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3EF08620-9DE3-474D-8CD1-3795699E976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Results" sheetId="28" r:id="rId1"/>
    <sheet name="Checkpoint 9" sheetId="31" r:id="rId2"/>
    <sheet name="Tuning" sheetId="4" r:id="rId3"/>
    <sheet name="Final results" sheetId="3" r:id="rId4"/>
    <sheet name="0.001" sheetId="10" r:id="rId5"/>
    <sheet name="0.0005" sheetId="24" r:id="rId6"/>
    <sheet name="0.0001" sheetId="13" r:id="rId7"/>
    <sheet name="0.00001" sheetId="6" r:id="rId8"/>
  </sheets>
  <definedNames>
    <definedName name="_xlnm._FilterDatabase" localSheetId="4" hidden="1">'0.001'!$A$1:$A$133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76" i="31" l="1"/>
  <c r="A677" i="31"/>
  <c r="A678" i="31"/>
  <c r="A679" i="31"/>
  <c r="A680" i="31"/>
  <c r="A681" i="31"/>
  <c r="A682" i="31"/>
  <c r="A683" i="31"/>
  <c r="A684" i="31"/>
  <c r="A685" i="31"/>
  <c r="A686" i="31"/>
  <c r="A687" i="31"/>
  <c r="A688" i="31"/>
  <c r="A689" i="31"/>
  <c r="A690" i="31"/>
  <c r="A691" i="31"/>
  <c r="A692" i="31"/>
  <c r="A693" i="31"/>
  <c r="A694" i="31"/>
  <c r="A695" i="31"/>
  <c r="A696" i="31"/>
  <c r="A697" i="31"/>
  <c r="A698" i="31"/>
  <c r="A699" i="31"/>
  <c r="A700" i="31"/>
  <c r="A701" i="31"/>
  <c r="A702" i="31"/>
  <c r="A703" i="31"/>
  <c r="A704" i="31"/>
  <c r="A705" i="31"/>
  <c r="A706" i="31"/>
  <c r="A707" i="31"/>
  <c r="A708" i="31"/>
  <c r="A709" i="31"/>
  <c r="A710" i="31"/>
  <c r="A711" i="31"/>
  <c r="A712" i="31"/>
  <c r="A713" i="31"/>
  <c r="A714" i="31"/>
  <c r="A715" i="31"/>
  <c r="A716" i="31"/>
  <c r="A717" i="31"/>
  <c r="A718" i="31"/>
  <c r="A719" i="31"/>
  <c r="A720" i="31"/>
  <c r="A721" i="31"/>
  <c r="A722" i="31"/>
  <c r="A723" i="31"/>
  <c r="A724" i="31"/>
  <c r="A725" i="31"/>
  <c r="A726" i="31"/>
  <c r="A727" i="31"/>
  <c r="A728" i="31"/>
  <c r="A729" i="31"/>
  <c r="A730" i="31"/>
  <c r="A731" i="31"/>
  <c r="A732" i="31"/>
  <c r="A733" i="31"/>
  <c r="A734" i="31"/>
  <c r="A735" i="31"/>
  <c r="A736" i="31"/>
  <c r="A737" i="31"/>
  <c r="A738" i="31"/>
  <c r="A739" i="31"/>
  <c r="A740" i="31"/>
  <c r="A741" i="31"/>
  <c r="A742" i="31"/>
  <c r="A743" i="31"/>
  <c r="A744" i="31"/>
  <c r="A745" i="31"/>
  <c r="A746" i="31"/>
  <c r="A747" i="31"/>
  <c r="A748" i="31"/>
  <c r="A749" i="31"/>
  <c r="A750" i="31"/>
  <c r="A751" i="31"/>
  <c r="A752" i="31"/>
  <c r="A753" i="31"/>
  <c r="A754" i="31"/>
  <c r="A755" i="31"/>
  <c r="A756" i="31"/>
  <c r="A757" i="31"/>
  <c r="A758" i="31"/>
  <c r="A759" i="31"/>
  <c r="A760" i="31"/>
  <c r="A761" i="31"/>
  <c r="A762" i="31"/>
  <c r="A763" i="31"/>
  <c r="A764" i="31"/>
  <c r="A765" i="31"/>
  <c r="A766" i="31"/>
  <c r="A767" i="31"/>
  <c r="A768" i="31"/>
  <c r="A769" i="31"/>
  <c r="A770" i="31"/>
  <c r="A771" i="31"/>
  <c r="A772" i="31"/>
  <c r="A773" i="31"/>
  <c r="A774" i="31"/>
  <c r="A775" i="31"/>
  <c r="A776" i="31"/>
  <c r="A777" i="31"/>
  <c r="A778" i="31"/>
  <c r="A779" i="31"/>
  <c r="A780" i="31"/>
  <c r="A781" i="31"/>
  <c r="A782" i="31"/>
  <c r="A783" i="31"/>
  <c r="A784" i="31"/>
  <c r="A785" i="31"/>
  <c r="A786" i="31"/>
  <c r="A787" i="31"/>
  <c r="A788" i="31"/>
  <c r="A789" i="31"/>
  <c r="A790" i="31"/>
  <c r="A791" i="31"/>
  <c r="A792" i="31"/>
  <c r="A793" i="31"/>
  <c r="A794" i="31"/>
  <c r="A795" i="31"/>
  <c r="A796" i="31"/>
  <c r="A797" i="31"/>
  <c r="A798" i="31"/>
  <c r="A799" i="31"/>
  <c r="A800" i="31"/>
  <c r="A801" i="31"/>
  <c r="A802" i="31"/>
  <c r="A803" i="31"/>
  <c r="A804" i="31"/>
  <c r="A805" i="31"/>
  <c r="A806" i="31"/>
  <c r="A807" i="31"/>
  <c r="A808" i="31"/>
  <c r="A809" i="31"/>
  <c r="A810" i="31"/>
  <c r="A811" i="31"/>
  <c r="A812" i="31"/>
  <c r="A813" i="31"/>
  <c r="A814" i="31"/>
  <c r="A815" i="31"/>
  <c r="A816" i="31"/>
  <c r="A817" i="31"/>
  <c r="A818" i="31"/>
  <c r="A819" i="31"/>
  <c r="A820" i="31"/>
  <c r="A821" i="31"/>
  <c r="A822" i="31"/>
  <c r="A823" i="31"/>
  <c r="A824" i="31"/>
  <c r="A825" i="31"/>
  <c r="A826" i="31"/>
  <c r="A827" i="31"/>
  <c r="A828" i="31"/>
  <c r="A829" i="31"/>
  <c r="A830" i="31"/>
  <c r="A831" i="31"/>
  <c r="A832" i="31"/>
  <c r="A833" i="31"/>
  <c r="A834" i="31"/>
  <c r="A835" i="31"/>
  <c r="A836" i="31"/>
  <c r="A837" i="31"/>
  <c r="A838" i="31"/>
  <c r="A839" i="31"/>
  <c r="A840" i="31"/>
  <c r="A841" i="31"/>
  <c r="A842" i="31"/>
  <c r="A843" i="31"/>
  <c r="A844" i="31"/>
  <c r="A845" i="31"/>
  <c r="A846" i="31"/>
  <c r="A847" i="31"/>
  <c r="A848" i="31"/>
  <c r="A849" i="31"/>
  <c r="A850" i="31"/>
  <c r="A851" i="31"/>
  <c r="A852" i="31"/>
  <c r="A853" i="31"/>
  <c r="A854" i="31"/>
  <c r="A855" i="31"/>
  <c r="A856" i="31"/>
  <c r="A857" i="31"/>
  <c r="A858" i="31"/>
  <c r="A859" i="31"/>
  <c r="A860" i="31"/>
  <c r="A861" i="31"/>
  <c r="A862" i="31"/>
  <c r="A863" i="31"/>
  <c r="A864" i="31"/>
  <c r="A865" i="31"/>
  <c r="A866" i="31"/>
  <c r="A867" i="31"/>
  <c r="A868" i="31"/>
  <c r="A869" i="31"/>
  <c r="A870" i="31"/>
  <c r="A871" i="31"/>
  <c r="A872" i="31"/>
  <c r="A873" i="31"/>
  <c r="A874" i="31"/>
  <c r="A875" i="31"/>
  <c r="A876" i="31"/>
  <c r="A877" i="31"/>
  <c r="A878" i="31"/>
  <c r="A879" i="31"/>
  <c r="A880" i="31"/>
  <c r="A881" i="31"/>
  <c r="A882" i="31"/>
  <c r="A883" i="31"/>
  <c r="A884" i="31"/>
  <c r="A885" i="31"/>
  <c r="A886" i="31"/>
  <c r="A887" i="31"/>
  <c r="A888" i="31"/>
  <c r="A889" i="31"/>
  <c r="A890" i="31"/>
  <c r="A891" i="31"/>
  <c r="A892" i="31"/>
  <c r="A893" i="31"/>
  <c r="A894" i="31"/>
  <c r="A895" i="31"/>
  <c r="A896" i="31"/>
  <c r="A897" i="31"/>
  <c r="A898" i="31"/>
  <c r="A899" i="31"/>
  <c r="A900" i="31"/>
  <c r="A901" i="31"/>
  <c r="A902" i="31"/>
  <c r="A903" i="31"/>
  <c r="A904" i="31"/>
  <c r="A905" i="31"/>
  <c r="A906" i="31"/>
  <c r="A907" i="31"/>
  <c r="A908" i="31"/>
  <c r="A909" i="31"/>
  <c r="A910" i="31"/>
  <c r="A911" i="31"/>
  <c r="A912" i="31"/>
  <c r="A913" i="31"/>
  <c r="A914" i="31"/>
  <c r="A915" i="31"/>
  <c r="A916" i="31"/>
  <c r="A917" i="31"/>
  <c r="A918" i="31"/>
  <c r="A919" i="31"/>
  <c r="A920" i="31"/>
  <c r="A921" i="31"/>
  <c r="A922" i="31"/>
  <c r="A923" i="31"/>
  <c r="A924" i="31"/>
  <c r="A925" i="31"/>
  <c r="A926" i="31"/>
  <c r="A927" i="31"/>
  <c r="A928" i="31"/>
  <c r="A929" i="31"/>
  <c r="A930" i="31"/>
  <c r="A931" i="31"/>
  <c r="A932" i="31"/>
  <c r="A933" i="31"/>
  <c r="A934" i="31"/>
  <c r="A935" i="31"/>
  <c r="A936" i="31"/>
  <c r="A937" i="31"/>
  <c r="A938" i="31"/>
  <c r="A939" i="31"/>
  <c r="A940" i="31"/>
  <c r="A941" i="31"/>
  <c r="A942" i="31"/>
  <c r="A943" i="31"/>
  <c r="A944" i="31"/>
  <c r="A945" i="31"/>
  <c r="A946" i="31"/>
  <c r="A947" i="31"/>
  <c r="A948" i="31"/>
  <c r="A949" i="31"/>
  <c r="A950" i="31"/>
  <c r="A951" i="31"/>
  <c r="A952" i="31"/>
  <c r="A953" i="31"/>
  <c r="A954" i="31"/>
  <c r="A955" i="31"/>
  <c r="A956" i="31"/>
  <c r="A957" i="31"/>
  <c r="A958" i="31"/>
  <c r="A959" i="31"/>
  <c r="A960" i="31"/>
  <c r="A961" i="31"/>
  <c r="A962" i="31"/>
  <c r="A963" i="31"/>
  <c r="A964" i="31"/>
  <c r="A965" i="31"/>
  <c r="A966" i="31"/>
  <c r="A967" i="31"/>
  <c r="A968" i="31"/>
  <c r="A969" i="31"/>
  <c r="A970" i="31"/>
  <c r="A971" i="31"/>
  <c r="A972" i="31"/>
  <c r="A973" i="31"/>
  <c r="A974" i="31"/>
  <c r="A975" i="31"/>
  <c r="A976" i="31"/>
  <c r="A977" i="31"/>
  <c r="A978" i="31"/>
  <c r="A979" i="31"/>
  <c r="A980" i="31"/>
  <c r="A981" i="31"/>
  <c r="A982" i="31"/>
  <c r="A983" i="31"/>
  <c r="A984" i="31"/>
  <c r="A985" i="31"/>
  <c r="A986" i="31"/>
  <c r="A987" i="31"/>
  <c r="A988" i="31"/>
  <c r="A989" i="31"/>
  <c r="A990" i="31"/>
  <c r="A991" i="31"/>
  <c r="A992" i="31"/>
  <c r="A993" i="31"/>
  <c r="A994" i="31"/>
  <c r="A995" i="31"/>
  <c r="A996" i="31"/>
  <c r="A997" i="31"/>
  <c r="A998" i="31"/>
  <c r="A999" i="31"/>
  <c r="A1000" i="31"/>
  <c r="A1001" i="31"/>
  <c r="A1002" i="31"/>
  <c r="A1003" i="31"/>
  <c r="A1004" i="31"/>
  <c r="A1005" i="31"/>
  <c r="A1006" i="31"/>
  <c r="A1007" i="31"/>
  <c r="A1008" i="31"/>
  <c r="A1009" i="31"/>
  <c r="A1010" i="31"/>
  <c r="A1011" i="31"/>
  <c r="A1012" i="31"/>
  <c r="A1013" i="31"/>
  <c r="A1014" i="31"/>
  <c r="A1015" i="31"/>
  <c r="A1016" i="31"/>
  <c r="A1017" i="31"/>
  <c r="A1018" i="31"/>
  <c r="A1019" i="31"/>
  <c r="A1020" i="31"/>
  <c r="A1021" i="31"/>
  <c r="A1022" i="31"/>
  <c r="A1023" i="31"/>
  <c r="A1024" i="31"/>
  <c r="A1025" i="31"/>
  <c r="A1026" i="31"/>
  <c r="A1027" i="31"/>
  <c r="A1028" i="31"/>
  <c r="A1029" i="31"/>
  <c r="A1030" i="31"/>
  <c r="A1031" i="31"/>
  <c r="A1032" i="31"/>
  <c r="A1033" i="31"/>
  <c r="A1034" i="31"/>
  <c r="A1035" i="31"/>
  <c r="A1036" i="31"/>
  <c r="A1037" i="31"/>
  <c r="A1038" i="31"/>
  <c r="A1039" i="31"/>
  <c r="A1040" i="31"/>
  <c r="A1041" i="31"/>
  <c r="A1042" i="31"/>
  <c r="A1043" i="31"/>
  <c r="A1044" i="31"/>
  <c r="A1045" i="31"/>
  <c r="A1046" i="31"/>
  <c r="A1047" i="31"/>
  <c r="A1048" i="31"/>
  <c r="A1049" i="31"/>
  <c r="A1050" i="31"/>
  <c r="A1051" i="31"/>
  <c r="A1052" i="31"/>
  <c r="A1053" i="31"/>
  <c r="A1054" i="31"/>
  <c r="A1055" i="31"/>
  <c r="A1056" i="31"/>
  <c r="A1057" i="31"/>
  <c r="A1058" i="31"/>
  <c r="A1059" i="31"/>
  <c r="A1060" i="31"/>
  <c r="A1061" i="31"/>
  <c r="A1062" i="31"/>
  <c r="A1063" i="31"/>
  <c r="A1064" i="31"/>
  <c r="A1065" i="31"/>
  <c r="A1066" i="31"/>
  <c r="A1067" i="31"/>
  <c r="A1068" i="31"/>
  <c r="A1069" i="31"/>
  <c r="A1070" i="31"/>
  <c r="A1071" i="31"/>
  <c r="A1072" i="31"/>
  <c r="A1073" i="31"/>
  <c r="A1074" i="31"/>
  <c r="A1075" i="31"/>
  <c r="A1076" i="31"/>
  <c r="A1077" i="31"/>
  <c r="A1078" i="31"/>
  <c r="A1079" i="31"/>
  <c r="A1080" i="31"/>
  <c r="A1081" i="31"/>
  <c r="A1082" i="31"/>
  <c r="A1083" i="31"/>
  <c r="A1084" i="31"/>
  <c r="A1085" i="31"/>
  <c r="A1086" i="31"/>
  <c r="A1087" i="31"/>
  <c r="A1088" i="31"/>
  <c r="A1089" i="31"/>
  <c r="A1090" i="31"/>
  <c r="A1091" i="31"/>
  <c r="A1092" i="31"/>
  <c r="A1093" i="31"/>
  <c r="A1094" i="31"/>
  <c r="A1095" i="31"/>
  <c r="A1096" i="31"/>
  <c r="A1097" i="31"/>
  <c r="A1098" i="31"/>
  <c r="A1099" i="31"/>
  <c r="A1100" i="31"/>
  <c r="A1101" i="31"/>
  <c r="A1102" i="31"/>
  <c r="A1103" i="31"/>
  <c r="A1104" i="31"/>
  <c r="A1105" i="31"/>
  <c r="A1106" i="31"/>
  <c r="A1107" i="31"/>
  <c r="A1108" i="31"/>
  <c r="A1109" i="31"/>
  <c r="A1110" i="31"/>
  <c r="A1111" i="31"/>
  <c r="A1112" i="31"/>
  <c r="A1113" i="31"/>
  <c r="A1114" i="31"/>
  <c r="A1115" i="31"/>
  <c r="A1116" i="31"/>
  <c r="A1117" i="31"/>
  <c r="A1118" i="31"/>
  <c r="A1119" i="31"/>
  <c r="A1120" i="31"/>
  <c r="A1121" i="31"/>
  <c r="A1122" i="31"/>
  <c r="A1123" i="31"/>
  <c r="A1124" i="31"/>
  <c r="A1125" i="31"/>
  <c r="A1126" i="31"/>
  <c r="A1127" i="31"/>
  <c r="A1128" i="31"/>
  <c r="A1129" i="31"/>
  <c r="A1130" i="31"/>
  <c r="A1131" i="31"/>
  <c r="A1132" i="31"/>
  <c r="A1133" i="31"/>
  <c r="A1134" i="31"/>
  <c r="A1135" i="31"/>
  <c r="A1136" i="31"/>
  <c r="A1137" i="31"/>
  <c r="A1138" i="31"/>
  <c r="A1139" i="31"/>
  <c r="A1140" i="31"/>
  <c r="A1141" i="31"/>
  <c r="A1142" i="31"/>
  <c r="A1143" i="31"/>
  <c r="A1144" i="31"/>
  <c r="A1145" i="31"/>
  <c r="A1146" i="31"/>
  <c r="A1147" i="31"/>
  <c r="A1148" i="31"/>
  <c r="A1149" i="31"/>
  <c r="A1150" i="31"/>
  <c r="A1151" i="31"/>
  <c r="A1152" i="31"/>
  <c r="A1153" i="31"/>
  <c r="A1154" i="31"/>
  <c r="A1155" i="31"/>
  <c r="A1156" i="31"/>
  <c r="A1157" i="31"/>
  <c r="A1158" i="31"/>
  <c r="A1159" i="31"/>
  <c r="A1160" i="31"/>
  <c r="A1161" i="31"/>
  <c r="A1162" i="31"/>
  <c r="A1163" i="31"/>
  <c r="A1164" i="31"/>
  <c r="A1165" i="31"/>
  <c r="A1166" i="31"/>
  <c r="A1167" i="31"/>
  <c r="A1168" i="31"/>
  <c r="A1169" i="31"/>
  <c r="A1170" i="31"/>
  <c r="A1171" i="31"/>
  <c r="A1172" i="31"/>
  <c r="A1173" i="31"/>
  <c r="A1174" i="31"/>
  <c r="A1175" i="31"/>
  <c r="A1176" i="31"/>
  <c r="A1177" i="31"/>
  <c r="A1178" i="31"/>
  <c r="A1179" i="31"/>
  <c r="A1180" i="31"/>
  <c r="A1181" i="31"/>
  <c r="A1182" i="31"/>
  <c r="A1183" i="31"/>
  <c r="A1184" i="31"/>
  <c r="A1185" i="31"/>
  <c r="A1186" i="31"/>
  <c r="A1187" i="31"/>
  <c r="A1188" i="31"/>
  <c r="A1189" i="31"/>
  <c r="A1190" i="31"/>
  <c r="A1191" i="31"/>
  <c r="A1192" i="31"/>
  <c r="A1193" i="31"/>
  <c r="A1194" i="31"/>
  <c r="A1195" i="31"/>
  <c r="A1196" i="31"/>
  <c r="A1197" i="31"/>
  <c r="A1198" i="31"/>
  <c r="A1199" i="31"/>
  <c r="A1200" i="31"/>
  <c r="A1201" i="31"/>
  <c r="A1202" i="31"/>
  <c r="A1203" i="31"/>
  <c r="A1204" i="31"/>
  <c r="A1205" i="31"/>
  <c r="A1206" i="31"/>
  <c r="A1207" i="31"/>
  <c r="A1208" i="31"/>
  <c r="A1209" i="31"/>
  <c r="A1210" i="31"/>
  <c r="A1211" i="31"/>
  <c r="A1212" i="31"/>
  <c r="A1213" i="31"/>
  <c r="A1214" i="31"/>
  <c r="A1215" i="31"/>
  <c r="A1216" i="31"/>
  <c r="A1217" i="31"/>
  <c r="A1218" i="31"/>
  <c r="A1219" i="31"/>
  <c r="A1220" i="31"/>
  <c r="A1221" i="31"/>
  <c r="A1222" i="31"/>
  <c r="A1223" i="31"/>
  <c r="A1224" i="31"/>
  <c r="A1225" i="31"/>
  <c r="A1226" i="31"/>
  <c r="A1227" i="31"/>
  <c r="A1228" i="31"/>
  <c r="A1229" i="31"/>
  <c r="A1230" i="31"/>
  <c r="A1231" i="31"/>
  <c r="A1232" i="31"/>
  <c r="A1233" i="31"/>
  <c r="A1234" i="31"/>
  <c r="A1235" i="31"/>
  <c r="A1236" i="31"/>
  <c r="A1237" i="31"/>
  <c r="A1238" i="31"/>
  <c r="A1239" i="31"/>
  <c r="A1240" i="31"/>
  <c r="A1241" i="31"/>
  <c r="A1242" i="31"/>
  <c r="A1243" i="31"/>
  <c r="A1244" i="31"/>
  <c r="A1245" i="31"/>
  <c r="A1246" i="31"/>
  <c r="A1247" i="31"/>
  <c r="A1248" i="31"/>
  <c r="A1249" i="31"/>
  <c r="A1250" i="31"/>
  <c r="A1251" i="31"/>
  <c r="A1252" i="31"/>
  <c r="A1253" i="31"/>
  <c r="A1254" i="31"/>
  <c r="A1255" i="31"/>
  <c r="A1256" i="31"/>
  <c r="A1257" i="31"/>
  <c r="A1258" i="31"/>
  <c r="A1259" i="31"/>
  <c r="A1260" i="31"/>
  <c r="A1261" i="31"/>
  <c r="A1262" i="31"/>
  <c r="A1263" i="31"/>
  <c r="A1264" i="31"/>
  <c r="A1265" i="31"/>
  <c r="A1266" i="31"/>
  <c r="A1267" i="31"/>
  <c r="A1268" i="31"/>
  <c r="A1269" i="31"/>
  <c r="A1270" i="31"/>
  <c r="A1271" i="31"/>
  <c r="A1272" i="31"/>
  <c r="A1273" i="31"/>
  <c r="A1274" i="31"/>
  <c r="A1275" i="31"/>
  <c r="A1276" i="31"/>
  <c r="A1277" i="31"/>
  <c r="A1278" i="31"/>
  <c r="A1279" i="31"/>
  <c r="A1280" i="31"/>
  <c r="A1281" i="31"/>
  <c r="A1282" i="31"/>
  <c r="A1283" i="31"/>
  <c r="A1284" i="31"/>
  <c r="A1285" i="31"/>
  <c r="A1286" i="31"/>
  <c r="A1287" i="31"/>
  <c r="A1288" i="31"/>
  <c r="A1289" i="31"/>
  <c r="A1290" i="31"/>
  <c r="A1291" i="31"/>
  <c r="A1292" i="31"/>
  <c r="A1293" i="31"/>
  <c r="A1294" i="31"/>
  <c r="A1295" i="31"/>
  <c r="A1296" i="31"/>
  <c r="A1297" i="31"/>
  <c r="A1298" i="31"/>
  <c r="A1299" i="31"/>
  <c r="AB1" i="31" a="1"/>
  <c r="AB1" i="31" s="1"/>
  <c r="Z38" i="31" a="1"/>
  <c r="Z38" i="31" s="1"/>
  <c r="AB42" i="31" a="1"/>
  <c r="AB42" i="31"/>
  <c r="AB44" i="31" a="1"/>
  <c r="AB44" i="31"/>
  <c r="AB46" i="31" a="1"/>
  <c r="AB46" i="31" s="1"/>
  <c r="Z52" i="31" a="1"/>
  <c r="Z52" i="31" s="1"/>
  <c r="AB60" i="31" a="1"/>
  <c r="AB60" i="31"/>
  <c r="AB69" i="31" a="1"/>
  <c r="AB69" i="31"/>
  <c r="AB70" i="31"/>
  <c r="Z81" i="31" a="1"/>
  <c r="Z81" i="31" s="1"/>
  <c r="Z85" i="31" a="1"/>
  <c r="Z85" i="31" s="1"/>
  <c r="Z92" i="31" a="1"/>
  <c r="Z92" i="31" s="1"/>
  <c r="Z95" i="31" a="1"/>
  <c r="Z95" i="31" s="1"/>
  <c r="Z96" i="31" a="1"/>
  <c r="Z96" i="31" s="1"/>
  <c r="Z97" i="31" a="1"/>
  <c r="Z97" i="31" s="1"/>
  <c r="Z100" i="31" a="1"/>
  <c r="Z100" i="31" s="1"/>
  <c r="Z104" i="31" a="1"/>
  <c r="Z104" i="31" s="1"/>
  <c r="AB108" i="31" a="1"/>
  <c r="AB108" i="31"/>
  <c r="Z112" i="31" a="1"/>
  <c r="Z112" i="31" s="1"/>
  <c r="AB122" i="31" a="1"/>
  <c r="AB122" i="31" s="1"/>
  <c r="AB125" i="31" a="1"/>
  <c r="AB125" i="31" s="1"/>
  <c r="AB130" i="31" a="1"/>
  <c r="AB130" i="31" s="1"/>
  <c r="AB143" i="31" a="1"/>
  <c r="AB143" i="31" s="1"/>
  <c r="AB148" i="31" a="1"/>
  <c r="AB148" i="31"/>
  <c r="AB154" i="31" a="1"/>
  <c r="AB154" i="31" s="1"/>
  <c r="AB167" i="31" a="1"/>
  <c r="AB167" i="31" s="1"/>
  <c r="Z177" i="31" a="1"/>
  <c r="Z177" i="31" s="1"/>
  <c r="Z188" i="31" a="1"/>
  <c r="Z188" i="31" s="1"/>
  <c r="Z189" i="31" a="1"/>
  <c r="Z189" i="31" s="1"/>
  <c r="Z193" i="31" a="1"/>
  <c r="Z193" i="31" s="1"/>
  <c r="AB198" i="31" a="1"/>
  <c r="AB198" i="31" s="1"/>
  <c r="Z209" i="31" a="1"/>
  <c r="Z209" i="31" s="1"/>
  <c r="Z214" i="31" a="1"/>
  <c r="Z214" i="31" s="1"/>
  <c r="AB217" i="31"/>
  <c r="Z221" i="31" a="1"/>
  <c r="Z221" i="31" s="1"/>
  <c r="Z225" i="31" a="1"/>
  <c r="Z225" i="31" s="1"/>
  <c r="Z234" i="31" a="1"/>
  <c r="Z234" i="31" s="1"/>
  <c r="AB234" i="31" a="1"/>
  <c r="AB234" i="31" s="1"/>
  <c r="Z236" i="31" a="1"/>
  <c r="Z236" i="31" s="1"/>
  <c r="AB237" i="31" a="1"/>
  <c r="AB237" i="31"/>
  <c r="AB241" i="31" a="1"/>
  <c r="AB241" i="31"/>
  <c r="AB253" i="31" a="1"/>
  <c r="AB253" i="31" s="1"/>
  <c r="Z258" i="31" a="1"/>
  <c r="Z258" i="31" s="1"/>
  <c r="AB265" i="31" a="1"/>
  <c r="AB265" i="31"/>
  <c r="AB269" i="31" a="1"/>
  <c r="AB269" i="31"/>
  <c r="AB275" i="31" a="1"/>
  <c r="AB275" i="31" s="1"/>
  <c r="Z276" i="31" a="1"/>
  <c r="Z276" i="31" s="1"/>
  <c r="Z280" i="31" a="1"/>
  <c r="Z280" i="31" s="1"/>
  <c r="AB288" i="31" a="1"/>
  <c r="AB288" i="31"/>
  <c r="Z289" i="31" a="1"/>
  <c r="Z289" i="31" s="1"/>
  <c r="Z308" i="31" a="1"/>
  <c r="Z308" i="31" s="1"/>
  <c r="Z309" i="31" a="1"/>
  <c r="Z309" i="31" s="1"/>
  <c r="Z312" i="31" a="1"/>
  <c r="Z312" i="31" s="1"/>
  <c r="Z321" i="31" a="1"/>
  <c r="Z321" i="31" s="1"/>
  <c r="Z322" i="31" a="1"/>
  <c r="Z322" i="31" s="1"/>
  <c r="Z337" i="31" a="1"/>
  <c r="Z337" i="31" s="1"/>
  <c r="AB341" i="31" a="1"/>
  <c r="AB341" i="31"/>
  <c r="AB345" i="31" a="1"/>
  <c r="AB345" i="31" s="1"/>
  <c r="AB354" i="31" a="1"/>
  <c r="AB354" i="31" s="1"/>
  <c r="Z359" i="31" a="1"/>
  <c r="Z359" i="31" s="1"/>
  <c r="Z364" i="31" a="1"/>
  <c r="Z364" i="31" s="1"/>
  <c r="AB369" i="31"/>
  <c r="AB391" i="31" a="1"/>
  <c r="AB391" i="31"/>
  <c r="AB393" i="31" a="1"/>
  <c r="AB393" i="31" s="1"/>
  <c r="Z396" i="31" a="1"/>
  <c r="Z396" i="31" s="1"/>
  <c r="AB398" i="31" a="1"/>
  <c r="AB398" i="31" s="1"/>
  <c r="AB400" i="31" a="1"/>
  <c r="AB400" i="31"/>
  <c r="AB406" i="31" a="1"/>
  <c r="AB406" i="31" s="1"/>
  <c r="Z410" i="31" a="1"/>
  <c r="Z410" i="31" s="1"/>
  <c r="AB418" i="31" a="1"/>
  <c r="AB418" i="31"/>
  <c r="Z419" i="31" a="1"/>
  <c r="Z419" i="31" s="1"/>
  <c r="Z430" i="31" a="1"/>
  <c r="Z430" i="31" s="1"/>
  <c r="AB431" i="31" a="1"/>
  <c r="AB431" i="31"/>
  <c r="Z436" i="31" a="1"/>
  <c r="Z436" i="31" s="1"/>
  <c r="AB436" i="31" a="1"/>
  <c r="AB436" i="31"/>
  <c r="Z437" i="31" a="1"/>
  <c r="Z437" i="31" s="1"/>
  <c r="AB447" i="31" a="1"/>
  <c r="AB447" i="31" s="1"/>
  <c r="AB452" i="31" a="1"/>
  <c r="AB452" i="31"/>
  <c r="AB456" i="31" a="1"/>
  <c r="AB456" i="31"/>
  <c r="Z465" i="31" a="1"/>
  <c r="Z465" i="31" s="1"/>
  <c r="Z469" i="31" a="1"/>
  <c r="Z469" i="31" s="1"/>
  <c r="Z487" i="31" a="1"/>
  <c r="Z487" i="31" s="1"/>
  <c r="Z497" i="31" a="1"/>
  <c r="Z497" i="31" s="1"/>
  <c r="AB497" i="31"/>
  <c r="AB509" i="31" a="1"/>
  <c r="AB509" i="31"/>
  <c r="Z512" i="31" a="1"/>
  <c r="Z512" i="31" s="1"/>
  <c r="Z513" i="31" a="1"/>
  <c r="Z513" i="31" s="1"/>
  <c r="Z516" i="31" a="1"/>
  <c r="Z516" i="31" s="1"/>
  <c r="AB521" i="31" a="1"/>
  <c r="AB521" i="31"/>
  <c r="AB527" i="31" a="1"/>
  <c r="AB527" i="31"/>
  <c r="Z532" i="31" a="1"/>
  <c r="Z532" i="31" s="1"/>
  <c r="Z536" i="31" a="1"/>
  <c r="Z536" i="31" s="1"/>
  <c r="AB537" i="31"/>
  <c r="AB540" i="31" a="1"/>
  <c r="AB540" i="31" s="1"/>
  <c r="AB544" i="31" a="1"/>
  <c r="AB544" i="31"/>
  <c r="AB554" i="31" a="1"/>
  <c r="AB554" i="31"/>
  <c r="Z556" i="31" a="1"/>
  <c r="Z556" i="31" s="1"/>
  <c r="Z558" i="31" a="1"/>
  <c r="Z558" i="31" s="1"/>
  <c r="AB559" i="31" a="1"/>
  <c r="AB559" i="31" s="1"/>
  <c r="Z563" i="31" a="1"/>
  <c r="Z563" i="31" s="1"/>
  <c r="Z578" i="31" a="1"/>
  <c r="Z578" i="31" s="1"/>
  <c r="Z579" i="31" a="1"/>
  <c r="Z579" i="31" s="1"/>
  <c r="Z601" i="31" a="1"/>
  <c r="Z601" i="31" s="1"/>
  <c r="AB616" i="31" a="1"/>
  <c r="AB616" i="31"/>
  <c r="AB617" i="31" a="1"/>
  <c r="AB617" i="31" s="1"/>
  <c r="Z619" i="31" a="1"/>
  <c r="Z619" i="31" s="1"/>
  <c r="Z623" i="31" a="1"/>
  <c r="Z623" i="31" s="1"/>
  <c r="Z629" i="31" a="1"/>
  <c r="Z629" i="31" s="1"/>
  <c r="AB646" i="31" a="1"/>
  <c r="AB646" i="31" s="1"/>
  <c r="AB650" i="31" a="1"/>
  <c r="AB650" i="31" s="1"/>
  <c r="AB652" i="31" a="1"/>
  <c r="AB652" i="31"/>
  <c r="AB660" i="31" a="1"/>
  <c r="AB660" i="31"/>
  <c r="AB664" i="31" a="1"/>
  <c r="AB664" i="31" s="1"/>
  <c r="AB671" i="31" a="1"/>
  <c r="AB671" i="31"/>
  <c r="Z678" i="31" a="1"/>
  <c r="Z678" i="31" s="1"/>
  <c r="Z680" i="31" a="1"/>
  <c r="Z680" i="31" s="1"/>
  <c r="Z681" i="31" a="1"/>
  <c r="Z681" i="31" s="1"/>
  <c r="Z691" i="31" a="1"/>
  <c r="Z691" i="31" s="1"/>
  <c r="Z695" i="31" a="1"/>
  <c r="Z695" i="31" s="1"/>
  <c r="AB696" i="31"/>
  <c r="Z698" i="31" a="1"/>
  <c r="Z698" i="31" s="1"/>
  <c r="Z699" i="31" a="1"/>
  <c r="Z699" i="31" s="1"/>
  <c r="Z701" i="31" a="1"/>
  <c r="Z701" i="31" s="1"/>
  <c r="Z704" i="31" a="1"/>
  <c r="Z704" i="31" s="1"/>
  <c r="Z714" i="31" a="1"/>
  <c r="Z714" i="31" s="1"/>
  <c r="AB730" i="31" a="1"/>
  <c r="AB730" i="31"/>
  <c r="AB744" i="31" a="1"/>
  <c r="AB744" i="31"/>
  <c r="Z746" i="31" a="1"/>
  <c r="Z746" i="31" s="1"/>
  <c r="Z752" i="31" a="1"/>
  <c r="Z752" i="31" s="1"/>
  <c r="Z758" i="31" a="1"/>
  <c r="Z758" i="31" s="1"/>
  <c r="Z767" i="31" a="1"/>
  <c r="Z767" i="31" s="1"/>
  <c r="AB771" i="31" a="1"/>
  <c r="AB771" i="31"/>
  <c r="AB775" i="31" a="1"/>
  <c r="AB775" i="31"/>
  <c r="AB787" i="31" a="1"/>
  <c r="AB787" i="31"/>
  <c r="AB793" i="31" a="1"/>
  <c r="AB793" i="31"/>
  <c r="AB806" i="31" a="1"/>
  <c r="AB806" i="31" s="1"/>
  <c r="Z811" i="31" a="1"/>
  <c r="Z811" i="31" s="1"/>
  <c r="Z816" i="31" a="1"/>
  <c r="Z816" i="31" s="1"/>
  <c r="AB826" i="31" a="1"/>
  <c r="AB826" i="31"/>
  <c r="Z827" i="31" a="1"/>
  <c r="Z827" i="31" s="1"/>
  <c r="AB829" i="31" a="1"/>
  <c r="AB829" i="31"/>
  <c r="Z837" i="31" a="1"/>
  <c r="Z837" i="31" s="1"/>
  <c r="AB838" i="31" a="1"/>
  <c r="AB838" i="31"/>
  <c r="Z844" i="31" a="1"/>
  <c r="Z844" i="31" s="1"/>
  <c r="Z852" i="31" a="1"/>
  <c r="Z852" i="31" s="1"/>
  <c r="AB861" i="31" a="1"/>
  <c r="AB861" i="31"/>
  <c r="AB862" i="31"/>
  <c r="AB866" i="31" a="1"/>
  <c r="AB866" i="31" s="1"/>
  <c r="Z874" i="31" a="1"/>
  <c r="Z874" i="31" s="1"/>
  <c r="Z875" i="31" a="1"/>
  <c r="Z875" i="31" s="1"/>
  <c r="Z877" i="31" a="1"/>
  <c r="Z877" i="31" s="1"/>
  <c r="Z893" i="31" a="1"/>
  <c r="Z893" i="31" s="1"/>
  <c r="Z895" i="31" a="1"/>
  <c r="Z895" i="31" s="1"/>
  <c r="Z896" i="31" a="1"/>
  <c r="Z896" i="31" s="1"/>
  <c r="AB908" i="31" a="1"/>
  <c r="AB908" i="31"/>
  <c r="AB914" i="31" a="1"/>
  <c r="AB914" i="31" s="1"/>
  <c r="Z923" i="31" a="1"/>
  <c r="Z923" i="31" s="1"/>
  <c r="AB936" i="31" a="1"/>
  <c r="AB936" i="31" s="1"/>
  <c r="Z946" i="31" a="1"/>
  <c r="Z946" i="31" s="1"/>
  <c r="Z948" i="31" a="1"/>
  <c r="Z948" i="31" s="1"/>
  <c r="AB958" i="31" a="1"/>
  <c r="AB958" i="31"/>
  <c r="AB959" i="31" a="1"/>
  <c r="AB959" i="31" s="1"/>
  <c r="Z964" i="31" a="1"/>
  <c r="Z964" i="31" s="1"/>
  <c r="Z973" i="31" a="1"/>
  <c r="Z973" i="31" s="1"/>
  <c r="AB975" i="31" a="1"/>
  <c r="AB975" i="31" s="1"/>
  <c r="AB979" i="31" a="1"/>
  <c r="AB979" i="31" s="1"/>
  <c r="Z997" i="31" a="1"/>
  <c r="Z997" i="31" s="1"/>
  <c r="AB998" i="31" a="1"/>
  <c r="AB998" i="31" s="1"/>
  <c r="Z1000" i="31" a="1"/>
  <c r="Z1000" i="31" s="1"/>
  <c r="Z1014" i="31" a="1"/>
  <c r="Z1014" i="31" s="1"/>
  <c r="AB1020" i="31"/>
  <c r="AB1027" i="31" a="1"/>
  <c r="AB1027" i="31"/>
  <c r="AB1033" i="31" a="1"/>
  <c r="AB1033" i="31"/>
  <c r="Z1037" i="31" a="1"/>
  <c r="Z1037" i="31" s="1"/>
  <c r="Z1038" i="31" a="1"/>
  <c r="Z1038" i="31" s="1"/>
  <c r="AB1057" i="31" a="1"/>
  <c r="AB1057" i="31"/>
  <c r="Z1063" i="31" a="1"/>
  <c r="Z1063" i="31" s="1"/>
  <c r="AB1078" i="31" a="1"/>
  <c r="AB1078" i="31"/>
  <c r="Z1080" i="31" a="1"/>
  <c r="Z1080" i="31" s="1"/>
  <c r="Z1094" i="31" a="1"/>
  <c r="Z1094" i="31" s="1"/>
  <c r="Z1102" i="31" a="1"/>
  <c r="Z1102" i="31" s="1"/>
  <c r="Z1104" i="31" a="1"/>
  <c r="Z1104" i="31" s="1"/>
  <c r="AB1105" i="31" a="1"/>
  <c r="AB1105" i="31"/>
  <c r="Z1118" i="31" a="1"/>
  <c r="Z1118" i="31" s="1"/>
  <c r="Z1121" i="31" a="1"/>
  <c r="Z1121" i="31" s="1"/>
  <c r="AB1128" i="31" a="1"/>
  <c r="AB1128" i="31"/>
  <c r="AB1134" i="31" a="1"/>
  <c r="AB1134" i="31"/>
  <c r="Z1137" i="31" a="1"/>
  <c r="Z1137" i="31" s="1"/>
  <c r="Z1147" i="31" a="1"/>
  <c r="Z1147" i="31" s="1"/>
  <c r="Z1148" i="31" a="1"/>
  <c r="Z1148" i="31" s="1"/>
  <c r="Z1149" i="31" a="1"/>
  <c r="Z1149" i="31" s="1"/>
  <c r="AB1157" i="31" a="1"/>
  <c r="AB1157" i="31"/>
  <c r="Z1162" i="31" a="1"/>
  <c r="Z1162" i="31" s="1"/>
  <c r="AB1167" i="31"/>
  <c r="Z1171" i="31" a="1"/>
  <c r="Z1171" i="31" s="1"/>
  <c r="Z1175" i="31" a="1"/>
  <c r="Z1175" i="31" s="1"/>
  <c r="Z1181" i="31" a="1"/>
  <c r="Z1181" i="31" s="1"/>
  <c r="Z1199" i="31" a="1"/>
  <c r="Z1199" i="31" s="1"/>
  <c r="AB1213" i="31" a="1"/>
  <c r="AB1213" i="31" s="1"/>
  <c r="Z1216" i="31" a="1"/>
  <c r="Z1216" i="31" s="1"/>
  <c r="Z1218" i="31" a="1"/>
  <c r="Z1218" i="31" s="1"/>
  <c r="AB1219" i="31" a="1"/>
  <c r="AB1219" i="31"/>
  <c r="Z1223" i="31" a="1"/>
  <c r="Z1223" i="31" s="1"/>
  <c r="Z1231" i="31" a="1"/>
  <c r="Z1231" i="31" s="1"/>
  <c r="Z1234" i="31" a="1"/>
  <c r="Z1234" i="31" s="1"/>
  <c r="Z1235" i="31" a="1"/>
  <c r="Z1235" i="31" s="1"/>
  <c r="Z1239" i="31" a="1"/>
  <c r="Z1239" i="31" s="1"/>
  <c r="Z1245" i="31" a="1"/>
  <c r="Z1245" i="31" s="1"/>
  <c r="AB1250" i="31"/>
  <c r="AB1252" i="31" a="1"/>
  <c r="AB1252" i="31" s="1"/>
  <c r="Z1268" i="31" a="1"/>
  <c r="Z1268" i="31" s="1"/>
  <c r="Z1271" i="31" a="1"/>
  <c r="Z1271" i="31" s="1"/>
  <c r="Z1272" i="31" a="1"/>
  <c r="Z1272" i="31" s="1"/>
  <c r="Z1274" i="31" a="1"/>
  <c r="Z1274" i="31" s="1"/>
  <c r="Z1277" i="31" a="1"/>
  <c r="Z1277" i="31" s="1"/>
  <c r="Z1278" i="31" a="1"/>
  <c r="Z1278" i="31" s="1"/>
  <c r="Z1285" i="31" a="1"/>
  <c r="Z1285" i="31" s="1"/>
  <c r="Z1290" i="31" a="1"/>
  <c r="Z1290" i="31" s="1"/>
  <c r="AB1291" i="31"/>
  <c r="Z1294" i="31" a="1"/>
  <c r="Z1294" i="31" s="1"/>
  <c r="Z1295" i="31" a="1"/>
  <c r="Z1295" i="31" s="1"/>
  <c r="Z1299" i="31" a="1"/>
  <c r="Z1299" i="31" s="1"/>
  <c r="A515" i="31"/>
  <c r="A516" i="31"/>
  <c r="A517" i="31"/>
  <c r="A518" i="31"/>
  <c r="A519" i="31"/>
  <c r="A520" i="31"/>
  <c r="A521" i="31"/>
  <c r="A522" i="31"/>
  <c r="A523" i="31"/>
  <c r="A524" i="31"/>
  <c r="A525" i="31"/>
  <c r="A526" i="31"/>
  <c r="A527" i="31"/>
  <c r="A528" i="31"/>
  <c r="A529" i="31"/>
  <c r="A530" i="31"/>
  <c r="A531" i="31"/>
  <c r="A532" i="31"/>
  <c r="A533" i="31"/>
  <c r="A534" i="31"/>
  <c r="A535" i="31"/>
  <c r="A536" i="31"/>
  <c r="A537" i="31"/>
  <c r="A538" i="31"/>
  <c r="A539" i="31"/>
  <c r="A540" i="31"/>
  <c r="A541" i="31"/>
  <c r="A542" i="31"/>
  <c r="A543" i="31"/>
  <c r="A544" i="31"/>
  <c r="A545" i="31"/>
  <c r="A546" i="31"/>
  <c r="A547" i="31"/>
  <c r="A548" i="31"/>
  <c r="A549" i="31"/>
  <c r="A550" i="31"/>
  <c r="A551" i="31"/>
  <c r="A552" i="31"/>
  <c r="A553" i="31"/>
  <c r="A554" i="31"/>
  <c r="A555" i="31"/>
  <c r="A556" i="31"/>
  <c r="A557" i="31"/>
  <c r="A558" i="31"/>
  <c r="A559" i="31"/>
  <c r="A560" i="31"/>
  <c r="A561" i="31"/>
  <c r="A562" i="31"/>
  <c r="A563" i="31"/>
  <c r="A564" i="31"/>
  <c r="A565" i="31"/>
  <c r="A566" i="31"/>
  <c r="A567" i="31"/>
  <c r="A568" i="31"/>
  <c r="A569" i="31"/>
  <c r="A570" i="31"/>
  <c r="A571" i="31"/>
  <c r="A572" i="31"/>
  <c r="A573" i="31"/>
  <c r="A574" i="31"/>
  <c r="A575" i="31"/>
  <c r="A576" i="31"/>
  <c r="A577" i="31"/>
  <c r="A578" i="31"/>
  <c r="A579" i="31"/>
  <c r="A580" i="31"/>
  <c r="A581" i="31"/>
  <c r="A582" i="31"/>
  <c r="A583" i="31"/>
  <c r="A584" i="31"/>
  <c r="A585" i="31"/>
  <c r="A586" i="31"/>
  <c r="A587" i="31"/>
  <c r="A588" i="31"/>
  <c r="A589" i="31"/>
  <c r="A590" i="31"/>
  <c r="A591" i="31"/>
  <c r="A592" i="31"/>
  <c r="A593" i="31"/>
  <c r="A594" i="31"/>
  <c r="A595" i="31"/>
  <c r="A596" i="31"/>
  <c r="A597" i="31"/>
  <c r="A598" i="31"/>
  <c r="A599" i="31"/>
  <c r="A600" i="31"/>
  <c r="A601" i="31"/>
  <c r="A602" i="31"/>
  <c r="A603" i="31"/>
  <c r="A604" i="31"/>
  <c r="A605" i="31"/>
  <c r="A606" i="31"/>
  <c r="A607" i="31"/>
  <c r="A608" i="31"/>
  <c r="A609" i="31"/>
  <c r="A610" i="31"/>
  <c r="A611" i="31"/>
  <c r="A612" i="31"/>
  <c r="A613" i="31"/>
  <c r="A614" i="31"/>
  <c r="A615" i="31"/>
  <c r="A616" i="31"/>
  <c r="A617" i="31"/>
  <c r="A618" i="31"/>
  <c r="A619" i="31"/>
  <c r="A620" i="31"/>
  <c r="A621" i="31"/>
  <c r="A622" i="31"/>
  <c r="A623" i="31"/>
  <c r="A624" i="31"/>
  <c r="A625" i="31"/>
  <c r="A626" i="31"/>
  <c r="A627" i="31"/>
  <c r="A628" i="31"/>
  <c r="A629" i="31"/>
  <c r="A630" i="31"/>
  <c r="A631" i="31"/>
  <c r="A632" i="31"/>
  <c r="A633" i="31"/>
  <c r="A634" i="31"/>
  <c r="A635" i="31"/>
  <c r="A636" i="31"/>
  <c r="A637" i="31"/>
  <c r="A638" i="31"/>
  <c r="A639" i="31"/>
  <c r="A640" i="31"/>
  <c r="A641" i="31"/>
  <c r="A642" i="31"/>
  <c r="A643" i="31"/>
  <c r="A644" i="31"/>
  <c r="A645" i="31"/>
  <c r="A646" i="31"/>
  <c r="A647" i="31"/>
  <c r="A648" i="31"/>
  <c r="A649" i="31"/>
  <c r="A650" i="31"/>
  <c r="A651" i="31"/>
  <c r="A652" i="31"/>
  <c r="A653" i="31"/>
  <c r="A654" i="31"/>
  <c r="A655" i="31"/>
  <c r="A656" i="31"/>
  <c r="A657" i="31"/>
  <c r="A658" i="31"/>
  <c r="A659" i="31"/>
  <c r="A660" i="31"/>
  <c r="A661" i="31"/>
  <c r="A662" i="31"/>
  <c r="A663" i="31"/>
  <c r="A664" i="31"/>
  <c r="A665" i="31"/>
  <c r="A666" i="31"/>
  <c r="A667" i="31"/>
  <c r="A668" i="31"/>
  <c r="A669" i="31"/>
  <c r="A670" i="31"/>
  <c r="A671" i="31"/>
  <c r="A672" i="31"/>
  <c r="A673" i="31"/>
  <c r="A674" i="31"/>
  <c r="A675" i="31"/>
  <c r="U112" i="28"/>
  <c r="T112" i="28"/>
  <c r="U50" i="28"/>
  <c r="T50" i="28"/>
  <c r="A514" i="31"/>
  <c r="O112" i="28"/>
  <c r="P50" i="28"/>
  <c r="O50" i="28"/>
  <c r="A349" i="31"/>
  <c r="A350" i="31"/>
  <c r="A351" i="31"/>
  <c r="A352" i="31"/>
  <c r="A353" i="31"/>
  <c r="A354" i="31"/>
  <c r="A355" i="31"/>
  <c r="A356" i="31"/>
  <c r="A357" i="31"/>
  <c r="A358" i="31"/>
  <c r="A359" i="31"/>
  <c r="A360" i="31"/>
  <c r="A361" i="31"/>
  <c r="A362" i="31"/>
  <c r="A363" i="31"/>
  <c r="A364" i="31"/>
  <c r="A365" i="31"/>
  <c r="A366" i="31"/>
  <c r="A367" i="31"/>
  <c r="A368" i="31"/>
  <c r="A369" i="31"/>
  <c r="A370" i="31"/>
  <c r="A371" i="31"/>
  <c r="A372" i="31"/>
  <c r="A373" i="31"/>
  <c r="A374" i="31"/>
  <c r="A375" i="31"/>
  <c r="A376" i="31"/>
  <c r="A377" i="31"/>
  <c r="A378" i="31"/>
  <c r="A379" i="31"/>
  <c r="A380" i="31"/>
  <c r="A381" i="31"/>
  <c r="A382" i="31"/>
  <c r="A383" i="31"/>
  <c r="A384" i="31"/>
  <c r="A385" i="31"/>
  <c r="A386" i="31"/>
  <c r="A387" i="31"/>
  <c r="A388" i="31"/>
  <c r="A389" i="31"/>
  <c r="A390" i="31"/>
  <c r="A391" i="31"/>
  <c r="A392" i="31"/>
  <c r="A393" i="31"/>
  <c r="A394" i="31"/>
  <c r="A395" i="31"/>
  <c r="A396" i="31"/>
  <c r="A397" i="31"/>
  <c r="A398" i="31"/>
  <c r="A399" i="31"/>
  <c r="A400" i="31"/>
  <c r="A401" i="31"/>
  <c r="A402" i="31"/>
  <c r="A403" i="31"/>
  <c r="A404" i="31"/>
  <c r="A405" i="31"/>
  <c r="A406" i="31"/>
  <c r="A407" i="31"/>
  <c r="A408" i="31"/>
  <c r="A409" i="31"/>
  <c r="A410" i="31"/>
  <c r="A411" i="31"/>
  <c r="A412" i="31"/>
  <c r="A413" i="31"/>
  <c r="A414" i="31"/>
  <c r="A415" i="31"/>
  <c r="A416" i="31"/>
  <c r="A417" i="31"/>
  <c r="A418" i="31"/>
  <c r="A419" i="31"/>
  <c r="A420" i="31"/>
  <c r="A421" i="31"/>
  <c r="A422" i="31"/>
  <c r="A423" i="31"/>
  <c r="A424" i="31"/>
  <c r="A425" i="31"/>
  <c r="A426" i="31"/>
  <c r="A427" i="31"/>
  <c r="A428" i="31"/>
  <c r="A429" i="31"/>
  <c r="A430" i="31"/>
  <c r="A431" i="31"/>
  <c r="A432" i="31"/>
  <c r="A433" i="31"/>
  <c r="A434" i="31"/>
  <c r="A435" i="31"/>
  <c r="A436" i="31"/>
  <c r="A437" i="31"/>
  <c r="A438" i="31"/>
  <c r="A439" i="31"/>
  <c r="A440" i="31"/>
  <c r="A441" i="31"/>
  <c r="A442" i="31"/>
  <c r="A443" i="31"/>
  <c r="A444" i="31"/>
  <c r="A445" i="31"/>
  <c r="A446" i="31"/>
  <c r="A447" i="31"/>
  <c r="A448" i="31"/>
  <c r="A449" i="31"/>
  <c r="A450" i="31"/>
  <c r="A451" i="31"/>
  <c r="A452" i="31"/>
  <c r="A453" i="31"/>
  <c r="A454" i="31"/>
  <c r="A455" i="31"/>
  <c r="A456" i="31"/>
  <c r="A457" i="31"/>
  <c r="A458" i="31"/>
  <c r="A459" i="31"/>
  <c r="A460" i="31"/>
  <c r="A461" i="31"/>
  <c r="A462" i="31"/>
  <c r="A463" i="31"/>
  <c r="A464" i="31"/>
  <c r="A465" i="31"/>
  <c r="A466" i="31"/>
  <c r="A467" i="31"/>
  <c r="A468" i="31"/>
  <c r="A469" i="31"/>
  <c r="A470" i="31"/>
  <c r="A471" i="31"/>
  <c r="A472" i="31"/>
  <c r="A473" i="31"/>
  <c r="A474" i="31"/>
  <c r="A475" i="31"/>
  <c r="A476" i="31"/>
  <c r="A477" i="31"/>
  <c r="A478" i="31"/>
  <c r="A479" i="31"/>
  <c r="A480" i="31"/>
  <c r="A481" i="31"/>
  <c r="A482" i="31"/>
  <c r="A483" i="31"/>
  <c r="A484" i="31"/>
  <c r="A485" i="31"/>
  <c r="A486" i="31"/>
  <c r="A487" i="31"/>
  <c r="A488" i="31"/>
  <c r="A489" i="31"/>
  <c r="A490" i="31"/>
  <c r="A491" i="31"/>
  <c r="A492" i="31"/>
  <c r="A493" i="31"/>
  <c r="A494" i="31"/>
  <c r="A495" i="31"/>
  <c r="A496" i="31"/>
  <c r="A497" i="31"/>
  <c r="A498" i="31"/>
  <c r="A499" i="31"/>
  <c r="A500" i="31"/>
  <c r="A501" i="31"/>
  <c r="A502" i="31"/>
  <c r="A503" i="31"/>
  <c r="A504" i="31"/>
  <c r="A505" i="31"/>
  <c r="A506" i="31"/>
  <c r="A507" i="31"/>
  <c r="A508" i="31"/>
  <c r="A509" i="31"/>
  <c r="A510" i="31"/>
  <c r="A511" i="31"/>
  <c r="A512" i="31"/>
  <c r="A513" i="31"/>
  <c r="F120" i="28"/>
  <c r="A2" i="31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237" i="31"/>
  <c r="A238" i="31"/>
  <c r="A239" i="31"/>
  <c r="A240" i="31"/>
  <c r="A241" i="31"/>
  <c r="A242" i="31"/>
  <c r="A243" i="31"/>
  <c r="A244" i="31"/>
  <c r="A245" i="31"/>
  <c r="A246" i="31"/>
  <c r="A247" i="31"/>
  <c r="A248" i="31"/>
  <c r="A249" i="31"/>
  <c r="A250" i="31"/>
  <c r="A251" i="31"/>
  <c r="A252" i="31"/>
  <c r="A253" i="31"/>
  <c r="A254" i="31"/>
  <c r="A255" i="31"/>
  <c r="A256" i="31"/>
  <c r="A257" i="31"/>
  <c r="A258" i="31"/>
  <c r="A259" i="31"/>
  <c r="A260" i="31"/>
  <c r="A261" i="31"/>
  <c r="A262" i="31"/>
  <c r="A263" i="31"/>
  <c r="A264" i="31"/>
  <c r="A265" i="31"/>
  <c r="A266" i="31"/>
  <c r="A267" i="31"/>
  <c r="A268" i="31"/>
  <c r="A269" i="31"/>
  <c r="A270" i="31"/>
  <c r="A271" i="31"/>
  <c r="A272" i="31"/>
  <c r="A273" i="31"/>
  <c r="A274" i="31"/>
  <c r="A275" i="31"/>
  <c r="A276" i="31"/>
  <c r="A277" i="31"/>
  <c r="A278" i="31"/>
  <c r="A279" i="31"/>
  <c r="A280" i="31"/>
  <c r="A281" i="31"/>
  <c r="A282" i="31"/>
  <c r="A283" i="31"/>
  <c r="A284" i="31"/>
  <c r="A285" i="31"/>
  <c r="A286" i="31"/>
  <c r="A287" i="31"/>
  <c r="A288" i="31"/>
  <c r="A289" i="31"/>
  <c r="A290" i="31"/>
  <c r="A291" i="31"/>
  <c r="A292" i="31"/>
  <c r="A293" i="31"/>
  <c r="A294" i="31"/>
  <c r="A295" i="31"/>
  <c r="A296" i="31"/>
  <c r="A297" i="31"/>
  <c r="A298" i="31"/>
  <c r="A299" i="31"/>
  <c r="A300" i="31"/>
  <c r="A301" i="31"/>
  <c r="A302" i="31"/>
  <c r="A303" i="31"/>
  <c r="A304" i="31"/>
  <c r="A305" i="31"/>
  <c r="A306" i="31"/>
  <c r="A307" i="31"/>
  <c r="A308" i="31"/>
  <c r="A309" i="31"/>
  <c r="A310" i="31"/>
  <c r="A311" i="31"/>
  <c r="A312" i="31"/>
  <c r="A313" i="31"/>
  <c r="A314" i="31"/>
  <c r="A315" i="31"/>
  <c r="A316" i="31"/>
  <c r="A317" i="31"/>
  <c r="A318" i="31"/>
  <c r="A319" i="31"/>
  <c r="A320" i="31"/>
  <c r="A321" i="31"/>
  <c r="A322" i="31"/>
  <c r="A323" i="31"/>
  <c r="A324" i="31"/>
  <c r="A325" i="31"/>
  <c r="A326" i="31"/>
  <c r="A327" i="31"/>
  <c r="A328" i="31"/>
  <c r="A329" i="31"/>
  <c r="A330" i="31"/>
  <c r="A331" i="31"/>
  <c r="A332" i="31"/>
  <c r="A333" i="31"/>
  <c r="A334" i="31"/>
  <c r="A335" i="31"/>
  <c r="A336" i="31"/>
  <c r="A337" i="31"/>
  <c r="A338" i="31"/>
  <c r="A339" i="31"/>
  <c r="A340" i="31"/>
  <c r="A341" i="31"/>
  <c r="A342" i="31"/>
  <c r="A343" i="31"/>
  <c r="A344" i="31"/>
  <c r="A345" i="31"/>
  <c r="A346" i="31"/>
  <c r="A347" i="31"/>
  <c r="A348" i="31"/>
  <c r="A1" i="31"/>
  <c r="R134" i="28" l="1"/>
  <c r="N118" i="28"/>
  <c r="S114" i="28"/>
  <c r="Q20" i="28"/>
  <c r="U20" i="28" s="1"/>
  <c r="S53" i="28"/>
  <c r="R114" i="28"/>
  <c r="Q74" i="28"/>
  <c r="U74" i="28" s="1"/>
  <c r="R12" i="28"/>
  <c r="Q17" i="28"/>
  <c r="U17" i="28" s="1"/>
  <c r="R22" i="28"/>
  <c r="Q27" i="28"/>
  <c r="Q32" i="28"/>
  <c r="U32" i="28" s="1"/>
  <c r="Q37" i="28"/>
  <c r="U37" i="28" s="1"/>
  <c r="Q42" i="28"/>
  <c r="U42" i="28" s="1"/>
  <c r="Q47" i="28"/>
  <c r="S52" i="28"/>
  <c r="R57" i="28"/>
  <c r="R62" i="28"/>
  <c r="R67" i="28"/>
  <c r="S72" i="28"/>
  <c r="Q78" i="28"/>
  <c r="U78" i="28" s="1"/>
  <c r="S82" i="28"/>
  <c r="S87" i="28"/>
  <c r="Q93" i="28"/>
  <c r="U93" i="28" s="1"/>
  <c r="Q98" i="28"/>
  <c r="U98" i="28" s="1"/>
  <c r="Q108" i="28"/>
  <c r="U108" i="28" s="1"/>
  <c r="S118" i="28"/>
  <c r="S123" i="28"/>
  <c r="Q129" i="28"/>
  <c r="U129" i="28" s="1"/>
  <c r="R13" i="28"/>
  <c r="R99" i="28"/>
  <c r="T99" i="28" s="1"/>
  <c r="N133" i="28"/>
  <c r="Q8" i="28"/>
  <c r="S12" i="28"/>
  <c r="R17" i="28"/>
  <c r="S22" i="28"/>
  <c r="R27" i="28"/>
  <c r="R32" i="28"/>
  <c r="R37" i="28"/>
  <c r="T37" i="28" s="1"/>
  <c r="R42" i="28"/>
  <c r="T42" i="28" s="1"/>
  <c r="R47" i="28"/>
  <c r="Q53" i="28"/>
  <c r="U53" i="28" s="1"/>
  <c r="S57" i="28"/>
  <c r="S62" i="28"/>
  <c r="S67" i="28"/>
  <c r="Q73" i="28"/>
  <c r="R78" i="28"/>
  <c r="T78" i="28" s="1"/>
  <c r="Q88" i="28"/>
  <c r="U88" i="28" s="1"/>
  <c r="R93" i="28"/>
  <c r="R98" i="28"/>
  <c r="Q103" i="28"/>
  <c r="U103" i="28" s="1"/>
  <c r="R108" i="28"/>
  <c r="S113" i="28"/>
  <c r="Q119" i="28"/>
  <c r="U119" i="28" s="1"/>
  <c r="Q124" i="28"/>
  <c r="R129" i="28"/>
  <c r="T129" i="28" s="1"/>
  <c r="S134" i="28"/>
  <c r="Q13" i="28"/>
  <c r="U13" i="28" s="1"/>
  <c r="Q99" i="28"/>
  <c r="U99" i="28" s="1"/>
  <c r="R23" i="28"/>
  <c r="R79" i="28"/>
  <c r="R8" i="28"/>
  <c r="S17" i="28"/>
  <c r="S27" i="28"/>
  <c r="S32" i="28"/>
  <c r="S37" i="28"/>
  <c r="S42" i="28"/>
  <c r="S47" i="28"/>
  <c r="R53" i="28"/>
  <c r="Q58" i="28"/>
  <c r="U58" i="28" s="1"/>
  <c r="Q63" i="28"/>
  <c r="Q68" i="28"/>
  <c r="U68" i="28" s="1"/>
  <c r="R73" i="28"/>
  <c r="S78" i="28"/>
  <c r="Q83" i="28"/>
  <c r="U83" i="28" s="1"/>
  <c r="R88" i="28"/>
  <c r="S93" i="28"/>
  <c r="S98" i="28"/>
  <c r="R103" i="28"/>
  <c r="S108" i="28"/>
  <c r="Q114" i="28"/>
  <c r="U114" i="28" s="1"/>
  <c r="R119" i="28"/>
  <c r="R124" i="28"/>
  <c r="S129" i="28"/>
  <c r="S88" i="28"/>
  <c r="S58" i="28"/>
  <c r="S13" i="28"/>
  <c r="S18" i="28"/>
  <c r="S23" i="28"/>
  <c r="S28" i="28"/>
  <c r="S33" i="28"/>
  <c r="R38" i="28"/>
  <c r="R43" i="28"/>
  <c r="S48" i="28"/>
  <c r="Q54" i="28"/>
  <c r="U54" i="28" s="1"/>
  <c r="Q59" i="28"/>
  <c r="U59" i="28" s="1"/>
  <c r="Q69" i="28"/>
  <c r="R74" i="28"/>
  <c r="T74" i="28" s="1"/>
  <c r="S79" i="28"/>
  <c r="Q84" i="28"/>
  <c r="U84" i="28" s="1"/>
  <c r="R89" i="28"/>
  <c r="S94" i="28"/>
  <c r="S99" i="28"/>
  <c r="R104" i="28"/>
  <c r="S109" i="28"/>
  <c r="Q115" i="28"/>
  <c r="R120" i="28"/>
  <c r="R125" i="28"/>
  <c r="S130" i="28"/>
  <c r="S119" i="28"/>
  <c r="M107" i="28"/>
  <c r="R109" i="28"/>
  <c r="Q9" i="28"/>
  <c r="U9" i="28" s="1"/>
  <c r="Q14" i="28"/>
  <c r="U14" i="28" s="1"/>
  <c r="Q19" i="28"/>
  <c r="U19" i="28" s="1"/>
  <c r="Q24" i="28"/>
  <c r="Q34" i="28"/>
  <c r="U34" i="28" s="1"/>
  <c r="S38" i="28"/>
  <c r="S43" i="28"/>
  <c r="Q49" i="28"/>
  <c r="U49" i="28" s="1"/>
  <c r="R54" i="28"/>
  <c r="R59" i="28"/>
  <c r="Q64" i="28"/>
  <c r="U64" i="28" s="1"/>
  <c r="R69" i="28"/>
  <c r="S74" i="28"/>
  <c r="Q80" i="28"/>
  <c r="R84" i="28"/>
  <c r="T84" i="28" s="1"/>
  <c r="S89" i="28"/>
  <c r="Q95" i="28"/>
  <c r="U95" i="28" s="1"/>
  <c r="Q100" i="28"/>
  <c r="S104" i="28"/>
  <c r="Q110" i="28"/>
  <c r="U110" i="28" s="1"/>
  <c r="R115" i="28"/>
  <c r="S120" i="28"/>
  <c r="S125" i="28"/>
  <c r="Q131" i="28"/>
  <c r="U131" i="28" s="1"/>
  <c r="Q28" i="28"/>
  <c r="U28" i="28" s="1"/>
  <c r="Q94" i="28"/>
  <c r="U94" i="28" s="1"/>
  <c r="R18" i="28"/>
  <c r="Q120" i="28"/>
  <c r="U120" i="28" s="1"/>
  <c r="Q5" i="28"/>
  <c r="R9" i="28"/>
  <c r="T9" i="28" s="1"/>
  <c r="R14" i="28"/>
  <c r="R19" i="28"/>
  <c r="R24" i="28"/>
  <c r="Q29" i="28"/>
  <c r="U29" i="28" s="1"/>
  <c r="R34" i="28"/>
  <c r="T34" i="28" s="1"/>
  <c r="Q39" i="28"/>
  <c r="U39" i="28" s="1"/>
  <c r="Q44" i="28"/>
  <c r="U44" i="28" s="1"/>
  <c r="R49" i="28"/>
  <c r="S54" i="28"/>
  <c r="S59" i="28"/>
  <c r="R64" i="28"/>
  <c r="T64" i="28" s="1"/>
  <c r="S69" i="28"/>
  <c r="Q75" i="28"/>
  <c r="U75" i="28" s="1"/>
  <c r="R80" i="28"/>
  <c r="S84" i="28"/>
  <c r="Q90" i="28"/>
  <c r="U90" i="28" s="1"/>
  <c r="R95" i="28"/>
  <c r="T95" i="28" s="1"/>
  <c r="R100" i="28"/>
  <c r="Q105" i="28"/>
  <c r="R110" i="28"/>
  <c r="S115" i="28"/>
  <c r="Q121" i="28"/>
  <c r="Q126" i="28"/>
  <c r="U126" i="28" s="1"/>
  <c r="R131" i="28"/>
  <c r="Q33" i="28"/>
  <c r="U33" i="28" s="1"/>
  <c r="R83" i="28"/>
  <c r="T83" i="28" s="1"/>
  <c r="S63" i="28"/>
  <c r="R5" i="28"/>
  <c r="S9" i="28"/>
  <c r="S14" i="28"/>
  <c r="S19" i="28"/>
  <c r="S24" i="28"/>
  <c r="R29" i="28"/>
  <c r="S34" i="28"/>
  <c r="R39" i="28"/>
  <c r="R44" i="28"/>
  <c r="S49" i="28"/>
  <c r="Q60" i="28"/>
  <c r="U60" i="28" s="1"/>
  <c r="S64" i="28"/>
  <c r="Q70" i="28"/>
  <c r="R75" i="28"/>
  <c r="S80" i="28"/>
  <c r="Q85" i="28"/>
  <c r="U85" i="28" s="1"/>
  <c r="R90" i="28"/>
  <c r="S95" i="28"/>
  <c r="S100" i="28"/>
  <c r="R105" i="28"/>
  <c r="S110" i="28"/>
  <c r="Q116" i="28"/>
  <c r="U116" i="28" s="1"/>
  <c r="R121" i="28"/>
  <c r="R126" i="28"/>
  <c r="S131" i="28"/>
  <c r="S8" i="28"/>
  <c r="R68" i="28"/>
  <c r="R33" i="28"/>
  <c r="R94" i="28"/>
  <c r="T94" i="28" s="1"/>
  <c r="S5" i="28"/>
  <c r="Q10" i="28"/>
  <c r="U10" i="28" s="1"/>
  <c r="Q15" i="28"/>
  <c r="U15" i="28" s="1"/>
  <c r="S29" i="28"/>
  <c r="Q35" i="28"/>
  <c r="U35" i="28" s="1"/>
  <c r="S39" i="28"/>
  <c r="S44" i="28"/>
  <c r="Q55" i="28"/>
  <c r="U55" i="28" s="1"/>
  <c r="R60" i="28"/>
  <c r="T60" i="28" s="1"/>
  <c r="Q65" i="28"/>
  <c r="U65" i="28" s="1"/>
  <c r="R70" i="28"/>
  <c r="S75" i="28"/>
  <c r="R85" i="28"/>
  <c r="S90" i="28"/>
  <c r="Q96" i="28"/>
  <c r="Q101" i="28"/>
  <c r="S105" i="28"/>
  <c r="Q111" i="28"/>
  <c r="U111" i="28" s="1"/>
  <c r="R116" i="28"/>
  <c r="S121" i="28"/>
  <c r="S126" i="28"/>
  <c r="Q132" i="28"/>
  <c r="U132" i="28" s="1"/>
  <c r="S73" i="28"/>
  <c r="R48" i="28"/>
  <c r="Q89" i="28"/>
  <c r="T89" i="28" s="1"/>
  <c r="Q6" i="28"/>
  <c r="U6" i="28" s="1"/>
  <c r="R10" i="28"/>
  <c r="R15" i="28"/>
  <c r="R20" i="28"/>
  <c r="T20" i="28" s="1"/>
  <c r="Q25" i="28"/>
  <c r="U25" i="28" s="1"/>
  <c r="Q30" i="28"/>
  <c r="U30" i="28" s="1"/>
  <c r="R35" i="28"/>
  <c r="Q40" i="28"/>
  <c r="U40" i="28" s="1"/>
  <c r="Q45" i="28"/>
  <c r="U45" i="28" s="1"/>
  <c r="R55" i="28"/>
  <c r="S60" i="28"/>
  <c r="R65" i="28"/>
  <c r="S70" i="28"/>
  <c r="Q76" i="28"/>
  <c r="U76" i="28" s="1"/>
  <c r="Q81" i="28"/>
  <c r="S85" i="28"/>
  <c r="Q91" i="28"/>
  <c r="U91" i="28" s="1"/>
  <c r="R96" i="28"/>
  <c r="R101" i="28"/>
  <c r="Q106" i="28"/>
  <c r="U106" i="28" s="1"/>
  <c r="R111" i="28"/>
  <c r="S116" i="28"/>
  <c r="Q127" i="28"/>
  <c r="U127" i="28" s="1"/>
  <c r="R132" i="28"/>
  <c r="T132" i="28" s="1"/>
  <c r="Q48" i="28"/>
  <c r="U48" i="28" s="1"/>
  <c r="Q109" i="28"/>
  <c r="U109" i="28" s="1"/>
  <c r="Q38" i="28"/>
  <c r="U38" i="28" s="1"/>
  <c r="S83" i="28"/>
  <c r="R6" i="28"/>
  <c r="S10" i="28"/>
  <c r="S15" i="28"/>
  <c r="S20" i="28"/>
  <c r="R25" i="28"/>
  <c r="T25" i="28" s="1"/>
  <c r="R30" i="28"/>
  <c r="T30" i="28" s="1"/>
  <c r="S35" i="28"/>
  <c r="R40" i="28"/>
  <c r="R45" i="28"/>
  <c r="Q51" i="28"/>
  <c r="U51" i="28" s="1"/>
  <c r="S55" i="28"/>
  <c r="Q61" i="28"/>
  <c r="U61" i="28" s="1"/>
  <c r="S65" i="28"/>
  <c r="Q71" i="28"/>
  <c r="U71" i="28" s="1"/>
  <c r="R76" i="28"/>
  <c r="T76" i="28" s="1"/>
  <c r="R81" i="28"/>
  <c r="Q86" i="28"/>
  <c r="R91" i="28"/>
  <c r="S96" i="28"/>
  <c r="S101" i="28"/>
  <c r="R106" i="28"/>
  <c r="S111" i="28"/>
  <c r="Q117" i="28"/>
  <c r="U117" i="28" s="1"/>
  <c r="Q122" i="28"/>
  <c r="U122" i="28" s="1"/>
  <c r="R127" i="28"/>
  <c r="S132" i="28"/>
  <c r="R63" i="28"/>
  <c r="S124" i="28"/>
  <c r="Q125" i="28"/>
  <c r="U125" i="28" s="1"/>
  <c r="C125" i="28"/>
  <c r="S6" i="28"/>
  <c r="Q11" i="28"/>
  <c r="U11" i="28" s="1"/>
  <c r="Q21" i="28"/>
  <c r="U21" i="28" s="1"/>
  <c r="S25" i="28"/>
  <c r="S30" i="28"/>
  <c r="Q36" i="28"/>
  <c r="U36" i="28" s="1"/>
  <c r="S40" i="28"/>
  <c r="S45" i="28"/>
  <c r="R51" i="28"/>
  <c r="Q56" i="28"/>
  <c r="U56" i="28" s="1"/>
  <c r="R61" i="28"/>
  <c r="Q66" i="28"/>
  <c r="U66" i="28" s="1"/>
  <c r="R71" i="28"/>
  <c r="S76" i="28"/>
  <c r="S81" i="28"/>
  <c r="R86" i="28"/>
  <c r="S91" i="28"/>
  <c r="S106" i="28"/>
  <c r="R117" i="28"/>
  <c r="R122" i="28"/>
  <c r="S127" i="28"/>
  <c r="Q133" i="28"/>
  <c r="U133" i="28" s="1"/>
  <c r="Q18" i="28"/>
  <c r="U18" i="28" s="1"/>
  <c r="Q79" i="28"/>
  <c r="U79" i="28" s="1"/>
  <c r="Q130" i="28"/>
  <c r="U130" i="28" s="1"/>
  <c r="Q43" i="28"/>
  <c r="T43" i="28" s="1"/>
  <c r="Q104" i="28"/>
  <c r="U104" i="28" s="1"/>
  <c r="Q7" i="28"/>
  <c r="R11" i="28"/>
  <c r="Q16" i="28"/>
  <c r="U16" i="28" s="1"/>
  <c r="R21" i="28"/>
  <c r="Q26" i="28"/>
  <c r="Q31" i="28"/>
  <c r="R36" i="28"/>
  <c r="Q41" i="28"/>
  <c r="U41" i="28" s="1"/>
  <c r="Q46" i="28"/>
  <c r="U46" i="28" s="1"/>
  <c r="S51" i="28"/>
  <c r="R56" i="28"/>
  <c r="S61" i="28"/>
  <c r="R66" i="28"/>
  <c r="S71" i="28"/>
  <c r="Q77" i="28"/>
  <c r="U77" i="28" s="1"/>
  <c r="S86" i="28"/>
  <c r="Q92" i="28"/>
  <c r="U92" i="28" s="1"/>
  <c r="Q97" i="28"/>
  <c r="U97" i="28" s="1"/>
  <c r="Q102" i="28"/>
  <c r="U102" i="28" s="1"/>
  <c r="Q107" i="28"/>
  <c r="U107" i="28" s="1"/>
  <c r="S117" i="28"/>
  <c r="S122" i="28"/>
  <c r="Q128" i="28"/>
  <c r="U128" i="28" s="1"/>
  <c r="R133" i="28"/>
  <c r="Q23" i="28"/>
  <c r="U23" i="28" s="1"/>
  <c r="R28" i="28"/>
  <c r="R130" i="28"/>
  <c r="R7" i="28"/>
  <c r="S11" i="28"/>
  <c r="R16" i="28"/>
  <c r="S21" i="28"/>
  <c r="R26" i="28"/>
  <c r="R31" i="28"/>
  <c r="S36" i="28"/>
  <c r="R41" i="28"/>
  <c r="R46" i="28"/>
  <c r="Q52" i="28"/>
  <c r="U52" i="28" s="1"/>
  <c r="S56" i="28"/>
  <c r="S66" i="28"/>
  <c r="Q72" i="28"/>
  <c r="U72" i="28" s="1"/>
  <c r="R77" i="28"/>
  <c r="Q82" i="28"/>
  <c r="U82" i="28" s="1"/>
  <c r="Q87" i="28"/>
  <c r="U87" i="28" s="1"/>
  <c r="R92" i="28"/>
  <c r="R97" i="28"/>
  <c r="R102" i="28"/>
  <c r="R107" i="28"/>
  <c r="Q118" i="28"/>
  <c r="U118" i="28" s="1"/>
  <c r="Q123" i="28"/>
  <c r="U123" i="28" s="1"/>
  <c r="R128" i="28"/>
  <c r="S133" i="28"/>
  <c r="R58" i="28"/>
  <c r="T58" i="28" s="1"/>
  <c r="S103" i="28"/>
  <c r="S68" i="28"/>
  <c r="S7" i="28"/>
  <c r="Q12" i="28"/>
  <c r="U12" i="28" s="1"/>
  <c r="S16" i="28"/>
  <c r="Q22" i="28"/>
  <c r="U22" i="28" s="1"/>
  <c r="S26" i="28"/>
  <c r="S31" i="28"/>
  <c r="S41" i="28"/>
  <c r="S46" i="28"/>
  <c r="R52" i="28"/>
  <c r="Q57" i="28"/>
  <c r="U57" i="28" s="1"/>
  <c r="Q62" i="28"/>
  <c r="U62" i="28" s="1"/>
  <c r="Q67" i="28"/>
  <c r="U67" i="28" s="1"/>
  <c r="R72" i="28"/>
  <c r="S77" i="28"/>
  <c r="R82" i="28"/>
  <c r="R87" i="28"/>
  <c r="S92" i="28"/>
  <c r="S97" i="28"/>
  <c r="S102" i="28"/>
  <c r="S107" i="28"/>
  <c r="U113" i="28"/>
  <c r="R118" i="28"/>
  <c r="R123" i="28"/>
  <c r="S128" i="28"/>
  <c r="Q134" i="28"/>
  <c r="U134" i="28" s="1"/>
  <c r="T39" i="28"/>
  <c r="T53" i="28"/>
  <c r="U5" i="28"/>
  <c r="T27" i="28"/>
  <c r="U69" i="28"/>
  <c r="U27" i="28"/>
  <c r="T44" i="28"/>
  <c r="U86" i="28"/>
  <c r="U70" i="28"/>
  <c r="T5" i="28"/>
  <c r="T105" i="28"/>
  <c r="U124" i="28"/>
  <c r="U73" i="28"/>
  <c r="U105" i="28"/>
  <c r="U115" i="28"/>
  <c r="T35" i="28"/>
  <c r="T32" i="28"/>
  <c r="T13" i="28"/>
  <c r="T126" i="28"/>
  <c r="T120" i="28"/>
  <c r="T75" i="28"/>
  <c r="T33" i="28"/>
  <c r="T114" i="28"/>
  <c r="T108" i="28"/>
  <c r="M14" i="28"/>
  <c r="N76" i="28"/>
  <c r="L124" i="28"/>
  <c r="P124" i="28" s="1"/>
  <c r="M25" i="28"/>
  <c r="L7" i="28"/>
  <c r="P7" i="28" s="1"/>
  <c r="M12" i="28"/>
  <c r="M17" i="28"/>
  <c r="N22" i="28"/>
  <c r="L28" i="28"/>
  <c r="P28" i="28" s="1"/>
  <c r="M33" i="28"/>
  <c r="M38" i="28"/>
  <c r="M43" i="28"/>
  <c r="M48" i="28"/>
  <c r="M53" i="28"/>
  <c r="N58" i="28"/>
  <c r="L64" i="28"/>
  <c r="P64" i="28" s="1"/>
  <c r="L69" i="28"/>
  <c r="P69" i="28" s="1"/>
  <c r="M74" i="28"/>
  <c r="M79" i="28"/>
  <c r="L84" i="28"/>
  <c r="P84" i="28" s="1"/>
  <c r="M89" i="28"/>
  <c r="M94" i="28"/>
  <c r="M99" i="28"/>
  <c r="N104" i="28"/>
  <c r="L110" i="28"/>
  <c r="P110" i="28" s="1"/>
  <c r="M116" i="28"/>
  <c r="N121" i="28"/>
  <c r="L127" i="28"/>
  <c r="P127" i="28" s="1"/>
  <c r="M132" i="28"/>
  <c r="L61" i="28"/>
  <c r="L102" i="28"/>
  <c r="P102" i="28" s="1"/>
  <c r="B29" i="28"/>
  <c r="F29" i="28" s="1"/>
  <c r="M7" i="28"/>
  <c r="N12" i="28"/>
  <c r="N17" i="28"/>
  <c r="L23" i="28"/>
  <c r="P23" i="28" s="1"/>
  <c r="M28" i="28"/>
  <c r="N33" i="28"/>
  <c r="N38" i="28"/>
  <c r="N43" i="28"/>
  <c r="N48" i="28"/>
  <c r="N53" i="28"/>
  <c r="L59" i="28"/>
  <c r="P59" i="28" s="1"/>
  <c r="M64" i="28"/>
  <c r="M69" i="28"/>
  <c r="N74" i="28"/>
  <c r="N79" i="28"/>
  <c r="M84" i="28"/>
  <c r="N89" i="28"/>
  <c r="N94" i="28"/>
  <c r="N99" i="28"/>
  <c r="L105" i="28"/>
  <c r="P105" i="28" s="1"/>
  <c r="M110" i="28"/>
  <c r="N116" i="28"/>
  <c r="L122" i="28"/>
  <c r="P122" i="28" s="1"/>
  <c r="M127" i="28"/>
  <c r="N132" i="28"/>
  <c r="N35" i="28"/>
  <c r="N101" i="28"/>
  <c r="L92" i="28"/>
  <c r="P92" i="28" s="1"/>
  <c r="N7" i="28"/>
  <c r="L18" i="28"/>
  <c r="P18" i="28" s="1"/>
  <c r="M23" i="28"/>
  <c r="N28" i="28"/>
  <c r="L34" i="28"/>
  <c r="P34" i="28" s="1"/>
  <c r="L44" i="28"/>
  <c r="L49" i="28"/>
  <c r="P49" i="28" s="1"/>
  <c r="L54" i="28"/>
  <c r="P54" i="28" s="1"/>
  <c r="M59" i="28"/>
  <c r="N64" i="28"/>
  <c r="N69" i="28"/>
  <c r="L75" i="28"/>
  <c r="P75" i="28" s="1"/>
  <c r="L80" i="28"/>
  <c r="P80" i="28" s="1"/>
  <c r="N84" i="28"/>
  <c r="L90" i="28"/>
  <c r="P90" i="28" s="1"/>
  <c r="L95" i="28"/>
  <c r="P95" i="28" s="1"/>
  <c r="L100" i="28"/>
  <c r="P100" i="28" s="1"/>
  <c r="M105" i="28"/>
  <c r="N110" i="28"/>
  <c r="L117" i="28"/>
  <c r="P117" i="28" s="1"/>
  <c r="M122" i="28"/>
  <c r="N127" i="28"/>
  <c r="L133" i="28"/>
  <c r="P133" i="28" s="1"/>
  <c r="M9" i="28"/>
  <c r="M86" i="28"/>
  <c r="N81" i="28"/>
  <c r="C88" i="28"/>
  <c r="L8" i="28"/>
  <c r="P8" i="28" s="1"/>
  <c r="L13" i="28"/>
  <c r="P13" i="28" s="1"/>
  <c r="M18" i="28"/>
  <c r="N23" i="28"/>
  <c r="L29" i="28"/>
  <c r="P29" i="28" s="1"/>
  <c r="M34" i="28"/>
  <c r="L39" i="28"/>
  <c r="P39" i="28" s="1"/>
  <c r="M44" i="28"/>
  <c r="M49" i="28"/>
  <c r="M54" i="28"/>
  <c r="N59" i="28"/>
  <c r="L65" i="28"/>
  <c r="P65" i="28" s="1"/>
  <c r="L70" i="28"/>
  <c r="P70" i="28" s="1"/>
  <c r="M75" i="28"/>
  <c r="M80" i="28"/>
  <c r="L85" i="28"/>
  <c r="P85" i="28" s="1"/>
  <c r="M90" i="28"/>
  <c r="M95" i="28"/>
  <c r="M100" i="28"/>
  <c r="N105" i="28"/>
  <c r="L111" i="28"/>
  <c r="P111" i="28" s="1"/>
  <c r="M117" i="28"/>
  <c r="N122" i="28"/>
  <c r="L128" i="28"/>
  <c r="P128" i="28" s="1"/>
  <c r="M133" i="28"/>
  <c r="N14" i="28"/>
  <c r="G56" i="28"/>
  <c r="M8" i="28"/>
  <c r="M13" i="28"/>
  <c r="N18" i="28"/>
  <c r="L24" i="28"/>
  <c r="P24" i="28" s="1"/>
  <c r="M29" i="28"/>
  <c r="N34" i="28"/>
  <c r="M39" i="28"/>
  <c r="N44" i="28"/>
  <c r="N49" i="28"/>
  <c r="N54" i="28"/>
  <c r="L60" i="28"/>
  <c r="P60" i="28" s="1"/>
  <c r="M65" i="28"/>
  <c r="M70" i="28"/>
  <c r="N75" i="28"/>
  <c r="N80" i="28"/>
  <c r="M85" i="28"/>
  <c r="N90" i="28"/>
  <c r="N95" i="28"/>
  <c r="N100" i="28"/>
  <c r="L106" i="28"/>
  <c r="P106" i="28" s="1"/>
  <c r="M111" i="28"/>
  <c r="N117" i="28"/>
  <c r="L123" i="28"/>
  <c r="P123" i="28" s="1"/>
  <c r="M128" i="28"/>
  <c r="L25" i="28"/>
  <c r="P25" i="28" s="1"/>
  <c r="M81" i="28"/>
  <c r="N66" i="28"/>
  <c r="H9" i="28"/>
  <c r="N8" i="28"/>
  <c r="N13" i="28"/>
  <c r="L19" i="28"/>
  <c r="P19" i="28" s="1"/>
  <c r="M24" i="28"/>
  <c r="N29" i="28"/>
  <c r="L35" i="28"/>
  <c r="P35" i="28" s="1"/>
  <c r="N39" i="28"/>
  <c r="L55" i="28"/>
  <c r="P55" i="28" s="1"/>
  <c r="M60" i="28"/>
  <c r="N65" i="28"/>
  <c r="N70" i="28"/>
  <c r="L76" i="28"/>
  <c r="P76" i="28" s="1"/>
  <c r="N85" i="28"/>
  <c r="L91" i="28"/>
  <c r="P91" i="28" s="1"/>
  <c r="L96" i="28"/>
  <c r="P96" i="28" s="1"/>
  <c r="L101" i="28"/>
  <c r="P101" i="28" s="1"/>
  <c r="M106" i="28"/>
  <c r="N111" i="28"/>
  <c r="L118" i="28"/>
  <c r="P118" i="28" s="1"/>
  <c r="M123" i="28"/>
  <c r="N128" i="28"/>
  <c r="L134" i="28"/>
  <c r="P134" i="28" s="1"/>
  <c r="M40" i="28"/>
  <c r="M71" i="28"/>
  <c r="M129" i="28"/>
  <c r="M61" i="28"/>
  <c r="L9" i="28"/>
  <c r="P9" i="28" s="1"/>
  <c r="L14" i="28"/>
  <c r="P14" i="28" s="1"/>
  <c r="M19" i="28"/>
  <c r="N24" i="28"/>
  <c r="L30" i="28"/>
  <c r="P30" i="28" s="1"/>
  <c r="M35" i="28"/>
  <c r="L40" i="28"/>
  <c r="P40" i="28" s="1"/>
  <c r="L45" i="28"/>
  <c r="P45" i="28" s="1"/>
  <c r="M55" i="28"/>
  <c r="N60" i="28"/>
  <c r="L66" i="28"/>
  <c r="L71" i="28"/>
  <c r="P71" i="28" s="1"/>
  <c r="M76" i="28"/>
  <c r="L81" i="28"/>
  <c r="P81" i="28" s="1"/>
  <c r="L86" i="28"/>
  <c r="P86" i="28" s="1"/>
  <c r="M91" i="28"/>
  <c r="M96" i="28"/>
  <c r="M101" i="28"/>
  <c r="N106" i="28"/>
  <c r="L113" i="28"/>
  <c r="P113" i="28" s="1"/>
  <c r="M118" i="28"/>
  <c r="N123" i="28"/>
  <c r="L129" i="28"/>
  <c r="P129" i="28" s="1"/>
  <c r="M134" i="28"/>
  <c r="N55" i="28"/>
  <c r="N134" i="28"/>
  <c r="N40" i="28"/>
  <c r="N86" i="28"/>
  <c r="N129" i="28"/>
  <c r="L10" i="28"/>
  <c r="P10" i="28" s="1"/>
  <c r="L15" i="28"/>
  <c r="P15" i="28" s="1"/>
  <c r="M20" i="28"/>
  <c r="N25" i="28"/>
  <c r="L31" i="28"/>
  <c r="P31" i="28" s="1"/>
  <c r="M36" i="28"/>
  <c r="L41" i="28"/>
  <c r="P41" i="28" s="1"/>
  <c r="L46" i="28"/>
  <c r="P46" i="28" s="1"/>
  <c r="N51" i="28"/>
  <c r="M56" i="28"/>
  <c r="N61" i="28"/>
  <c r="L72" i="28"/>
  <c r="P72" i="28" s="1"/>
  <c r="M77" i="28"/>
  <c r="L82" i="28"/>
  <c r="P82" i="28" s="1"/>
  <c r="L87" i="28"/>
  <c r="P87" i="28" s="1"/>
  <c r="M92" i="28"/>
  <c r="M97" i="28"/>
  <c r="M102" i="28"/>
  <c r="N107" i="28"/>
  <c r="L114" i="28"/>
  <c r="P114" i="28" s="1"/>
  <c r="M119" i="28"/>
  <c r="N124" i="28"/>
  <c r="L130" i="28"/>
  <c r="P130" i="28" s="1"/>
  <c r="M30" i="28"/>
  <c r="M113" i="28"/>
  <c r="N9" i="28"/>
  <c r="M51" i="28"/>
  <c r="L97" i="28"/>
  <c r="P97" i="28" s="1"/>
  <c r="N112" i="28"/>
  <c r="L5" i="28"/>
  <c r="M10" i="28"/>
  <c r="O10" i="28" s="1"/>
  <c r="M15" i="28"/>
  <c r="N20" i="28"/>
  <c r="L26" i="28"/>
  <c r="P26" i="28" s="1"/>
  <c r="M31" i="28"/>
  <c r="N36" i="28"/>
  <c r="M41" i="28"/>
  <c r="M46" i="28"/>
  <c r="N56" i="28"/>
  <c r="L62" i="28"/>
  <c r="P62" i="28" s="1"/>
  <c r="L67" i="28"/>
  <c r="P67" i="28" s="1"/>
  <c r="M72" i="28"/>
  <c r="N77" i="28"/>
  <c r="M82" i="28"/>
  <c r="M87" i="28"/>
  <c r="N92" i="28"/>
  <c r="N97" i="28"/>
  <c r="N102" i="28"/>
  <c r="L108" i="28"/>
  <c r="P108" i="28" s="1"/>
  <c r="M114" i="28"/>
  <c r="N119" i="28"/>
  <c r="L125" i="28"/>
  <c r="P125" i="28" s="1"/>
  <c r="M130" i="28"/>
  <c r="M5" i="28"/>
  <c r="N10" i="28"/>
  <c r="N15" i="28"/>
  <c r="L21" i="28"/>
  <c r="M26" i="28"/>
  <c r="N31" i="28"/>
  <c r="N41" i="28"/>
  <c r="N46" i="28"/>
  <c r="L57" i="28"/>
  <c r="P57" i="28" s="1"/>
  <c r="M62" i="28"/>
  <c r="M67" i="28"/>
  <c r="N72" i="28"/>
  <c r="N82" i="28"/>
  <c r="N87" i="28"/>
  <c r="L93" i="28"/>
  <c r="P93" i="28" s="1"/>
  <c r="L98" i="28"/>
  <c r="L103" i="28"/>
  <c r="P103" i="28" s="1"/>
  <c r="M108" i="28"/>
  <c r="N114" i="28"/>
  <c r="L120" i="28"/>
  <c r="P120" i="28" s="1"/>
  <c r="M125" i="28"/>
  <c r="N130" i="28"/>
  <c r="N91" i="28"/>
  <c r="L20" i="28"/>
  <c r="L56" i="28"/>
  <c r="P56" i="28" s="1"/>
  <c r="N113" i="28"/>
  <c r="N5" i="28"/>
  <c r="L11" i="28"/>
  <c r="P11" i="28" s="1"/>
  <c r="L16" i="28"/>
  <c r="P16" i="28" s="1"/>
  <c r="M21" i="28"/>
  <c r="N26" i="28"/>
  <c r="L32" i="28"/>
  <c r="P32" i="28" s="1"/>
  <c r="L37" i="28"/>
  <c r="P37" i="28" s="1"/>
  <c r="L42" i="28"/>
  <c r="P42" i="28" s="1"/>
  <c r="L47" i="28"/>
  <c r="P47" i="28" s="1"/>
  <c r="L52" i="28"/>
  <c r="P52" i="28" s="1"/>
  <c r="M57" i="28"/>
  <c r="N62" i="28"/>
  <c r="N67" i="28"/>
  <c r="L73" i="28"/>
  <c r="P73" i="28" s="1"/>
  <c r="L78" i="28"/>
  <c r="P78" i="28" s="1"/>
  <c r="L83" i="28"/>
  <c r="L88" i="28"/>
  <c r="P88" i="28" s="1"/>
  <c r="M93" i="28"/>
  <c r="M98" i="28"/>
  <c r="M103" i="28"/>
  <c r="O103" i="28" s="1"/>
  <c r="N108" i="28"/>
  <c r="L115" i="28"/>
  <c r="P115" i="28" s="1"/>
  <c r="M120" i="28"/>
  <c r="N125" i="28"/>
  <c r="L131" i="28"/>
  <c r="P131" i="28" s="1"/>
  <c r="L51" i="28"/>
  <c r="L107" i="28"/>
  <c r="P107" i="28" s="1"/>
  <c r="N30" i="28"/>
  <c r="L77" i="28"/>
  <c r="P77" i="28" s="1"/>
  <c r="M124" i="28"/>
  <c r="L6" i="28"/>
  <c r="P6" i="28" s="1"/>
  <c r="M11" i="28"/>
  <c r="M16" i="28"/>
  <c r="N21" i="28"/>
  <c r="L27" i="28"/>
  <c r="O27" i="28" s="1"/>
  <c r="M32" i="28"/>
  <c r="M37" i="28"/>
  <c r="M42" i="28"/>
  <c r="M47" i="28"/>
  <c r="M52" i="28"/>
  <c r="N57" i="28"/>
  <c r="L63" i="28"/>
  <c r="P63" i="28" s="1"/>
  <c r="L68" i="28"/>
  <c r="P68" i="28" s="1"/>
  <c r="M73" i="28"/>
  <c r="M78" i="28"/>
  <c r="M83" i="28"/>
  <c r="M88" i="28"/>
  <c r="N93" i="28"/>
  <c r="N98" i="28"/>
  <c r="N103" i="28"/>
  <c r="L109" i="28"/>
  <c r="P109" i="28" s="1"/>
  <c r="M115" i="28"/>
  <c r="N120" i="28"/>
  <c r="L126" i="28"/>
  <c r="P126" i="28" s="1"/>
  <c r="M131" i="28"/>
  <c r="M45" i="28"/>
  <c r="N96" i="28"/>
  <c r="L36" i="28"/>
  <c r="P36" i="28" s="1"/>
  <c r="N71" i="28"/>
  <c r="L119" i="28"/>
  <c r="P119" i="28" s="1"/>
  <c r="M6" i="28"/>
  <c r="N11" i="28"/>
  <c r="N16" i="28"/>
  <c r="L22" i="28"/>
  <c r="P22" i="28" s="1"/>
  <c r="M27" i="28"/>
  <c r="N32" i="28"/>
  <c r="N37" i="28"/>
  <c r="N42" i="28"/>
  <c r="N47" i="28"/>
  <c r="N52" i="28"/>
  <c r="L58" i="28"/>
  <c r="P58" i="28" s="1"/>
  <c r="M63" i="28"/>
  <c r="M68" i="28"/>
  <c r="N73" i="28"/>
  <c r="N78" i="28"/>
  <c r="N83" i="28"/>
  <c r="N88" i="28"/>
  <c r="L104" i="28"/>
  <c r="P104" i="28" s="1"/>
  <c r="M109" i="28"/>
  <c r="N115" i="28"/>
  <c r="L121" i="28"/>
  <c r="P121" i="28" s="1"/>
  <c r="M126" i="28"/>
  <c r="N131" i="28"/>
  <c r="N19" i="28"/>
  <c r="M66" i="28"/>
  <c r="N45" i="28"/>
  <c r="I66" i="28"/>
  <c r="N6" i="28"/>
  <c r="L12" i="28"/>
  <c r="P12" i="28" s="1"/>
  <c r="L17" i="28"/>
  <c r="P17" i="28" s="1"/>
  <c r="M22" i="28"/>
  <c r="N27" i="28"/>
  <c r="L33" i="28"/>
  <c r="P33" i="28" s="1"/>
  <c r="L38" i="28"/>
  <c r="P38" i="28" s="1"/>
  <c r="L43" i="28"/>
  <c r="P43" i="28" s="1"/>
  <c r="L48" i="28"/>
  <c r="P48" i="28" s="1"/>
  <c r="L53" i="28"/>
  <c r="P53" i="28" s="1"/>
  <c r="M58" i="28"/>
  <c r="N63" i="28"/>
  <c r="N68" i="28"/>
  <c r="L74" i="28"/>
  <c r="P74" i="28" s="1"/>
  <c r="L79" i="28"/>
  <c r="P79" i="28" s="1"/>
  <c r="L89" i="28"/>
  <c r="P89" i="28" s="1"/>
  <c r="L94" i="28"/>
  <c r="P94" i="28" s="1"/>
  <c r="L99" i="28"/>
  <c r="P99" i="28" s="1"/>
  <c r="M104" i="28"/>
  <c r="N109" i="28"/>
  <c r="L116" i="28"/>
  <c r="M121" i="28"/>
  <c r="N126" i="28"/>
  <c r="L132" i="28"/>
  <c r="P132" i="28" s="1"/>
  <c r="P112" i="28"/>
  <c r="B126" i="28"/>
  <c r="I131" i="28"/>
  <c r="I17" i="28"/>
  <c r="B47" i="28"/>
  <c r="F47" i="28" s="1"/>
  <c r="D41" i="28"/>
  <c r="C36" i="28"/>
  <c r="B31" i="28"/>
  <c r="F31" i="28" s="1"/>
  <c r="D25" i="28"/>
  <c r="C20" i="28"/>
  <c r="B15" i="28"/>
  <c r="D9" i="28"/>
  <c r="C133" i="28"/>
  <c r="B128" i="28"/>
  <c r="D122" i="28"/>
  <c r="B117" i="28"/>
  <c r="F117" i="28" s="1"/>
  <c r="D111" i="28"/>
  <c r="C106" i="28"/>
  <c r="B101" i="28"/>
  <c r="F101" i="28" s="1"/>
  <c r="D95" i="28"/>
  <c r="C90" i="28"/>
  <c r="B85" i="28"/>
  <c r="F85" i="28" s="1"/>
  <c r="D79" i="28"/>
  <c r="C74" i="28"/>
  <c r="B69" i="28"/>
  <c r="F69" i="28" s="1"/>
  <c r="D63" i="28"/>
  <c r="C58" i="28"/>
  <c r="B53" i="28"/>
  <c r="I133" i="28"/>
  <c r="H128" i="28"/>
  <c r="G123" i="28"/>
  <c r="I117" i="28"/>
  <c r="H111" i="28"/>
  <c r="G106" i="28"/>
  <c r="I100" i="28"/>
  <c r="H95" i="28"/>
  <c r="G90" i="28"/>
  <c r="I84" i="28"/>
  <c r="H79" i="28"/>
  <c r="G74" i="28"/>
  <c r="I68" i="28"/>
  <c r="H63" i="28"/>
  <c r="G58" i="28"/>
  <c r="I52" i="28"/>
  <c r="H46" i="28"/>
  <c r="G41" i="28"/>
  <c r="I35" i="28"/>
  <c r="H30" i="28"/>
  <c r="G25" i="28"/>
  <c r="I19" i="28"/>
  <c r="H14" i="28"/>
  <c r="G9" i="28"/>
  <c r="D120" i="28"/>
  <c r="C72" i="28"/>
  <c r="G88" i="28"/>
  <c r="H12" i="28"/>
  <c r="D46" i="28"/>
  <c r="C41" i="28"/>
  <c r="B36" i="28"/>
  <c r="F36" i="28" s="1"/>
  <c r="D30" i="28"/>
  <c r="C25" i="28"/>
  <c r="B20" i="28"/>
  <c r="F20" i="28" s="1"/>
  <c r="D14" i="28"/>
  <c r="C9" i="28"/>
  <c r="B133" i="28"/>
  <c r="F133" i="28" s="1"/>
  <c r="D127" i="28"/>
  <c r="C122" i="28"/>
  <c r="D116" i="28"/>
  <c r="C111" i="28"/>
  <c r="B106" i="28"/>
  <c r="D100" i="28"/>
  <c r="C95" i="28"/>
  <c r="B90" i="28"/>
  <c r="D84" i="28"/>
  <c r="C79" i="28"/>
  <c r="B74" i="28"/>
  <c r="D68" i="28"/>
  <c r="C63" i="28"/>
  <c r="B58" i="28"/>
  <c r="F58" i="28" s="1"/>
  <c r="D52" i="28"/>
  <c r="H133" i="28"/>
  <c r="G128" i="28"/>
  <c r="I122" i="28"/>
  <c r="H117" i="28"/>
  <c r="G111" i="28"/>
  <c r="I105" i="28"/>
  <c r="H100" i="28"/>
  <c r="G95" i="28"/>
  <c r="I89" i="28"/>
  <c r="H84" i="28"/>
  <c r="G79" i="28"/>
  <c r="I73" i="28"/>
  <c r="H68" i="28"/>
  <c r="G63" i="28"/>
  <c r="I57" i="28"/>
  <c r="H52" i="28"/>
  <c r="G46" i="28"/>
  <c r="I40" i="28"/>
  <c r="H35" i="28"/>
  <c r="G30" i="28"/>
  <c r="I24" i="28"/>
  <c r="H19" i="28"/>
  <c r="G14" i="28"/>
  <c r="I8" i="28"/>
  <c r="C131" i="28"/>
  <c r="D61" i="28"/>
  <c r="H93" i="28"/>
  <c r="G7" i="28"/>
  <c r="C46" i="28"/>
  <c r="B41" i="28"/>
  <c r="D35" i="28"/>
  <c r="C30" i="28"/>
  <c r="B25" i="28"/>
  <c r="D19" i="28"/>
  <c r="C14" i="28"/>
  <c r="B9" i="28"/>
  <c r="D132" i="28"/>
  <c r="C127" i="28"/>
  <c r="B122" i="28"/>
  <c r="F122" i="28" s="1"/>
  <c r="C116" i="28"/>
  <c r="B111" i="28"/>
  <c r="D105" i="28"/>
  <c r="C100" i="28"/>
  <c r="B95" i="28"/>
  <c r="D89" i="28"/>
  <c r="C84" i="28"/>
  <c r="B79" i="28"/>
  <c r="D73" i="28"/>
  <c r="C68" i="28"/>
  <c r="B63" i="28"/>
  <c r="D57" i="28"/>
  <c r="C52" i="28"/>
  <c r="G133" i="28"/>
  <c r="I127" i="28"/>
  <c r="H122" i="28"/>
  <c r="G117" i="28"/>
  <c r="I110" i="28"/>
  <c r="H105" i="28"/>
  <c r="G100" i="28"/>
  <c r="I94" i="28"/>
  <c r="H89" i="28"/>
  <c r="G84" i="28"/>
  <c r="I78" i="28"/>
  <c r="H73" i="28"/>
  <c r="G68" i="28"/>
  <c r="I62" i="28"/>
  <c r="H57" i="28"/>
  <c r="G52" i="28"/>
  <c r="I45" i="28"/>
  <c r="H40" i="28"/>
  <c r="G35" i="28"/>
  <c r="I29" i="28"/>
  <c r="H24" i="28"/>
  <c r="G19" i="28"/>
  <c r="I13" i="28"/>
  <c r="H8" i="28"/>
  <c r="G104" i="28"/>
  <c r="H44" i="28"/>
  <c r="B46" i="28"/>
  <c r="D40" i="28"/>
  <c r="C35" i="28"/>
  <c r="B30" i="28"/>
  <c r="D24" i="28"/>
  <c r="C19" i="28"/>
  <c r="B14" i="28"/>
  <c r="D8" i="28"/>
  <c r="C132" i="28"/>
  <c r="B127" i="28"/>
  <c r="D121" i="28"/>
  <c r="B116" i="28"/>
  <c r="D110" i="28"/>
  <c r="C105" i="28"/>
  <c r="B100" i="28"/>
  <c r="D94" i="28"/>
  <c r="C89" i="28"/>
  <c r="B84" i="28"/>
  <c r="D78" i="28"/>
  <c r="C73" i="28"/>
  <c r="B68" i="28"/>
  <c r="D62" i="28"/>
  <c r="C57" i="28"/>
  <c r="B52" i="28"/>
  <c r="I132" i="28"/>
  <c r="H127" i="28"/>
  <c r="G122" i="28"/>
  <c r="I116" i="28"/>
  <c r="H110" i="28"/>
  <c r="G105" i="28"/>
  <c r="I99" i="28"/>
  <c r="H94" i="28"/>
  <c r="G89" i="28"/>
  <c r="I83" i="28"/>
  <c r="H78" i="28"/>
  <c r="G73" i="28"/>
  <c r="I67" i="28"/>
  <c r="H62" i="28"/>
  <c r="G57" i="28"/>
  <c r="I51" i="28"/>
  <c r="H45" i="28"/>
  <c r="G40" i="28"/>
  <c r="I34" i="28"/>
  <c r="H29" i="28"/>
  <c r="G24" i="28"/>
  <c r="I18" i="28"/>
  <c r="H13" i="28"/>
  <c r="G8" i="28"/>
  <c r="C18" i="28"/>
  <c r="D93" i="28"/>
  <c r="H109" i="28"/>
  <c r="G39" i="28"/>
  <c r="D45" i="28"/>
  <c r="C40" i="28"/>
  <c r="B35" i="28"/>
  <c r="D29" i="28"/>
  <c r="C24" i="28"/>
  <c r="B19" i="28"/>
  <c r="D13" i="28"/>
  <c r="C8" i="28"/>
  <c r="B132" i="28"/>
  <c r="F132" i="28" s="1"/>
  <c r="D126" i="28"/>
  <c r="C121" i="28"/>
  <c r="D115" i="28"/>
  <c r="C110" i="28"/>
  <c r="B105" i="28"/>
  <c r="D99" i="28"/>
  <c r="C94" i="28"/>
  <c r="B89" i="28"/>
  <c r="D83" i="28"/>
  <c r="C78" i="28"/>
  <c r="B73" i="28"/>
  <c r="D67" i="28"/>
  <c r="C62" i="28"/>
  <c r="B57" i="28"/>
  <c r="D51" i="28"/>
  <c r="H132" i="28"/>
  <c r="G127" i="28"/>
  <c r="I121" i="28"/>
  <c r="H116" i="28"/>
  <c r="G110" i="28"/>
  <c r="I104" i="28"/>
  <c r="H99" i="28"/>
  <c r="G94" i="28"/>
  <c r="I88" i="28"/>
  <c r="H83" i="28"/>
  <c r="G78" i="28"/>
  <c r="I72" i="28"/>
  <c r="H67" i="28"/>
  <c r="G62" i="28"/>
  <c r="I56" i="28"/>
  <c r="H51" i="28"/>
  <c r="G45" i="28"/>
  <c r="I39" i="28"/>
  <c r="H34" i="28"/>
  <c r="G29" i="28"/>
  <c r="I23" i="28"/>
  <c r="H18" i="28"/>
  <c r="G13" i="28"/>
  <c r="I7" i="28"/>
  <c r="C45" i="28"/>
  <c r="B40" i="28"/>
  <c r="D34" i="28"/>
  <c r="C29" i="28"/>
  <c r="B24" i="28"/>
  <c r="D18" i="28"/>
  <c r="C13" i="28"/>
  <c r="B8" i="28"/>
  <c r="D131" i="28"/>
  <c r="C126" i="28"/>
  <c r="B121" i="28"/>
  <c r="C115" i="28"/>
  <c r="B110" i="28"/>
  <c r="D104" i="28"/>
  <c r="C99" i="28"/>
  <c r="B94" i="28"/>
  <c r="D88" i="28"/>
  <c r="C83" i="28"/>
  <c r="B78" i="28"/>
  <c r="D72" i="28"/>
  <c r="C67" i="28"/>
  <c r="B62" i="28"/>
  <c r="D56" i="28"/>
  <c r="C51" i="28"/>
  <c r="G132" i="28"/>
  <c r="I126" i="28"/>
  <c r="H121" i="28"/>
  <c r="G116" i="28"/>
  <c r="I109" i="28"/>
  <c r="H104" i="28"/>
  <c r="G99" i="28"/>
  <c r="I93" i="28"/>
  <c r="H88" i="28"/>
  <c r="G83" i="28"/>
  <c r="I77" i="28"/>
  <c r="H72" i="28"/>
  <c r="G67" i="28"/>
  <c r="I61" i="28"/>
  <c r="H56" i="28"/>
  <c r="G51" i="28"/>
  <c r="I44" i="28"/>
  <c r="H39" i="28"/>
  <c r="G34" i="28"/>
  <c r="I28" i="28"/>
  <c r="H23" i="28"/>
  <c r="G18" i="28"/>
  <c r="I12" i="28"/>
  <c r="H7" i="28"/>
  <c r="D7" i="28"/>
  <c r="C56" i="28"/>
  <c r="H28" i="28"/>
  <c r="D44" i="28"/>
  <c r="C39" i="28"/>
  <c r="B34" i="28"/>
  <c r="F34" i="28" s="1"/>
  <c r="D28" i="28"/>
  <c r="C23" i="28"/>
  <c r="B18" i="28"/>
  <c r="F18" i="28" s="1"/>
  <c r="D12" i="28"/>
  <c r="C7" i="28"/>
  <c r="B131" i="28"/>
  <c r="D125" i="28"/>
  <c r="D114" i="28"/>
  <c r="C109" i="28"/>
  <c r="B104" i="28"/>
  <c r="F104" i="28" s="1"/>
  <c r="D98" i="28"/>
  <c r="C93" i="28"/>
  <c r="B88" i="28"/>
  <c r="F88" i="28" s="1"/>
  <c r="D82" i="28"/>
  <c r="C77" i="28"/>
  <c r="B72" i="28"/>
  <c r="F72" i="28" s="1"/>
  <c r="D66" i="28"/>
  <c r="C61" i="28"/>
  <c r="B56" i="28"/>
  <c r="D50" i="28"/>
  <c r="H131" i="28"/>
  <c r="G126" i="28"/>
  <c r="I120" i="28"/>
  <c r="H115" i="28"/>
  <c r="G109" i="28"/>
  <c r="I103" i="28"/>
  <c r="H98" i="28"/>
  <c r="G93" i="28"/>
  <c r="I87" i="28"/>
  <c r="H82" i="28"/>
  <c r="G77" i="28"/>
  <c r="I71" i="28"/>
  <c r="H66" i="28"/>
  <c r="G61" i="28"/>
  <c r="I55" i="28"/>
  <c r="H49" i="28"/>
  <c r="G44" i="28"/>
  <c r="I38" i="28"/>
  <c r="H33" i="28"/>
  <c r="G28" i="28"/>
  <c r="I22" i="28"/>
  <c r="H17" i="28"/>
  <c r="G12" i="28"/>
  <c r="I6" i="28"/>
  <c r="C34" i="28"/>
  <c r="C104" i="28"/>
  <c r="G121" i="28"/>
  <c r="H61" i="28"/>
  <c r="D49" i="28"/>
  <c r="C44" i="28"/>
  <c r="B39" i="28"/>
  <c r="D33" i="28"/>
  <c r="C28" i="28"/>
  <c r="B23" i="28"/>
  <c r="F23" i="28" s="1"/>
  <c r="D17" i="28"/>
  <c r="C12" i="28"/>
  <c r="B7" i="28"/>
  <c r="F7" i="28" s="1"/>
  <c r="D130" i="28"/>
  <c r="D119" i="28"/>
  <c r="C114" i="28"/>
  <c r="B109" i="28"/>
  <c r="F109" i="28" s="1"/>
  <c r="D103" i="28"/>
  <c r="C98" i="28"/>
  <c r="B93" i="28"/>
  <c r="F93" i="28" s="1"/>
  <c r="D87" i="28"/>
  <c r="C82" i="28"/>
  <c r="B77" i="28"/>
  <c r="D71" i="28"/>
  <c r="C66" i="28"/>
  <c r="B61" i="28"/>
  <c r="D55" i="28"/>
  <c r="C50" i="28"/>
  <c r="G131" i="28"/>
  <c r="I125" i="28"/>
  <c r="H120" i="28"/>
  <c r="G115" i="28"/>
  <c r="I108" i="28"/>
  <c r="H103" i="28"/>
  <c r="G98" i="28"/>
  <c r="I92" i="28"/>
  <c r="H87" i="28"/>
  <c r="G82" i="28"/>
  <c r="I76" i="28"/>
  <c r="H71" i="28"/>
  <c r="G66" i="28"/>
  <c r="I60" i="28"/>
  <c r="H55" i="28"/>
  <c r="G49" i="28"/>
  <c r="I43" i="28"/>
  <c r="H38" i="28"/>
  <c r="G33" i="28"/>
  <c r="I27" i="28"/>
  <c r="H22" i="28"/>
  <c r="G17" i="28"/>
  <c r="I11" i="28"/>
  <c r="H6" i="28"/>
  <c r="B45" i="28"/>
  <c r="D109" i="28"/>
  <c r="I115" i="28"/>
  <c r="G23" i="28"/>
  <c r="C49" i="28"/>
  <c r="B44" i="28"/>
  <c r="F44" i="28" s="1"/>
  <c r="D38" i="28"/>
  <c r="C33" i="28"/>
  <c r="B28" i="28"/>
  <c r="F28" i="28" s="1"/>
  <c r="D22" i="28"/>
  <c r="C17" i="28"/>
  <c r="B12" i="28"/>
  <c r="F12" i="28" s="1"/>
  <c r="D6" i="28"/>
  <c r="C130" i="28"/>
  <c r="B125" i="28"/>
  <c r="F125" i="28" s="1"/>
  <c r="C119" i="28"/>
  <c r="B114" i="28"/>
  <c r="F114" i="28" s="1"/>
  <c r="D108" i="28"/>
  <c r="C103" i="28"/>
  <c r="B98" i="28"/>
  <c r="F98" i="28" s="1"/>
  <c r="D92" i="28"/>
  <c r="C87" i="28"/>
  <c r="B82" i="28"/>
  <c r="F82" i="28" s="1"/>
  <c r="D76" i="28"/>
  <c r="C71" i="28"/>
  <c r="B66" i="28"/>
  <c r="F66" i="28" s="1"/>
  <c r="D60" i="28"/>
  <c r="C55" i="28"/>
  <c r="B50" i="28"/>
  <c r="I130" i="28"/>
  <c r="H125" i="28"/>
  <c r="G120" i="28"/>
  <c r="I114" i="28"/>
  <c r="H108" i="28"/>
  <c r="G103" i="28"/>
  <c r="I97" i="28"/>
  <c r="H92" i="28"/>
  <c r="G87" i="28"/>
  <c r="I81" i="28"/>
  <c r="H76" i="28"/>
  <c r="G71" i="28"/>
  <c r="I65" i="28"/>
  <c r="H60" i="28"/>
  <c r="G55" i="28"/>
  <c r="I48" i="28"/>
  <c r="H43" i="28"/>
  <c r="G38" i="28"/>
  <c r="I32" i="28"/>
  <c r="H27" i="28"/>
  <c r="G22" i="28"/>
  <c r="I16" i="28"/>
  <c r="H11" i="28"/>
  <c r="G6" i="28"/>
  <c r="I33" i="28"/>
  <c r="B49" i="28"/>
  <c r="D43" i="28"/>
  <c r="C38" i="28"/>
  <c r="B33" i="28"/>
  <c r="F33" i="28" s="1"/>
  <c r="D27" i="28"/>
  <c r="C22" i="28"/>
  <c r="B17" i="28"/>
  <c r="F17" i="28" s="1"/>
  <c r="D11" i="28"/>
  <c r="C6" i="28"/>
  <c r="B130" i="28"/>
  <c r="F130" i="28" s="1"/>
  <c r="D124" i="28"/>
  <c r="B119" i="28"/>
  <c r="D113" i="28"/>
  <c r="C108" i="28"/>
  <c r="B103" i="28"/>
  <c r="D97" i="28"/>
  <c r="C92" i="28"/>
  <c r="B87" i="28"/>
  <c r="D81" i="28"/>
  <c r="C76" i="28"/>
  <c r="B71" i="28"/>
  <c r="D65" i="28"/>
  <c r="C60" i="28"/>
  <c r="B55" i="28"/>
  <c r="G5" i="28"/>
  <c r="H130" i="28"/>
  <c r="G125" i="28"/>
  <c r="I119" i="28"/>
  <c r="H114" i="28"/>
  <c r="G108" i="28"/>
  <c r="I102" i="28"/>
  <c r="H97" i="28"/>
  <c r="G92" i="28"/>
  <c r="I86" i="28"/>
  <c r="H81" i="28"/>
  <c r="G76" i="28"/>
  <c r="I70" i="28"/>
  <c r="H65" i="28"/>
  <c r="G60" i="28"/>
  <c r="I54" i="28"/>
  <c r="H48" i="28"/>
  <c r="G43" i="28"/>
  <c r="I37" i="28"/>
  <c r="H32" i="28"/>
  <c r="G27" i="28"/>
  <c r="I21" i="28"/>
  <c r="H16" i="28"/>
  <c r="G11" i="28"/>
  <c r="D23" i="28"/>
  <c r="B83" i="28"/>
  <c r="F83" i="28" s="1"/>
  <c r="I98" i="28"/>
  <c r="I49" i="28"/>
  <c r="D48" i="28"/>
  <c r="C43" i="28"/>
  <c r="B38" i="28"/>
  <c r="F38" i="28" s="1"/>
  <c r="D32" i="28"/>
  <c r="C27" i="28"/>
  <c r="B22" i="28"/>
  <c r="F22" i="28" s="1"/>
  <c r="D16" i="28"/>
  <c r="C11" i="28"/>
  <c r="B6" i="28"/>
  <c r="D129" i="28"/>
  <c r="C124" i="28"/>
  <c r="D118" i="28"/>
  <c r="C113" i="28"/>
  <c r="B108" i="28"/>
  <c r="F108" i="28" s="1"/>
  <c r="D102" i="28"/>
  <c r="C97" i="28"/>
  <c r="B92" i="28"/>
  <c r="F92" i="28" s="1"/>
  <c r="D86" i="28"/>
  <c r="C81" i="28"/>
  <c r="B76" i="28"/>
  <c r="D70" i="28"/>
  <c r="C65" i="28"/>
  <c r="B60" i="28"/>
  <c r="F60" i="28" s="1"/>
  <c r="D54" i="28"/>
  <c r="H5" i="28"/>
  <c r="G130" i="28"/>
  <c r="I124" i="28"/>
  <c r="H119" i="28"/>
  <c r="G114" i="28"/>
  <c r="I107" i="28"/>
  <c r="H102" i="28"/>
  <c r="G97" i="28"/>
  <c r="I91" i="28"/>
  <c r="H86" i="28"/>
  <c r="G81" i="28"/>
  <c r="I75" i="28"/>
  <c r="H70" i="28"/>
  <c r="G65" i="28"/>
  <c r="I59" i="28"/>
  <c r="H54" i="28"/>
  <c r="G48" i="28"/>
  <c r="I42" i="28"/>
  <c r="H37" i="28"/>
  <c r="G32" i="28"/>
  <c r="I26" i="28"/>
  <c r="H21" i="28"/>
  <c r="G16" i="28"/>
  <c r="I10" i="28"/>
  <c r="B13" i="28"/>
  <c r="B67" i="28"/>
  <c r="F67" i="28" s="1"/>
  <c r="H77" i="28"/>
  <c r="C48" i="28"/>
  <c r="B43" i="28"/>
  <c r="F43" i="28" s="1"/>
  <c r="D37" i="28"/>
  <c r="C32" i="28"/>
  <c r="B27" i="28"/>
  <c r="F27" i="28" s="1"/>
  <c r="D21" i="28"/>
  <c r="C16" i="28"/>
  <c r="B11" i="28"/>
  <c r="D134" i="28"/>
  <c r="C129" i="28"/>
  <c r="B124" i="28"/>
  <c r="F124" i="28" s="1"/>
  <c r="C118" i="28"/>
  <c r="B113" i="28"/>
  <c r="F113" i="28" s="1"/>
  <c r="D107" i="28"/>
  <c r="C102" i="28"/>
  <c r="B97" i="28"/>
  <c r="F97" i="28" s="1"/>
  <c r="D91" i="28"/>
  <c r="C86" i="28"/>
  <c r="B81" i="28"/>
  <c r="F81" i="28" s="1"/>
  <c r="D75" i="28"/>
  <c r="C70" i="28"/>
  <c r="B65" i="28"/>
  <c r="F65" i="28" s="1"/>
  <c r="D59" i="28"/>
  <c r="C54" i="28"/>
  <c r="I5" i="28"/>
  <c r="I129" i="28"/>
  <c r="H124" i="28"/>
  <c r="G119" i="28"/>
  <c r="I113" i="28"/>
  <c r="H107" i="28"/>
  <c r="G102" i="28"/>
  <c r="I96" i="28"/>
  <c r="H91" i="28"/>
  <c r="G86" i="28"/>
  <c r="I80" i="28"/>
  <c r="H75" i="28"/>
  <c r="G70" i="28"/>
  <c r="I64" i="28"/>
  <c r="H59" i="28"/>
  <c r="G54" i="28"/>
  <c r="I47" i="28"/>
  <c r="H42" i="28"/>
  <c r="G37" i="28"/>
  <c r="I31" i="28"/>
  <c r="H26" i="28"/>
  <c r="G21" i="28"/>
  <c r="I15" i="28"/>
  <c r="H10" i="28"/>
  <c r="B115" i="28"/>
  <c r="F115" i="28" s="1"/>
  <c r="B51" i="28"/>
  <c r="F51" i="28" s="1"/>
  <c r="I82" i="28"/>
  <c r="D5" i="28"/>
  <c r="B48" i="28"/>
  <c r="F48" i="28" s="1"/>
  <c r="D42" i="28"/>
  <c r="C37" i="28"/>
  <c r="B32" i="28"/>
  <c r="F32" i="28" s="1"/>
  <c r="D26" i="28"/>
  <c r="C21" i="28"/>
  <c r="B16" i="28"/>
  <c r="F16" i="28" s="1"/>
  <c r="D10" i="28"/>
  <c r="C134" i="28"/>
  <c r="B129" i="28"/>
  <c r="F129" i="28" s="1"/>
  <c r="D123" i="28"/>
  <c r="B118" i="28"/>
  <c r="F118" i="28" s="1"/>
  <c r="D112" i="28"/>
  <c r="C107" i="28"/>
  <c r="B102" i="28"/>
  <c r="F102" i="28" s="1"/>
  <c r="D96" i="28"/>
  <c r="C91" i="28"/>
  <c r="B86" i="28"/>
  <c r="F86" i="28" s="1"/>
  <c r="D80" i="28"/>
  <c r="C75" i="28"/>
  <c r="B70" i="28"/>
  <c r="F70" i="28" s="1"/>
  <c r="D64" i="28"/>
  <c r="C59" i="28"/>
  <c r="B54" i="28"/>
  <c r="F54" i="28" s="1"/>
  <c r="I134" i="28"/>
  <c r="H129" i="28"/>
  <c r="G124" i="28"/>
  <c r="I118" i="28"/>
  <c r="H113" i="28"/>
  <c r="G107" i="28"/>
  <c r="I101" i="28"/>
  <c r="H96" i="28"/>
  <c r="G91" i="28"/>
  <c r="I85" i="28"/>
  <c r="H80" i="28"/>
  <c r="G75" i="28"/>
  <c r="I69" i="28"/>
  <c r="H64" i="28"/>
  <c r="G59" i="28"/>
  <c r="I53" i="28"/>
  <c r="H47" i="28"/>
  <c r="G42" i="28"/>
  <c r="I36" i="28"/>
  <c r="H31" i="28"/>
  <c r="G26" i="28"/>
  <c r="I20" i="28"/>
  <c r="H15" i="28"/>
  <c r="G10" i="28"/>
  <c r="D77" i="28"/>
  <c r="G72" i="28"/>
  <c r="D47" i="28"/>
  <c r="C42" i="28"/>
  <c r="B37" i="28"/>
  <c r="F37" i="28" s="1"/>
  <c r="D31" i="28"/>
  <c r="C26" i="28"/>
  <c r="B21" i="28"/>
  <c r="F21" i="28" s="1"/>
  <c r="D15" i="28"/>
  <c r="C10" i="28"/>
  <c r="B134" i="28"/>
  <c r="F134" i="28" s="1"/>
  <c r="D128" i="28"/>
  <c r="C123" i="28"/>
  <c r="D117" i="28"/>
  <c r="C112" i="28"/>
  <c r="B107" i="28"/>
  <c r="D101" i="28"/>
  <c r="C96" i="28"/>
  <c r="B91" i="28"/>
  <c r="D85" i="28"/>
  <c r="C80" i="28"/>
  <c r="B75" i="28"/>
  <c r="D69" i="28"/>
  <c r="C64" i="28"/>
  <c r="B59" i="28"/>
  <c r="D53" i="28"/>
  <c r="H134" i="28"/>
  <c r="G129" i="28"/>
  <c r="I123" i="28"/>
  <c r="H118" i="28"/>
  <c r="G113" i="28"/>
  <c r="I106" i="28"/>
  <c r="H101" i="28"/>
  <c r="G96" i="28"/>
  <c r="I90" i="28"/>
  <c r="H85" i="28"/>
  <c r="G80" i="28"/>
  <c r="I74" i="28"/>
  <c r="H69" i="28"/>
  <c r="G64" i="28"/>
  <c r="I58" i="28"/>
  <c r="H53" i="28"/>
  <c r="G47" i="28"/>
  <c r="I41" i="28"/>
  <c r="H36" i="28"/>
  <c r="G31" i="28"/>
  <c r="I25" i="28"/>
  <c r="H20" i="28"/>
  <c r="G15" i="28"/>
  <c r="I9" i="28"/>
  <c r="D39" i="28"/>
  <c r="B99" i="28"/>
  <c r="F99" i="28" s="1"/>
  <c r="H126" i="28"/>
  <c r="C47" i="28"/>
  <c r="B42" i="28"/>
  <c r="F42" i="28" s="1"/>
  <c r="D36" i="28"/>
  <c r="C31" i="28"/>
  <c r="B26" i="28"/>
  <c r="F26" i="28" s="1"/>
  <c r="D20" i="28"/>
  <c r="C15" i="28"/>
  <c r="B10" i="28"/>
  <c r="F10" i="28" s="1"/>
  <c r="D133" i="28"/>
  <c r="C128" i="28"/>
  <c r="B123" i="28"/>
  <c r="C117" i="28"/>
  <c r="B112" i="28"/>
  <c r="F112" i="28" s="1"/>
  <c r="D106" i="28"/>
  <c r="C101" i="28"/>
  <c r="B96" i="28"/>
  <c r="F96" i="28" s="1"/>
  <c r="D90" i="28"/>
  <c r="C85" i="28"/>
  <c r="E85" i="28" s="1"/>
  <c r="B80" i="28"/>
  <c r="F80" i="28" s="1"/>
  <c r="D74" i="28"/>
  <c r="C69" i="28"/>
  <c r="B64" i="28"/>
  <c r="F64" i="28" s="1"/>
  <c r="D58" i="28"/>
  <c r="C53" i="28"/>
  <c r="G134" i="28"/>
  <c r="I128" i="28"/>
  <c r="H123" i="28"/>
  <c r="G118" i="28"/>
  <c r="I111" i="28"/>
  <c r="H106" i="28"/>
  <c r="G101" i="28"/>
  <c r="I95" i="28"/>
  <c r="H90" i="28"/>
  <c r="G85" i="28"/>
  <c r="I79" i="28"/>
  <c r="H74" i="28"/>
  <c r="G69" i="28"/>
  <c r="I63" i="28"/>
  <c r="H58" i="28"/>
  <c r="G53" i="28"/>
  <c r="I46" i="28"/>
  <c r="H41" i="28"/>
  <c r="G36" i="28"/>
  <c r="I30" i="28"/>
  <c r="H25" i="28"/>
  <c r="G20" i="28"/>
  <c r="I14" i="28"/>
  <c r="E120" i="28"/>
  <c r="B5" i="28"/>
  <c r="C5" i="28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O116" i="28" l="1"/>
  <c r="U89" i="28"/>
  <c r="T86" i="28"/>
  <c r="T49" i="28"/>
  <c r="T111" i="28"/>
  <c r="T45" i="28"/>
  <c r="T93" i="28"/>
  <c r="O82" i="28"/>
  <c r="T68" i="28"/>
  <c r="E51" i="28"/>
  <c r="E29" i="28"/>
  <c r="E69" i="28"/>
  <c r="E17" i="28"/>
  <c r="E93" i="28"/>
  <c r="T110" i="28"/>
  <c r="O115" i="28"/>
  <c r="O32" i="28"/>
  <c r="O31" i="28"/>
  <c r="E38" i="28"/>
  <c r="O29" i="28"/>
  <c r="T28" i="28"/>
  <c r="E131" i="28"/>
  <c r="O14" i="28"/>
  <c r="E27" i="28"/>
  <c r="E81" i="28"/>
  <c r="T62" i="28"/>
  <c r="T107" i="28"/>
  <c r="T26" i="28"/>
  <c r="T125" i="28"/>
  <c r="P27" i="28"/>
  <c r="O9" i="28"/>
  <c r="T119" i="28"/>
  <c r="O20" i="28"/>
  <c r="R1" i="28"/>
  <c r="O81" i="28"/>
  <c r="E72" i="28"/>
  <c r="T109" i="28"/>
  <c r="T47" i="28"/>
  <c r="R2" i="28"/>
  <c r="T73" i="28"/>
  <c r="T61" i="28"/>
  <c r="E125" i="28"/>
  <c r="E34" i="28"/>
  <c r="E31" i="28"/>
  <c r="E97" i="28"/>
  <c r="O5" i="28"/>
  <c r="U43" i="28"/>
  <c r="T21" i="28"/>
  <c r="T11" i="28"/>
  <c r="T134" i="28"/>
  <c r="O24" i="28"/>
  <c r="T127" i="28"/>
  <c r="T40" i="28"/>
  <c r="T15" i="28"/>
  <c r="O123" i="28"/>
  <c r="O113" i="28"/>
  <c r="T52" i="28"/>
  <c r="O111" i="28"/>
  <c r="O16" i="28"/>
  <c r="O95" i="28"/>
  <c r="O41" i="28"/>
  <c r="T104" i="28"/>
  <c r="T55" i="28"/>
  <c r="T91" i="28"/>
  <c r="Q2" i="28"/>
  <c r="T88" i="28"/>
  <c r="T48" i="28"/>
  <c r="T65" i="28"/>
  <c r="T6" i="28"/>
  <c r="O15" i="28"/>
  <c r="T54" i="28"/>
  <c r="U47" i="28"/>
  <c r="O127" i="28"/>
  <c r="O90" i="28"/>
  <c r="T82" i="28"/>
  <c r="E101" i="28"/>
  <c r="E66" i="28"/>
  <c r="O17" i="28"/>
  <c r="O93" i="28"/>
  <c r="O80" i="28"/>
  <c r="T116" i="28"/>
  <c r="T23" i="28"/>
  <c r="O114" i="28"/>
  <c r="O13" i="28"/>
  <c r="O25" i="28"/>
  <c r="T59" i="28"/>
  <c r="T38" i="28"/>
  <c r="S2" i="28"/>
  <c r="O91" i="28"/>
  <c r="O88" i="28"/>
  <c r="O8" i="28"/>
  <c r="O59" i="28"/>
  <c r="T57" i="28"/>
  <c r="O110" i="28"/>
  <c r="O121" i="28"/>
  <c r="O55" i="28"/>
  <c r="O7" i="28"/>
  <c r="Q1" i="28"/>
  <c r="O130" i="28"/>
  <c r="E48" i="28"/>
  <c r="E130" i="28"/>
  <c r="O96" i="28"/>
  <c r="T102" i="28"/>
  <c r="T16" i="28"/>
  <c r="T17" i="28"/>
  <c r="T90" i="28"/>
  <c r="O42" i="28"/>
  <c r="O74" i="28"/>
  <c r="O125" i="28"/>
  <c r="T123" i="28"/>
  <c r="T100" i="28"/>
  <c r="T98" i="28"/>
  <c r="T67" i="28"/>
  <c r="O105" i="28"/>
  <c r="O87" i="28"/>
  <c r="T72" i="28"/>
  <c r="T106" i="28"/>
  <c r="U26" i="28"/>
  <c r="T69" i="28"/>
  <c r="T8" i="28"/>
  <c r="U8" i="28"/>
  <c r="T56" i="28"/>
  <c r="O49" i="28"/>
  <c r="O84" i="28"/>
  <c r="O126" i="28"/>
  <c r="P5" i="28"/>
  <c r="O22" i="28"/>
  <c r="O57" i="28"/>
  <c r="O26" i="28"/>
  <c r="O72" i="28"/>
  <c r="O56" i="28"/>
  <c r="O106" i="28"/>
  <c r="O70" i="28"/>
  <c r="O23" i="28"/>
  <c r="T118" i="28"/>
  <c r="T29" i="28"/>
  <c r="U81" i="28"/>
  <c r="T81" i="28"/>
  <c r="T80" i="28"/>
  <c r="U80" i="28"/>
  <c r="O35" i="28"/>
  <c r="T122" i="28"/>
  <c r="O75" i="28"/>
  <c r="O71" i="28"/>
  <c r="O118" i="28"/>
  <c r="O34" i="28"/>
  <c r="O48" i="28"/>
  <c r="T92" i="28"/>
  <c r="T133" i="28"/>
  <c r="T19" i="28"/>
  <c r="T12" i="28"/>
  <c r="T128" i="28"/>
  <c r="T36" i="28"/>
  <c r="E102" i="28"/>
  <c r="E43" i="28"/>
  <c r="E22" i="28"/>
  <c r="O11" i="28"/>
  <c r="T117" i="28"/>
  <c r="T113" i="28"/>
  <c r="U100" i="28"/>
  <c r="T31" i="28"/>
  <c r="O133" i="28"/>
  <c r="O19" i="28"/>
  <c r="T103" i="28"/>
  <c r="T115" i="28"/>
  <c r="O63" i="28"/>
  <c r="T87" i="28"/>
  <c r="T41" i="28"/>
  <c r="T85" i="28"/>
  <c r="T22" i="28"/>
  <c r="E118" i="28"/>
  <c r="O94" i="28"/>
  <c r="O86" i="28"/>
  <c r="T46" i="28"/>
  <c r="T71" i="28"/>
  <c r="T77" i="28"/>
  <c r="U31" i="28"/>
  <c r="T10" i="28"/>
  <c r="T131" i="28"/>
  <c r="E98" i="28"/>
  <c r="E33" i="28"/>
  <c r="E99" i="28"/>
  <c r="O134" i="28"/>
  <c r="O78" i="28"/>
  <c r="O54" i="28"/>
  <c r="O58" i="28"/>
  <c r="T18" i="28"/>
  <c r="T97" i="28"/>
  <c r="T63" i="28"/>
  <c r="U63" i="28"/>
  <c r="T124" i="28"/>
  <c r="O97" i="28"/>
  <c r="T14" i="28"/>
  <c r="U7" i="28"/>
  <c r="T7" i="28"/>
  <c r="T101" i="28"/>
  <c r="U101" i="28"/>
  <c r="T70" i="28"/>
  <c r="T130" i="28"/>
  <c r="T79" i="28"/>
  <c r="T51" i="28"/>
  <c r="T96" i="28"/>
  <c r="U96" i="28"/>
  <c r="E11" i="28"/>
  <c r="O65" i="28"/>
  <c r="T66" i="28"/>
  <c r="T121" i="28"/>
  <c r="U121" i="28"/>
  <c r="U24" i="28"/>
  <c r="T24" i="28"/>
  <c r="E129" i="28"/>
  <c r="E113" i="28"/>
  <c r="E92" i="28"/>
  <c r="O21" i="28"/>
  <c r="O101" i="28"/>
  <c r="O61" i="28"/>
  <c r="P116" i="28"/>
  <c r="O117" i="28"/>
  <c r="E26" i="28"/>
  <c r="E65" i="28"/>
  <c r="O46" i="28"/>
  <c r="O99" i="28"/>
  <c r="O30" i="28"/>
  <c r="O12" i="28"/>
  <c r="O62" i="28"/>
  <c r="O43" i="28"/>
  <c r="E86" i="28"/>
  <c r="E76" i="28"/>
  <c r="O47" i="28"/>
  <c r="O79" i="28"/>
  <c r="N2" i="28"/>
  <c r="O33" i="28"/>
  <c r="O119" i="28"/>
  <c r="E114" i="28"/>
  <c r="O132" i="28"/>
  <c r="O45" i="28"/>
  <c r="O100" i="28"/>
  <c r="O64" i="28"/>
  <c r="E28" i="28"/>
  <c r="E64" i="28"/>
  <c r="E47" i="28"/>
  <c r="E21" i="28"/>
  <c r="O89" i="28"/>
  <c r="O68" i="28"/>
  <c r="O131" i="28"/>
  <c r="O60" i="28"/>
  <c r="E12" i="28"/>
  <c r="O107" i="28"/>
  <c r="M1" i="28"/>
  <c r="O36" i="28"/>
  <c r="O52" i="28"/>
  <c r="O92" i="28"/>
  <c r="E134" i="28"/>
  <c r="O73" i="28"/>
  <c r="M2" i="28"/>
  <c r="P21" i="28"/>
  <c r="O37" i="28"/>
  <c r="O38" i="28"/>
  <c r="O102" i="28"/>
  <c r="O98" i="28"/>
  <c r="P98" i="28"/>
  <c r="O76" i="28"/>
  <c r="O28" i="28"/>
  <c r="P51" i="28"/>
  <c r="O51" i="28"/>
  <c r="E104" i="28"/>
  <c r="E88" i="28"/>
  <c r="E32" i="28"/>
  <c r="O18" i="28"/>
  <c r="P61" i="28"/>
  <c r="O109" i="28"/>
  <c r="O85" i="28"/>
  <c r="O122" i="28"/>
  <c r="L2" i="28"/>
  <c r="O39" i="28"/>
  <c r="O108" i="28"/>
  <c r="O104" i="28"/>
  <c r="L1" i="28"/>
  <c r="O129" i="28"/>
  <c r="O53" i="28"/>
  <c r="O40" i="28"/>
  <c r="O83" i="28"/>
  <c r="P83" i="28"/>
  <c r="O67" i="28"/>
  <c r="O66" i="28"/>
  <c r="P66" i="28"/>
  <c r="O124" i="28"/>
  <c r="O77" i="28"/>
  <c r="O44" i="28"/>
  <c r="P44" i="28"/>
  <c r="O128" i="28"/>
  <c r="O120" i="28"/>
  <c r="P20" i="28"/>
  <c r="O6" i="28"/>
  <c r="O69" i="28"/>
  <c r="E82" i="28"/>
  <c r="E80" i="28"/>
  <c r="E18" i="28"/>
  <c r="E42" i="28"/>
  <c r="E54" i="28"/>
  <c r="E124" i="28"/>
  <c r="E117" i="28"/>
  <c r="E16" i="28"/>
  <c r="D2" i="28"/>
  <c r="E67" i="28"/>
  <c r="E132" i="28"/>
  <c r="E36" i="28"/>
  <c r="E60" i="28"/>
  <c r="E83" i="28"/>
  <c r="E133" i="28"/>
  <c r="E108" i="28"/>
  <c r="E55" i="28"/>
  <c r="F55" i="28"/>
  <c r="E23" i="28"/>
  <c r="E44" i="28"/>
  <c r="E115" i="28"/>
  <c r="E37" i="28"/>
  <c r="E75" i="28"/>
  <c r="F75" i="28"/>
  <c r="E49" i="28"/>
  <c r="F49" i="28"/>
  <c r="E105" i="28"/>
  <c r="F105" i="28"/>
  <c r="E84" i="28"/>
  <c r="F84" i="28"/>
  <c r="F79" i="28"/>
  <c r="E79" i="28"/>
  <c r="E128" i="28"/>
  <c r="F128" i="28"/>
  <c r="F11" i="28"/>
  <c r="E91" i="28"/>
  <c r="F91" i="28"/>
  <c r="E7" i="28"/>
  <c r="F121" i="28"/>
  <c r="E121" i="28"/>
  <c r="E100" i="28"/>
  <c r="F100" i="28"/>
  <c r="F6" i="28"/>
  <c r="E6" i="28"/>
  <c r="E77" i="28"/>
  <c r="F77" i="28"/>
  <c r="E39" i="28"/>
  <c r="F39" i="28"/>
  <c r="F95" i="28"/>
  <c r="E95" i="28"/>
  <c r="F74" i="28"/>
  <c r="E74" i="28"/>
  <c r="F53" i="28"/>
  <c r="E53" i="28"/>
  <c r="F131" i="28"/>
  <c r="F119" i="28"/>
  <c r="E119" i="28"/>
  <c r="F56" i="28"/>
  <c r="E56" i="28"/>
  <c r="F15" i="28"/>
  <c r="E15" i="28"/>
  <c r="F110" i="28"/>
  <c r="E110" i="28"/>
  <c r="F46" i="28"/>
  <c r="E46" i="28"/>
  <c r="F103" i="28"/>
  <c r="E103" i="28"/>
  <c r="E10" i="28"/>
  <c r="F123" i="28"/>
  <c r="E123" i="28"/>
  <c r="E107" i="28"/>
  <c r="F107" i="28"/>
  <c r="E45" i="28"/>
  <c r="F45" i="28"/>
  <c r="F8" i="28"/>
  <c r="E8" i="28"/>
  <c r="E116" i="28"/>
  <c r="F116" i="28"/>
  <c r="E122" i="28"/>
  <c r="F57" i="28"/>
  <c r="E57" i="28"/>
  <c r="F111" i="28"/>
  <c r="E111" i="28"/>
  <c r="E90" i="28"/>
  <c r="F90" i="28"/>
  <c r="F41" i="28"/>
  <c r="E41" i="28"/>
  <c r="E112" i="28"/>
  <c r="E70" i="28"/>
  <c r="F62" i="28"/>
  <c r="E62" i="28"/>
  <c r="F19" i="28"/>
  <c r="E19" i="28"/>
  <c r="F127" i="28"/>
  <c r="E127" i="28"/>
  <c r="E96" i="28"/>
  <c r="F50" i="28"/>
  <c r="E50" i="28"/>
  <c r="F73" i="28"/>
  <c r="E73" i="28"/>
  <c r="E52" i="28"/>
  <c r="F52" i="28"/>
  <c r="F106" i="28"/>
  <c r="E106" i="28"/>
  <c r="F24" i="28"/>
  <c r="E24" i="28"/>
  <c r="E20" i="28"/>
  <c r="C2" i="28"/>
  <c r="F76" i="28"/>
  <c r="E78" i="28"/>
  <c r="F78" i="28"/>
  <c r="F35" i="28"/>
  <c r="E35" i="28"/>
  <c r="E14" i="28"/>
  <c r="F14" i="28"/>
  <c r="E61" i="28"/>
  <c r="F61" i="28"/>
  <c r="B1" i="28"/>
  <c r="F13" i="28"/>
  <c r="E13" i="28"/>
  <c r="F71" i="28"/>
  <c r="E71" i="28"/>
  <c r="F40" i="28"/>
  <c r="E40" i="28"/>
  <c r="F9" i="28"/>
  <c r="E9" i="28"/>
  <c r="E59" i="28"/>
  <c r="F59" i="28"/>
  <c r="F89" i="28"/>
  <c r="E89" i="28"/>
  <c r="E68" i="28"/>
  <c r="F68" i="28"/>
  <c r="E58" i="28"/>
  <c r="F94" i="28"/>
  <c r="E94" i="28"/>
  <c r="F30" i="28"/>
  <c r="E30" i="28"/>
  <c r="F63" i="28"/>
  <c r="E63" i="28"/>
  <c r="E126" i="28"/>
  <c r="F126" i="28"/>
  <c r="F87" i="28"/>
  <c r="E87" i="28"/>
  <c r="E109" i="28"/>
  <c r="F25" i="28"/>
  <c r="E25" i="28"/>
  <c r="E5" i="28"/>
  <c r="C1" i="28"/>
  <c r="B2" i="28"/>
  <c r="F5" i="28"/>
  <c r="K85" i="28"/>
  <c r="K5" i="28"/>
  <c r="K101" i="28"/>
  <c r="K117" i="28"/>
  <c r="J5" i="28"/>
  <c r="K96" i="28"/>
  <c r="K27" i="28"/>
  <c r="K43" i="28"/>
  <c r="K91" i="28"/>
  <c r="K107" i="28"/>
  <c r="K123" i="28"/>
  <c r="J86" i="28"/>
  <c r="K102" i="28"/>
  <c r="K97" i="28"/>
  <c r="K12" i="28"/>
  <c r="K44" i="28"/>
  <c r="K60" i="28"/>
  <c r="K76" i="28"/>
  <c r="J124" i="28"/>
  <c r="K50" i="28"/>
  <c r="K66" i="28"/>
  <c r="K98" i="28"/>
  <c r="K130" i="28"/>
  <c r="K13" i="28"/>
  <c r="K45" i="28"/>
  <c r="K61" i="28"/>
  <c r="K93" i="28"/>
  <c r="K109" i="28"/>
  <c r="K56" i="28"/>
  <c r="K72" i="28"/>
  <c r="K88" i="28"/>
  <c r="K104" i="28"/>
  <c r="K99" i="28"/>
  <c r="K14" i="28"/>
  <c r="K30" i="28"/>
  <c r="K46" i="28"/>
  <c r="K62" i="28"/>
  <c r="K94" i="28"/>
  <c r="K110" i="28"/>
  <c r="K121" i="28"/>
  <c r="K132" i="28"/>
  <c r="K31" i="28"/>
  <c r="K63" i="28"/>
  <c r="K79" i="28"/>
  <c r="K111" i="28"/>
  <c r="K127" i="28"/>
  <c r="J26" i="28"/>
  <c r="K106" i="28"/>
  <c r="K115" i="28"/>
  <c r="K26" i="28"/>
  <c r="K120" i="28"/>
  <c r="K108" i="28"/>
  <c r="K28" i="28"/>
  <c r="K114" i="28"/>
  <c r="K119" i="28"/>
  <c r="K75" i="28"/>
  <c r="K59" i="28"/>
  <c r="K11" i="28"/>
  <c r="K124" i="28"/>
  <c r="K112" i="28"/>
  <c r="K16" i="28"/>
  <c r="K69" i="28"/>
  <c r="K53" i="28"/>
  <c r="K134" i="28"/>
  <c r="K118" i="28"/>
  <c r="K133" i="28"/>
  <c r="K95" i="28"/>
  <c r="K78" i="28"/>
  <c r="K77" i="28"/>
  <c r="K29" i="28"/>
  <c r="K82" i="28"/>
  <c r="K34" i="28"/>
  <c r="J120" i="28"/>
  <c r="J53" i="28"/>
  <c r="J28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T2" i="28" l="1"/>
  <c r="T1" i="28" s="1"/>
  <c r="U2" i="28"/>
  <c r="U1" i="28" s="1"/>
  <c r="P2" i="28"/>
  <c r="P1" i="28" s="1"/>
  <c r="O2" i="28"/>
  <c r="O1" i="28" s="1"/>
  <c r="E2" i="28"/>
  <c r="E1" i="28" s="1"/>
  <c r="F2" i="28"/>
  <c r="F1" i="28" s="1"/>
  <c r="K86" i="28"/>
  <c r="J47" i="28"/>
  <c r="J12" i="28"/>
  <c r="J106" i="28"/>
  <c r="J92" i="28"/>
  <c r="J117" i="28"/>
  <c r="K47" i="28"/>
  <c r="G1" i="28"/>
  <c r="H1" i="28"/>
  <c r="J115" i="28"/>
  <c r="I2" i="28"/>
  <c r="H2" i="28"/>
  <c r="G2" i="28"/>
  <c r="K92" i="28"/>
  <c r="J108" i="28"/>
  <c r="J119" i="28"/>
  <c r="J88" i="28"/>
  <c r="J134" i="28"/>
  <c r="J60" i="28"/>
  <c r="J123" i="28"/>
  <c r="J94" i="28"/>
  <c r="J99" i="28"/>
  <c r="J131" i="28"/>
  <c r="J110" i="28"/>
  <c r="J82" i="28"/>
  <c r="J43" i="28"/>
  <c r="J16" i="28"/>
  <c r="J72" i="28"/>
  <c r="J14" i="28"/>
  <c r="J79" i="28"/>
  <c r="J77" i="28"/>
  <c r="J98" i="28"/>
  <c r="J56" i="28"/>
  <c r="J61" i="28"/>
  <c r="J133" i="28"/>
  <c r="J46" i="28"/>
  <c r="J114" i="28"/>
  <c r="J93" i="28"/>
  <c r="J121" i="28"/>
  <c r="J107" i="28"/>
  <c r="J118" i="28"/>
  <c r="J30" i="28"/>
  <c r="J13" i="28"/>
  <c r="J44" i="28"/>
  <c r="J34" i="28"/>
  <c r="J59" i="28"/>
  <c r="J130" i="28"/>
  <c r="J109" i="28"/>
  <c r="J69" i="28"/>
  <c r="J96" i="28"/>
  <c r="J75" i="28"/>
  <c r="J127" i="28"/>
  <c r="J85" i="28"/>
  <c r="J112" i="28"/>
  <c r="J102" i="28"/>
  <c r="K33" i="28"/>
  <c r="J33" i="28"/>
  <c r="K24" i="28"/>
  <c r="J24" i="28"/>
  <c r="J104" i="28"/>
  <c r="J78" i="28"/>
  <c r="J31" i="28"/>
  <c r="J62" i="28"/>
  <c r="J8" i="28"/>
  <c r="K8" i="28"/>
  <c r="K67" i="28"/>
  <c r="J67" i="28"/>
  <c r="K20" i="28"/>
  <c r="J20" i="28"/>
  <c r="J111" i="28"/>
  <c r="J66" i="28"/>
  <c r="K73" i="28"/>
  <c r="J73" i="28"/>
  <c r="J70" i="28"/>
  <c r="K70" i="28"/>
  <c r="K55" i="28"/>
  <c r="J55" i="28"/>
  <c r="J50" i="28"/>
  <c r="K122" i="28"/>
  <c r="J122" i="28"/>
  <c r="J80" i="28"/>
  <c r="K80" i="28"/>
  <c r="K49" i="28"/>
  <c r="J49" i="28"/>
  <c r="J97" i="28"/>
  <c r="K90" i="28"/>
  <c r="J90" i="28"/>
  <c r="J42" i="28"/>
  <c r="K42" i="28"/>
  <c r="K83" i="28"/>
  <c r="J83" i="28"/>
  <c r="K19" i="28"/>
  <c r="J19" i="28"/>
  <c r="K89" i="28"/>
  <c r="J89" i="28"/>
  <c r="K71" i="28"/>
  <c r="J71" i="28"/>
  <c r="K116" i="28"/>
  <c r="J116" i="28"/>
  <c r="K39" i="28"/>
  <c r="J39" i="28"/>
  <c r="J132" i="28"/>
  <c r="K9" i="28"/>
  <c r="J9" i="28"/>
  <c r="K6" i="28"/>
  <c r="J6" i="28"/>
  <c r="K65" i="28"/>
  <c r="J65" i="28"/>
  <c r="K10" i="28"/>
  <c r="J10" i="28"/>
  <c r="J101" i="28"/>
  <c r="J45" i="28"/>
  <c r="K68" i="28"/>
  <c r="J68" i="28"/>
  <c r="K57" i="28"/>
  <c r="J57" i="28"/>
  <c r="J113" i="28"/>
  <c r="K113" i="28"/>
  <c r="J91" i="28"/>
  <c r="J27" i="28"/>
  <c r="J29" i="28"/>
  <c r="K35" i="28"/>
  <c r="J35" i="28"/>
  <c r="K105" i="28"/>
  <c r="J105" i="28"/>
  <c r="K87" i="28"/>
  <c r="J87" i="28"/>
  <c r="J11" i="28"/>
  <c r="K126" i="28"/>
  <c r="J126" i="28"/>
  <c r="K25" i="28"/>
  <c r="J25" i="28"/>
  <c r="K22" i="28"/>
  <c r="J22" i="28"/>
  <c r="K81" i="28"/>
  <c r="J81" i="28"/>
  <c r="K7" i="28"/>
  <c r="J7" i="28"/>
  <c r="J74" i="28"/>
  <c r="K74" i="28"/>
  <c r="K125" i="28"/>
  <c r="J125" i="28"/>
  <c r="K129" i="28"/>
  <c r="J129" i="28"/>
  <c r="K84" i="28"/>
  <c r="J84" i="28"/>
  <c r="J32" i="28"/>
  <c r="K32" i="28"/>
  <c r="K58" i="28"/>
  <c r="J58" i="28"/>
  <c r="K64" i="28"/>
  <c r="J64" i="28"/>
  <c r="J76" i="28"/>
  <c r="K52" i="28"/>
  <c r="J52" i="28"/>
  <c r="J95" i="28"/>
  <c r="K18" i="28"/>
  <c r="J18" i="28"/>
  <c r="K51" i="28"/>
  <c r="J51" i="28"/>
  <c r="J103" i="28"/>
  <c r="K103" i="28"/>
  <c r="K54" i="28"/>
  <c r="J54" i="28"/>
  <c r="J128" i="28"/>
  <c r="K128" i="28"/>
  <c r="K21" i="28"/>
  <c r="J21" i="28"/>
  <c r="J37" i="28"/>
  <c r="K37" i="28"/>
  <c r="J63" i="28"/>
  <c r="K131" i="28"/>
  <c r="K41" i="28"/>
  <c r="J41" i="28"/>
  <c r="K38" i="28"/>
  <c r="J38" i="28"/>
  <c r="J23" i="28"/>
  <c r="K23" i="28"/>
  <c r="K36" i="28"/>
  <c r="J36" i="28"/>
  <c r="K40" i="28"/>
  <c r="J40" i="28"/>
  <c r="K100" i="28"/>
  <c r="J100" i="28"/>
  <c r="J48" i="28"/>
  <c r="K48" i="28"/>
  <c r="K15" i="28"/>
  <c r="J15" i="28"/>
  <c r="K17" i="28"/>
  <c r="J17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K2" i="28" l="1"/>
  <c r="K1" i="28" s="1"/>
  <c r="J2" i="28"/>
  <c r="J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<sst xmlns="http://schemas.openxmlformats.org/spreadsheetml/2006/main" count="37730" uniqueCount="3451">
  <si>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</si>
  <si>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</si>
  <si>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</si>
  <si>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</si>
  <si>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</si>
  <si>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</si>
  <si>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</si>
  <si>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</si>
  <si>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</si>
  <si>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</si>
  <si>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</si>
  <si>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</si>
  <si>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</si>
  <si>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</si>
  <si>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</si>
  <si>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</si>
  <si>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</si>
  <si>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</si>
  <si>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</si>
  <si>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</si>
  <si>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</si>
  <si>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</si>
  <si>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</si>
  <si>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</si>
  <si>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</si>
  <si>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</si>
  <si>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</si>
  <si>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</si>
  <si>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</si>
  <si>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</si>
  <si>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</si>
  <si>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</si>
  <si>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</si>
  <si>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</si>
  <si>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</si>
  <si>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</si>
  <si>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</si>
  <si>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</si>
  <si>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</si>
  <si>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</si>
  <si>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</si>
  <si>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</si>
  <si>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</si>
  <si>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</si>
  <si>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</si>
  <si>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</si>
  <si>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</si>
  <si>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</si>
  <si>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</si>
  <si>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</si>
  <si>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</si>
  <si>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</si>
  <si>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</si>
  <si>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</si>
  <si>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</si>
  <si>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</si>
  <si>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</si>
  <si>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</si>
  <si>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</si>
  <si>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</si>
  <si>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</si>
  <si>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</si>
  <si>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</si>
  <si>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</si>
  <si>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</si>
  <si>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</si>
  <si>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</si>
  <si>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</si>
  <si>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</si>
  <si>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</si>
  <si>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</si>
  <si>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</si>
  <si>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</si>
  <si>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</si>
  <si>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</si>
  <si>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</si>
  <si>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</si>
  <si>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</si>
  <si>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</si>
  <si>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</si>
  <si>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</si>
  <si>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</si>
  <si>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</si>
  <si>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</si>
  <si>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</si>
  <si>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</si>
  <si>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</si>
  <si>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</si>
  <si>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</si>
  <si>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</si>
  <si>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</si>
  <si>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</si>
  <si>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</si>
  <si>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</si>
  <si>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</si>
  <si>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</si>
  <si>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</si>
  <si>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</si>
  <si>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</si>
  <si>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</si>
  <si>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</si>
  <si>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</si>
  <si>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</si>
  <si>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</si>
  <si>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</si>
  <si>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</si>
  <si>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</si>
  <si>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</si>
  <si>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</si>
  <si>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</si>
  <si>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</si>
  <si>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</si>
  <si>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</si>
  <si>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</si>
  <si>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</si>
  <si>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</si>
  <si>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</si>
  <si>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</si>
  <si>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</si>
  <si>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</si>
  <si>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</si>
  <si>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</si>
  <si>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</si>
  <si>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</si>
  <si>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</si>
  <si>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</si>
  <si>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</si>
  <si>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</si>
  <si>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</si>
  <si>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</si>
  <si>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</si>
  <si>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</si>
  <si>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</si>
  <si>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</si>
  <si>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</si>
  <si>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</si>
  <si>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</si>
  <si>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</si>
  <si>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</si>
  <si>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</si>
  <si>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</si>
  <si>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</si>
  <si>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</si>
  <si>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</si>
  <si>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</si>
  <si>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</si>
  <si>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</si>
  <si>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</si>
  <si>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</si>
  <si>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</si>
  <si>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</si>
  <si>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</si>
  <si>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</si>
  <si>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</si>
  <si>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</si>
  <si>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</si>
  <si>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</si>
  <si>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</si>
  <si>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</si>
  <si>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</si>
  <si>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</si>
  <si>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</si>
  <si>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</si>
  <si>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</si>
  <si>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</si>
  <si>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</si>
  <si>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</si>
  <si>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</si>
  <si>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</si>
  <si>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</si>
  <si>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</si>
  <si>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</si>
  <si>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</si>
  <si>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</si>
  <si>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</si>
  <si>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</si>
  <si>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</si>
  <si>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</si>
  <si>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</si>
  <si>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</si>
  <si>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</si>
  <si>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</si>
  <si>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</si>
  <si>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</si>
  <si>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</si>
  <si>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</si>
  <si>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</si>
  <si>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</si>
  <si>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</si>
  <si>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</si>
  <si>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</si>
  <si>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</si>
  <si>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</si>
  <si>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</si>
  <si>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</si>
  <si>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</si>
  <si>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</si>
  <si>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</si>
  <si>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</si>
  <si>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</si>
  <si>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</si>
  <si>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</si>
  <si>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</si>
  <si>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</si>
  <si>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</si>
  <si>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</si>
  <si>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</si>
  <si>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</si>
  <si>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</si>
  <si>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</si>
  <si>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</si>
  <si>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</si>
  <si>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</si>
  <si>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</si>
  <si>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</si>
  <si>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</si>
  <si>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</si>
  <si>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</si>
  <si>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</si>
  <si>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</si>
  <si>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</si>
  <si>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</si>
  <si>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</si>
  <si>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</si>
  <si>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</si>
  <si>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</si>
  <si>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</si>
  <si>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</si>
  <si>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</si>
  <si>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</si>
  <si>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</si>
  <si>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</si>
  <si>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</si>
  <si>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</si>
  <si>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</si>
  <si>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</si>
  <si>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</si>
  <si>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</si>
  <si>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</si>
  <si>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</si>
  <si>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</si>
  <si>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</si>
  <si>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</si>
  <si>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</si>
  <si>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</si>
  <si>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</si>
  <si>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</si>
  <si>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</si>
  <si>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</si>
  <si>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</si>
  <si>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</si>
  <si>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</si>
  <si>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</si>
  <si>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</si>
  <si>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</si>
  <si>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</si>
  <si>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</si>
  <si>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</si>
  <si>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</si>
  <si>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</si>
  <si>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</si>
  <si>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</si>
  <si>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</si>
  <si>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</si>
  <si>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</si>
  <si>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</si>
  <si>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</si>
  <si>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</si>
  <si>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</si>
  <si>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</si>
  <si>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</si>
  <si>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</si>
  <si>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</si>
  <si>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</si>
  <si>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</si>
  <si>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</si>
  <si>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</si>
  <si>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</si>
  <si>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</si>
  <si>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</si>
  <si>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</si>
  <si>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</si>
  <si>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</si>
  <si>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</si>
  <si>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</si>
  <si>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</si>
  <si>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</si>
  <si>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</si>
  <si>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</si>
  <si>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</si>
  <si>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</si>
  <si>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</si>
  <si>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</si>
  <si>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</si>
  <si>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</si>
  <si>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</si>
  <si>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</si>
  <si>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</si>
  <si>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</si>
  <si>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</si>
  <si>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</si>
  <si>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</si>
  <si>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</si>
  <si>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</si>
  <si>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</si>
  <si>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</si>
  <si>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</si>
  <si>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</si>
  <si>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</si>
  <si>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</si>
  <si>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</si>
  <si>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</si>
  <si>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</si>
  <si>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</si>
  <si>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</si>
  <si>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</si>
  <si>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</si>
  <si>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</si>
  <si>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</si>
  <si>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</si>
  <si>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</si>
  <si>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</si>
  <si>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</si>
  <si>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</si>
  <si>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</si>
  <si>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</si>
  <si>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</si>
  <si>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</si>
  <si>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</si>
  <si>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</si>
  <si>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</si>
  <si>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</si>
  <si>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</si>
  <si>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</si>
  <si>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</si>
  <si>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</si>
  <si>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</si>
  <si>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</si>
  <si>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</si>
  <si>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</si>
  <si>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</si>
  <si>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</si>
  <si>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</si>
  <si>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</si>
  <si>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</si>
  <si>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</si>
  <si>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</si>
  <si>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</si>
  <si>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</si>
  <si>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</si>
  <si>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</si>
  <si>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</si>
  <si>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</si>
  <si>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</si>
  <si>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</si>
  <si>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</si>
  <si>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</si>
  <si>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</si>
  <si>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</si>
  <si>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</si>
  <si>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</si>
  <si>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</si>
  <si>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</si>
  <si>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</si>
  <si>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</si>
  <si>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</si>
  <si>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</si>
  <si>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</si>
  <si>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</si>
  <si>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</si>
  <si>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</si>
  <si>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</si>
  <si>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</si>
  <si>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</si>
  <si>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</si>
  <si>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</si>
  <si>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</si>
  <si>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</si>
  <si>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</si>
  <si>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</si>
  <si>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</si>
  <si>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</si>
  <si>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</si>
  <si>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</si>
  <si>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</si>
  <si>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</si>
  <si>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</si>
  <si>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</si>
  <si>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</si>
  <si>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</si>
  <si>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</si>
  <si>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</si>
  <si>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</si>
  <si>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</si>
  <si>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</si>
  <si>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</si>
  <si>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</si>
  <si>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</si>
  <si>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</si>
  <si>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</si>
  <si>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</si>
  <si>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</si>
  <si>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</si>
  <si>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</si>
  <si>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</si>
  <si>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</si>
  <si>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</si>
  <si>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</si>
  <si>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</si>
  <si>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</si>
  <si>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</si>
  <si>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</si>
  <si>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</si>
  <si>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</si>
  <si>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</si>
  <si>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</si>
  <si>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</si>
  <si>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</si>
  <si>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-</t>
  </si>
  <si>
    <t>1.0*sin(x1)</t>
  </si>
  <si>
    <t>1)**1.0</t>
  </si>
  <si>
    <t>+</t>
  </si>
  <si>
    <t>1)</t>
  </si>
  <si>
    <t>x0)**1.0</t>
  </si>
  <si>
    <t>1)**1.0)</t>
  </si>
  <si>
    <t>1.0*x1)**1.0</t>
  </si>
  <si>
    <t>1.0*x2</t>
  </si>
  <si>
    <t>1.0*x0</t>
  </si>
  <si>
    <t>x2)**1.0</t>
  </si>
  <si>
    <t>1.0*x2*x5</t>
  </si>
  <si>
    <t>3.3333333333333*x0**3.0</t>
  </si>
  <si>
    <t>10.0*x1</t>
  </si>
  <si>
    <t>2.0*x1</t>
  </si>
  <si>
    <t>1.0*x1**2.0</t>
  </si>
  <si>
    <t>1.0*x2)**2.0</t>
  </si>
  <si>
    <t>(x1</t>
  </si>
  <si>
    <t>x2)**2.0)</t>
  </si>
  <si>
    <t>0.5*sin(x0</t>
  </si>
  <si>
    <t>1.0*x1)</t>
  </si>
  <si>
    <t>0.0795774715459*x3**2.0*x4*x5**2.0</t>
  </si>
  <si>
    <t>0.039788735773*x3**2.0*x5**2.0)/x0**1.0</t>
  </si>
  <si>
    <t>x4*x7)/(x2**1.0*x3**1.0*x5**1.0*x6**2.0)</t>
  </si>
  <si>
    <t>x0)**1.0)</t>
  </si>
  <si>
    <t>1.0)**1.0</t>
  </si>
  <si>
    <t>0.075*x1**2.0</t>
  </si>
  <si>
    <t>x2**2.0</t>
  </si>
  <si>
    <t>x3**2.0)</t>
  </si>
  <si>
    <t>0.1)*sin(x0)</t>
  </si>
  <si>
    <t>2.0*x1/(2.0/x0**1.0</t>
  </si>
  <si>
    <t>x2**2.0*x3**2.0)/(x0**1.0*x2**2.0)</t>
  </si>
  <si>
    <t>3.0*x0</t>
  </si>
  <si>
    <t>1.0*x0**2.0</t>
  </si>
  <si>
    <t>cos(x1*x2))</t>
  </si>
  <si>
    <t>1.0*x4)**1.0)</t>
  </si>
  <si>
    <t>1.0*x1</t>
  </si>
  <si>
    <t>2.0*(x0*x1)**0.5*cos(x2)</t>
  </si>
  <si>
    <t>1.0*x1/(x0</t>
  </si>
  <si>
    <t>x1)**1.0</t>
  </si>
  <si>
    <t>1.0)**1.0)</t>
  </si>
  <si>
    <t>0.5)**1.0</t>
  </si>
  <si>
    <t>x3)**1.0</t>
  </si>
  <si>
    <t>0.3183098861838*x2</t>
  </si>
  <si>
    <t>4.7123889803847)</t>
  </si>
  <si>
    <t>1.0*x2)/x0**1.0)**0.5</t>
  </si>
  <si>
    <t>x4)/(x0**1.0*x2**5.0)</t>
  </si>
  <si>
    <t>1.0*x5)</t>
  </si>
  <si>
    <t>x4</t>
  </si>
  <si>
    <t>0.5)</t>
  </si>
  <si>
    <t>1.0*x3)**2.0)**0.5)</t>
  </si>
  <si>
    <t>1.0)</t>
  </si>
  <si>
    <t>0.5)**2.0</t>
  </si>
  <si>
    <t>0.6666666666667*sin(log(x1*x2/(x3**1.0*x4**1.0))))**2.0)</t>
  </si>
  <si>
    <t>x1)**1.0)</t>
  </si>
  <si>
    <t>2.896912927734*(x0*x1)**0.5</t>
  </si>
  <si>
    <t>x2</t>
  </si>
  <si>
    <t>0.5219724001258*x2*x3*(x0*x1)**2.0</t>
  </si>
  <si>
    <t>1.0)**3.0</t>
  </si>
  <si>
    <t>3.1415926535898)</t>
  </si>
  <si>
    <t>0.0390891905016*x0*x1*x2</t>
  </si>
  <si>
    <t>9.9999999999999*x1</t>
  </si>
  <si>
    <t>x5**2.0</t>
  </si>
  <si>
    <t>1.0)**2.0)</t>
  </si>
  <si>
    <t>0.9*x2)**1.0</t>
  </si>
  <si>
    <t>0.982850842186*x0</t>
  </si>
  <si>
    <t>0.5*x0</t>
  </si>
  <si>
    <t>0.5*x1</t>
  </si>
  <si>
    <t>0.5)**0.5</t>
  </si>
  <si>
    <t>x1**2.0*(0.995852400753*x3</t>
  </si>
  <si>
    <t>0.0080405159167)</t>
  </si>
  <si>
    <t>1.0*x2)**1.0</t>
  </si>
  <si>
    <t>0.7635083446402*x0*x1</t>
  </si>
  <si>
    <t>0.0032634394134*x0*x2</t>
  </si>
  <si>
    <t>1.0)**2.0</t>
  </si>
  <si>
    <t>x1</t>
  </si>
  <si>
    <t>(x3</t>
  </si>
  <si>
    <t>1.0*x4)**1.0*(x3</t>
  </si>
  <si>
    <t>x4)**1.0)</t>
  </si>
  <si>
    <t>0.5*x3</t>
  </si>
  <si>
    <t>1.0*cos(x1*x2))</t>
  </si>
  <si>
    <t>x1/x3**1.0</t>
  </si>
  <si>
    <t>x0**(-1.0)</t>
  </si>
  <si>
    <t>x2*x3</t>
  </si>
  <si>
    <t>0.9*sin(x1)**2.0)*sin(x0)</t>
  </si>
  <si>
    <t>1.0*x1*x4</t>
  </si>
  <si>
    <t>0.9999999999999*x2*x5**1.0</t>
  </si>
  <si>
    <t>x0*x3</t>
  </si>
  <si>
    <t>0.9999999999999*x1</t>
  </si>
  <si>
    <t>x2**2.0)</t>
  </si>
  <si>
    <t>0.98280314481*x0</t>
  </si>
  <si>
    <t>0.0795774715459*x3**2.0*x4</t>
  </si>
  <si>
    <t>0.039788735773*x3**2.0)/x0**1.0</t>
  </si>
  <si>
    <t>(-0.1*x0)</t>
  </si>
  <si>
    <t>exprSimp</t>
  </si>
  <si>
    <t>(-1.0*sin(x1))+(-0.05*pow(x0,2.0))</t>
  </si>
  <si>
    <t>-0.05*x0**2.0</t>
  </si>
  <si>
    <t>((1.5*x0)*x1)</t>
  </si>
  <si>
    <t>1.5*x0*x1</t>
  </si>
  <si>
    <t>((0.1591549430919*x0)*x1)</t>
  </si>
  <si>
    <t>0.1591549430919*x0*x1</t>
  </si>
  <si>
    <t>((1.0*x0)*x1)</t>
  </si>
  <si>
    <t>1.0*x0*x1</t>
  </si>
  <si>
    <t>((1.0*x0)*pow(x1,-1.0))</t>
  </si>
  <si>
    <t>1.0*x0/x1**1.0</t>
  </si>
  <si>
    <t>((0.5*x0)*pow(x1,2.0))</t>
  </si>
  <si>
    <t>0.5*x0*x1**2.0</t>
  </si>
  <si>
    <t>(((1.0*x0)*x1)*x2)</t>
  </si>
  <si>
    <t>1.0*x0*x1*x2</t>
  </si>
  <si>
    <t>((1.0*x0)*pow(x1,2.0))</t>
  </si>
  <si>
    <t>1.0*x0*x1**2.0</t>
  </si>
  <si>
    <t>(((0.5*x0)*x1)*x2)</t>
  </si>
  <si>
    <t>0.5*x0*x1*x2</t>
  </si>
  <si>
    <t>((0.0795774715459*x0)*pow(x1,-2.0))</t>
  </si>
  <si>
    <t>0.0795774715459*x0/x1**2.0</t>
  </si>
  <si>
    <t>(((0.0795774715459*x0)*x1)*pow(x2,-1.0))</t>
  </si>
  <si>
    <t>0.0795774715459*x0*x1/x2**1.0</t>
  </si>
  <si>
    <t>(((0.1591549430919*x0)*x1)*pow(x2,-1.0))</t>
  </si>
  <si>
    <t>0.1591549430919*x0*x1/x2**1.0</t>
  </si>
  <si>
    <t>(((12.5663706143592*x0)*x1)*pow(x2,-1.0))</t>
  </si>
  <si>
    <t>12.5663706143592*x0*x1/x2**1.0</t>
  </si>
  <si>
    <t>(((0.0795774715459*x0)*pow(x1,-1.0))*pow(x2,-1.0))</t>
  </si>
  <si>
    <t>0.0795774715459*x0/(x1**1.0*x2**1.0)</t>
  </si>
  <si>
    <t>(((1.0*x0)*x1)*sin((1.0*x2)))</t>
  </si>
  <si>
    <t>1.0*x0*x1*sin(1.0*x2)</t>
  </si>
  <si>
    <t>((-0.5*x0)*pow((-1.0+(-1.0*x1)),-1.0))</t>
  </si>
  <si>
    <t>-0.5*x0/(-x1</t>
  </si>
  <si>
    <t>(((6.2831853071796*x0)*pow(x1,-1.0))*pow(x2,-1.0))</t>
  </si>
  <si>
    <t>6.2831853071796*x0/(x1**1.0*x2**1.0)</t>
  </si>
  <si>
    <t>((1.0*x0)*x1)+(((1.0*x0)*x1)*x2)</t>
  </si>
  <si>
    <t>1.0*x0*x1*(x2</t>
  </si>
  <si>
    <t>(1.0*pow(((x0*x1)*pow(x2,-1.0)),0.5))</t>
  </si>
  <si>
    <t>1.0*(x0*x1/x2**1.0)**0.5</t>
  </si>
  <si>
    <t>((((1.0*x0)*x1)*x3)*pow(x2,-1.0))</t>
  </si>
  <si>
    <t>1.0*x0*x1*x3/x2**1.0</t>
  </si>
  <si>
    <t>((((0.5*x0)*x1)*x2)*pow(x3,-1.0))</t>
  </si>
  <si>
    <t>0.5*x0*x1*x2/x3**1.0</t>
  </si>
  <si>
    <t>((((1.0*x0)*x1)*x2)*pow(x3,-1.0))</t>
  </si>
  <si>
    <t>1.0*x0*x1*x2/x3**1.0</t>
  </si>
  <si>
    <t>((((1.0*x0)*x1)*x2)*sin(x3))</t>
  </si>
  <si>
    <t>1.0*x0*x1*x2*sin(x3)</t>
  </si>
  <si>
    <t>((((-1.0*x0)*x1)*x2)*pow(x3,-1.0))</t>
  </si>
  <si>
    <t>-1.0*x0*x1*x2/x3**1.0</t>
  </si>
  <si>
    <t>(((0.0795774715459*x0)*pow(x1,-1.0))*pow(x2,-2.0))</t>
  </si>
  <si>
    <t>0.0795774715459*x0/(x1**1.0*x2**2.0)</t>
  </si>
  <si>
    <t>(((-1.0000000000001*x1)*x2)*pow((1.0+(-1.0*x0)),-1.0))</t>
  </si>
  <si>
    <t>-1.0000000000001*x1*x2/(1</t>
  </si>
  <si>
    <t>(((-1.0*x0)*pow(x1,-1.0))*pow((-1.0+(-1.0*x2)),-1.0))</t>
  </si>
  <si>
    <t>-1.0*x0/(x1**1.0*(-x2</t>
  </si>
  <si>
    <t>(((0.0126651479553*pow(x0,2.0))*pow(x1,-1.0))*pow(x2,-2.0))</t>
  </si>
  <si>
    <t>0.0126651479553*x0**2.0/(x1**1.0*x2**2.0)</t>
  </si>
  <si>
    <t>(1.0*x2)+(((0.9999999999999*x1)*x2)*pow((x0+(-1.0*x1)),-1.0))</t>
  </si>
  <si>
    <t>0.9999999999999*x1*x2/(x0</t>
  </si>
  <si>
    <t>((((12.5663706143592*x0)*x2)*pow(x1,2.0))*pow(x3,-1.0))</t>
  </si>
  <si>
    <t>12.5663706143592*x0*x1**2.0*x2/x3**1.0</t>
  </si>
  <si>
    <t>(((((6.2831853071796*x0)*x2)*x3)*x4)*pow(x1,-1.0))</t>
  </si>
  <si>
    <t>6.2831853071796*x0*x2*x3*x4/x1**1.0</t>
  </si>
  <si>
    <t>(1.0*x0)+((-1.0*pow(x0,-1.0))*cos(x1))</t>
  </si>
  <si>
    <t>-1.0*cos(x1)/x0**1.0</t>
  </si>
  <si>
    <t>((1.0*x1)*pow((x2+(x1*pow(x0,-1.0))),-1.0))</t>
  </si>
  <si>
    <t>1.0*x1/(x1/x0**1.0</t>
  </si>
  <si>
    <t>1.0*x0*x3</t>
  </si>
  <si>
    <t>(((-1.0*x0)*x1)*cos(x2))</t>
  </si>
  <si>
    <t>((((0.3183098861838*x3)*pow(x0,-1.0))*pow(x1,-2.0))*pow(x2,2.0))</t>
  </si>
  <si>
    <t>0.3183098861838*x2**2.0*x3/(x0**1.0*x1**2.0)</t>
  </si>
  <si>
    <t>((((0.0530516476973*pow(x0,2.0))*pow(x1,2.0))*pow(x2,-1.0))*pow(x3,-3.0))</t>
  </si>
  <si>
    <t>0.0530516476973*x0**2.0*x1**2.0/(x2**1.0*x3**3.0)</t>
  </si>
  <si>
    <t>(((1.0*x0)*x1)*pow(x2,2.0))</t>
  </si>
  <si>
    <t>1.0*x0*x1*x2**2.0</t>
  </si>
  <si>
    <t>(((((-0.1250000000001*x0)*pow(x1,4.0))*pow(x2,-2.0))*pow(x3,-2.0))*pow(x4,-2.0))</t>
  </si>
  <si>
    <t>-0.1250000000001*x0*x1**4.0/(x2**2.0*x3**2.0*x4**2.0)</t>
  </si>
  <si>
    <t>(10.0*x1)+(3.3333333333333*x0)+(-3.3333333333333*pow(x0,3.0))</t>
  </si>
  <si>
    <t>3.3333333333333*x0</t>
  </si>
  <si>
    <t>(2.0*x1)+(-1.0*pow(x1,2.0))+((-1.0*x0)*x1)</t>
  </si>
  <si>
    <t>(((0.125*x0)*pow(x3,2.0))*pow((x1+x2),2.0))+(((0.125*x0)*pow(x3,2.0))*pow((x1+(-1.0*x2)),2.0))</t>
  </si>
  <si>
    <t>0.125*x0*x3**2.0*((x1</t>
  </si>
  <si>
    <t>(1.0*x0)+(((1.0*x0)*x1)*cos(x2))</t>
  </si>
  <si>
    <t>1.0*x0*(x1*cos(x2)</t>
  </si>
  <si>
    <t>(((-0.039788735773*x1)*pow(x0,-1.0))*pow((pow(x2,-1.0)*pow(x5,2.0)),2.0))+(((-0.039788735773*pow(x0,-1.0))*pow(x3,2.0))*pow(x5,2.0))+((((0.0795774715459*x4)*pow(x0,-1.0))*pow(x3,2.0))*pow(x5,2.0))</t>
  </si>
  <si>
    <t>(-0.039788735773*x1*(x5**2.0/x2**1.0)**2.0</t>
  </si>
  <si>
    <t>((((0.0795774715459*x1)*pow(x0,-1.0))*pow(x3,-2.0))*cos(x2))</t>
  </si>
  <si>
    <t>0.0795774715459*x1*cos(x2)/(x0**1.0*x3**2.0)</t>
  </si>
  <si>
    <t>(((0.0477464829274*pow(x0,2.0))*pow(x1,-1.0))*pow(x2,-1.0))</t>
  </si>
  <si>
    <t>0.0477464829274*x0**2.0/(x1**1.0*x2**1.0)</t>
  </si>
  <si>
    <t>10.0+((-2.0*x1)*pow((x0+(2.0*pow(x0,-1.0))),-1.0))</t>
  </si>
  <si>
    <t>-2.0*x1/(2.0/x0**1.0</t>
  </si>
  <si>
    <t>((((1.0*x0)*x1)*pow(x2,-1.0))*pow(x3,-1.0))+(((((((1.0*x0)*x4)*x7)*pow(x2,-1.0))*pow(x3,-1.0))*pow(x5,-1.0))*pow(x6,-2.0))</t>
  </si>
  <si>
    <t>1.0*x0*(x1*x5**1.0*x6**2.0</t>
  </si>
  <si>
    <t>((((-1.0*x1)*x3)*pow(x2,-1.0))*pow((1.0+(-1.0*x0)),-1.0))</t>
  </si>
  <si>
    <t>-1.0*x1*x3/(x2**1.0*(1</t>
  </si>
  <si>
    <t>((0.5*x0)*pow(x1,2.0))+((0.5*x0)*pow(x2,2.0))+((0.5*x0)*pow(x3,2.0))</t>
  </si>
  <si>
    <t>0.5*x0*(x1**2.0</t>
  </si>
  <si>
    <t>(0.1*sin(x0))+((0.9*pow(cos(x1),2.0))*sin(x0))</t>
  </si>
  <si>
    <t>(0.9*cos(x1)**2.0</t>
  </si>
  <si>
    <t>((((0.1591549430919*x2)*pow(x0,-1.0))*pow(x1,-2.0))*pow(x3,-1.0))</t>
  </si>
  <si>
    <t>0.1591549430919*x2/(x0**1.0*x1**2.0*x3**1.0)</t>
  </si>
  <si>
    <t>20.0+(-1.0*x0)+((-2.0*x1)*pow((x0+(2.0*pow(x0,-1.0))),-1.0))</t>
  </si>
  <si>
    <t>((((-1.0*x0)*x1)*x2)*log((x3*pow(x4,-1.0))))</t>
  </si>
  <si>
    <t>-1.0*x0*x1*x2*log(x3/x4**1.0)</t>
  </si>
  <si>
    <t>((0.1193662073189*pow(x0,-1.0))*pow(x3,2.0))+((((0.1193662073189*x1)*pow(x0,-1.0))*pow(x2,-2.0))*pow(x4,2.0))</t>
  </si>
  <si>
    <t>0.1193662073189*(x1*x4**2.0</t>
  </si>
  <si>
    <t>(3.0*x0)+(-1.0*pow(x0,2.0))+((-2.0*x0)*x1)</t>
  </si>
  <si>
    <t>((1.0*x0)*cos((x1*x2)))+(((1.0*x0)*x3)*pow(cos((x1*x2)),2.0))</t>
  </si>
  <si>
    <t>1.0*x0*(x3*cos(x1*x2)**2.0</t>
  </si>
  <si>
    <t>((((0.0795774715459*x0)*x1)*pow(x2,-1.0))*pow(x3,-2.0))</t>
  </si>
  <si>
    <t>0.0795774715459*x0*x1/(x2**1.0*x3**2.0)</t>
  </si>
  <si>
    <t>(((((-0.0795774715459*x0)*x4)*pow(x1,-1.0))*pow(x2,-1.0))*pow((x3+(-1.0*x4)),-1.0))</t>
  </si>
  <si>
    <t>-0.0795774715459*x0*x4/(x1**1.0*x2**1.0*(x3</t>
  </si>
  <si>
    <t>(1.0*x0)+(1.0*x1)+((2.0*pow((x0*x1),0.5))*cos(x2))</t>
  </si>
  <si>
    <t>(3.9999999999998*x0)+(-1.0*x1)+(-1.0*pow(x0,2.0))+((1.0*x1)*pow((1.0+x0),-1.0))</t>
  </si>
  <si>
    <t>3.9999999999998*x0</t>
  </si>
  <si>
    <t>(((((0.1710965976579*x1)*x3)*x5)*pow(x0,-1.0))*pow(x2,-5.0))+(((((0.1710965976579*x1)*x4)*x5)*pow(x0,-1.0))*pow(x2,-5.0))</t>
  </si>
  <si>
    <t>0.1710965976579*x1*x5*(x3</t>
  </si>
  <si>
    <t>-0.3703199797754*x2*x3**2.0/(x4**2.0*(x0</t>
  </si>
  <si>
    <t>0.0066490383656+(((0.5219724001258*x2)*x3)*pow((x0*x1),2.0))+((((0.9404454343733*x0)*x1)*x2)*x3)</t>
  </si>
  <si>
    <t>0.9404454343733*x0*x1*x2*x3</t>
  </si>
  <si>
    <t>(((x0*x2)*x3)*pow(x1,-2.0))</t>
  </si>
  <si>
    <t>x0*x2*x3/x1**2.0</t>
  </si>
  <si>
    <t>1.0*x0*x1*x4/x3**1.0</t>
  </si>
  <si>
    <t>(((((-0.125*x0)*pow(x1,4.0))*pow(x2,-2.0))*pow(x3,-2.0))*pow(x4,-2.0))</t>
  </si>
  <si>
    <t>-0.125*x0*x1**4.0/(x2**2.0*x3**2.0*x4**2.0)</t>
  </si>
  <si>
    <t>(0.982850842186*x0)+(((-0.1349469732333*x0)*x1)*pow((x1+(-0.9*x2)),-1.0))</t>
  </si>
  <si>
    <t>-0.1349469732333*x0*x1/(x1</t>
  </si>
  <si>
    <t>(-1.1417133768353*x0*x2</t>
  </si>
  <si>
    <t>((0.0032634394134*x0)*x2)+((0.7635083446402*x0)*x1)+((((-0.1922190678407*x0)*x1)*x2)*pow((x1+(-1.0*x2)),-1.0))</t>
  </si>
  <si>
    <t>-0.1922190678407*x0*x1*x2/(x1</t>
  </si>
  <si>
    <t>(((((1.0*x0)*x1)*pow(x2,-1.0))*pow((x3+x4),-1.0))*pow((x3+(-1.0*x4)),-1.0))</t>
  </si>
  <si>
    <t>1.0*x0*x1/(x2**1.0*(x3</t>
  </si>
  <si>
    <t>((0.5*x0)*x3)+((1.0*x0)*cos((x1*x2)))+(((0.5*x0)*x3)*cos(((2.0*x1)*x2)))</t>
  </si>
  <si>
    <t>x0*(0.5*x3*cos(2.0*x1*x2)</t>
  </si>
  <si>
    <t>(1.0*sin(x0))+((-0.9*pow(sin(x1),2.0))*sin(x0))</t>
  </si>
  <si>
    <t>(1.0</t>
  </si>
  <si>
    <t>((1.0*x0)*x3)+((1.0*x1)*x4)+((0.9999999999999*x2)*pow(x5,1.0))</t>
  </si>
  <si>
    <t>6.276657967116*x2*x3/(x0*x1)**1.0</t>
  </si>
  <si>
    <t>(((-0.0126651479553*pow(x0,2.0))*pow(x1,-1.0))*pow((-1.0*pow(x2,2.0)),-1.0))</t>
  </si>
  <si>
    <t>-0.0126651479553*x0**2.0/(x1**1.0*(-x2**2.0)**1.0)</t>
  </si>
  <si>
    <t>(((0.25*x0)*pow(x1,2.0))*pow(x3,2.0))+(((0.25*x0)*pow(x2,2.0))*pow(x3,2.0))</t>
  </si>
  <si>
    <t>0.25*x0*x3**2.0*(x1**2.0</t>
  </si>
  <si>
    <t>(0.98280314481*x0)+(((-0.1342645048261*x0)*x1)*pow((x1+(-0.9*x2)),-1.0))</t>
  </si>
  <si>
    <t>-0.1342645048261*x0*x1/(x1</t>
  </si>
  <si>
    <t>(((-0.039788735773*pow(x0,-1.0))*pow(x3,2.0))*pow(x5,2.0))+((((0.0795774715459*x4)*pow(x0,-1.0))*pow(x3,2.0))*pow(x5,2.0))+((((-0.039788735773*x1)*pow(x0,-1.0))*pow(x5,2.0))*pow((x5*pow(x2,-1.0)),2.0))</t>
  </si>
  <si>
    <t>x5**2.0*(-0.039788735773*x1*(x5/x2**1.0)**2.0</t>
  </si>
  <si>
    <t>1.0*(x0</t>
  </si>
  <si>
    <t>2.0)**1.0</t>
  </si>
  <si>
    <t>100.0)</t>
  </si>
  <si>
    <t>2.0)</t>
  </si>
  <si>
    <t>1.0*x3</t>
  </si>
  <si>
    <t>0.25)**2.0</t>
  </si>
  <si>
    <t>1.0*x2/x0**1.0</t>
  </si>
  <si>
    <t>x2)**2.0</t>
  </si>
  <si>
    <t>sin(x0*x1))</t>
  </si>
  <si>
    <t>sin(x1</t>
  </si>
  <si>
    <t>x0</t>
  </si>
  <si>
    <t>x1*x2</t>
  </si>
  <si>
    <t>x3)**2.0</t>
  </si>
  <si>
    <t>1.0)**0.5</t>
  </si>
  <si>
    <t>x2)**1.0)</t>
  </si>
  <si>
    <t>0.5)**1.0)</t>
  </si>
  <si>
    <t>1.0*x4</t>
  </si>
  <si>
    <t>1.0*x4)**2.0</t>
  </si>
  <si>
    <t>10.0)</t>
  </si>
  <si>
    <t>x3</t>
  </si>
  <si>
    <t>((((0.9999999999999*x0)*x1)*x2)*pow(x3,-1.0))</t>
  </si>
  <si>
    <t>0.9999999999999*x0*x1*x2/x3**1.0</t>
  </si>
  <si>
    <t>(((-1.0*x1)*x2)*pow((1.0+(-1.0*x0)),-1.0))</t>
  </si>
  <si>
    <t>((1.0*x0)*x3)+((1.0*x1)*x4)+((1.0*x2)*x5)</t>
  </si>
  <si>
    <t>((1.0*x0)*x1)+((((1.0*x0)*x2)*x3)*sin((1.0*x4)))</t>
  </si>
  <si>
    <t>(3.3333333333333*x0)+(9.9999999999999*x1)+(-3.333333333333*pow(x0,3.0))</t>
  </si>
  <si>
    <t>(1.0*x0)+((-1.0*pow(x0,-1.0))*sin((-4.7123889803847+x1)))</t>
  </si>
  <si>
    <t>(-0.075*pow(x1,2.0))+(((0.9999999999999*x0)*x1)*pow((1.0+x0),-1.0))</t>
  </si>
  <si>
    <t>(2.0*x0)+((-2.0*x0)*cos((x1*x2)))</t>
  </si>
  <si>
    <t>1e-13+(3.0000000000001*x0)+(-1.0*pow(x0,2.0))+((-2.0*x0)*x1)</t>
  </si>
  <si>
    <t>(((0.1591549430919*x2)*pow(x1,-2.0))*pow((x0*x3),-1.0))</t>
  </si>
  <si>
    <t>0.1591549430919*x2/(x1**2.0*(x0*x3)**1.0)</t>
  </si>
  <si>
    <t>20.0+(-1.0*x0)+(-1.0000000000001*pow(((pow(x0,-1.0)*pow(x1,-1.0))+((0.5*x0)*pow(x1,-1.0))),-1.0))</t>
  </si>
  <si>
    <t>(-1.0*sin(x1))+(-0.4999999999999*sin((x0+(-1.0*x1))))</t>
  </si>
  <si>
    <t>((((0.079577471546*x1)*pow(x0,-1.0))*pow(x3,-2.0))*cos(x2))</t>
  </si>
  <si>
    <t>0.079577471546*x1*cos(x2)/(x0**1.0*x3**2.0)</t>
  </si>
  <si>
    <t>((1.0*x0)*cos((x1*x2)))+(((1.0*x3)*pow(x0,1.0))*pow(cos((x1*x2)),2.0))</t>
  </si>
  <si>
    <t>1.7630477958108+(-0.4666804319666*sin((x0+sin(x1))))+(-0.2389783636329*x0)+((-12.4321236555145*pow(x0,-2.0))*cos(x1))</t>
  </si>
  <si>
    <t>(((0.0795774715459*x0)*pow(x1,-1.0))*pow(x2,-1.0))+(((((-0.079577471546*x0)*x3)*pow(x1,-1.0))*pow(x2,-1.0))*pow((x3+(-1.0*x4)),-1.0))</t>
  </si>
  <si>
    <t>(((((0.2387324146378*x1)*pow(x0,-1.0))*pow(x3,-3.0))*cos(x2))*sin(x2))</t>
  </si>
  <si>
    <t>0.1193662073189*x1*sin(2*x2)/(x0**1.0*x3**3.0)</t>
  </si>
  <si>
    <t>(((((0.0833333333333*x0)*x2)*pow(x4,-2.0))*pow((x3*pow(x1,-1.0)),-2.0))*pow((x3+x4),2.0))+(((((-0.0833333333333*x0)*x2)*pow(x4,-2.0))*pow((x3*pow(x1,-1.0)),-2.0))*pow((x3+(-1.0*x4)),2.0))</t>
  </si>
  <si>
    <t>(6.2831853071796*pow(((pow(x0,3.0)*pow(x1,-1.0))*pow((x2+x3),-1.0)),0.5))</t>
  </si>
  <si>
    <t>0.0096042551467+(0.3775649902234*pow(x0,-1.0))+((-1.8255339652457*pow((1.0+x0),-4.0))*pow((x1+(-1.0*x2)),2.0))</t>
  </si>
  <si>
    <t>(((18.7145685300854*x0)*x3)*pow(((x4*pow(x2,-1.0))+((x3*pow(x1,-1.0))*pow(x2,-1.0))),-1.0))+(((0.5425033166464*x0)*x4)*pow(((((x4*pow(x2,-1.0))+(((-0.5*x3)*pow(x2,-1.0))*pow(sin(pow(x1,-1.0)),-1.0)))+(((-1.0*x4)*pow(x2,-1.0))*sin(x1)))+(((x1*x3)*pow(x2,-1.0))*pow(sin(pow(x1,-1.0)),-1.0))),-1.0))+(((5.7353060493457*x0)*x3)*pow(((x3*pow(x2,-1.0))+((x4*pow(x1,-1.0))*pow(x2,-1.0))),-1.0))+(((4.5768180653095*x0)*x4)*pow(((x3*pow(x2,-1.0))+((x4*pow(x2,-1.0))*sin(pow(x1,-1.0)))),-1.0))+(((-5.8476182506078*x0)*x4)*pow(((x4*pow(x2,-1.0))+((x3*pow(x1,-1.0))*pow(x2,-1.0))),-1.0))+(((-23.1770087203024*x0)*x3)*pow(((x4*pow(x2,-1.0))+((x3*pow(x2,-1.0))*sin(pow(x1,-1.0)))),-1.0))</t>
  </si>
  <si>
    <t>(0.0283866373876*x2)+(0.9701471218195*x3)+((0.289588014687*x3)*pow(x1,0.5))+((0.7416909265014*x2)*pow(x0,0.25))+((-0.7416909265014*x3)*pow(x0,0.25))+((-0.2880601904635*x2)*pow(x1,0.5))</t>
  </si>
  <si>
    <t>(1.0005018153762*x2)+((((0.5591566340379*x2)*pow(x0,-2.0))*pow(x1,2.0))*cos((2.0*x3)))+((((-1.0253424005997*x1)*x2)*pow(x0,-1.0))*cos(x3))</t>
  </si>
  <si>
    <t>(((11.562501548876*x0)*x1)*pow(x3,-1.0))+((((11.9410708014128*x0)*x1)*pow(x3,-1.0))*log(x2))+((((-7.6837495743238*x0)*x1)*x2)*pow(x3,-1.0))+(((((2.1955594589196*x0)*x1)*x2)*pow(x3,-1.0))*cos((x4+(-1.0*x5))))+(((((-2.147928142917*x0)*x1)*pow(x3,-1.0))*pow((0.5+(-1.0*x2)),-1.0))*pow(((0.5+(-0.25*cos((x4+(-1.0*x5)))))+((x2*cos((x4+(-1.0*x5))))*log(x2))),2.0))</t>
  </si>
  <si>
    <t>0.0794324538334+(9.08208016e-05*pow(x1,10.0))+(-0.0937045450359*pow((1.0+(x0*x1)),-1.0))+(-0.1876035359527*pow(x1,-2.0))+((-0.4525083674217*pow((-0.5+x1),-1.0))*cos(x1))</t>
  </si>
  <si>
    <t>((4.05542182e-05*x0)*exp((2.0*x1)))+((2.1084939753107*x0)*pow(x1,-2.0))+((0.0869628753918*x0)*x1)+(((1.0047809955643*x0)*pow((0.55+(-1.0*x1)),-1.0))*cos((x1*x2)))+((((-0.0014658601864*x0)*x1)*cos((x1*x2)))*exp(x1))</t>
  </si>
  <si>
    <t>(((-0.0071971106768*x2)*pow(x0,3.0))*pow(x4,-2.0))+((((0.1008149028772*x1)*x3)*pow(x0,2.0))*pow(x4,-2.0))</t>
  </si>
  <si>
    <t>(((-0.9998924241117*x0)*x2)*cos(x1))+((((-1.2490750594895*x0)*pow(x2,-2.0))*cos(x1))*log(pow(x4,2.0)))+(((((2.1549978112809*x0)*pow(x2,-2.0))*cos(x1))*log(pow(x4,2.0)))*log(sin(pow(x3,-1.0))))+(((((-0.0080879244173*x0)*pow(x2,-2.0))*pow(x3,3.0))*cos(x1))*cos(x4))+((((((1.0757504189425*x0)*pow(2.0,x3))*pow(x2,-2.0))*cos(x1))*log(pow(x4,2.0)))*sin(pow(x3,0.5)))</t>
  </si>
  <si>
    <t>((0.8530220904452*x0)*x1)+(((0.7779779477855*x0)*x3)*pow(((0.1*x2)+(x3*pow(x1,-1.0))),-1.0))+((((0.125161591207*x0)*x3)*x4)*pow(x2,-1.0))+((((-1.8734850125608*x0)*x3)*pow(x4,0.5))*pow((x2+(x3*pow(x1,-1.0))),-1.0))</t>
  </si>
  <si>
    <t>0.4996763206521+(-0.4995923738203*cos((-12.5+(((12.5*pow(x0,1.0))*pow(x1,1.0))*pow(x2,-1.0)))))</t>
  </si>
  <si>
    <t>0.4619231666619+((0.2926731105177*x0)*sin(x1))+((((0.028183344947*pow(x2,4.0))*pow(x3,-4.0))*pow(x4,-4.0))*pow((9.0+x0),x1))+(((((22.5497919927864*pow(x0,2.0))*pow(x1,2.0))*pow(x2,2.0))*pow(x4,-2.0))*pow(((1.0+pow((0.9+x3),2.0))+(x0*x3)),-2.0))</t>
  </si>
  <si>
    <t>(0.8004440468754*x0)+((-0.2012110510156*x0)*pow((1.0+(-1.0*sin((-3.0+log((3.183098861838+(((((9.0*x3)*x5)*pow(x1,-1.0))*pow(x2,-1.0))*pow(x4,-1.0)))))))),2.0))</t>
  </si>
  <si>
    <t>0.7599739674965+(0.1915429696544*sin(log((((x0*x1)*pow(x5,-2.0))*pow((((-0.5+x3)+x4)+(x2*pow(x6,-1.0))),-2.0)))))+((((((4.9885269285834*x0)*x1)*x6)*pow(x5,-2.0))*pow((x2*x6),-0.5))*pow((x3+x4),-2.0))</t>
  </si>
  <si>
    <t>0.0502365875661+(0.9888916761699*x0)+(((-0.140742710071*x0)*x1)*pow((x1+(-1.0*x2)),-1.0))+(((-1.1295609305885*x1)*x3)*cos((-0.5+pow(x2,-1.0))))</t>
  </si>
  <si>
    <t>(0.503886852006*x0)+((-0.1811698790884*x0)*pow((1.0+(-0.6666666666667*sin(log((((x1*x2)*pow(x3,-1.0))*pow(x4,-1.0)))))),2.0))</t>
  </si>
  <si>
    <t>(-0.2069564517077*x1)+((0.0833739054148*pow(x1,2.0))*pow(((x0+(-1.0*x4))+((0.5*pow(x1,-1.0))*pow(pow(x4,-5.0),0.5))),3.0))+((0.5004975994354*pow(x0,-1.0))*pow(x2,2.0))+((0.0833376400487*pow(x1,2.0))*pow((x0+x4),3.0))+((0.2180624530943*x1)*pow(((1.0+(0.3183098861838*x0))+(-0.3183098861838*x4)),3.0))+((0.2009316632372*x0)*x1)+((-0.1667948290114*pow(x1,2.0))*pow((x0+((0.4*pow(x1,-1.0))*pow(x4,-1.0))),3.0))+(((((0.4999945849452*x0)*x5)*pow(x1,2.0))*pow(x3,-1.0))*pow(x4,3.0))</t>
  </si>
  <si>
    <t>(((0.0627272703858*x0)*pow(x2,-1.0))*pow(x4,-1.0))+(((((0.0114218090793*x0)*x1)*pow(x2,-2.0))*pow(x4,-1.0))*pow((1.0+cos(x3)),4.0))</t>
  </si>
  <si>
    <t>(((0.0390891905016*x0)*x1)*x2)+(((((((23.4251642736594*x0)*x1)*x2)*x4)*x6)*x8)*pow(((x3*x5)*x7),-2.0))</t>
  </si>
  <si>
    <t>(-0.4091754855121*x0)+((0.6265466929473*x0)*x1)+((0.0548341909628*x0)*pow((1.0+x3),2.0))+((0.8567293302238*x0)*x2)+(((0.1114873087863*x0)*pow((1.0+x3),-1.0))*pow(((x1+x3)+(-1.0*x2)),2.0))+(((1.139616341062*x0)*x3)*pow((2.0+x1),-1.0))+(((-0.1217585295376*x0)*x3)*log(x2))+(((-0.0258747054644*x0)*x1)*x3)</t>
  </si>
  <si>
    <t>0.0830660043669+((0.6164530196425*x0)*sin((-1.0+(x2*x3))))+(((0.0822502795729*x0)*x1)*sin((x2+(x2*x3))))+(((1.330381630471*x0)*x3)*pow(x2,-1.0))+(((-0.3738781948477*x0)*x1)*pow(x2,-1.0))+((((-0.0199066787191*x0)*pow(x1,2.0))*pow(x2,-1.0))*pow(x3,2.0))</t>
  </si>
  <si>
    <t>(((((((0.0020409590798*pow(x0,2.0))*pow(x1,2.0))*pow(x2,2.0))*pow(x3,2.0))*pow(x4,2.0))*pow(x5,-2.0))*pow((1.0+x6),2.0))+(((((((0.7975175801476*pow(x0,2.0))*pow(x1,2.0))*pow(x2,2.0))*pow(x3,2.0))*pow(x4,2.0))*pow(x5,-2.0))*pow(x6,-3.0))+(((((((383.6715859095628*pow(x0,2.0))*pow(x1,2.0))*pow(x2,2.0))*pow(x3,2.0))*pow(x4,2.0))*pow(x5,-2.0))*pow((1.0+x6),-10.0))</t>
  </si>
  <si>
    <t>((((1.0*x0)*x2)*x3)*pow(x4,-1.0))+((((-1.0*x0)*x1)*x3)*pow(x4,-1.0))</t>
  </si>
  <si>
    <t>(1.0*x1)+(-0.0750000000002*pow(x1,2.0))+((-1.0*x1)*pow((1.0+x0),-1.0))</t>
  </si>
  <si>
    <t>(2.9999999999999*x0)+(-1.0*pow(x0,2.0))+((-2.0*x0)*x1)</t>
  </si>
  <si>
    <t>((((1.0*x0)*x4)*pow(x1,1.0))*pow(x3,-1.0))+((((-1.0*x0)*x2)*x4)*pow((pow(x1,-1.0)*pow(x2,2.0)),-1.0))</t>
  </si>
  <si>
    <t>0.0239482882847+((((0.0016944856421*x0)*x1)*pow(x2,3.0))*pow(x3,3.0))+((((((14.0152517977053*x0)*x1)*pow(x2,2.0))*pow(x3,2.0))*pow(x4,5.0))*pow(x5,-5.0))+((((((((0.6354605806669*x0)*x1)*pow(x2,2.0))*pow(x3,2.0))*pow(x4,6.0))*pow(x5,-1.0))*pow((1.0+x5),-2.0))*pow((pow(x5,-1.0)+(x4*pow(x5,-1.0))),10.0))</t>
  </si>
  <si>
    <t>(3.3333333333333*x0)+(10.0000000000001*x1)+(-3.3333333333333*pow(x0,3.0))</t>
  </si>
  <si>
    <t>(4.0*x0)+(-1.0*x1)+(-1.0*pow(x0,2.0))+((1.0*x1)*pow((1.0+x0),-1.0))</t>
  </si>
  <si>
    <t>(((((0.0568684343563*x3)*pow(x0,-4.0))*pow(x4,-1.0))*pow((x5*pow(log((-0.5+x2)),-1.0)),-2.0))*pow((((x1+pow(x4,-1.0))+(x0*pow(x1,-1.0)))+log(pow(x4,-1.0))),4.0))+(((((0.005899461793*pow(x0,-4.0))*pow(x3,2.0))*pow(x4,-1.0))*pow((x5*pow(x2,-1.0)),-2.0))*pow(((x0+x1)+log(pow(x4,-1.0))),4.0))</t>
  </si>
  <si>
    <t>0.0065655726791+((1.0011806319016*x0)*pow(x1,-1.0))+(((-5.4278829703274*x1)*pow(x0,-1.0))*pow(x2,-2.0))</t>
  </si>
  <si>
    <t>4.319961105747+(2.3216506506251*pow(x0,-1.0))+(-1.2010488823748*sin((x1+(-1.0*pow(((x0*pow(x3,-1.0))+(x0*pow(x4,-1.0))),-1.0)))))+((1.0198650487108*x0)*pow(x1,2.0))+((0.998647876958*x3)*x5)+((-6.3894268627239*x2)*pow(((1.0+(x0*pow(x4,-1.0)))+(x2*pow(x3,-1.0))),-1.0))+((-2.6042243892395*x1)*pow(((x0*pow(x4,-1.0))+(x2*pow(x3,-1.0))),-1.0))+(((0.2499682400339*x3)*x4)*sin((x1+(-1.0*pow(((x0*pow(x3,-1.0))+(x0*pow(x4,-1.0))),-1.0)))))+(((-0.8071719468183*x0)*x1)*pow(((pow(x3,-1.0)+(x0*pow(x4,-1.0)))+(x2*pow(x3,-2.0))),-1.0))+((((0.7514268252009*x2)*x4)*log(x3))*sin(pow(((x0*pow(x4,-1.0))+(x2*pow(x3,-1.0))),-1.0)))+((((0.8080678779045*x1)*x3)*x4)*sin(pow(((x0*pow(x4,-1.0))+(x2*pow(x3,-1.0))),-1.0)))</t>
  </si>
  <si>
    <t>((1.4142135623732*x2)*pow((0.5+(x1*pow((x0+(-1.0*x1)),-1.0))),0.5))</t>
  </si>
  <si>
    <t>0.0080405159167+(0.995852400753*x3)+(((0.6220921070541*x3)*pow(x1,-2.0))*pow(x2,2.0))+(((-1.1417133768353*x0)*x2)*pow(x1,-2.0))</t>
  </si>
  <si>
    <t>((0.9966176173927*x2)*x3)+((-0.0723258852243*x0)*x1)</t>
  </si>
  <si>
    <t>(1.8325576035253*x0)+((-0.8492321549755*x0)*pow(cos((x2+(-1.0*x3))),2.0))+((-0.9941230908387*x0)*x1)+(((-0.5350250627802*x0)*x1)*pow((x2+(-1.0*x3)),2.0))</t>
  </si>
  <si>
    <t>((((-1.0*x0)*x1)*pow(x2,-1.0))*pow((pow(x4,2.0)+(-1.0*pow(x3,2.0))),-1.0))</t>
  </si>
  <si>
    <t>(6.2831853071798*pow(((pow(x0,3.0)*pow(x1,-1.0))*pow((x2+x3),-1.0)),0.5))</t>
  </si>
  <si>
    <t>(0.0728998045164*pow(x0,-1.0))+((0.3208599594113*pow(x0,-1.0))*cos(((x1*pow(x0,-1.0))+((-1.0*x2)*pow(x0,-1.0)))))</t>
  </si>
  <si>
    <t>0.4896405639433+(0.4798292542496*sin(((((-1.2*sin(((pow(x0,-1.0)*pow(x2,-1.0))*pow((-0.5+x0),-1.0))))+((3.1415926535898*pow(((1.0+(0.3183098861838*x1))+(0.3183098861838*x2)),2.0))*sin(pow(x2,-1.0))))+((-4.9348022005447*x0)*pow(x2,-1.0)))+(((9.8696044010894*x0)*pow(x2,-1.0))*pow((1.0+(0.3183098861838*x1)),2.0)))))</t>
  </si>
  <si>
    <t>((-13.1868945199968*pow(((1.0*pow(x1,-1.0))+((0.5*x2)*pow(x1,-1.0))),4.0))*pow(((((-0.1823781305562*x4)+(x4*pow(x3,-1.0)))+((-1.0*pow(x3,-1.0))*pow((1.0+(0.2864788975654*x3)),-1.0)))+((-0.2864788975654*x0)*x4)),4.0))+(((56.3029921331339*pow(x0,4.0))*pow(x1,-4.0))*pow(x4,-4.0))+(((1.705e-10*pow(x0,50.0))*pow(x1,-500.0))*pow(x4,-4.0))+((((101.4013047248541*pow(x0,4.0))*pow(x1,-5.0))*pow(x4,-4.0))*pow(((1.0+(0.2864788975654*x3))+(-0.3183098861838*x4)),4.0))+((((-1087088.135814517*pow(x0,4.0))*pow(x1,-5.0))*pow((-1.0+(-1.0*x4)),-15.0))*pow(((1.0+((0.5*x2)*pow(x3,-1.0)))+((-0.5*x0)*pow(x3,-1.0))),4.0))+((((-565.6150946254292*pow(x0,4.0))*pow(x1,-5.0))*pow(x4,-3.0))*pow(((1.0+(-0.2505852101854*x3))+(-0.2784280113171*x4)),4.0))+(((((60.3499701470584*pow(x0,4.0))*pow(x1,-5.0))*pow(x4,-3.0))*pow((1.0+(0.3894183423087*x2)),4.0))*pow(((1.0+(-0.2756437312039*x3))+(-0.2784280113171*x4)),4.0))+(((((45.3619365796639*pow(x0,4.0))*pow(x1,-5.0))*pow(x4,-4.0))*pow(((1.0+(0.2864788975654*x3))+(-0.3183098861838*x4)),4.0))*log(x2))+(((((-51.174573964068*pow(x0,4.0))*pow(x1,-5.0))*pow(x4,-4.0))*pow((1.0+(0.311534673847*x2)),4.0))*pow(((1.0+(0.2864788975654*x3))+(-0.3183098861838*x4)),4.0))+(((((-372141813636145.2*pow(x0,4.0))*pow(x1,-5.0))*pow((0.5+x4),-60.0))*pow((1.0+(0.5*x2)),4.0))*pow((pow((1.0+(0.2864788975654*x3)),-1.0)+(-0.6366197723676*x4)),4.0))</t>
  </si>
  <si>
    <t>(((0.9972791541374*x0)*x1)*pow(pow(x2,2.0),-1.0))+(((1.0449375545546*pow(x2,-1.0))*pow((x0*x3),0.5))*cos((x4+(-1.0*x5))))+((((0.7155412398033*x0)*x1)*pow(x2,-2.0))*cos((x4+(-1.0*x5))))</t>
  </si>
  <si>
    <t>(1.0*x0)+((-1.0000000000105*pow(x0,-1.0))*cos((1.0*x1)))</t>
  </si>
  <si>
    <t>((((1.0*x0)*x1)*x2)*sin((1.0*x3)))</t>
  </si>
  <si>
    <t>1.0*x0*x1*x2*sin(1.0*x3)</t>
  </si>
  <si>
    <t>(((0.0477464829276*pow(x0,2.0))*pow(x1,-1.0))*pow(x2,-1.0))</t>
  </si>
  <si>
    <t>0.0477464829276*x0**2.0/(x1**1.0*x2**1.0)</t>
  </si>
  <si>
    <t>(0.5*sin((x0+(-1.0*x1))))+(-1.0*sin(x0))</t>
  </si>
  <si>
    <t>(2.0*x0)+((1.9863284532648*x0)*sin((11.0+(x1*x2))))+((-0.0162703170868*x0)*sin((1.0+(x1*x2))))</t>
  </si>
  <si>
    <t>(((0.079577471546*x0)*pow(x1,-1.0))*pow(x2,-1.0))+(((((-0.0795774715459*x0)*x3)*pow(x1,-1.0))*pow(x2,-1.0))*pow((x3+(-1.0*x4)),-1.0))</t>
  </si>
  <si>
    <t>(((((0.1720593010577*x1)*x3)*x5)*pow(x0,-1.0))*pow(x2,-5.0))+(((((0.171536662506*x1)*x4)*x5)*pow(x0,-1.0))*pow(x2,-5.0))</t>
  </si>
  <si>
    <t>(((((0.3333333333333*x0)*x2)*pow(x1,2.0))*pow(x3,-1.0))*pow(x4,-1.0))</t>
  </si>
  <si>
    <t>0.3333333333333*x0*x1**2.0*x2/(x3**1.0*x4**1.0)</t>
  </si>
  <si>
    <t>((1.0005593796471*x0)*x1)+(((0.4308878282398*x0)*pow(x1,3.0))*pow((x2+(-0.3333333333333*x1)),-2.0))</t>
  </si>
  <si>
    <t>0.0016132490156+(((-0.0070760343605*x2)*pow(x0,3.0))*pow(x4,-2.0))+((((0.1005881729863*x1)*x3)*pow(x0,2.0))*pow(x4,-2.0))</t>
  </si>
  <si>
    <t>(((-1.0000519910337*x0)*x2)*cos(x1))+((((-0.2103169007902*x0)*pow(x2,-2.0))*pow(x3,3.0))*cos(x1))+(((((0.5977638957337*x0)*pow(x2,-2.0))*pow(x3,3.0))*cos(x1))*log((0.5403023058681+x4)))+(((((-0.0484711040032*x0)*x4)*pow(x2,-2.0))*pow(x3,3.0))*cos(x1))</t>
  </si>
  <si>
    <t>(0.5065539538175*x0)+((-0.2777444225067*x0)*pow((0.5+(((pow(x1,2.0)*pow(x2,2.0))*pow(x3,-2.0))*pow(x4,-2.0))),-1.0))</t>
  </si>
  <si>
    <t>(((-0.0977702171899*x1)*pow(x0,-1.0))*pow((((-1.0*x3)+(x3*pow(log(x2),2.0)))+(x3*pow(log(x2),-1.0))),-3.0))+((((0.1117746174149*x1)*pow(x0,-1.0))*pow(x2,-2.0))*pow(x3,-3.0))</t>
  </si>
  <si>
    <t>(0.5003989032197*x3)+(0.4995852564895*x2)+((0.2325376980084*x2)*log((x0*pow(x1,-1.0))))+((-0.2325376980084*x3)*log((x0*pow(x1,-1.0))))</t>
  </si>
  <si>
    <t>(-0.5*sin((x0+(-1.0*x1))))+(-1.0*sin(x1))</t>
  </si>
  <si>
    <t>(-0.1276818246411*x0)+((0.3072095602915*x0)*x1)+(((0.6345551474304*x0)*x1)*exp(cos((22026.465794806718+cos((((x3*x4)*pow(x2,-1.0))*pow((0.8+x1),-1.0)))))))+((((-0.0596876971886*x0)*x3)*x4)*pow(x2,-1.0))</t>
  </si>
  <si>
    <t>((0.0073912044664*x0)*exp(x1))+((1.6647196152506*x0)*pow(x1,-2.0))+((0.476796157844*x0)*pow(x1,-1.0))+(((3.2887208796648*x0)*pow((0.25+x1),-2.0))*sin((4.7123889803847+(x1*x2))))+(((0.007799768291*x0)*exp(x1))*sin((-1120.0+(x1*x2))))</t>
  </si>
  <si>
    <t>3.3566222629918+(-2.3883168344912*sin((1.0+pow(((((x0*x1)*pow(x3,-1.0))*pow(x4,-1.0))*pow(x5,-2.0)),0.5))))+((-0.087670835192*x6)*pow(x2,-1.0))+(((((((0.6318724924064*x0)*x1)*x6)*pow(x2,-1.0))*pow(x3,-1.0))*pow(x4,-1.0))*pow(x5,-2.0))</t>
  </si>
  <si>
    <t>0.0882729154053+(0.0517027216668*pow(((x0*x1)*pow(x2,-1.0)),2.0))+(0.9932454606024*x0)+((-1.0204051663977*x1)*x3)</t>
  </si>
  <si>
    <t>(((8.2230200691677*x0)*x1)*pow(x3,-1.0))+((((-1.4239851381106*x0)*x1)*x5)*pow(x3,-1.0))+(((((2.7697571233366*x0)*x1)*x2)*pow(x3,-1.0))*cos(((-1.0*sin((2.0*pow(x4,-1.0))))+((1.0*pow(x5,-1.0))*pow(sin(pow(x4,-1.0)),-1.0)))))+((((((0.0514612310957*x0)*x1)*x2)*pow(x3,-1.0))*pow((x2+x4),2.0))*cos(((3.1415926535898*x5)*sin((2.0*pow((-1.0*x4),-1.0))))))+(((((((4.0419211356655*x0)*x1)*x5)*pow(x3,-1.0))*pow(x4,-1.0))*cos((x5*sin(pow((0.55+(-1.0*x4)),-1.0)))))*log(x2))</t>
  </si>
  <si>
    <t>(0.3467431368735*x0)+((-8.0426653338516*x0)*sin(((((0.2*pow(x1,2.0))*pow(x2,2.0))*pow(x3,-2.0))*pow(x4,-2.0))))+(((((2.9527987941094*x0)*pow(x1,2.0))*pow(x2,2.0))*pow(x3,-2.0))*pow(x4,-2.0))</t>
  </si>
  <si>
    <t>((0.4999999999999*pow(x0,-1.0))*pow(x2,2.0))+(((0.5*x0)*pow(x1,2.0))*pow(x4,2.0))+((((-0.125*x5)*pow(x1,2.0))*pow(x3,-1.0))*pow((pow(x4,2.0)+((-1.0*x0)*x4)),2.0))+(((((0.125*x5)*pow(x1,2.0))*pow(x3,-1.0))*pow(x4,2.0))*pow((x0+x4),2.0))</t>
  </si>
  <si>
    <t>0.0066969774782+(((0.5200440681288*x2)*x3)*pow((x0*x1),2.0))+((((0.9405732288265*x0)*x1)*x2)*x3)</t>
  </si>
  <si>
    <t>(0.9995102629636*x2)+((((0.715968313398*x2)*pow((1.0+x0),-2.0))*pow((x1+(-0.5*cos(x3))),2.0))*cos((2.0*x3)))+((((-0.9897481743937*x1)*x2)*pow(x0,-1.0))*cos(x3))</t>
  </si>
  <si>
    <t>(2.8954286170919*pow((x0*x1),0.5))+((((-0.3775192043797*x2)*pow(x3,2.0))*pow(x4,-2.0))*pow((x0+x1),-1.0))</t>
  </si>
  <si>
    <t>(0.9824549622666*x0)+(((-0.1349517816316*x0)*x1)*pow((x1+(-0.9*x2)),-1.0))</t>
  </si>
  <si>
    <t>(((((((0.3603957103564*x0)*x3)*x5)*pow(x1,-1.0))*pow(x2,-1.0))*pow(x4,-1.0))*sin((2.2*pow((0.8+(log(x5)*sin((((x3*pow(x1,-1.0))*pow(x2,-1.0))*pow(x4,-1.0))))),-2.0))))</t>
  </si>
  <si>
    <t>0.6136983973681+(0.1838675091688*pow((x0+(-1.0*x1)),2.0))+((0.618035116501*pow(pow(sin(log((x2*pow(x3,-1.0)))),2.0),0.5))*pow((((x0*x1)*x2)*x3),0.5))+(((1.0945182929502*pow(pow(sin(log((x2*pow(x3,-1.0)))),2.0),0.5))*log(x0))*log(x1))</t>
  </si>
  <si>
    <t>(3.3333333333333*x0)+(10.0000000000001*x1)+(-3.3333333333331*pow(x0,3.0))</t>
  </si>
  <si>
    <t>((((-0.9999999999999*x1)*x3)*pow(x2,-1.0))*pow((1.0+(-1.0*x0)),-1.0))</t>
  </si>
  <si>
    <t>(0.9999999999999*pow((pow(x1,-1.0)+(pow(x0,-1.0)*pow(x1,-1.0))),-1.0))+(-0.075*pow(x1,2.0))</t>
  </si>
  <si>
    <t>((0.5*x0)*pow(x1,2.0))+((0.5*x0)*pow(x2,2.0))+((0.4999999999999*x0)*pow(x3,2.0))</t>
  </si>
  <si>
    <t>((((1.0*x0)*x1)*x2)*log((x4*pow(x3,-1.0))))</t>
  </si>
  <si>
    <t>1.0*x0*x1*x2*log(x4/x3**1.0)</t>
  </si>
  <si>
    <t>(3.0*x0)+(-1.0000000000001*pow(x0,2.0))+((-2.0*x0)*x1)</t>
  </si>
  <si>
    <t>((1.0021873896931*x0)*x1)+(((0.3932857356698*x0)*pow(x1,3.0))*pow((x2+(-0.4*x1)),-2.0))</t>
  </si>
  <si>
    <t>(((((((0.25*pow(x0,2.0))*pow(x1,2.0))*pow(x2,2.0))*pow(x3,2.0))*pow(x4,2.0))*pow(x5,-2.0))*pow((-1.0+cos((1.0*x6))),-2.0))</t>
  </si>
  <si>
    <t>(4.0000000000002*x0)+(-1.0*pow(x0,2.0))+(((-1.0*x0)*x1)*pow((1.0+x0),-1.0))</t>
  </si>
  <si>
    <t>((0.4818366712105*x0)*pow(x1,2.0))+((1.0001095331302*x0)*pow(x2,2.0))+(((-0.1079797386158*x0)*pow(x1,3.0))*pow((x1+(-0.9*x2)),-1.0))</t>
  </si>
  <si>
    <t>0.0097250196736+((1.0009204260675*x0)*pow(x1,-1.0))+(((-5.4926414365786*x0)*x1)*pow((x0*x2),-2.0))</t>
  </si>
  <si>
    <t>0.0082074742824+((0.4374374788306*pow(x0,-1.0))*sin(pow(0.55,(pow(x0,-2.0)*pow(x1,2.0)))))</t>
  </si>
  <si>
    <t>1.1480565515769+(-0.5110521239782*x0)+(-0.3129835390468*x1)+(-0.9597491029733*pow(x1,-1.0))+((0.1927259841843*x0)*x2)+((((9.0310956710107*x0)*pow(x2,-1.0))*pow((1.0+x2),-1.0))*pow((x1+pow(x1,-1.0)),-1.0))+((((-2.2099471235916*x0)*pow((1.0+x1),-1.0))*pow((-0.5+x2),-1.0))*cos((x2*x3)))</t>
  </si>
  <si>
    <t>((0.0484841011732*x0)*pow(x3,2.0))+((0.4583777392764*x0)*pow(((1.0+(0.3183098861838*x2))+(-0.3183098861838*x1)),2.0))+((0.3565683383127*x0)*x2)+((0.9412371580063*x0)*x1)+(((2.1498936078922*x0)*pow((x1+x2),-1.0))*pow(log(x3),2.0))</t>
  </si>
  <si>
    <t>((0.9963896597137*x2)*x3)+((-0.0721855035253*x0)*x1)</t>
  </si>
  <si>
    <t>(((-0.9999999999999*x1)*x2)*pow((1.0+(-1.0*x0)),-1.0))</t>
  </si>
  <si>
    <t>0.3572031820188+((0.0907668163898*x2)*pow(x0,-1.0))+((0.4192283629344*pow(pow(((0.5*pow(x0,-2.0))+(-1.0*cos(x2))),2.0),0.5))*cos(((1.0+x0)+(2.0*pow((((1.0+(0.6666666666667*pow(x1,0.5)))+(-0.6666666666667*x2))+((0.6666666666667*x0)*x1)),2.0)))))</t>
  </si>
  <si>
    <t>((((13.8719290069841*pow(x1,-5.0))*pow(x4,-5.0))*pow((1.0+x2),2.0))*pow((((x0+((0.0909090909091*x0)*pow(x3,-1.0)))+((0.0909090909091*x2)*pow((pow(x3,-5.0)+(x3*pow(x0,-1.0))),-1.0)))+((-0.0909090909091*x1)*pow(x3,-1.0))),4.0))+((((-0.0001304105397*pow(x1,-5.0))*pow(x4,-5.0))*pow((((x0+((0.0909090909091*x0)*pow(x3,-1.0)))+((-0.0909090909091*x1)*pow(x3,-1.0)))+(((0.0909090909091*x2)*pow(x3,4.0))*pow((pow(x3,-5.0)+(x3*pow(x0,-1.0))),-1.0))),4.0))*sin(x2))+((((-0.3672020324464*pow(x1,-5.0))*pow(x4,-5.0))*pow((x0+(x0*x3)),4.0))*pow(((0.5*x2)+((x2*x3)*pow((1.0+(0.5*x3)),-2.0))),2.0))+(((((-3.7230418473826*x2)*pow(x1,-5.0))*pow(x4,-5.0))*pow((0.8414709848079+x2),2.0))*pow((x0+((0.3333333333333*x0)*x3)),4.0))</t>
  </si>
  <si>
    <t>(((0.0783249983941*x0)*pow(x4,-1.0))*pow(((x2+(0.1*x1))+((-1.0*x1)*cos(x3))),-1.0))</t>
  </si>
  <si>
    <t>(1.6254225734414*pow((((x7*pow(x6,-1.0))*pow(((2.0*x5)+log((x2*x3))),-1.0))+(((x0*x4)*pow(x6,-1.0))*pow((x5+((2.0*x2)*x3)),-1.0))),2.0))+((((0.9906777205987*x0)*x1)*pow(x2,-1.0))*pow(x3,-1.0))</t>
  </si>
  <si>
    <t>(0.9806733218866*x0)+((-0.9906011881609*x0)*x1)+((((-0.273000449706*x0)*x1)*pow((x2+(-1.0*x3)),2.0))*log(x1))</t>
  </si>
  <si>
    <t>20.0+(-1.0*x0)+(((-2.0*x0)*x1)*pow((2.0+pow(x0,2.0)),-1.0))</t>
  </si>
  <si>
    <t>0.0058215417179+(0.9970569610644*x3)+(((0.6003824059434*x3)*pow(x1,-2.0))*pow(x2,2.0))+(((-1.1145448785978*x0)*x2)*pow(x1,-2.0))</t>
  </si>
  <si>
    <t>(((((0.1754823723401*x1)*x3)*x5)*pow(x0,-1.0))*pow(x2,-5.0))+(((((0.1667908206733*x1)*x4)*x5)*pow(x0,-1.0))*pow(x2,-5.0))</t>
  </si>
  <si>
    <t>((((-0.4227806362481*x0)*x2)*cos(x1))*log((1.0+(10.0*pow(x4,-1.0)))))+(((((-0.6605641000564*x0)*x3)*cos(x1))*log(x4))*sin(pow(log((x2*pow(x3,-1.0))),2.0)))+((((((0.0459440454067*x0)*x2)*pow(log((1.0+(x2*pow(x3,-1.0)))),2.0))*cos(x1))*log(x4))*sin((x2*pow(x3,-1.0))))+((((((-1.12700236781*x0)*pow(x2,-1.0))*pow(x3,2.0))*cos(x1))*log(x4))*log((x2*pow(x3,-1.0))))+((((((-0.0283087342831*x0)*pow(x2,-1.0))*pow(x3,2.0))*cos(x1))*cos(x4))*sin(pow(log((x2*pow(x3,-1.0))),2.0)))</t>
  </si>
  <si>
    <t>(0.503569363992*x0)+((-0.1809782262616*x0)*pow((1.0+(-0.6666666666667*sin(log((((x1*x2)*pow(x3,-1.0))*pow(x4,-1.0)))))),2.0))</t>
  </si>
  <si>
    <t>(1.0072030798105*x2)+(((0.928649293492*x1)*x2)*pow((x0+(-0.72*x1)),-1.0))</t>
  </si>
  <si>
    <t>((1.0020424176263*x0)*x1)+(((0.3937858187737*x0)*pow(x1,3.0))*pow((x2+(-0.4*x1)),-2.0))</t>
  </si>
  <si>
    <t>0.0715095905382+(-1.6902064915752*pow(x1,-1.0))+((3.8360320591412*pow((0.6065306597126+x0),2.0))*pow(((x1+x2)+x3),-1.0))+((2.6346168584726*x0)*pow(x1,-1.0))+((5.6336584789648*pow(((x2+x3)+(x1*pow(x0,-1.0))),-4.0))*exp(x1))</t>
  </si>
  <si>
    <t>(1.0*x2)+(((1.0000000000001*x1)*x2)*pow((x0+(-1.0*x1)),-1.0))</t>
  </si>
  <si>
    <t>1e-13+((((12.5663706143592*x0)*x2)*pow(x1,2.0))*pow(x3,-1.0))</t>
  </si>
  <si>
    <t>0.0567040172202+(0.9979007747593*x0)+((-1.0211742021451*x1)*x3)+(((0.1225918447875*pow(x0,1.5707963267949))*pow(x1,2.0))*pow(x2,-2.0))</t>
  </si>
  <si>
    <t>(-3.1078490165549*x0)+((2.0127326814503*x0)*cos(((0.1*x1)+log(((x2*pow(x3,-1.0))*pow(x4,-1.0))))))+((2.889485056868*x0)*x1)+(((0.0921124733509*x0)*x1)*cos(((0.1*x1)*pow(log(((x2*pow(x3,-1.0))*pow(x4,-1.0))),2.0))))+(((-1.8446387612595*x0)*x1)*cos((pow(x1,-1.0)*log(((x2*pow(x3,-1.0))*pow(x4,-1.0))))))+((((0.7237607941995*x0)*x2)*pow(x3,-1.0))*pow(x4,-1.0))</t>
  </si>
  <si>
    <t>(1.0019110505336*x0)+(((0.3938179346114*x0)*pow(x1,2.0))*pow((x2+(-0.4*x1)),-2.0))</t>
  </si>
  <si>
    <t>(1.0*x0)+(-1.0*pow((x0*pow(cos(x1),-1.0)),-1.0))</t>
  </si>
  <si>
    <t>((((1.0*x0)*x1)*pow(x3,-1.0))*pow(x4,1.0))+((((-1.0*x0)*x1)*x4)*pow(x2,-1.0))</t>
  </si>
  <si>
    <t>10.011721943396+((-2.0404057987301*x1)*pow((0.4+x0),-1.0))</t>
  </si>
  <si>
    <t>(((((-0.125*x0)*pow(x1,4.0))*pow(x2,-2.0))*pow(x3,-2.0))*pow(pow(x4,2.0),-1.0))</t>
  </si>
  <si>
    <t>-0.125*x0*x1**4.0/(x2**2.0*x3**2.0*(x4**2.0)**1.0)</t>
  </si>
  <si>
    <t>(3.3333333333333*x0)+(10.0000000000002*x1)+(-3.3333333333333*pow(x0,3.0))</t>
  </si>
  <si>
    <t>((((-1.0*x0)*x1)*x2)*log(pow((x4*pow(x3,-1.0)),-1.0)))</t>
  </si>
  <si>
    <t>-1.0*x0*x1*x2*log((x4/x3**1.0)**(-1.0))</t>
  </si>
  <si>
    <t>(((-0.0071148910596*x2)*pow(x0,3.0))*pow(x4,-2.0))+((((0.1006655609958*x1)*x3)*pow(x0,2.0))*pow(x4,-2.0))</t>
  </si>
  <si>
    <t>((-1.4140352571365*pow((((x0*x3)*pow(x2,-2.0))+(((0.5*pow(x0,2.0))*pow(x1,2.0))*pow(x2,-4.0))),0.5))*sin(((11.0+x5)+(-1.0*x4))))+(((1.0008882539282*x0)*x1)*pow(x2,-2.0))</t>
  </si>
  <si>
    <t>3.8086011719951+(2.2074379350249*x1)+(0.5762301181194*x0)+(-0.7705060460977*exp(pow(x2,-1.0)))+(-2.1472574412005*cos((pow(x3,-1.0)+pow((pow(x3,-1.0)+(x2*pow(x3,-1.0))),-1.0))))+(-1.2250044357342*sin(((2.0*x2)*pow((x3+pow(x3,-1.0)),-1.0))))+((-1.3897783932575*x1)*exp(pow(((x1*pow(x0,-1.0))+((0.5*x0)*pow(x1,-1.0))),-1.0)))</t>
  </si>
  <si>
    <t>0.0066589609806+((7.42237e-08*x0)*exp((3.1415926535898*x1)))+((0.0979914426973*x0)*cos((0.9*x1)))+(((0.7881873740326*x0)*pow(x1,-3.0))*exp((1.0*x1)))+(((-3.90383846e-05*x0)*cos((x1*x2)))*exp((2.0*x1)))+(((-0.2333210545036*x0)*pow(x1,0.5))*cos((x1*x2)))+((((-5.2763077988229*x0)*pow(x1,-1.0))*cos((x1*x2)))*exp((-1.0*x1)))</t>
  </si>
  <si>
    <t>0.0083890018333+(3.9848175484606*x0)+(-0.9950607635356*pow(x0,2.0))+((0.1398514433732*x0)*x1)+(((-0.0754954660395*x0)*x1)*log(x0))+(((-1.7333456272212*x0)*x1)*exp((-1.0*pow(x0,0.5))))</t>
  </si>
  <si>
    <t>0.0065306250312+(((0.5225758199582*x2)*x3)*pow((x0*x1),2.0))+((((0.9395005360328*x0)*x1)*x2)*x3)</t>
  </si>
  <si>
    <t>2.8623720132329+(-3.0792266809792*cos(((0.0738036936234*x0)*x3)))+((1.2759598295036*pow(0.5,(((0.5*x0)*pow(x2,-1.0))*pow((pow(x1,-1.0)*pow(x3,2.0)),0.5))))*pow(x0,1.0))</t>
  </si>
  <si>
    <t>((((0.1193662073189*x1)*pow(x0,-1.0))*pow(x3,-3.0))*sin(log(pow(exp(x2),2.0))))</t>
  </si>
  <si>
    <t>0.1193662073189*x1*sin(log(exp(x2)**2.0))/(x0**1.0*x3**3.0)</t>
  </si>
  <si>
    <t>((0.5*x0)*pow((x1*x4),2.0))+((0.4999999999999*pow(x0,-1.0))*pow(x2,2.0))+(((((0.5*x0)*x5)*pow(x1,2.0))*pow(x3,-1.0))*pow(x4,3.0))</t>
  </si>
  <si>
    <t>(1.4142135623731*pow((0.5+((((((x6*pow(x0,2.0))*pow(x1,2.0))*pow(x2,-1.0))*pow(x3,-2.0))*pow(x4,-2.0))*pow(x5,-4.0))),0.5))</t>
  </si>
  <si>
    <t>(0.5078442882917*x2)+(0.4911081270032*x3)+((0.289979740043*x2)*pow(x0,0.5))+((0.2948926463585*x3)*pow(x1,0.5))+((-0.289979740043*x3)*pow(x0,0.5))+((-0.2943079634203*x2)*pow(x1,0.5))</t>
  </si>
  <si>
    <t>(2.8963965844658*pow((x0*x1),0.5))+((((-0.3725207269057*x2)*pow(x3,2.0))*pow(x4,-2.0))*pow((x0+x1),-1.0))</t>
  </si>
  <si>
    <t>(-1.0*x0)+((1.0*x0)*exp(pow((((pow(x1,2.0)*pow(x2,2.0))*pow(x3,-2.0))*pow(x4,-2.0)),0.5)))</t>
  </si>
  <si>
    <t>((6.2831853071798*x0)*pow((x1*x2),-1.0))</t>
  </si>
  <si>
    <t>6.2831853071798*x0/(x1*x2)**1.0</t>
  </si>
  <si>
    <t>2.1256988657599+(2.1322809692768*sin((4.8689394472075*pow((1.0+((((((0.6666666666667*x0)*x3)*x5)*pow(x1,-1.0))*pow(x2,-1.0))*pow(x4,-1.0))),-0.25))))</t>
  </si>
  <si>
    <t>(((0.0795774715459*x1)*pow(x3,-2.0))*pow((x0*pow(cos(x2),-1.0)),-1.0))</t>
  </si>
  <si>
    <t>0.0795774715459*x1/(x3**2.0*(x0/cos(x2))**1.0)</t>
  </si>
  <si>
    <t>0.5003545081852+(-0.4952234627466*cos(((((0.8*sin((0.8+x2)))+(x0*x1))+((x0*pow((x1*pow(x2,-1.0)),2.0))*sin(pow(x2,-1.0))))+(((10.0*x0)*x1)*pow(x2,-1.0)))))</t>
  </si>
  <si>
    <t>((1.0016549355067*x0)*x1)+((((0.6180804815416*x0)*pow(x1,3.0))*pow(x2,-1.0))*pow(((1.5*x2)+(-1.0*x1)),-1.0))</t>
  </si>
  <si>
    <t>(1.0*x1)+(-0.075*pow(x1,2.0))+((-1.0*x1)*pow((1.0+x0),-1.0))</t>
  </si>
  <si>
    <t>(0.1874581790988*pow(((((((x5*pow(x0,-1.0))*pow(x1,-1.0))*pow(x2,-1.0))*pow(x3,-1.0))*pow(x4,-1.0))*pow(log((0.5+(0.4794255386042*pow(x6,-1.0)))),-1.0)),-2.0))+((((((((0.4866099805738*pow(x0,2.0))*pow(x1,2.0))*pow(x2,2.0))*pow(x3,2.0))*pow(x4,2.0))*pow(x5,-2.0))*pow(x6,-2.0))*pow(log((0.9+x6)),-2.0))</t>
  </si>
  <si>
    <t>((0.5394437748004*x0)*cos(((1.0*pow(x4,1.0))*pow(x5,-1.0))))+(((7.3052761120343*x0)*x1)*pow(x3,-1.0))+((((-0.7795087797867*x0)*x1)*x5)*pow(x3,-1.0))+(((((2.3265204363348*x1)*x2)*pow(x3,-1.0))*pow(x4,-1.0))*pow(x5,-1.0))+(((((24.6521974531007*pow(x3,-2.0))*pow(cos(x1),40.0))*pow(log(x0),2.0))*log(x2))*log(x5))+((((((1.9870016886559*x0)*x1)*x2)*pow(x3,-1.0))*cos((x4+(-1.0*x5))))*log(x4))+((((((-9.4867930361749*x0)*x1)*pow(x3,-1.0))*pow(x4,-1.0))*cos(((3.1415926535898*pow(x4,1.0))*sin(pow(x5,-1.0)))))*log(x2))</t>
  </si>
  <si>
    <t>(((((-6.3999999999991*pow(x1,-5.0))*pow(x2,3.0))*pow(x3,2.0))*pow(x4,-1.0))*pow((x0*pow(x4,-1.0)),4.0))+(((((-6.4000000000005*pow(x1,-5.0))*pow(x2,2.0))*pow(x3,-1.0))*pow(x4,-1.0))*pow(((x0*x3)*pow(x4,-1.0)),4.0))</t>
  </si>
  <si>
    <t>(((0.125*x0)*pow(x3,2.0))*pow((x1+x2),2.0))+(((0.1250000000002*x0)*pow(x3,2.0))*pow((x1+(-1.0*x2)),2.0))</t>
  </si>
  <si>
    <t>(0.9961627063376*x0)+(((0.0003863341937*x0)*pow((x1+x2),(9.0*pow(x2,-1.0))))*exp(x1))</t>
  </si>
  <si>
    <t>2.3179342816709+(-0.3877731825918*x0)+((-0.1709589184949*cos((0.4*pow(x1,-1.0))))*sin((x0+sin(x1))))</t>
  </si>
  <si>
    <t>(((0.0795774715459*x0)*pow(x1,-1.0))*pow(x2,-1.0))+(((((-0.0795774715459*x0)*x3)*pow(x1,-1.0))*pow(x2,-1.0))*pow((x3+(-1.0*x4)),-1.0))</t>
  </si>
  <si>
    <t>(-0.4538757162038*x0)+((2.5720422269765*x0)*x3)+((-0.7166573471644*x0)*x1)+(((0.1960503062284*x0)*x1)*x2)+(((-0.3962960989987*x0)*x2)*pow(x3,2.0))</t>
  </si>
  <si>
    <t>(1.0003446470977*x2)+((((0.5530875872814*x2)*pow(x0,-2.0))*pow(x1,2.0))*cos((2.0*x3)))+((((-1.0229640068142*x1)*x2)*pow(x0,-1.0))*cos(x3))</t>
  </si>
  <si>
    <t>0.0110389868152+((1.1417741096346*x0)*x3)+((-0.7192299559511*x0)*x2)+((-0.615336361276*x0)*x1)+(((1.7571000404714*x0)*pow(x1,2.0))*pow((x1+x3),-1.0))+(((2.3057932281388*x0)*x2)*pow(((1.2+(x1*pow((x2+x3),-1.0)))+(x3*pow((x1+x2),-1.0))),-1.0))</t>
  </si>
  <si>
    <t>(0.6158077922796*x0)+(((-0.4172789962256*x0)*x3)*pow(((0.4*x3)+((x1*x2)*pow(x4,-1.0))),-1.0))</t>
  </si>
  <si>
    <t>((0.0078169999715*pow((x0*x1),2.0))*pow((x2+x3),-2.0))+((0.9994217127312*x2)*x3)+((-0.0785439289528*x0)*x1)</t>
  </si>
  <si>
    <t>(-1.0*sin((1.0*x1)))+(-0.05*pow(x0,2.0))</t>
  </si>
  <si>
    <t>((0.3990093310072*pow(x0,-1.0))*pow(cos((pow(x0,-1.0)*log((x2*pow(x1,-1.0))))),(x1*x2)))</t>
  </si>
  <si>
    <t>0.3990093310072*cos(log(x2/x1**1.0)/x0**1.0)**(x1*x2)/x0**1.0</t>
  </si>
  <si>
    <t>3.5186185441712+(2.2137982665148*x0)+(0.1000716505337*x1)+(-1.0488165147916*cos((0.9486832980505*pow(x0,-1.0))))+(-2.4607988267296*cos(pow(cos(x1),2.0)))+((-2.2908698390443*x0)*cos((0.5*pow(x1,-1.0))))</t>
  </si>
  <si>
    <t>0.0081782540214+((1.0008527743689*x0)*pow(x1,-1.0))+(((-5.4426087789934*x1)*pow(x0,-1.0))*pow(x2,-2.0))</t>
  </si>
  <si>
    <t>(-0.3505567821571*x0)+(((-1.3009917e-06*x0)*pow(((x2*pow(x3,-1.0))+(x3*pow(x2,-1.0))),20.0))*pow(log(x1),2.0))</t>
  </si>
  <si>
    <t>(((((3.1516956143603*x0)*x1)*pow(x2,2.0))*pow(x4,2.0))*pow(((((1.0+x4)+x5)+(x3*sin((1.0+x3))))+((-1.0*pow(x3,-1.0))*sin((1.0+x3)))),-1.0))+(((((-2.575551148121*x0)*x1)*pow(x2,2.0))*pow(x4,2.0))*pow(x5,-1.0))+(((((-1.3530348468928*x0)*x1)*pow(x2,2.0))*pow(x4,4.0))*pow(x5,-2.0))+((((((3.1571562147089*x0)*x1)*pow(x2,2.0))*pow(x4,3.0))*pow(x5,-1.0))*pow((((-0.5+x5)+(-1.0*x4))+(pow(x3,-1.0)*sin((1.0+x3)))),-1.0))</t>
  </si>
  <si>
    <t>0.0081400816386+(0.9955963530377*x3)+(((0.6166413335409*x3)*pow(x1,-2.0))*pow(x2,2.0))+(((-1.1255765388283*x0)*x2)*pow(x1,-2.0))</t>
  </si>
  <si>
    <t>(((((0.1770220528163*x1)*x4)*x5)*pow(x0,-1.0))*pow(x2,-5.0))+(((((0.1650976025225*x1)*x3)*x5)*pow(x0,-1.0))*pow(x2,-5.0))</t>
  </si>
  <si>
    <t>(-1.7346529796564*cos(x1))+(((-0.8572517398466*x0)*x2)*cos(x1))+(((((0.6512225823796*x4)*pow(x2,-1.0))*pow(x3,2.0))*pow((1.0+(x2*pow(x3,-1.0))),-1.0))*pow(((x1*pow((pow((1.0+x1),2.0)+((4.0*x0)*pow((-1.0+(0.5*x1)),2.0))),-1.0))+(x2*pow((x0+x2),-1.0))),-1.0))+(((((-0.6270207669653*x4)*pow(x2,-1.0))*pow(x3,2.0))*pow(((x2*pow((x0+x2),-1.0))+(x4*pow((pow((1.0+x4),2.0)+(x0*pow((1.0+x1),2.0))),-1.0))),-1.0))*pow(((pow(x3,-1.0)+pow((x2*pow(x3,-1.0)),0.5))+pow((1.0+cos(x1)),2.0)),-1.0))</t>
  </si>
  <si>
    <t>((((0.7836249677265*x0)*x1)*x2)*pow((1.0+x3),-2.0))+((((((((6.6967952562937*x0)*x1)*x2)*x4)*x6)*x8)*pow(x3,-1.0))*pow((x5*x7),-2.0))</t>
  </si>
  <si>
    <t>((((1.0019158431989*x0)*x1)*pow(x2,-1.0))*pow(x3,-1.0))+(((((1.7034504185916*x0)*x4)*x7)*pow(x2,-1.0))*pow((((-0.6*x3)*x5)+(((x3*x5)*exp(x6))*sin((1.0+log(x6))))),-1.0))</t>
  </si>
  <si>
    <t>0.0017426403936+(((1.9282646490261*x0)*x1)*pow(((x4*pow(x2,-2.0))*pow(x3,-5.0)),0.5))</t>
  </si>
  <si>
    <t>(1.0116772689549*x2)+(((0.9038503699917*x1)*x2)*pow((x0+(-0.7498591251978*x1)),-1.0))</t>
  </si>
  <si>
    <t>2.3e-12+((0.5*x0)*pow((x1*x4),2.0))+((0.5000000000001*pow(x0,-1.0))*pow(x2,2.0))+(((((0.5*x0)*x5)*pow(x1,2.0))*pow(x3,-1.0))*pow(x4,3.0))</t>
  </si>
  <si>
    <t>2e-13+(2.0*x0)+((-2.0*x0)*cos((x1*x2)))</t>
  </si>
  <si>
    <t>((0.1193662073189*pow(x0,-1.0))*pow(x3,2.0))+((((0.1193662073189*pow(x0,-1.0))*pow(x1,1.0))*pow(x2,-2.0))*pow(x4,2.0))</t>
  </si>
  <si>
    <t>(6.2831853071797*pow(((pow(x0,3.0)*pow(x1,-1.0))*pow((x2+x3),-1.0)),0.5))</t>
  </si>
  <si>
    <t>0.0496623864701+((((3.2996205588292*x0)*x1)*x4)*pow((x3+pow(x3,-1.0)),-4.0))+((((0.208685104196*x0)*x1)*x4)*log((x2*pow(x3,-1.0))))+((((0.2658027603072*x0)*x1)*x4)*pow(x3,-3.0))+((((-3.2129962768388*x0)*x1)*x4)*pow((1.0+(0.4669422069243*x2)),-5.0))</t>
  </si>
  <si>
    <t>0.0005090598968+(((0.0726310139953*x0)*pow(x4,-1.0))*pow((x2+(x1*sin(log((pow(x2,-1.0)*exp(x3)))))),-1.0))</t>
  </si>
  <si>
    <t>(((((-0.125*x0)*pow(x2,-2.0))*pow(x3,-2.0))*pow(x4,-2.0))*pow((-1.0*pow(x1,2.0)),2.0))</t>
  </si>
  <si>
    <t>-0.125*x0*(-x1**2.0)**2.0/(x2**2.0*x3**2.0*x4**2.0)</t>
  </si>
  <si>
    <t>(10.0000000000001*x1)+(3.3333333333334*x0)+(-3.3333333333334*pow(x0,3.0))</t>
  </si>
  <si>
    <t>0.0049530265766+((-0.0166548428589*x0)*x1)+(((1.0565443448623*x0)*x1)*pow((0.8414709848079+(((pow(x1,-2.0)*pow(x2,-2.0))*pow(x3,2.0))*pow(x4,2.0))),-0.5))+(((-0.142068653572*x0)*x1)*pow((1.0+((((0.8333333333333*pow(x1,-2.0))*pow(x2,-2.0))*pow(x3,2.0))*pow(x4,2.0))),-8.0))</t>
  </si>
  <si>
    <t>0.0469134944077+(0.9960835977355*x0)+((-1.0027372742941*x1)*x3)+(((0.1368087444112*pow(x2,-2.0))*pow((x0*x1),2.0))*pow((x3+log(x2)),-1.0))</t>
  </si>
  <si>
    <t>0.1689743407739+(0.2937731907443*x1)+((0.9907404642821*x3)*x5)+((0.9895811782206*x0)*pow(x1,2.0))+((-2.1392606411132*pow((pow(x1,-1.0)+(x0*pow(x4,-1.0))),-1.0))*log(x3))+(((0.9684159529119*x2)*pow(((x0*pow(x4,-1.0))+((2.0*pow(x1,-1.0))*pow(x3,-1.0))),-1.0))*log(x3))+(((-2.1307649365256*x2)*pow((pow(x1,-1.0)+(x0*pow((-1.0+(2.0*x4)),-1.0))),-1.0))*log(x3))+((((3.0022697784641*x3)*x4)*pow((pow(x1,-1.0)+(x0*pow(x4,-1.0))),-1.0))*log(x3))+((((-1.3143206148291*x3)*x4)*pow(((x0*pow(x4,-1.0))+((2.0*pow(x1,-1.0))*pow(x3,-1.0))),-1.0))*log(x3))</t>
  </si>
  <si>
    <t>(2.0676074378181*log((1.0+x0)))+(1.8746729794838*sin(x0))+((0.4664607015951*x0)*x1)+((-1.3338397641522*x1)*log((1.0+x0)))+(((-0.0228843361163*x1)*pow(2.0,x0))*pow(x0,0.5))</t>
  </si>
  <si>
    <t>0.0031594333865+((0.9812290267299*x0)*x1)+(((-0.136167490364*x0)*pow(x1,2.0))*pow((x1+(-0.9*x2)),-1.0))</t>
  </si>
  <si>
    <t>((0.9553081794078*x0)*x1)+((0.0033297660338*x0)*x2)+(((-0.1922511191484*x0)*pow(x1,2.0))*pow((x1+(-1.0*x2)),-1.0))</t>
  </si>
  <si>
    <t>(((-0.0071144244515*x2)*pow(x0,3.0))*pow(x4,-2.0))+((((0.1006603560277*x1)*x3)*pow(x0,2.0))*pow(x4,-2.0))</t>
  </si>
  <si>
    <t>0.0172277289681+(-29.5927822617948*x0)+((61.6768843143537*x0)*pow((1.0+x1),-1.0))+((4.204065432608*x0)*x1)+(((-10.7511280685938*x0)*cos((x1*x2)))*log(pow(x1,-1.0)))+(((-6.2794027728273*x0)*pow(x1,-1.0))*cos(x1))+(((-3.7491297930157*x0)*x1)*cos((x1*x2)))+((((3.1974207915055*x0)*pow(x1,-1.0))*cos(x1))*cos((x1*x2)))</t>
  </si>
  <si>
    <t>0.0054954671112+(((0.5080795986992*x2)*x3)*pow((x0*x1),2.0))+((((0.9475930147075*x0)*x1)*x2)*x3)</t>
  </si>
  <si>
    <t>0.0590327581854+(((((((0.1339891482191*pow(x1,2.0))*pow(x3,4.0))*pow(x4,-4.0))*pow((x3+x6),(-0.5*x4)))*pow((x5+pow(x2,-1.0)),-4.0))*pow(log(x2),4.0))*pow(sin((10.0+(0.5*x0))),2.0))+(((((((0.0831148785947*pow(x0,-2.0))*pow(x1,3.0))*pow(x2,2.0))*pow(x3,2.0))*sin(pow(x0,-1.0)))*sin(pow(x4,-2.0)))*sin(pow(x5,-2.0)))</t>
  </si>
  <si>
    <t>(1.0048658227118*x0)+((0.8591528391551*x0)*pow((pow(x1,5.0)*pow(x2,-5.0)),0.5))</t>
  </si>
  <si>
    <t>(1.0*x0)+((-1.0*pow(x0,-1.0))*cos(pow(x1,1.0)))</t>
  </si>
  <si>
    <t>0.5001411958481+(-0.4996359907049*cos((-12.6415926535898+(((12.6415926535898*x0)*x1)*pow(x2,-1.0)))))</t>
  </si>
  <si>
    <t>((((1.0*x0)*x2)*x3)*pow(x4,-1.0))+((((-0.9999999999999*x0)*x1)*x3)*pow(x4,-1.0))</t>
  </si>
  <si>
    <t>((((0.1193662073189*x1)*pow(x0,-1.0))*pow(x3,-3.0))*sin((2.0*x2)))</t>
  </si>
  <si>
    <t>0.1193662073189*x1*sin(2.0*x2)/(x0**1.0*x3**3.0)</t>
  </si>
  <si>
    <t>0.0131624599015+(0.9935156470462*x3)+((0.5207478077081*x2)*pow((pow(x1,-1.0)+(x1*pow(x0,-1.0))),-1.0))+((0.3163040982803*x2)*pow(x1,-1.0))+((-0.3130577484899*x3)*pow(x1,-1.0))+((-0.5190790742205*x3)*pow((pow(x1,-1.0)+(x1*pow(x0,-1.0))),-1.0))</t>
  </si>
  <si>
    <t>2.0248060672282+(0.5957900377553*x1)+(-0.3193763810114*cos(((3.1415926535898*x0)*pow(x1,-1.0))))+(-1.8833938625865*cos((0.25+(0.5*pow(pow((x3+(-1.0*x2)),2.0),0.5)))))+((0.2740021716734*x1)*cos(((3.1415926535898*x0)*pow(x1,-1.0))))+((-0.449067727068*x0)*cos(((0.8363402327219*x0)*pow(x1,-1.0))))</t>
  </si>
  <si>
    <t>0.9821223381011+(-0.5696360833255*pow(x5,-3.0))+((((((1.3717987992415*x0)*x1)*pow(x3,-1.0))*pow(x4,-1.0))*pow(x5,-3.0))*pow((x6*pow(x2,-1.0)),0.5))</t>
  </si>
  <si>
    <t>52.4002334504417+(-96.5562904603457*pow(x1,-1.0))+(((737.912894645373*pow(x0,4.0))*pow(x1,-8.0))*pow(x4,-4.0))+((((1.0571795003978*pow(x1,-3.0))*pow(x4,-4.0))*pow((((((1.0+(0.25*pow((x4*pow(x1,-1.0)),4.0)))+(-0.5*pow(exp(x3),0.5)))+((0.25*x2)*x3))+((0.25*x2)*x4))+((0.25*x2)*pow(exp(x3),0.5))),4.0))*sin((0.0416876163833*pow(x0,4.0))))+((((30.2196043188509*x2)*pow(x0,4.0))*pow(x1,-4.0))*pow(x4,-10.0))+((((-8.7816972700573*pow(x0,8.0))*pow((x2*x4),-2.0))*pow((0.5+(-1.0*x1)),-8.0))*pow((x3+(x4*pow(x3,-1.0))),-4.0))+((((-85.2082207665267*pow(x0,4.0))*pow(x1,-4.0))*pow(x4,-4.0))*pow((((pow(x1,-1.0)+((0.11*x2)*x3))+((0.11*x2)*pow(x4,-1.0)))+sin(((0.1*x3)*pow(x4,-1.0)))),4.0))</t>
  </si>
  <si>
    <t>((0.079577471546*x0)*pow(x1,-2.0))</t>
  </si>
  <si>
    <t>0.079577471546*x0/x1**2.0</t>
  </si>
  <si>
    <t>1e-13+((1.0*x0)*x1)+((((1.0*x0)*x2)*x3)*sin((1.0*x4)))</t>
  </si>
  <si>
    <t>(0.5*sin((x0+(-1.0*x1))))+(-1.0*sin(pow(x0,1.0)))</t>
  </si>
  <si>
    <t>(0.4334601243647*x0)+((0.4414969262729*x0)*cos((3.4557519189488*pow((1.0+((((x3*x5)*pow(x1,-1.0))*pow(x2,-1.0))*pow(x4,-1.0))),-1.0))))</t>
  </si>
  <si>
    <t>(0.5035055491219*x0)+((-0.1804366326917*x0)*pow((1.0+(-0.6666666666667*sin(log((((x1*x2)*pow(x3,-1.0))*pow(x4,-1.0)))))),2.0))</t>
  </si>
  <si>
    <t>(2.8960689501514*pow((x0*x1),0.5))+((((-0.3714826977403*x2)*pow(x3,2.0))*pow(x4,-2.0))*pow((x0+x1),-1.0))</t>
  </si>
  <si>
    <t>(0.9840902359263*x0)+(((0.1430008379792*x0)*x1)*pow((x2+(-1.1415926535898*x1)),-1.0))</t>
  </si>
  <si>
    <t>0.1193344061393+(0.025513145549*sin(x0))+((0.2295637603696*pow(x0,(-1.0*x0)))*cos((x1+(-1.0*x2))))</t>
  </si>
  <si>
    <t>(0.1337291885045*x0)+((7.6329e-08*x4)*pow((((pow(x1,3.0)*pow(x2,3.0))*pow(x3,-3.0))*pow(x4,-3.0)),5.0))+((1.4482499051651*x0)*pow((((pow(x1,3.0)*pow(x2,3.0))*pow(x3,-3.0))*pow(x4,-3.0)),0.5))+(((((0.1355074038286*x0)*pow(x1,4.0))*pow(x2,4.0))*pow(x3,-4.0))*pow(x4,-4.0))</t>
  </si>
  <si>
    <t>0.0587673598546+(1.4525722245621*pow(((x1*pow(x0,-1.0))+((-1.0*x2)*pow(x0,-1.0))),0.5))+(-0.1110869895492*exp(((x3*pow(x0,-1.0))*pow(x4,-1.0))))</t>
  </si>
  <si>
    <t>((0.9999231613096*x2)*x3)+((-0.0794062290805*x0)*x1)+(((0.0020365632861*pow(x2,-1.0))*pow(x3,-1.0))*pow((x0*x1),2.0))</t>
  </si>
  <si>
    <t>(1.0*cos((-4.7123889803847+x1)))+(-0.05*pow(x0,2.0))</t>
  </si>
  <si>
    <t>(0.1522714771383*x0)+((0.0603564846229*x0)*pow((((0.5*x1)+(0.5*x3))+(-1.0*x2)),2.0))+((0.045426812601*x0)*pow((x1+(-1.0*x3)),2.0))+((0.559503306827*x0)*x2)+((0.561128494925*x0)*x1)+((0.5644759542585*x0)*x3)</t>
  </si>
  <si>
    <t>(((1.0*x0)*x1)*sin(x2))</t>
  </si>
  <si>
    <t>1.0*x0*x1*sin(x2)</t>
  </si>
  <si>
    <t>((((1.0*x0)*x1)*pow(x3,-1.0))*pow(x4,1.0))+((((-1.0*x0)*x1)*pow(x2,-1.0))*pow(x4,1.0))</t>
  </si>
  <si>
    <t>(((((-0.125*x0)*pow(x1,2.0))*pow(x2,-2.0))*pow(x3,-2.0))*pow((x4*pow(x1,-1.0)),-2.0))</t>
  </si>
  <si>
    <t>-0.125*x0*x1**2.0/(x2**2.0*x3**2.0*(x4/x1**1.0)**2.0)</t>
  </si>
  <si>
    <t>0.0079076146214+((1.0010532588417*x0)*pow(x1,-1.0))+(((-5.4535638832256*x1)*pow(x0,-1.0))*pow(x2,-2.0))</t>
  </si>
  <si>
    <t>1e-13+((1.0*x0)*pow(x1,2.0))</t>
  </si>
  <si>
    <t>((((0.3183098861838*x0)*pow(x1,-2.0))*pow(x2,2.0))*pow((pow(x0,2.0)*pow(x3,-1.0)),-1.0))</t>
  </si>
  <si>
    <t>0.3183098861838*x0*x2**2.0/(x1**2.0*(x0**2.0/x3**1.0)**1.0)</t>
  </si>
  <si>
    <t>(0.9761922232421*x0)+((-0.0622351361153*x0)*pow(x1,2.0))+(((((3.4856017750899*x0)*x3)*pow((x1+x2),-1.0))*log(x3))*sin(((-0.9+x2)+x3)))</t>
  </si>
  <si>
    <t>(((0.0009279151687*pow(((((x0*sin((2.0*x2)))+(x3*pow(x2,-1.0)))+(x3*pow(sin(pow(x2,-1.0)),2.0)))+cos(((x3+pow(x2,-1.0))+(2.0*pow(x0,-1.0))))),4.0))*cos(x1))*log(x4))+(((-0.9907370427032*x0)*x2)*cos(x1))+((((-122.0077356352578*x0)*cos(x1))*log(x4))*sin(((0.5*x3)*pow((1.0+x2),-1.0))))+(((((60.9779557746002*x0)*x3)*pow((1.0+x2),-1.0))*cos(x1))*log(x4))</t>
  </si>
  <si>
    <t>((((1.0*x0)*x1)*pow(x2,-1.0))*pow(x3,-1.0))+(((((((1.0000000000001*x0)*x4)*x7)*pow(x2,-1.0))*pow(x3,-1.0))*pow(x5,-1.0))*pow(x6,-2.0))</t>
  </si>
  <si>
    <t>((1.0*x0)*x3)+((1.0*x0)*cos((x1*x2)))+(((-1.0*x0)*x3)*pow(sin((x1*x2)),2.0))</t>
  </si>
  <si>
    <t>0.2817882574486+(-0.0928387052881*x2)+((0.5623325062789*x0)*pow(pow(x3,-1.0),((x0*pow(x1,-1.0))*pow(x2,-1.0))))+((0.3373290482382*x0)*log(x2))+((0.0248655368613*x0)*x1)</t>
  </si>
  <si>
    <t>(0.8156795082392*x3)+(((0.1648868125018*x1)*x3)*pow((x1+(-1.0*x2)),-1.0))+(((-1.1104992523365*x0)*x2)*pow(x1,-2.0))</t>
  </si>
  <si>
    <t>(((((0.1699987440244*x1)*x4)*x5)*pow(x0,-1.0))*pow(x2,-5.0))+(((((0.1735522097673*x1)*x3)*x5)*pow(x0,-1.0))*pow(x2,-5.0))</t>
  </si>
  <si>
    <t>(1.0000792367619*x2)+((((0.566446059932*x2)*pow(x0,-2.0))*pow(x1,2.0))*cos((2.0*x3)))+((((-1.0247383599361*x1)*x2)*pow(x0,-1.0))*cos(x3))</t>
  </si>
  <si>
    <t>1.3506047000436+(1.9162134839407*pow((x1+sin(x1)),-1.0))+(0.0012963676873*exp(pow(x1,2.0)))+(-6.1504298e-06*exp(((3.1415926535898*x0)*x1)))+(-1.0892791269171*exp(pow(x1,-1.0)))</t>
  </si>
  <si>
    <t>0.5163640499327+((0.5431877264589*cos((x1*pow(x2,-1.0))))*cos(((((-0.452389342117+(1.1*x2))+((0.1*x1)*pow(x0,2.0)))+((-1.0*pow(x1,2.0))*pow((((0.1*x1)+((-1.0*pow(x0,-3.0))*pow(x1,-2.0)))+((pow(x2,2.0)*sin(pow(x0,-4.0)))*sin(pow(x1,-2.0)))),-1.0)))+((x2*pow(x0,-6.0))*pow(x1,-4.0)))))</t>
  </si>
  <si>
    <t>(0.7109469228896*x0)+((-0.7860113641118*x0)*x1)+(((-0.2941811656401*x0)*pow((1.0+pow((x2+(-1.0*x3)),2.0)),2.0))*pow(log(x1),2.0))</t>
  </si>
  <si>
    <t>(((0.0402934577387*x0)*x1)*x2)+(((((((((4.3584849099487*x0)*x1)*x2)*x4)*x6)*x8)*pow(x3,-2.0))*pow(x5,-2.0))*cos((0.3183098861838*x7)))</t>
  </si>
  <si>
    <t>(0.9267706721274*x0)+((-1.0218816226521*x1)*x3)+(((-0.0613001460785*x0)*x2)*pow((x1+(-0.8414709848079*x2)),-1.0))</t>
  </si>
  <si>
    <t>0.0024881839027+((0.9815982321241*x0)*x1)+(((-0.1357874971337*x0)*pow(x1,2.0))*pow((x1+(-0.9*x2)),-1.0))</t>
  </si>
  <si>
    <t>(1.0*x2)+(((1.0*x1)*x2)*pow((x0+(-1.0*x1)),-1.0))</t>
  </si>
  <si>
    <t>(2.0*x0)+((1.9863284532649*x0)*sin((11.0+(x1*x2))))+((-0.0162703170868*x0)*sin((1.0+(x1*x2))))</t>
  </si>
  <si>
    <t>(((-0.0071940539839*x2)*pow(x0,3.0))*pow(x4,-2.0))+((((0.100718316666*x1)*x3)*pow(x0,2.0))*pow(x4,-2.0))</t>
  </si>
  <si>
    <t>((0.5820907267332*x0)*x1)+(((-0.4315852700163*x0)*x1)*sin((100.0+sin(log((((x3*x4)*pow(x1,-1.0))*pow(x2,-1.0)))))))+((((-0.0372770950689*x0)*x3)*x4)*pow(x2,-1.0))</t>
  </si>
  <si>
    <t>(((((-6.3999999999976*pow(x0,4.0))*pow(x1,-5.0))*pow(x2,2.0))*pow(x3,3.0))*pow(x4,-5.0))+(((((-6.3999999999985*x2)*pow(x0,4.0))*pow(x1,-5.0))*pow(x4,-5.0))*pow((x2*x3),2.0))</t>
  </si>
  <si>
    <t>3.9794360468206+(-0.5421826101588*x0)+(-0.841127913199*pow(sin((1.0+cos(x1))),2.0))+((-9.657428754605*pow(0.25,x0))*pow(x1,-2.0))</t>
  </si>
  <si>
    <t>(0.1531303734242*x0)+((0.3143866771967*x0)*cos((1.0+sin(log((((x3*x4)*pow(x1,-1.0))*pow(x2,-1.0)))))))</t>
  </si>
  <si>
    <t>((((0.8117404473009*x0)*x1)*pow(x2,-1.0))*pow((x3+(-0.45*x4)),-2.0))</t>
  </si>
  <si>
    <t>(1.010451639131*x2)+(((-1.2301506324353*x1)*x2)*pow((x1+(-1.35*x0)),-1.0))</t>
  </si>
  <si>
    <t>1.119480312075+(-1.2041858534337*x2)+((0.984025500167*x3)*x5)+((0.9667154449889*x0)*pow(x1,2.0))+(((0.0860587135848*x4)*pow(x3,2.0))*pow((1.0+(((pow(x0,-1.0)*pow(x1,2.0))*pow(x4,2.0))*pow((x1+x2),-1.0))),0.5))+(((0.2949250960768*x3)*x4)*pow((1.0+((pow(x0,-1.0)*pow(x1,2.0))*pow((x1+x2),-1.0))),0.5))+((((0.4092840796256*x1)*pow(x2,2.0))*pow(x3,-2.0))*pow((1.0+(((pow(x0,-1.0)*pow(x1,2.0))*pow(x3,-1.0))*pow(x4,2.0))),-0.5))</t>
  </si>
  <si>
    <t>0.2958162412428+(0.8588793389623*x1)+(-0.6432584893065*sin(x3))+((0.2107189382315*pow(x0,2.0))*pow(x1,-1.0))+((-0.3126876906876*x2)*cos(((16.0+x2)+(1.6*sin(x3)))))+(((1.6739619591021*cos(pow((((-1.0*x2)*sin(pow(x3,-1.0)))+cos((x3*pow(x2,-1.0)))),-1.0)))*log(x0))*log(x1))</t>
  </si>
  <si>
    <t>(1.0000000000001*x1)+(-0.0750000000019*pow(x1,2.0))+((-1.0*x1)*pow((1.0+x0),-1.0))</t>
  </si>
  <si>
    <t>0.0067933016346+(((0.5274438159249*x2)*x3)*pow((x0*x1),2.0))+((((0.9371524727289*x0)*x1)*x2)*x3)</t>
  </si>
  <si>
    <t>20.0546461487258+(-1.00379084561*x0)+((-2.007723133234*x1)*pow((0.2+x0),-1.0))</t>
  </si>
  <si>
    <t>4.2365490251156+(3.225466974723*cos((3.1415926535898*exp((((((-1.0*x0)*x1)*pow(x5,-2.0))*pow((x6*pow(x2,-1.0)),0.5))*pow((x3+x4),-2.0))))))</t>
  </si>
  <si>
    <t>(((-0.0840239326329*x0)*pow(x4,-1.0))*pow(((-1.1*x2)+(x1*cos(x3))),-1.0))</t>
  </si>
  <si>
    <t>((6.77256e-08*x0)*pow(x1,10.0))+((0.6962301782921*x0)*pow(x1,-2.0))+((-1.0149512224545*x0)*cos((x1*x2)))+(((0.575426190264*x0)*pow(x1,-3.0))*exp(x1))+((((1.3683467113102*x0)*cos(x1))*cos((3.1415926535898*pow(x1,-1.0))))*cos((x1*x2)))+((((-0.3990518817056*x0)*x1)*cos(x1))*cos((x1*x2)))</t>
  </si>
  <si>
    <t>(0.982690351986*x0)+(((-0.1350427634958*x0)*x1)*pow((x1+(-0.9*x2)),-1.0))</t>
  </si>
  <si>
    <t>10.0038057914546+((-2.025793056869*x1)*pow((0.3183098861838+x0),-1.0))</t>
  </si>
  <si>
    <t>((0.0033275484541*x0)*x2)+((0.9554874482343*x0)*x1)+(((-0.1921404420458*x0)*pow(x1,2.0))*pow((x1+(-1.0*x2)),-1.0))</t>
  </si>
  <si>
    <t>(((-0.039788735773*pow(x0,-1.0))*pow(x3,2.0))*pow(x5,2.0))+((((0.0795774715459*x4)*pow(x0,-1.0))*pow(x3,2.0))*pow(x5,2.0))+((((-0.039788735773*x1)*pow(x0,-1.0))*pow(x2,-2.0))*pow(x5,4.0))</t>
  </si>
  <si>
    <t>(0.9843613612902*x0)+(((0.1427012935795*x0)*x1)*pow((x2+(-1.1415926535898*x1)),-1.0))</t>
  </si>
  <si>
    <t>((-0.012633998018*pow(x5,-4.0))*pow(((x0*x4)+(x1*x5)),4.0))+(((8.8607125933873*pow(x5,-4.0))*pow(x6,-4.0))*pow(((x0*x4)+((-1.0*x1)*x5)),4.0))+(((-0.5209522085423*pow(x5,-4.0))*pow(x6,-5.0))*pow(((x0*x4)+((-1.0*x5)*pow(x2,-1.0))),4.0))+(((-6.1553726445949*pow(x5,-3.0))*pow(x6,-3.0))*pow(((x0*x4)+((-1.0*x1)*x5)),2.0))+((((0.0128831318314*x2)*x3)*pow(x5,-4.0))*pow(((x0*x4)+(x1*x5)),4.0))+(((((0.072616025676*pow(x2,2.0))*pow(x3,2.0))*pow(x5,-4.0))*pow(x6,-4.0))*pow(((x0*x4)+(x1*x5)),4.0))+(((((-4.4847392285206*x2)*x3)*pow(x5,-4.0))*pow(x6,-4.0))*pow(((x0*x4)+((-1.0*x1)*x5)),4.0))</t>
  </si>
  <si>
    <t>0.0160776825159+(0.3713423883905*pow(x0,-1.0))+((-0.5245185556091*pow(x0,-2.0))*pow(sin(((0.5*x1)+(-0.5*x2))),2.0))</t>
  </si>
  <si>
    <t>((1.0*x3)*pow((1.0+((1.0*x0)*pow(x1,-1.0))),-1.0))+(((1.0*x0)*x2)*pow((x0+x1),-1.0))</t>
  </si>
  <si>
    <t>(((((0.2387324146378*x1)*pow(x0,-1.0))*pow(pow(x3,-6.0),0.5))*cos(x2))*sin(x2))</t>
  </si>
  <si>
    <t>0.1193662073189*x1*(x3**(-6.0))**0.5*sin(2*x2)/x0**1.0</t>
  </si>
  <si>
    <t>(((((1.4111094438912*x0)*x1)*x4)*pow(pow((x2*x3),-1.0),0.5))*log((x2*pow(x3,-1.0))))+(((((-0.8291006638324*x0)*x1)*x4)*pow((x2+x3),-1.0))*log((x2*pow(x3,-1.0))))</t>
  </si>
  <si>
    <t>0.0782329813343+((((0.0051629371239*pow(x1,2.0))*pow(x4,-2.0))*pow(x5,-2.0))*exp(x3))+(((((0.005424562746*x3)*pow(x0,-2.0))*pow(((x4*pow(x1,-1.0))+((-1.0*x4)*x6)),-2.0))*pow(log(x2),2.0))*log(x3))+(((((((1.468246067639*x3)*pow(x0,-3.0))*pow(x1,3.0))*pow(x4,-2.0))*pow(x5,-2.0))*pow(log(x2),2.0))*log(x3))+(((((((6.2000923777415*x2)*x3)*x6)*pow(x0,-3.0))*pow(x5,-2.0))*pow(((pow(x4,2.0)+(x4*pow(x1,-1.0)))+(x5*pow(x1,-1.0))),-2.0))*pow(log(x2),2.0))</t>
  </si>
  <si>
    <t>(0.3011457379488*pow((pow(x0,2.0)*log((1.0+(((((4.0*pow(x1,-4.0))*pow(x2,-4.0))*pow(x3,4.0))*pow(x4,-4.0))*pow(x5,4.0))))),0.5))+(-0.0112405364473*x0)</t>
  </si>
  <si>
    <t>1.9152517475336+(-0.9603460992608*pow(0.4,x0))+(-1.4589051647287*pow(x1,0.5))+((0.5570902155447*x0)*pow(x3,-1.0))+((0.4846301840425*x0)*log(x2))+((0.5104326383635*x1)*cos((pow(x3,-1.0)*log(x2))))+((-0.4286298319671*x0)*pow(x1,-1.0))</t>
  </si>
  <si>
    <t>0.0073849087516+((1.0012135782361*x0)*pow(x1,-1.0))+(((-5.4545178759747*x1)*pow(x0,-1.0))*pow(x2,-2.0))</t>
  </si>
  <si>
    <t>((((-0.125*x0)*pow(x2,-2.0))*pow(x4,-2.0))*pow((pow(x1,-1.0)*pow(x3,0.5)),-4.0))</t>
  </si>
  <si>
    <t>-0.125*x0/(x2**2.0*x4**2.0*(x3**0.5/x1**1.0)**4.0)</t>
  </si>
  <si>
    <t>(3.3333333333333*x0)+(10.0000000000002*x1)+(-3.3333333333334*pow(x0,3.0))</t>
  </si>
  <si>
    <t>2.6660120321949+(2.0644840870366*pow((pow((pow(x0,-1.0)*pow(x1,-1.0)),0.5)+(x1*pow(x0,-1.0))),-2.0))+(2.4959630313375*pow(x0,-1.0))+(-3.0574041035984*pow(cos(((0.3183098861838*x2)+(-0.3183098861838*x3))),2.0))+(-1.2728397157591*cos(((0.3038164870209*pow(x1,2.0))*pow((pow(x0,-1.0)+(0.5*x0)),-2.0))))</t>
  </si>
  <si>
    <t>((0.9959304800172*x2)*x3)+((-0.071321570616*x0)*x1)</t>
  </si>
  <si>
    <t>(0.9999999999999*pow(((x0*x1)*pow(x2,-1.0)),0.5))</t>
  </si>
  <si>
    <t>0.9999999999999*(x0*x1/x2**1.0)**0.5</t>
  </si>
  <si>
    <t>(((-1.0000940498239*x0)*x2)*cos(x1))+(((((1.0425929390808*x0)*pow(x2,-2.0))*pow(x3,3.0))*cos(x1))*log((0.7071067811865+x4)))+(((((-0.5573802176863*x0)*pow(x2,-2.0))*pow(x3,3.0))*pow(x4,0.5))*cos(x1))</t>
  </si>
  <si>
    <t>1.0000000000001+(-1.0*pow((1.0+(-1.0*x1)),2.0))+((-1.0*x0)*x1)</t>
  </si>
  <si>
    <t>(-0.3830093239116*x0)+((1.2394106712773*x0)*sin((-10.0+((((0.4825604963607*pow(x1,2.0))*pow(x2,2.0))*pow(x3,-2.0))*pow(x4,-2.0)))))+(((((1.9907277099441*x0)*pow(x1,2.0))*pow(x2,2.0))*pow(x3,-2.0))*pow(x4,-2.0))</t>
  </si>
  <si>
    <t>((((1.0*x0)*x1)*x2)*log(x4))+((((-1.0*x0)*x1)*x2)*log(x3))</t>
  </si>
  <si>
    <t>-1.0*x1*x2/(1</t>
  </si>
  <si>
    <t>1.0*x0*(x1</t>
  </si>
  <si>
    <t>x2*x3*sin(1.0*x4))</t>
  </si>
  <si>
    <t>3.333333333333*x0**3.0</t>
  </si>
  <si>
    <t>-1.0*sin(x1</t>
  </si>
  <si>
    <t>4.7123889803847)/x0**1.0</t>
  </si>
  <si>
    <t>0.9999999999999*x0*x1/(x0</t>
  </si>
  <si>
    <t>2.0*x0*(1</t>
  </si>
  <si>
    <t>3.0000000000001*x0</t>
  </si>
  <si>
    <t>1.0000000000001/(1/(x0**1.0*x1**1.0)</t>
  </si>
  <si>
    <t>0.5*x0/x1**1.0)**1.0</t>
  </si>
  <si>
    <t>0.4999999999999*sin(x0</t>
  </si>
  <si>
    <t>x0**1.0*x3*cos(x1*x2))*cos(x1*x2)</t>
  </si>
  <si>
    <t>-12.4321236555145*cos(x1)/x0**2.0</t>
  </si>
  <si>
    <t>0.2389783636329*x0</t>
  </si>
  <si>
    <t>0.4666804319666*sin(x0</t>
  </si>
  <si>
    <t>sin(x1))</t>
  </si>
  <si>
    <t>x0*(-0.079577471546*x3</t>
  </si>
  <si>
    <t>0.0795774715459*(x3</t>
  </si>
  <si>
    <t>1.0*x4)**1.0)/(x1**1.0*x2**1.0*(x3</t>
  </si>
  <si>
    <t>0.0833333333333*x0*x2*(-(x3</t>
  </si>
  <si>
    <t>x4)**2.0)/(x4**2.0*(x3/x1**1.0)**2.0)</t>
  </si>
  <si>
    <t>6.2831853071796*(x0**3.0/(x1**1.0*(x2</t>
  </si>
  <si>
    <t>x3)**1.0))**0.5</t>
  </si>
  <si>
    <t>0.3775649902234/x0**1.0</t>
  </si>
  <si>
    <t>1.8255339652457*(x1</t>
  </si>
  <si>
    <t>1.0*x2)**2.0/(x0</t>
  </si>
  <si>
    <t>1.0)**4.0</t>
  </si>
  <si>
    <t>18.7145685300854*x0*x3/(x3/(x1**1.0*x2**1.0)</t>
  </si>
  <si>
    <t>x4/x2**1.0)**1.0</t>
  </si>
  <si>
    <t>5.7353060493457*x0*x3/(x4/(x1**1.0*x2**1.0)</t>
  </si>
  <si>
    <t>x3/x2**1.0)**1.0</t>
  </si>
  <si>
    <t>23.1770087203024*x0*x3/(x3*sin(x1**(-1.0))/x2**1.0</t>
  </si>
  <si>
    <t>4.5768180653095*x0*x4/(x3/x2**1.0</t>
  </si>
  <si>
    <t>x4*sin(x1**(-1.0))/x2**1.0)**1.0</t>
  </si>
  <si>
    <t>5.8476182506078*x0*x4/(x3/(x1**1.0*x2**1.0)</t>
  </si>
  <si>
    <t>0.5425033166464*x0*x4/(x1*x3/(x2**1.0*sin(x1**(-1.0))**1.0)</t>
  </si>
  <si>
    <t>0.5*x3/(x2**1.0*sin(x1**(-1.0))**1.0)</t>
  </si>
  <si>
    <t>1.0*x4*sin(x1)/x2**1.0</t>
  </si>
  <si>
    <t>-0.1915157255168*x0*x1*x2/(x1</t>
  </si>
  <si>
    <t>0.7646740685019*x0*x1</t>
  </si>
  <si>
    <t>0.0032310077465*x0*x2</t>
  </si>
  <si>
    <t>0.7416909265014*x0**0.25*x2</t>
  </si>
  <si>
    <t>0.7416909265014*x0**0.25*x3</t>
  </si>
  <si>
    <t>0.2880601904635*x1**0.5*x2</t>
  </si>
  <si>
    <t>0.289588014687*x1**0.5*x3</t>
  </si>
  <si>
    <t>0.0283866373876*x2</t>
  </si>
  <si>
    <t>0.9701471218195*x3</t>
  </si>
  <si>
    <t>0.5591566340379*x1**2.0*x2*cos(2.0*x3)/x0**2.0</t>
  </si>
  <si>
    <t>1.0253424005997*x1*x2*cos(x3)/x0**1.0</t>
  </si>
  <si>
    <t>1.0005018153762*x2</t>
  </si>
  <si>
    <t>-0.1623653679246*x3**2.0/(x0*x4)**2.0</t>
  </si>
  <si>
    <t>1.5278560760817*(x1/x0**1.0</t>
  </si>
  <si>
    <t>x0*x1*((0.5</t>
  </si>
  <si>
    <t>1.0*x2)**1.0*(2.1955594589196*x2*cos(x4</t>
  </si>
  <si>
    <t>7.6837495743238*x2</t>
  </si>
  <si>
    <t>11.9410708014128*log(x2)</t>
  </si>
  <si>
    <t>11.562501548876)</t>
  </si>
  <si>
    <t>2.147928142917*(x2*log(x2)*cos(x4</t>
  </si>
  <si>
    <t>0.25*cos(x4</t>
  </si>
  <si>
    <t>0.5)**2.0)/(x3**1.0*(0.5</t>
  </si>
  <si>
    <t>1.0*x2)**1.0)</t>
  </si>
  <si>
    <t>-0.1876035359527/x1**2.0</t>
  </si>
  <si>
    <t>9.08208016e-5*x1**10.0</t>
  </si>
  <si>
    <t>0.4525083674217*cos(x1)/(x1</t>
  </si>
  <si>
    <t>0.0937045450359/(x0*x1</t>
  </si>
  <si>
    <t>2.1084939753107*x0/x1**2.0</t>
  </si>
  <si>
    <t>0.0014658601864*x0*x1*exp(x1)*cos(x1*x2)</t>
  </si>
  <si>
    <t>0.0869628753918*x0*x1</t>
  </si>
  <si>
    <t>1.0047809955643*x0*cos(x1*x2)/(0.55</t>
  </si>
  <si>
    <t>4.05542182e-5*x0*exp(2.0*x1)</t>
  </si>
  <si>
    <t>(0.1008149028772*x0**2.0*x1*x3</t>
  </si>
  <si>
    <t>0.0071971106768*x0**3.0*x2)/x4**2.0</t>
  </si>
  <si>
    <t>x0*(1.0757504189425*2.0**x3*log(x4**2.0)*sin(x3**0.5)</t>
  </si>
  <si>
    <t>0.9998924241117*x2**3.0</t>
  </si>
  <si>
    <t>0.0080879244173*x3**3.0*cos(x4)</t>
  </si>
  <si>
    <t>2.1549978112809*log(x4**2.0)*log(sin(x3**(-1.0)))</t>
  </si>
  <si>
    <t>1.2490750594895*log(x4**2.0))*cos(x1)/x2**2.0</t>
  </si>
  <si>
    <t>0.8530220904452*x0*x1</t>
  </si>
  <si>
    <t>0.125161591207*x0*x3*x4/x2**1.0</t>
  </si>
  <si>
    <t>1.8734850125608*x0*x3*x4**0.5/(x3/x1**1.0</t>
  </si>
  <si>
    <t>0.7779779477855*x0*x3/(x3/x1**1.0</t>
  </si>
  <si>
    <t>0.1*x2)**1.0</t>
  </si>
  <si>
    <t>0.2490981284493*x0*x1*log(x1/x0**1.0)**2.0</t>
  </si>
  <si>
    <t>0.9106253522613*((x2</t>
  </si>
  <si>
    <t>1.0*x3)**2.0</t>
  </si>
  <si>
    <t>0.8)**0.5</t>
  </si>
  <si>
    <t>0.4995923738203*cos(12.5*x0**1.0*x1**1.0/x2**1.0</t>
  </si>
  <si>
    <t>12.5)</t>
  </si>
  <si>
    <t>0.2926731105177*x0*sin(x1)</t>
  </si>
  <si>
    <t>22.5497919927864*x0**2.0*x1**2.0*x2**2.0/(x4**2.0*(x0*x3</t>
  </si>
  <si>
    <t>0.9)**2.0</t>
  </si>
  <si>
    <t>0.028183344947*x2**4.0*(x0</t>
  </si>
  <si>
    <t>9.0)**x1/(x3**4.0*x4**4.0)</t>
  </si>
  <si>
    <t>1.0781445601582*x0</t>
  </si>
  <si>
    <t>1.1714752528732*cos(x0*sin((0.44**log(x1*(x2/x3**4.0</t>
  </si>
  <si>
    <t>x2**2.0/x3**1.0)))**0.5))</t>
  </si>
  <si>
    <t>0.4721238234015*x0*x1**2.0</t>
  </si>
  <si>
    <t>0.1452049101078*x0*x1**3.0/(x1</t>
  </si>
  <si>
    <t>1.0002551798661*x0*x2**2.0</t>
  </si>
  <si>
    <t>0.4641397684903*0.5**x0</t>
  </si>
  <si>
    <t>0.0084037801045*exp(x1)/x0**1.0</t>
  </si>
  <si>
    <t>0.2209654482732*cos(x1/x0**1.0)</t>
  </si>
  <si>
    <t>x0*(0.8004440468754</t>
  </si>
  <si>
    <t>0.2012110510156*(1</t>
  </si>
  <si>
    <t>sin(log(9.0*x3*x5/(x1**1.0*x2**1.0*x4**1.0)</t>
  </si>
  <si>
    <t>3.183098861838)</t>
  </si>
  <si>
    <t>3.0))**2.0)</t>
  </si>
  <si>
    <t>4.9885269285834*x0*x1*x6/(x5**2.0*(x2*x6)**0.5*(x3</t>
  </si>
  <si>
    <t>x4)**2.0)</t>
  </si>
  <si>
    <t>0.1915429696544*sin(log(x0*x1/(x5**2.0*(x2/x6**1.0</t>
  </si>
  <si>
    <t>0.5)**2.0)))</t>
  </si>
  <si>
    <t>-0.140742710071*x0*x1/(x1</t>
  </si>
  <si>
    <t>0.9888916761699*x0</t>
  </si>
  <si>
    <t>1.1295609305885*x1*x3*cos(x2**(-1.0)</t>
  </si>
  <si>
    <t>x0*(0.503886852006</t>
  </si>
  <si>
    <t>0.1811698790884*(1.0</t>
  </si>
  <si>
    <t>0.9795009846721*x0</t>
  </si>
  <si>
    <t>0.0441265034364*x2**2.0/x1**1.0</t>
  </si>
  <si>
    <t>0.2061738360814*x1/x2**1.0</t>
  </si>
  <si>
    <t>0.7329354046166*(x0</t>
  </si>
  <si>
    <t>0.5*x2)**2.0/(x1**(-1.0)</t>
  </si>
  <si>
    <t>0.5004975994354*x2**2.0/x0**1.0</t>
  </si>
  <si>
    <t>0.2009316632372*x0*x1</t>
  </si>
  <si>
    <t>0.4999945849452*x0*x1**2.0*x4**3.0*x5/x3**1.0</t>
  </si>
  <si>
    <t>0.2180624530943*x1*(0.3183098861838*x0</t>
  </si>
  <si>
    <t>0.3183098861838*x4</t>
  </si>
  <si>
    <t>0.2069564517077*x1</t>
  </si>
  <si>
    <t>0.0833376400487*x1**2.0*(x0</t>
  </si>
  <si>
    <t>x4)**3.0</t>
  </si>
  <si>
    <t>0.1667948290114*x1**2.0*(x0</t>
  </si>
  <si>
    <t>0.4/(x1**1.0*x4**1.0))**3.0</t>
  </si>
  <si>
    <t>0.0833739054148*x1**2.0*(x0</t>
  </si>
  <si>
    <t>0.5*(x4**(-5.0))**0.5/x1**1.0</t>
  </si>
  <si>
    <t>1.0*x4)**3.0</t>
  </si>
  <si>
    <t>x0*(0.0114218090793*x1*x2**1.0*(cos(x3)</t>
  </si>
  <si>
    <t>0.0627272703858*x2**2.0)/(x2**3.0*x4**1.0)</t>
  </si>
  <si>
    <t>23.4251642736594*x0*x1*x2*x4*x6*x8/(x3*x5*x7)**2.0</t>
  </si>
  <si>
    <t>0.6265466929473*x0*x1</t>
  </si>
  <si>
    <t>0.8567293302238*x0*x2</t>
  </si>
  <si>
    <t>1.139616341062*x0*x3/(x1</t>
  </si>
  <si>
    <t>0.1217585295376*x0*x3*log(x2)</t>
  </si>
  <si>
    <t>0.1114873087863*x0*(x1</t>
  </si>
  <si>
    <t>x3)**2.0/(x3</t>
  </si>
  <si>
    <t>0.0548341909628*x0*(x3</t>
  </si>
  <si>
    <t>0.4091754855121*x0</t>
  </si>
  <si>
    <t>(-0.3738781948477*x0*x1</t>
  </si>
  <si>
    <t>0.0199066787191*x0*x1**2.0*x3**2.0</t>
  </si>
  <si>
    <t>1.330381630471*x0*x3</t>
  </si>
  <si>
    <t>x2**1.0*(0.0822502795729*x0*x1*sin(x2*(x3</t>
  </si>
  <si>
    <t>1))</t>
  </si>
  <si>
    <t>0.6164530196425*x0*sin(x2*x3</t>
  </si>
  <si>
    <t>0.0830660043669))/x2**1.0</t>
  </si>
  <si>
    <t>x0**2.0*x1**2.0*x2**2.0*x3**2.0*x4**2.0*(0.0020409590798*x6**3.0*(x6</t>
  </si>
  <si>
    <t>1.0)**12.0</t>
  </si>
  <si>
    <t>383.6715859095628*x6**3.0</t>
  </si>
  <si>
    <t>0.7975175801476*(x6</t>
  </si>
  <si>
    <t>1.0)**10.0)/(x5**2.0*x6**3.0*(x6</t>
  </si>
  <si>
    <t>1.0)**10.0)</t>
  </si>
  <si>
    <t>1.0007825408854*x0</t>
  </si>
  <si>
    <t>1.0009336930371*x1</t>
  </si>
  <si>
    <t>0.8149889421252*x2</t>
  </si>
  <si>
    <t>1.0461731709749*x3*cos(x2*sin((x3</t>
  </si>
  <si>
    <t>1.0)**(-1.0))</t>
  </si>
  <si>
    <t>1.0)**(-1.0)</t>
  </si>
  <si>
    <t>sin(x2/x3**1.0)</t>
  </si>
  <si>
    <t>0.4250553996921*x3</t>
  </si>
  <si>
    <t>2.4944409992423*log(x0)*log(x1)*cos(x2*sin(x3**(-1.0))</t>
  </si>
  <si>
    <t>1.3129617962078)**4.0</t>
  </si>
  <si>
    <t>1.0*x0*x3*(-x1</t>
  </si>
  <si>
    <t>x2)/x4**1.0</t>
  </si>
  <si>
    <t>-1.0*x1/(x0</t>
  </si>
  <si>
    <t>0.0750000000002*x1**2.0</t>
  </si>
  <si>
    <t>2.9999999999999*x0</t>
  </si>
  <si>
    <t>1.0*x0*x1**1.0*x4/x3**1.0</t>
  </si>
  <si>
    <t>1.0*x0*x2*x4/(x2**2.0/x1**1.0)**1.0</t>
  </si>
  <si>
    <t>14.0152517977053*x0*x1*x2**2.0*x3**2.0*x4**5.0/x5**5.0</t>
  </si>
  <si>
    <t>0.6354605806669*x0*x1*x2**2.0*x3**2.0*x4**6.0*(x4/x5**1.0</t>
  </si>
  <si>
    <t>x5**(-1.0))**10.0/(x5**1.0*(x5</t>
  </si>
  <si>
    <t>0.0016944856421*x0*x1*x2**3.0*x3**3.0</t>
  </si>
  <si>
    <t>10.0000000000001*x1</t>
  </si>
  <si>
    <t>4.0*x0</t>
  </si>
  <si>
    <t>0.0568684343563*x3*(x0/x1**1.0</t>
  </si>
  <si>
    <t>x4**(-1.0)</t>
  </si>
  <si>
    <t>log(x4**(-1.0)))**4.0/(x0**4.0*x4**1.0*(x5/log(x2</t>
  </si>
  <si>
    <t>0.5)**1.0)**2.0)</t>
  </si>
  <si>
    <t>0.005899461793*x3**2.0*(x0</t>
  </si>
  <si>
    <t>log(x4**(-1.0)))**4.0/(x0**4.0*x4**1.0*(x5/x2**1.0)**2.0)</t>
  </si>
  <si>
    <t>-5.4278829703274*x1/(x0**1.0*x2**2.0)</t>
  </si>
  <si>
    <t>1.0011806319016*x0/x1**1.0</t>
  </si>
  <si>
    <t>2.3216506506251/x0**1.0</t>
  </si>
  <si>
    <t>0.8071719468183*x0*x1/(x0/x4**1.0</t>
  </si>
  <si>
    <t>x2/x3**2.0</t>
  </si>
  <si>
    <t>x3**(-1.0))**1.0</t>
  </si>
  <si>
    <t>1.0198650487108*x0*x1**2.0</t>
  </si>
  <si>
    <t>0.8080678779045*x1*x3*x4*sin((x0/x4**1.0</t>
  </si>
  <si>
    <t>x2/x3**1.0)**(-1.0))</t>
  </si>
  <si>
    <t>2.6042243892395*x1/(x0/x4**1.0</t>
  </si>
  <si>
    <t>x2/x3**1.0)**1.0</t>
  </si>
  <si>
    <t>0.7514268252009*x2*x4*log(x3)*sin((x0/x4**1.0</t>
  </si>
  <si>
    <t>6.3894268627239*x2/(x0/x4**1.0</t>
  </si>
  <si>
    <t>x2/x3**1.0</t>
  </si>
  <si>
    <t>0.2499682400339*x3*x4*sin(x1</t>
  </si>
  <si>
    <t>1.0/(x0/x3**1.0</t>
  </si>
  <si>
    <t>x0/x4**1.0)**1.0)</t>
  </si>
  <si>
    <t>0.998647876958*x3*x5</t>
  </si>
  <si>
    <t>1.2010488823748*sin(x1</t>
  </si>
  <si>
    <t>1.4142135623732*x2*(x1/(x0</t>
  </si>
  <si>
    <t>0.6220921070541*x2**2.0*x3)/x1**2.0</t>
  </si>
  <si>
    <t>0.9966176173927*x2*x3</t>
  </si>
  <si>
    <t>x0*(-0.5350250627802*x1*(x2</t>
  </si>
  <si>
    <t>0.9941230908387*x1</t>
  </si>
  <si>
    <t>0.8492321549755*cos(x2</t>
  </si>
  <si>
    <t>1.8325576035253)</t>
  </si>
  <si>
    <t>-1.0*x0*x1/(x2**1.0*(-1.0*x3**2.0</t>
  </si>
  <si>
    <t>x4**2.0)**1.0)</t>
  </si>
  <si>
    <t>6.2831853071798*(x0**3.0/(x1**1.0*(x2</t>
  </si>
  <si>
    <t>(0.3208599594113*cos((x1</t>
  </si>
  <si>
    <t>1.0*x2)/x0**1.0)</t>
  </si>
  <si>
    <t>0.0728998045164)/x0**1.0</t>
  </si>
  <si>
    <t>0.4798292542496*sin(9.8696044010894*x0*(0.3183098861838*x1</t>
  </si>
  <si>
    <t>1.0)**2.0/x2**1.0</t>
  </si>
  <si>
    <t>4.9348022005447*x0/x2**1.0</t>
  </si>
  <si>
    <t>3.1415926535898*(0.3183098861838*x1</t>
  </si>
  <si>
    <t>1.0)**2.0*sin(x2**(-1.0))</t>
  </si>
  <si>
    <t>1.2*sin(1/(x0**1.0*x2**1.0*(x0</t>
  </si>
  <si>
    <t>0.5)**1.0)))</t>
  </si>
  <si>
    <t>-51.174573964068*x0**4.0*(0.311534673847*x2</t>
  </si>
  <si>
    <t>1.0)**4.0*(0.2864788975654*x3</t>
  </si>
  <si>
    <t>1.0)**4.0/(x1**5.0*x4**4.0)</t>
  </si>
  <si>
    <t>45.3619365796639*x0**4.0*(0.2864788975654*x3</t>
  </si>
  <si>
    <t>1.0)**4.0*log(x2)/(x1**5.0*x4**4.0)</t>
  </si>
  <si>
    <t>101.4013047248541*x0**4.0*(0.2864788975654*x3</t>
  </si>
  <si>
    <t>60.3499701470584*x0**4.0*(0.3894183423087*x2</t>
  </si>
  <si>
    <t>1.0)**4.0*(-0.2756437312039*x3</t>
  </si>
  <si>
    <t>0.2784280113171*x4</t>
  </si>
  <si>
    <t>1.0)**4.0/(x1**5.0*x4**3.0)</t>
  </si>
  <si>
    <t>565.6150946254292*x0**4.0*(-0.2505852101854*x3</t>
  </si>
  <si>
    <t>372141813636145.2*x0**4.0*(0.5*x2</t>
  </si>
  <si>
    <t>1.0)**4.0*(-0.6366197723676*x4</t>
  </si>
  <si>
    <t>(0.2864788975654*x3</t>
  </si>
  <si>
    <t>1.0)**(-1.0))**4.0/(x1**5.0*(x4</t>
  </si>
  <si>
    <t>0.5)**60.0)</t>
  </si>
  <si>
    <t>1087088.135814517*x0**4.0*(-0.5*x0/x3**1.0</t>
  </si>
  <si>
    <t>0.5*x2/x3**1.0</t>
  </si>
  <si>
    <t>1.0)**4.0/(x1**5.0*(-x4</t>
  </si>
  <si>
    <t>1)**15.0)</t>
  </si>
  <si>
    <t>56.3029921331339*x0**4.0/(x1**4.0*x4**4.0)</t>
  </si>
  <si>
    <t>1.705e-10*x0**50.0/(x1**500.0*x4**4.0)</t>
  </si>
  <si>
    <t>13.1868945199968*(0.5*x2/x1**1.0</t>
  </si>
  <si>
    <t>1.0/x1**1.0)**4.0*(-0.2864788975654*x0*x4</t>
  </si>
  <si>
    <t>x4/x3**1.0</t>
  </si>
  <si>
    <t>1.0/(x3**1.0*(0.2864788975654*x3</t>
  </si>
  <si>
    <t>0.1823781305562*x4)**4.0</t>
  </si>
  <si>
    <t>0.7155412398033*x0*x1*cos(x4</t>
  </si>
  <si>
    <t>1.0*x5)/x2**2.0</t>
  </si>
  <si>
    <t>0.9972791541374*x0*x1/(x2**2.0)**1.0</t>
  </si>
  <si>
    <t>1.0449375545546*(x0*x3)**0.5*cos(x4</t>
  </si>
  <si>
    <t>1.0*x5)/x2**1.0</t>
  </si>
  <si>
    <t>-1.0000000000105*cos(1.0*x1)/x0**1.0</t>
  </si>
  <si>
    <t>1.2398764820295*2.2**(x0*x1)</t>
  </si>
  <si>
    <t>x0*(1.82198006681844e-14*sin(x1*x2)</t>
  </si>
  <si>
    <t>1.99999999999997*cos(x1*x2)</t>
  </si>
  <si>
    <t>x0*(-0.0795774715459*x3</t>
  </si>
  <si>
    <t>0.079577471546*(x3</t>
  </si>
  <si>
    <t>x1*x5*(0.1720593010577*x3</t>
  </si>
  <si>
    <t>0.171536662506*x4)/(x0**1.0*x2**5.0)</t>
  </si>
  <si>
    <t>1.0005593796471*x0*x1</t>
  </si>
  <si>
    <t>0.4308878282398*x0*x1**3.0/(-0.3333333333333*x1</t>
  </si>
  <si>
    <t>(0.1005881729863*x0**2.0*x1*x3</t>
  </si>
  <si>
    <t>0.0070760343605*x0**3.0*x2</t>
  </si>
  <si>
    <t>0.0016132490156*x4**2.0)/x4**2.0</t>
  </si>
  <si>
    <t>x0*(-1.0000519910337*x2**3.0</t>
  </si>
  <si>
    <t>0.0484711040032*x3**3.0*x4</t>
  </si>
  <si>
    <t>0.5977638957337*x3**3.0*log(x4</t>
  </si>
  <si>
    <t>0.5403023058681)</t>
  </si>
  <si>
    <t>0.2103169007902*x3**3.0)*cos(x1)/x2**2.0</t>
  </si>
  <si>
    <t>-0.2777444225067*x0/(x1**2.0*x2**2.0/(x3**2.0*x4**2.0)</t>
  </si>
  <si>
    <t>0.5065539538175*x0</t>
  </si>
  <si>
    <t>0.2504128732692/x0**(1.0*x0)</t>
  </si>
  <si>
    <t>1.4550443007113*((x1</t>
  </si>
  <si>
    <t>0.3998332679935*cos(x3/(x0**1.0*x4**1.0))</t>
  </si>
  <si>
    <t>0.1117746174149*x1/(x0**1.0*x2**2.0*x3**3.0)</t>
  </si>
  <si>
    <t>0.0977702171899*x1/(x0**1.0*(x3/log(x2)**1.0</t>
  </si>
  <si>
    <t>x3*log(x2)**2.0</t>
  </si>
  <si>
    <t>1.0*x3)**3.0)</t>
  </si>
  <si>
    <t>0.2325376980084*x2*log(x0/x1**1.0)</t>
  </si>
  <si>
    <t>0.4995852564895*x2</t>
  </si>
  <si>
    <t>0.2325376980084*x3*log(x0/x1**1.0)</t>
  </si>
  <si>
    <t>0.5003989032197*x3</t>
  </si>
  <si>
    <t>x0*(x2**1.0*(0.6345551474304*x1*exp(cos(cos(x3*x4/(x2**1.0*(x1</t>
  </si>
  <si>
    <t>0.8)**1.0))</t>
  </si>
  <si>
    <t>22026.465794806718))</t>
  </si>
  <si>
    <t>0.3072095602915*x1</t>
  </si>
  <si>
    <t>0.1276818246411)</t>
  </si>
  <si>
    <t>0.0596876971886*x3*x4)/x2**1.0</t>
  </si>
  <si>
    <t>1.6647196152506*x0/x1**2.0</t>
  </si>
  <si>
    <t>0.476796157844*x0/x1**1.0</t>
  </si>
  <si>
    <t>3.2887208796648*x0*sin(x1*x2</t>
  </si>
  <si>
    <t>4.7123889803847)/(x1</t>
  </si>
  <si>
    <t>0.007799768291*x0*exp(x1)*sin(x1*x2</t>
  </si>
  <si>
    <t>1120.0)</t>
  </si>
  <si>
    <t>0.0073912044664*x0*exp(x1)</t>
  </si>
  <si>
    <t>-4.7305029673256*x3**2.0*sin((x3</t>
  </si>
  <si>
    <t>log(x3**(-1.0)</t>
  </si>
  <si>
    <t>0.5))**(-1.0))/x2**1.0</t>
  </si>
  <si>
    <t>1.6646530547737*x2*sin((x3</t>
  </si>
  <si>
    <t>log(x3**(-1.0)))**(-1.0))</t>
  </si>
  <si>
    <t>7.7402993641404*x3*sin(x2**(-1.0))</t>
  </si>
  <si>
    <t>2.9973894916814*cos(0.3183098861838*x0</t>
  </si>
  <si>
    <t>0.3183098861838*x1)**2.0</t>
  </si>
  <si>
    <t>0.6318724924064*x0*x1*x6/(x2**1.0*x3**1.0*x4**1.0*x5**2.0)</t>
  </si>
  <si>
    <t>0.087670835192*x6/x2**1.0</t>
  </si>
  <si>
    <t>2.3883168344912*sin((x0*x1/(x3**1.0*x4**1.0*x5**2.0))**0.5</t>
  </si>
  <si>
    <t>0.9932454606024*x0</t>
  </si>
  <si>
    <t>1.0204051663977*x1*x3</t>
  </si>
  <si>
    <t>0.0517027216668*(x0*x1/x2**1.0)**2.0</t>
  </si>
  <si>
    <t>1.2574229782341*x0</t>
  </si>
  <si>
    <t>1.4503490402977*cos(0.8408964152537*x0*(1/(x2**1.0*(x1/(x3</t>
  </si>
  <si>
    <t>0.5)**1.0)**0.5))**0.5)</t>
  </si>
  <si>
    <t>x0*x1*(x4**1.0*(0.0514612310957*x2*(x2</t>
  </si>
  <si>
    <t>x4)**2.0*cos(3.1415926535898*x5*sin(2.0/(-x4)**1.0))</t>
  </si>
  <si>
    <t>2.7697571233366*x2*cos(1.0/(x5**1.0*sin(x4**(-1.0)))</t>
  </si>
  <si>
    <t>1.0*sin(2.0/x4**1.0))</t>
  </si>
  <si>
    <t>1.4239851381106*x5</t>
  </si>
  <si>
    <t>8.2230200691677)</t>
  </si>
  <si>
    <t>4.0419211356655*x5*log(x2)*cos(x5*sin((0.55</t>
  </si>
  <si>
    <t>1.0*x4)**(-1.0))))/(x3**1.0*x4**1.0)</t>
  </si>
  <si>
    <t>2.9527987941094*x0*x1**2.0*x2**2.0/(x3**2.0*x4**2.0)</t>
  </si>
  <si>
    <t>8.0426653338516*x0*sin(0.2*x1**2.0*x2**2.0/(x3**2.0*x4**2.0))</t>
  </si>
  <si>
    <t>0.3467431368735*x0</t>
  </si>
  <si>
    <t>0.4999999999999*x2**2.0/x0**1.0</t>
  </si>
  <si>
    <t>0.5*x0*x1**2.0*x4**2.0</t>
  </si>
  <si>
    <t>0.125*x1**2.0*x4**2.0*x5*(x0</t>
  </si>
  <si>
    <t>x4)**2.0/x3**1.0</t>
  </si>
  <si>
    <t>0.125*x1**2.0*x5*(-1.0*x0*x4</t>
  </si>
  <si>
    <t>x4**2.0)**2.0/x3**1.0</t>
  </si>
  <si>
    <t>0.9405732288265*x0*x1*x2*x3</t>
  </si>
  <si>
    <t>0.5200440681288*x2*x3*(x0*x1)**2.0</t>
  </si>
  <si>
    <t>-0.9897481743937*x1*x2*cos(x3)/x0**1.0</t>
  </si>
  <si>
    <t>0.715968313398*x2*(x1</t>
  </si>
  <si>
    <t>0.5*cos(x3))**2.0*cos(2.0*x3)/(x0</t>
  </si>
  <si>
    <t>0.9995102629636*x2</t>
  </si>
  <si>
    <t>-0.3775192043797*x2*x3**2.0/(x4**2.0*(x0</t>
  </si>
  <si>
    <t>2.8954286170919*(x0*x1)**0.5</t>
  </si>
  <si>
    <t>-0.1349517816316*x0*x1/(x1</t>
  </si>
  <si>
    <t>0.9824549622666*x0</t>
  </si>
  <si>
    <t>0.3603957103564*x0*x3*x5*sin(2.2/(log(x5)*sin(x3/(x1**1.0*x2**1.0*x4**1.0))</t>
  </si>
  <si>
    <t>0.8)**2.0)/(x1**1.0*x2**1.0*x4**1.0)</t>
  </si>
  <si>
    <t>0.6424757297768/x1**2.0</t>
  </si>
  <si>
    <t>0.1514420942298*x1</t>
  </si>
  <si>
    <t>0.4165897808639/(x1</t>
  </si>
  <si>
    <t>sin((x0</t>
  </si>
  <si>
    <t>0.5/x1**1.0</t>
  </si>
  <si>
    <t>1.0)**(-1.0)))**1.0</t>
  </si>
  <si>
    <t>0.4399386196647/sin(x1)**2.0</t>
  </si>
  <si>
    <t>0.618035116501*(x0*x1*x2*x3)**0.5*(sin(log(x2/x3**1.0))**2.0)**0.5</t>
  </si>
  <si>
    <t>0.1838675091688*(x0</t>
  </si>
  <si>
    <t>1.0*x1)**2.0</t>
  </si>
  <si>
    <t>1.0945182929502*(sin(log(x2/x3**1.0))**2.0)**0.5*log(x0)*log(x1)</t>
  </si>
  <si>
    <t>-0.009523504337*x0*x1*x4/(x2**3.0*(1.0</t>
  </si>
  <si>
    <t>0.1*x3)**3.0)</t>
  </si>
  <si>
    <t>0.8408102258745*x0*x1*x4*log(x2*sin(x3**(-1.0)))/(x2**1.0*(0.3183098861838*x3</t>
  </si>
  <si>
    <t>sin(x2**(-1.0)))**1.0)</t>
  </si>
  <si>
    <t>0.1467600664476*x0*x1*x4/x3**3.0</t>
  </si>
  <si>
    <t>0.1126830608514*x0*x1*x4*log(x2/x3**1.0)</t>
  </si>
  <si>
    <t>3.3333333333331*x0**3.0</t>
  </si>
  <si>
    <t>-0.9999999999999*x1*x3/(x2**1.0*(1</t>
  </si>
  <si>
    <t>-0.075*x1**2.0</t>
  </si>
  <si>
    <t>0.9999999999999/(1/(x0**1.0*x1**1.0)</t>
  </si>
  <si>
    <t>x1**(-1.0))**1.0</t>
  </si>
  <si>
    <t>x0*(0.5*x1**2.0</t>
  </si>
  <si>
    <t>0.5*x2**2.0</t>
  </si>
  <si>
    <t>0.4999999999999*x3**2.0)</t>
  </si>
  <si>
    <t>1.0000000000001*x0**2.0</t>
  </si>
  <si>
    <t>1.0021873896931*x0*x1</t>
  </si>
  <si>
    <t>0.3932857356698*x0*x1**3.0/(-0.4*x1</t>
  </si>
  <si>
    <t>0.25*x0**2.0*x1**2.0*x2**2.0*x3**2.0*x4**2.0/(x5**2.0*(cos(1.0*x6)</t>
  </si>
  <si>
    <t>-1.0*x0*x1/(x0</t>
  </si>
  <si>
    <t>4.0000000000002*x0</t>
  </si>
  <si>
    <t>0.4818366712105*x0*x1**2.0</t>
  </si>
  <si>
    <t>0.1079797386158*x0*x1**3.0/(x1</t>
  </si>
  <si>
    <t>1.0001095331302*x0*x2**2.0</t>
  </si>
  <si>
    <t>1.933179028133*x0</t>
  </si>
  <si>
    <t>0.9788899961403*(x0</t>
  </si>
  <si>
    <t>1.0)**2.0/(x1</t>
  </si>
  <si>
    <t>2.1415926535898)**1.0</t>
  </si>
  <si>
    <t>0.5823408967504*log(x1)*log(x2)</t>
  </si>
  <si>
    <t>1.0009204260675*x0/x1**1.0</t>
  </si>
  <si>
    <t>5.4926414365786*x0*x1/(x0*x2)**2.0</t>
  </si>
  <si>
    <t>0.4374374788306*sin(0.55**(x1**2.0/x0**2.0))/x0**1.0</t>
  </si>
  <si>
    <t>9.0310956710107*x0/(x2**1.0*(x1**(-1.0)</t>
  </si>
  <si>
    <t>x1)**1.0*(x2</t>
  </si>
  <si>
    <t>0.1927259841843*x0*x2</t>
  </si>
  <si>
    <t>2.2099471235916*x0*cos(x2*x3)/((x1</t>
  </si>
  <si>
    <t>1.0)**1.0*(x2</t>
  </si>
  <si>
    <t>0.5110521239782*x0</t>
  </si>
  <si>
    <t>0.9597491029733/x1**1.0</t>
  </si>
  <si>
    <t>0.3129835390468*x1</t>
  </si>
  <si>
    <t>x0*((x1</t>
  </si>
  <si>
    <t>x2)**1.0*(0.9412371580063*x1</t>
  </si>
  <si>
    <t>0.3565683383127*x2</t>
  </si>
  <si>
    <t>0.0484841011732*x3**2.0</t>
  </si>
  <si>
    <t>0.4583777392764*(-0.3183098861838*x1</t>
  </si>
  <si>
    <t>2.1498936078922*log(x3)**2.0)/(x1</t>
  </si>
  <si>
    <t>0.9963896597137*x2*x3</t>
  </si>
  <si>
    <t>-0.9999999999999*x1*x2/(1</t>
  </si>
  <si>
    <t>-0.1032611430018*(x1</t>
  </si>
  <si>
    <t>1.0*x2)**2.0/x0**2.0</t>
  </si>
  <si>
    <t>0.5617867088289/x0**0.5</t>
  </si>
  <si>
    <t>0.0907668163898*x2/x0**1.0</t>
  </si>
  <si>
    <t>0.4192283629344*((0.5/x0**2.0</t>
  </si>
  <si>
    <t>1.0*cos(x2))**2.0)**0.5*cos(x0</t>
  </si>
  <si>
    <t>2.0*(0.6666666666667*x0*x1</t>
  </si>
  <si>
    <t>0.6666666666667*x1**0.5</t>
  </si>
  <si>
    <t>0.6666666666667*x2</t>
  </si>
  <si>
    <t>1.623952371833*x0*x2*(x1**2.0*x4*x6*x8/x7**2.0)**0.5/(x3*x5</t>
  </si>
  <si>
    <t>1.0*(-3.7230418473826*x2*(x0*(0.3333333333333*x3</t>
  </si>
  <si>
    <t>1))**4.0*(x2</t>
  </si>
  <si>
    <t>0.8414709848079)**2.0</t>
  </si>
  <si>
    <t>0.3672020324464*(x0*(x3</t>
  </si>
  <si>
    <t>1))**4.0*(x2*(x3/(0.5*x3</t>
  </si>
  <si>
    <t>0.5))**2.0</t>
  </si>
  <si>
    <t>13.8719290069841*(x2</t>
  </si>
  <si>
    <t>1.0)**2.0*(0.0909090909091*x0/x3**1.0</t>
  </si>
  <si>
    <t>0.0909090909091*x1/x3**1.0</t>
  </si>
  <si>
    <t>0.0909090909091*x2/(x3**1.0/x0**1.0</t>
  </si>
  <si>
    <t>x3**(-5.0))**1.0)**4.0</t>
  </si>
  <si>
    <t>0.0001304105397*(0.0909090909091*x0/x3**1.0</t>
  </si>
  <si>
    <t>0.0909090909091*x2*x3**4.0/(x3**1.0/x0**1.0</t>
  </si>
  <si>
    <t>x3**(-5.0))**1.0)**4.0*sin(x2))/(x1**5.0*x4**5.0)</t>
  </si>
  <si>
    <t>1.7087687687655*x0*x1*x3**2.0*x4**2.0*exp(x2</t>
  </si>
  <si>
    <t>x4)/(x5</t>
  </si>
  <si>
    <t>exp(x4))**2.0</t>
  </si>
  <si>
    <t>0.3379492371752*x0*x1*x3**2.0*(x4</t>
  </si>
  <si>
    <t>1.0)**10.0/((x5</t>
  </si>
  <si>
    <t>2.0)**(0.4*x4)*(1/(x2**1.0*x4**2.0)</t>
  </si>
  <si>
    <t>x5/x2**1.0</t>
  </si>
  <si>
    <t>x5)**5.0)</t>
  </si>
  <si>
    <t>0.0783249983941*x0/(x4**1.0*(-1.0*x1*cos(x3)</t>
  </si>
  <si>
    <t>0.1*x1</t>
  </si>
  <si>
    <t>0.9906777205987*x0*x1/(x2**1.0*x3**1.0)</t>
  </si>
  <si>
    <t>1.6254225734414*(x0*x4/(x6**1.0*(2.0*x2*x3</t>
  </si>
  <si>
    <t>x5)**1.0)</t>
  </si>
  <si>
    <t>x7/(x6**1.0*(2.0*x5</t>
  </si>
  <si>
    <t>log(x2*x3))**1.0))**2.0</t>
  </si>
  <si>
    <t>x0*(-0.273000449706*x1*(x2</t>
  </si>
  <si>
    <t>1.0*x3)**2.0*log(x1)</t>
  </si>
  <si>
    <t>0.9906011881609*x1</t>
  </si>
  <si>
    <t>0.9806733218866)</t>
  </si>
  <si>
    <t>-2.0*x0*x1/(x0**2.0</t>
  </si>
  <si>
    <t>(-1.1145448785978*x0*x2</t>
  </si>
  <si>
    <t>x1**2.0*(0.9970569610644*x3</t>
  </si>
  <si>
    <t>0.0058215417179)</t>
  </si>
  <si>
    <t>0.6003824059434*x2**2.0*x3)/x1**2.0</t>
  </si>
  <si>
    <t>x1*x5*(0.1754823723401*x3</t>
  </si>
  <si>
    <t>0.1667908206733*x4)/(x0**1.0*x2**5.0)</t>
  </si>
  <si>
    <t>1.0*x0*(-0.6605641000564*x2**1.0*x3*log(x4)*sin(log(x2/x3**1.0)**2.0)</t>
  </si>
  <si>
    <t>0.0459440454067*x2**2.0*log(x4)*log(x2/x3**1.0</t>
  </si>
  <si>
    <t>1.0)**2.0*sin(x2/x3**1.0)</t>
  </si>
  <si>
    <t>0.4227806362481*x2**2.0*log(10.0/x4**1.0</t>
  </si>
  <si>
    <t>1.12700236781*x3**2.0*log(x4)*log(x2/x3**1.0)</t>
  </si>
  <si>
    <t>0.0283087342831*x3**2.0*sin(log(x2/x3**1.0)**2.0)*cos(x4))*cos(x1)/x2**1.0</t>
  </si>
  <si>
    <t>x0*(0.503569363992</t>
  </si>
  <si>
    <t>0.1809782262616*(1.0</t>
  </si>
  <si>
    <t>0.928649293492*x1*x2/(x0</t>
  </si>
  <si>
    <t>0.72*x1)**1.0</t>
  </si>
  <si>
    <t>1.0072030798105*x2</t>
  </si>
  <si>
    <t>(0.1250815688027*x0*x1**2.0*x2</t>
  </si>
  <si>
    <t>2.8250410715768*x1</t>
  </si>
  <si>
    <t>0.6513775832859*x2**2.0</t>
  </si>
  <si>
    <t>x3**1.0*x4**1.0*(0.8986454558895*x0*x1**2.0</t>
  </si>
  <si>
    <t>0.5981216291787*x1*x2</t>
  </si>
  <si>
    <t>2.3719727705397*x1</t>
  </si>
  <si>
    <t>0.7213415258104*x2</t>
  </si>
  <si>
    <t>0.6718474097905*x3*x4</t>
  </si>
  <si>
    <t>1.0002869441353*x3*x5</t>
  </si>
  <si>
    <t>0.0296522520476*x3**2.0*x4**2.0*(x1**2.0/x0**1.0)**0.5</t>
  </si>
  <si>
    <t>2.1083798477602))/(x3**1.0*x4**1.0)</t>
  </si>
  <si>
    <t>0.8802924755793*2.0**x3*x1*log(x2)**2.0*sin(x5**(-2.0))/(x0**2.0*x4**1.0*log(x0</t>
  </si>
  <si>
    <t>1.0/x4**1.0</t>
  </si>
  <si>
    <t>0.0092515929082*x2**2.0*x3**2.0*(x1</t>
  </si>
  <si>
    <t>cos(x0))**2.0*sin(x5**(-2.0))/(x0**2.0*x4**1.0*log(x4/x1**2.0</t>
  </si>
  <si>
    <t>1.0020424176263*x0*x1</t>
  </si>
  <si>
    <t>0.3937858187737*x0*x1**3.0/(-0.4*x1</t>
  </si>
  <si>
    <t>2.6346168584726*x0/x1**1.0</t>
  </si>
  <si>
    <t>1.6902064915752/x1**1.0</t>
  </si>
  <si>
    <t>3.8360320591412*(x0</t>
  </si>
  <si>
    <t>0.6065306597126)**2.0/(x1</t>
  </si>
  <si>
    <t>5.6336584789648*exp(x1)/(x1/x0**1.0</t>
  </si>
  <si>
    <t>x3)**4.0</t>
  </si>
  <si>
    <t>6.2768603533304*x2*x3/(x0*x1)**1.0</t>
  </si>
  <si>
    <t>1.0000000000001*x1*x2/(x0</t>
  </si>
  <si>
    <t>1.4588309411495*((x1</t>
  </si>
  <si>
    <t>0.4105394671203*cos(x3/(x0**1.0*x4**1.0))</t>
  </si>
  <si>
    <t>1.2392844105298*2.2**(x0*x1)</t>
  </si>
  <si>
    <t>0.9979007747593*x0</t>
  </si>
  <si>
    <t>0.1225918447875*x0**1.5707963267949*x1**2.0/x2**2.0</t>
  </si>
  <si>
    <t>1.0211742021451*x1*x3</t>
  </si>
  <si>
    <t>x0*(0.7237607941995*x2</t>
  </si>
  <si>
    <t>x3**1.0*x4**1.0*(-1.8446387612595*x1*cos(log(x2/(x3**1.0*x4**1.0))/x1**1.0)</t>
  </si>
  <si>
    <t>0.0921124733509*x1*cos(0.1*x1*log(x2/(x3**1.0*x4**1.0))**2.0)</t>
  </si>
  <si>
    <t>2.889485056868*x1</t>
  </si>
  <si>
    <t>2.0127326814503*cos(0.1*x1</t>
  </si>
  <si>
    <t>log(x2/(x3**1.0*x4**1.0)))</t>
  </si>
  <si>
    <t>3.1078490165549))/(x3**1.0*x4**1.0)</t>
  </si>
  <si>
    <t>0.3938179346114*x0*x1**2.0/(-0.4*x1</t>
  </si>
  <si>
    <t>1.0019110505336*x0</t>
  </si>
  <si>
    <t>1.0/(x0/cos(x1))**1.0</t>
  </si>
  <si>
    <t>-1.0*x0*x1*x4/x2**1.0</t>
  </si>
  <si>
    <t>1.0*x0*x1*x4**1.0/x3**1.0</t>
  </si>
  <si>
    <t>-2.0404057987301*x1/(x0</t>
  </si>
  <si>
    <t>0.4)**1.0</t>
  </si>
  <si>
    <t>10.0000000000002*x1</t>
  </si>
  <si>
    <t>(0.1006655609958*x0**2.0*x1*x3</t>
  </si>
  <si>
    <t>0.0071148910596*x0**3.0*x2)/x4**2.0</t>
  </si>
  <si>
    <t>1.0008882539282*x0*x1/x2**2.0</t>
  </si>
  <si>
    <t>1.4140352571365*(x0*x3/x2**2.0</t>
  </si>
  <si>
    <t>0.5*x0**2.0*x1**2.0/x2**4.0)**0.5*sin(-1.0*x4</t>
  </si>
  <si>
    <t>x5</t>
  </si>
  <si>
    <t>11.0)</t>
  </si>
  <si>
    <t>0.5762301181194*x0</t>
  </si>
  <si>
    <t>1.3897783932575*x1*exp((x1/x0**1.0</t>
  </si>
  <si>
    <t>0.5*x0/x1**1.0)**(-1.0))</t>
  </si>
  <si>
    <t>2.2074379350249*x1</t>
  </si>
  <si>
    <t>0.7705060460977*exp(x2**(-1.0))</t>
  </si>
  <si>
    <t>1.2250044357342*sin(2.0*x2/(x3**(-1.0)</t>
  </si>
  <si>
    <t>x3)**1.0)</t>
  </si>
  <si>
    <t>2.1472574412005*cos(x3**(-1.0)</t>
  </si>
  <si>
    <t>(x2/x3**1.0</t>
  </si>
  <si>
    <t>x3**(-1.0))**(-1.0))</t>
  </si>
  <si>
    <t>0.7881873740326*x0*exp(1.0*x1)/x1**3.0</t>
  </si>
  <si>
    <t>5.2763077988229*x0*exp(-1.0*x1)*cos(x1*x2)/x1**1.0</t>
  </si>
  <si>
    <t>0.2333210545036*x0*x1**0.5*cos(x1*x2)</t>
  </si>
  <si>
    <t>3.90383846e-5*x0*exp(2.0*x1)*cos(x1*x2)</t>
  </si>
  <si>
    <t>7.42237e-8*x0*exp(3.1415926535898*x1)</t>
  </si>
  <si>
    <t>0.0979914426973*x0*cos(0.9*x1)</t>
  </si>
  <si>
    <t>0.1398514433732*x0*x1</t>
  </si>
  <si>
    <t>1.7333456272212*x0*x1*exp(-1.0*x0**0.5)</t>
  </si>
  <si>
    <t>3.9848175484606*x0</t>
  </si>
  <si>
    <t>0.9950607635356*x0**2.0</t>
  </si>
  <si>
    <t>0.9395005360328*x0*x1*x2*x3</t>
  </si>
  <si>
    <t>0.5225758199582*x2*x3*(x0*x1)**2.0</t>
  </si>
  <si>
    <t>1.2759598295036*0.5**(0.5*x0*(x3**2.0/x1**1.0)**0.5/x2**1.0)*x0**1.0</t>
  </si>
  <si>
    <t>3.0792266809792*cos(0.0738036936234*x0*x3)</t>
  </si>
  <si>
    <t>0.5*x0*x1**2.0*x4**3.0*x5/x3**1.0</t>
  </si>
  <si>
    <t>0.5*x0*(x1*x4)**2.0</t>
  </si>
  <si>
    <t>1.0430027987471*x0</t>
  </si>
  <si>
    <t>1.0324215866907*x1</t>
  </si>
  <si>
    <t>0.6408304692093*x2</t>
  </si>
  <si>
    <t>0.5807123395173*x3</t>
  </si>
  <si>
    <t>18.6184812457939*log(x0)*log(x1)/(x3/x2**1.0</t>
  </si>
  <si>
    <t>0.5)**5.0</t>
  </si>
  <si>
    <t>15.2171491871743/(x3/x2**1.0</t>
  </si>
  <si>
    <t>1.0/x2**1.0</t>
  </si>
  <si>
    <t>0.5/x3**1.0</t>
  </si>
  <si>
    <t>1.0)**5.0</t>
  </si>
  <si>
    <t>1.4142135623731*(x0**2.0*x1**2.0*x6/(x2**1.0*x3**2.0*x4**2.0*x5**4.0)</t>
  </si>
  <si>
    <t>0.289979740043*x0**0.5*x2</t>
  </si>
  <si>
    <t>0.289979740043*x0**0.5*x3</t>
  </si>
  <si>
    <t>0.2943079634203*x1**0.5*x2</t>
  </si>
  <si>
    <t>0.2948926463585*x1**0.5*x3</t>
  </si>
  <si>
    <t>0.5078442882917*x2</t>
  </si>
  <si>
    <t>0.4911081270032*x3</t>
  </si>
  <si>
    <t>-0.3725207269057*x2*x3**2.0/(x4**2.0*(x0</t>
  </si>
  <si>
    <t>2.8963965844658*(x0*x1)**0.5</t>
  </si>
  <si>
    <t>1.0*x0*(exp((x1**2.0*x2**2.0/(x3**2.0*x4**2.0))**0.5)</t>
  </si>
  <si>
    <t>0.2504550406386/x0**(1.0*x0)</t>
  </si>
  <si>
    <t>2.1322809692768*sin(4.8689394472075/(0.6666666666667*x0*x3*x5/(x1**1.0*x2**1.0*x4**1.0)</t>
  </si>
  <si>
    <t>1.0)**0.25)</t>
  </si>
  <si>
    <t>0.4952234627466*cos(10.0*x0*x1/x2**1.0</t>
  </si>
  <si>
    <t>x0*x1</t>
  </si>
  <si>
    <t>x0*(x1/x2**1.0)**2.0*sin(x2**(-1.0))</t>
  </si>
  <si>
    <t>0.8*sin(x2</t>
  </si>
  <si>
    <t>0.8))</t>
  </si>
  <si>
    <t>1.0016549355067*x0*x1</t>
  </si>
  <si>
    <t>0.6180804815416*x0*x1**3.0/(x2**1.0*(-1.0*x1</t>
  </si>
  <si>
    <t>1.5*x2)**1.0)</t>
  </si>
  <si>
    <t>0.4866099805738*x0**2.0*x1**2.0*x2**2.0*x3**2.0*x4**2.0/(x5**2.0*x6**2.0*log(x6</t>
  </si>
  <si>
    <t>0.9)**2.0)</t>
  </si>
  <si>
    <t>0.1874581790988/(x5/(x0**1.0*x1**1.0*x2**1.0*x3**1.0*x4**1.0*log(0.4794255386042/x6**1.0</t>
  </si>
  <si>
    <t>0.5)**1.0))**2.0</t>
  </si>
  <si>
    <t>1.9870016886559*x0*x1*x2*log(x4)*cos(x4</t>
  </si>
  <si>
    <t>1.0*x5)/x3**1.0</t>
  </si>
  <si>
    <t>9.4867930361749*x0*x1*log(x2)*cos(3.1415926535898*x4**1.0*sin(x5**(-1.0)))/(x3**1.0*x4**1.0)</t>
  </si>
  <si>
    <t>0.7795087797867*x0*x1*x5/x3**1.0</t>
  </si>
  <si>
    <t>7.3052761120343*x0*x1/x3**1.0</t>
  </si>
  <si>
    <t>0.5394437748004*x0*cos(1.0*x4**1.0/x5**1.0)</t>
  </si>
  <si>
    <t>2.3265204363348*x1*x2/(x3**1.0*x4**1.0*x5**1.0)</t>
  </si>
  <si>
    <t>24.6521974531007*log(x0)**2.0*log(x2)*log(x5)*cos(x1)**40.0/x3**2.0</t>
  </si>
  <si>
    <t>(-6.4000000000005*x2**2.0*(x0*x3/x4**1.0)**4.0</t>
  </si>
  <si>
    <t>6.3999999999991*x2**3.0*x3**3.0*(x0/x4**1.0)**4.0)/(x1**5.0*x3**1.0*x4**1.0)</t>
  </si>
  <si>
    <t>x0*x3**2.0*(0.1250000000002*(x1</t>
  </si>
  <si>
    <t>0.125*(x1</t>
  </si>
  <si>
    <t>x0*(0.0003863341937*(x1</t>
  </si>
  <si>
    <t>x2)**(9.0/x2**1.0)*exp(x1)</t>
  </si>
  <si>
    <t>0.9961627063376)</t>
  </si>
  <si>
    <t>0.1709589184949*sin(x0</t>
  </si>
  <si>
    <t>sin(x1))*cos(0.4/x1**1.0)</t>
  </si>
  <si>
    <t>0.0795774715459*x0*(-x3</t>
  </si>
  <si>
    <t>x0*(0.1960503062284*x1*x2</t>
  </si>
  <si>
    <t>0.7166573471644*x1</t>
  </si>
  <si>
    <t>0.3962960989987*x2*x3**2.0</t>
  </si>
  <si>
    <t>2.5720422269765*x3</t>
  </si>
  <si>
    <t>0.4538757162038)</t>
  </si>
  <si>
    <t>0.8242080600987*x0*sin(x0/(x1</t>
  </si>
  <si>
    <t>2.718281828459)</t>
  </si>
  <si>
    <t>1.4412266248746*x0</t>
  </si>
  <si>
    <t>0.5268068881511*log(x1)*log(x2)</t>
  </si>
  <si>
    <t>0.5530875872814*x1**2.0*x2*cos(2.0*x3)/x0**2.0</t>
  </si>
  <si>
    <t>1.0229640068142*x1*x2*cos(x3)/x0**1.0</t>
  </si>
  <si>
    <t>1.0003446470977*x2</t>
  </si>
  <si>
    <t>1.7571000404714*x0*x1**2.0/(x1</t>
  </si>
  <si>
    <t>2.3057932281388*x0*x2/(x1/(x2</t>
  </si>
  <si>
    <t>x3/(x1</t>
  </si>
  <si>
    <t>1.2)**1.0</t>
  </si>
  <si>
    <t>0.7192299559511*x0*x2</t>
  </si>
  <si>
    <t>1.1417741096346*x0*x3</t>
  </si>
  <si>
    <t>-0.4172789962256*x0*x3/(x1*x2/x4**1.0</t>
  </si>
  <si>
    <t>0.4*x3)**1.0</t>
  </si>
  <si>
    <t>0.6158077922796*x0</t>
  </si>
  <si>
    <t>0.9994217127312*x2*x3</t>
  </si>
  <si>
    <t>0.0078169999715*(x0*x1)**2.0/(x2</t>
  </si>
  <si>
    <t>1.0*sin(1.0*x1)</t>
  </si>
  <si>
    <t>0.4712669528451*x0*x1**2.0</t>
  </si>
  <si>
    <t>0.1466602966562*x0*x1**3.0/(x1</t>
  </si>
  <si>
    <t>1.0002801204896*x0*x2**2.0</t>
  </si>
  <si>
    <t>-2.2908698390443*x0*cos(0.5/x1**1.0)</t>
  </si>
  <si>
    <t>2.2137982665148*x0</t>
  </si>
  <si>
    <t>0.1000716505337*x1</t>
  </si>
  <si>
    <t>1.0488165147916*cos(0.9486832980505/x0**1.0)</t>
  </si>
  <si>
    <t>2.4607988267296*cos(cos(x1)**2.0)</t>
  </si>
  <si>
    <t>-5.4426087789934*x1/(x0**1.0*x2**2.0)</t>
  </si>
  <si>
    <t>1.0008527743689*x0/x1**1.0</t>
  </si>
  <si>
    <t>1.4548149055265*((x1</t>
  </si>
  <si>
    <t>0.402006072137*cos(x3/(x0**1.0*x4**1.0))</t>
  </si>
  <si>
    <t>-1.3009917e-6*x0*(x3/x2**1.0</t>
  </si>
  <si>
    <t>x2/x3**1.0)**20.0*log(x1)**2.0</t>
  </si>
  <si>
    <t>0.3505567821571*x0</t>
  </si>
  <si>
    <t>-2.575551148121*x0*x1*x2**2.0*x4**2.0/x5**1.0</t>
  </si>
  <si>
    <t>3.1516956143603*x0*x1*x2**2.0*x4**2.0/(-1.0*sin(x3</t>
  </si>
  <si>
    <t>1.0)/x3**1.0</t>
  </si>
  <si>
    <t>x3*sin(x3</t>
  </si>
  <si>
    <t>3.1571562147089*x0*x1*x2**2.0*x4**3.0/(x5**1.0*(sin(x3</t>
  </si>
  <si>
    <t>1.3530348468928*x0*x1*x2**2.0*x4**4.0/x5**2.0</t>
  </si>
  <si>
    <t>(-1.1255765388283*x0*x2</t>
  </si>
  <si>
    <t>x1**2.0*(0.9955963530377*x3</t>
  </si>
  <si>
    <t>0.0081400816386)</t>
  </si>
  <si>
    <t>0.6166413335409*x2**2.0*x3)/x1**2.0</t>
  </si>
  <si>
    <t>x1*x5*(0.1650976025225*x3</t>
  </si>
  <si>
    <t>0.1770220528163*x4)/(x0**1.0*x2**5.0)</t>
  </si>
  <si>
    <t>0.0549248388266*x0</t>
  </si>
  <si>
    <t>1.0388246097808/(x1/x0**1.0</t>
  </si>
  <si>
    <t>0.6512225823796*x3**2.0*x4/(x2**1.0*(x1/(4.0*x0*(0.5*x1</t>
  </si>
  <si>
    <t>1.0)**2.0)**1.0</t>
  </si>
  <si>
    <t>x2/(x0</t>
  </si>
  <si>
    <t>x2)**1.0)**1.0*(x2/x3**1.0</t>
  </si>
  <si>
    <t>0.6270207669653*x3**2.0*x4/(x2**1.0*(x2/(x0</t>
  </si>
  <si>
    <t>x4/(x0*(x1</t>
  </si>
  <si>
    <t>(x4</t>
  </si>
  <si>
    <t>1.0)**2.0)**1.0)**1.0*(x3**(-1.0)</t>
  </si>
  <si>
    <t>(x2/x3**1.0)**0.5</t>
  </si>
  <si>
    <t>(cos(x1)</t>
  </si>
  <si>
    <t>1.0)**2.0)**1.0)</t>
  </si>
  <si>
    <t>1.7346529796564*cos(x1)</t>
  </si>
  <si>
    <t>6.6967952562937*x0*x1*x2*x4*x6*x8/(x3**1.0*(x5*x7)**2.0)</t>
  </si>
  <si>
    <t>0.7836249677265*x0*x1*x2/(x3</t>
  </si>
  <si>
    <t>1.0019158431989*x0*x1/(x2**1.0*x3**1.0)</t>
  </si>
  <si>
    <t>1.7034504185916*x0*x4*x7/(x2**1.0*(x3*x5*exp(x6)*sin(log(x6)</t>
  </si>
  <si>
    <t>0.6*x3*x5)**1.0)</t>
  </si>
  <si>
    <t>1.9282646490261*x0*x1*(x4/(x2**2.0*x3**5.0))**0.5</t>
  </si>
  <si>
    <t>0.8830977205812*x0</t>
  </si>
  <si>
    <t>0.1609499008338/x3**2.0</t>
  </si>
  <si>
    <t>0.9811398436478*cos(x0*x3/((x1</t>
  </si>
  <si>
    <t>x3)**1.0*log(x2</t>
  </si>
  <si>
    <t>1.0)**1.0))</t>
  </si>
  <si>
    <t>6.2775263504698*x2*x3/(x0*x1)**1.0</t>
  </si>
  <si>
    <t>0.9038503699917*x1*x2/(x0</t>
  </si>
  <si>
    <t>0.7498591251978*x1)**1.0</t>
  </si>
  <si>
    <t>1.0116772689549*x2</t>
  </si>
  <si>
    <t>0.5000000000001*x2**2.0/x0**1.0</t>
  </si>
  <si>
    <t>2.0*x0</t>
  </si>
  <si>
    <t>0.1193662073189*(x1**1.0*x4**2.0</t>
  </si>
  <si>
    <t>6.2831853071797*(x0**3.0/(x1**1.0*(x2</t>
  </si>
  <si>
    <t>0.2658027603072*x0*x1*x4/x3**3.0</t>
  </si>
  <si>
    <t>3.2129962768388*x0*x1*x4/(0.4669422069243*x2</t>
  </si>
  <si>
    <t>3.2996205588292*x0*x1*x4/(x3**(-1.0)</t>
  </si>
  <si>
    <t>0.208685104196*x0*x1*x4*log(x2/x3**1.0)</t>
  </si>
  <si>
    <t>0.0726310139953*x0/(x4**1.0*(x1*sin(log(exp(x3)/x2**1.0))</t>
  </si>
  <si>
    <t>3.3333333333334*x0</t>
  </si>
  <si>
    <t>3.3333333333334*x0**3.0</t>
  </si>
  <si>
    <t>-0.142068653572*x0*x1/(0.8333333333333*x3**2.0*x4**2.0/(x1**2.0*x2**2.0)</t>
  </si>
  <si>
    <t>1.0)**8.0</t>
  </si>
  <si>
    <t>1.0565443448623*x0*x1/(x3**2.0*x4**2.0/(x1**2.0*x2**2.0)</t>
  </si>
  <si>
    <t>0.8414709848079)**0.5</t>
  </si>
  <si>
    <t>0.0166548428589*x0*x1</t>
  </si>
  <si>
    <t>0.9960835977355*x0</t>
  </si>
  <si>
    <t>1.0027372742941*x1*x3</t>
  </si>
  <si>
    <t>0.1368087444112*(x0*x1)**2.0/(x2**2.0*(x3</t>
  </si>
  <si>
    <t>log(x2))**1.0)</t>
  </si>
  <si>
    <t>0.9895811782206*x0*x1**2.0</t>
  </si>
  <si>
    <t>0.2937731907443*x1</t>
  </si>
  <si>
    <t>0.9684159529119*x2*log(x3)/(x0/x4**1.0</t>
  </si>
  <si>
    <t>2.0/(x1**1.0*x3**1.0))**1.0</t>
  </si>
  <si>
    <t>2.1307649365256*x2*log(x3)/(x0/(2.0*x4</t>
  </si>
  <si>
    <t>3.0022697784641*x3*x4*log(x3)/(x0/x4**1.0</t>
  </si>
  <si>
    <t>1.3143206148291*x3*x4*log(x3)/(x0/x4**1.0</t>
  </si>
  <si>
    <t>0.9907404642821*x3*x5</t>
  </si>
  <si>
    <t>2.1392606411132*log(x3)/(x0/x4**1.0</t>
  </si>
  <si>
    <t>-0.0228843361163*2.0**x0*x0**0.5*x1</t>
  </si>
  <si>
    <t>0.4664607015951*x0*x1</t>
  </si>
  <si>
    <t>1.3338397641522*x1*log(x0</t>
  </si>
  <si>
    <t>2.0676074378181*log(x0</t>
  </si>
  <si>
    <t>1.8746729794838*sin(x0)</t>
  </si>
  <si>
    <t>1.2398975715669*2.2**(x0*x1)</t>
  </si>
  <si>
    <t>0.9812290267299*x0*x1</t>
  </si>
  <si>
    <t>0.136167490364*x0*x1**2.0/(x1</t>
  </si>
  <si>
    <t>0.9553081794078*x0*x1</t>
  </si>
  <si>
    <t>0.1922511191484*x0*x1**2.0/(x1</t>
  </si>
  <si>
    <t>0.0033297660338*x0*x2</t>
  </si>
  <si>
    <t>(0.1006603560277*x0**2.0*x1*x3</t>
  </si>
  <si>
    <t>0.0071144244515*x0**3.0*x2)/x4**2.0</t>
  </si>
  <si>
    <t>3.1974207915055*x0*cos(x1)*cos(x1*x2)/x1**1.0</t>
  </si>
  <si>
    <t>6.2794027728273*x0*cos(x1)/x1**1.0</t>
  </si>
  <si>
    <t>3.7491297930157*x0*x1*cos(x1*x2)</t>
  </si>
  <si>
    <t>4.204065432608*x0*x1</t>
  </si>
  <si>
    <t>61.6768843143537*x0/(x1</t>
  </si>
  <si>
    <t>10.7511280685938*x0*log(x1**(-1.0))*cos(x1*x2)</t>
  </si>
  <si>
    <t>29.5927822617948*x0</t>
  </si>
  <si>
    <t>0.9475930147075*x0*x1*x2*x3</t>
  </si>
  <si>
    <t>0.5080795986992*x2*x3*(x0*x1)**2.0</t>
  </si>
  <si>
    <t>0.0831148785947*x1**3.0*x2**2.0*x3**2.0*sin(x0**(-1.0))*sin(x4**(-2.0))*sin(x5**(-2.0))/x0**2.0</t>
  </si>
  <si>
    <t>0.1339891482191*x1**2.0*x3**4.0*log(x2)**4.0*sin(0.5*x0</t>
  </si>
  <si>
    <t>10.0)**2.0/(x4**4.0*(x2**(-1.0)</t>
  </si>
  <si>
    <t>x5)**4.0*(x3</t>
  </si>
  <si>
    <t>x6)**(0.5*x4))</t>
  </si>
  <si>
    <t>x0*(0.8591528391551*(x1**5.0/x2**5.0)**0.5</t>
  </si>
  <si>
    <t>1.0048658227118)</t>
  </si>
  <si>
    <t>-1.0*cos(x1**1.0)/x0**1.0</t>
  </si>
  <si>
    <t>1.0680176774014*x0</t>
  </si>
  <si>
    <t>1.0994122313107*x1</t>
  </si>
  <si>
    <t>0.0979031869896*x3**2.0/x2**1.0</t>
  </si>
  <si>
    <t>700108.3442071523*x2/(x3/x2**1.0</t>
  </si>
  <si>
    <t>x2/x3**1.0)**20.0</t>
  </si>
  <si>
    <t>0.4972240814775*x2</t>
  </si>
  <si>
    <t>0.1130568400529*x3</t>
  </si>
  <si>
    <t>16.049483458932*(0.3183098861838*x2*sin(x3**(-1.0))</t>
  </si>
  <si>
    <t>0.3183098861838*x3*sin(x2**(-1.0))</t>
  </si>
  <si>
    <t>1.0)**2.0*log(x0)*log(x1)</t>
  </si>
  <si>
    <t>0.4996359907049*cos(12.6415926535898*x0*x1/x2**1.0</t>
  </si>
  <si>
    <t>12.6415926535898)</t>
  </si>
  <si>
    <t>x0*x3*(-0.9999999999999*x1</t>
  </si>
  <si>
    <t>1.0*x2)/x4**1.0</t>
  </si>
  <si>
    <t>0.3163040982803*x2/x1**1.0</t>
  </si>
  <si>
    <t>0.3130577484899*x3/x1**1.0</t>
  </si>
  <si>
    <t>0.5207478077081*x2/(x1/x0**1.0</t>
  </si>
  <si>
    <t>0.5190790742205*x3/(x1/x0**1.0</t>
  </si>
  <si>
    <t>0.9935156470462*x3</t>
  </si>
  <si>
    <t>0.0969063294929*(x0*x1**2.0)**0.5*cos(log(x0))</t>
  </si>
  <si>
    <t>0.4767343045222*(x0*x1**2.0)**0.5</t>
  </si>
  <si>
    <t>0.0755098682709*(0.2414530070052*x0</t>
  </si>
  <si>
    <t>x1)**2.0</t>
  </si>
  <si>
    <t>-0.449067727068*x0*cos(0.8363402327219*x0/x1**1.0)</t>
  </si>
  <si>
    <t>0.2740021716734*x1*cos(3.1415926535898*x0/x1**1.0)</t>
  </si>
  <si>
    <t>0.5957900377553*x1</t>
  </si>
  <si>
    <t>0.3193763810114*cos(3.1415926535898*x0/x1**1.0)</t>
  </si>
  <si>
    <t>1.8833938625865*cos(0.5*((-1.0*x2</t>
  </si>
  <si>
    <t>x3)**2.0)**0.5</t>
  </si>
  <si>
    <t>0.25)</t>
  </si>
  <si>
    <t>1.3717987992415*x0*x1*(x6/x2**1.0)**0.5/(x3**1.0*x4**1.0*x5**3.0)</t>
  </si>
  <si>
    <t>0.5696360833255/x5**3.0</t>
  </si>
  <si>
    <t>737.912894645373*x0**4.0/(x1**8.0*x4**4.0)</t>
  </si>
  <si>
    <t>30.2196043188509*x0**4.0*x2/(x1**4.0*x4**10.0)</t>
  </si>
  <si>
    <t>85.2082207665267*x0**4.0*(x1**(-1.0)</t>
  </si>
  <si>
    <t>0.11*x2*x3</t>
  </si>
  <si>
    <t>0.11*x2/x4**1.0</t>
  </si>
  <si>
    <t>sin(0.1*x3/x4**1.0))**4.0/(x1**4.0*x4**4.0)</t>
  </si>
  <si>
    <t>8.7816972700573*x0**8.0/((x2*x4)**2.0*(0.5</t>
  </si>
  <si>
    <t>1.0*x1)**8.0*(x4/x3**1.0</t>
  </si>
  <si>
    <t>x3)**4.0)</t>
  </si>
  <si>
    <t>1.0571795003978*(0.25*x2*x3</t>
  </si>
  <si>
    <t>0.25*x2*x4</t>
  </si>
  <si>
    <t>0.25*x2*exp(x3)**0.5</t>
  </si>
  <si>
    <t>0.25*(x4/x1**1.0)**4.0</t>
  </si>
  <si>
    <t>0.5*exp(x3)**0.5</t>
  </si>
  <si>
    <t>1.0)**4.0*sin(0.0416876163833*x0**4.0)/(x1**3.0*x4**4.0)</t>
  </si>
  <si>
    <t>96.5562904603457/x1**1.0</t>
  </si>
  <si>
    <t>1.0*x0*x2*x3*sin(1.0*x4)</t>
  </si>
  <si>
    <t>-1.0*sin(x0**1.0)</t>
  </si>
  <si>
    <t>x0*(0.4414969262729*cos(3.4557519189488/(x3*x5/(x1**1.0*x2**1.0*x4**1.0)</t>
  </si>
  <si>
    <t>0.4334601243647)</t>
  </si>
  <si>
    <t>1.19427320195*x0**2.0*x1**2.0*x3**2.0*x4**2.0/(x5**2.0*x6**2.0*(x2**(-1.0)</t>
  </si>
  <si>
    <t>sin(log(x6))/(x2</t>
  </si>
  <si>
    <t>0.8414709848079*sin(1.0/x6**1.0</t>
  </si>
  <si>
    <t>x6)</t>
  </si>
  <si>
    <t>0.9)**1.0)**2.0)</t>
  </si>
  <si>
    <t>0.5761945145007*x0*x1/x2**1.0</t>
  </si>
  <si>
    <t>4.8914661521068*x0*sin(x4)*sin(x5)/(x2/x1**1.0</t>
  </si>
  <si>
    <t>x1**(-1.0)</t>
  </si>
  <si>
    <t>x2**2.0)**1.0</t>
  </si>
  <si>
    <t>0.4117741527545*x1/(x2**10.0*x4**1.0)</t>
  </si>
  <si>
    <t>2.2835945376135/x2**1.0</t>
  </si>
  <si>
    <t>3.9435382e-6/x5**(1.0*x1)</t>
  </si>
  <si>
    <t>x0*(0.5035055491219</t>
  </si>
  <si>
    <t>0.1804366326917*(1.0</t>
  </si>
  <si>
    <t>-0.3714826977403*x2*x3**2.0/(x4**2.0*(x0</t>
  </si>
  <si>
    <t>2.8960689501514*(x0*x1)**0.5</t>
  </si>
  <si>
    <t>(1.8404099788192*x0*x1*x2*cos(x4</t>
  </si>
  <si>
    <t>6.6627412820862*x0*x1*x2</t>
  </si>
  <si>
    <t>1.7575477431182*x0*x1*(x2*sin(log(x2))*cos(x4</t>
  </si>
  <si>
    <t>0.5*log(x2)**2.0*sin(log(x2))</t>
  </si>
  <si>
    <t>0.5*sin(log(x2))*cos(x4</t>
  </si>
  <si>
    <t>10.5336889911675*x0*x1*log(x2)</t>
  </si>
  <si>
    <t>9.9543194025793*x0*x1</t>
  </si>
  <si>
    <t>0.1243872008681*x3**1.0)/x3**1.0</t>
  </si>
  <si>
    <t>0.1430008379792*x0*x1/(-1.1415926535898*x1</t>
  </si>
  <si>
    <t>0.9840902359263*x0</t>
  </si>
  <si>
    <t>0.025513145549*sin(x0)</t>
  </si>
  <si>
    <t>0.2295637603696*cos(x1</t>
  </si>
  <si>
    <t>1.0*x2)/x0**(1.0*x0)</t>
  </si>
  <si>
    <t>0.1355074038286*x0*x1**4.0*x2**4.0/(x3**4.0*x4**4.0)</t>
  </si>
  <si>
    <t>1.4482499051651*x0*(x1**3.0*x2**3.0/(x3**3.0*x4**3.0))**0.5</t>
  </si>
  <si>
    <t>0.1337291885045*x0</t>
  </si>
  <si>
    <t>7.6329e-8*x4*(x1**3.0*x2**3.0/(x3**3.0*x4**3.0))**5.0</t>
  </si>
  <si>
    <t>1.4525722245621*((x1</t>
  </si>
  <si>
    <t>0.1110869895492*exp(x3/(x0**1.0*x4**1.0))</t>
  </si>
  <si>
    <t>0.0020365632861*(x0*x1)**2.0/(x2**1.0*x3**1.0)</t>
  </si>
  <si>
    <t>0.9999231613096*x2*x3</t>
  </si>
  <si>
    <t>1.0*cos(x1</t>
  </si>
  <si>
    <t>x0*(0.561128494925*x1</t>
  </si>
  <si>
    <t>0.559503306827*x2</t>
  </si>
  <si>
    <t>0.5644759542585*x3</t>
  </si>
  <si>
    <t>0.045426812601*(x1</t>
  </si>
  <si>
    <t>0.0603564846229*(0.5*x1</t>
  </si>
  <si>
    <t>0.5*x3)**2.0</t>
  </si>
  <si>
    <t>0.1522714771383)</t>
  </si>
  <si>
    <t>0.2500285470312/x0**(1.0*x0)</t>
  </si>
  <si>
    <t>1.0*x0*x1*x4**1.0*(x2**1.0</t>
  </si>
  <si>
    <t>x3**1.0)/(x2**1.0*x3**1.0)</t>
  </si>
  <si>
    <t>-5.4535638832256*x1/(x0**1.0*x2**2.0)</t>
  </si>
  <si>
    <t>1.0010532588417*x0/x1**1.0</t>
  </si>
  <si>
    <t>0.4768349731527*x0*x1**2.0</t>
  </si>
  <si>
    <t>0.1328397649923*x0*x1**3.0/(x1</t>
  </si>
  <si>
    <t>0.1)**1.0</t>
  </si>
  <si>
    <t>1.0001949474576*x0*x2**2.0</t>
  </si>
  <si>
    <t>-0.0622351361153*x0*x1**2.0</t>
  </si>
  <si>
    <t>3.4856017750899*x0*x3*log(x3)*sin(x2</t>
  </si>
  <si>
    <t>0.9)/(x1</t>
  </si>
  <si>
    <t>0.9761922232421*x0</t>
  </si>
  <si>
    <t>1.9753713330256*x0</t>
  </si>
  <si>
    <t>1.0192716559789*(x0</t>
  </si>
  <si>
    <t>0.6116705810262*log(x1)*log(x2)</t>
  </si>
  <si>
    <t>60.9779557746002*x0*x3*log(x4)*cos(x1)/(x2</t>
  </si>
  <si>
    <t>122.0077356352578*x0*log(x4)*sin(0.5*x3/(x2</t>
  </si>
  <si>
    <t>1.0)**1.0)*cos(x1)</t>
  </si>
  <si>
    <t>0.0009279151687*(x0*sin(2.0*x2)</t>
  </si>
  <si>
    <t>x3/x2**1.0</t>
  </si>
  <si>
    <t>x3*sin(x2**(-1.0))**2.0</t>
  </si>
  <si>
    <t>cos(2.0/x0**1.0</t>
  </si>
  <si>
    <t>x2**(-1.0)</t>
  </si>
  <si>
    <t>x3))**4.0*log(x4)*cos(x1)</t>
  </si>
  <si>
    <t>x0*(1.0*x1*x5**1.0*x6**2.0</t>
  </si>
  <si>
    <t>1.0000000000001*x4*x7)/(x2**1.0*x3**1.0*x5**1.0*x6**2.0)</t>
  </si>
  <si>
    <t>1.0*x0*(x3*cos(x1*x2)</t>
  </si>
  <si>
    <t>1)*cos(x1*x2)</t>
  </si>
  <si>
    <t>0.0248655368613*x0*x1</t>
  </si>
  <si>
    <t>0.5623325062789*x0*(x3**(-1.0))**(x0/(x1**1.0*x2**1.0))</t>
  </si>
  <si>
    <t>0.3373290482382*x0*log(x2)</t>
  </si>
  <si>
    <t>0.0928387052881*x2</t>
  </si>
  <si>
    <t>0.5000000000002*x2**2.0/x0**1.0</t>
  </si>
  <si>
    <t>-1.1104992523365*x0*x2/x1**2.0</t>
  </si>
  <si>
    <t>0.1648868125018*x1*x3/(x1</t>
  </si>
  <si>
    <t>0.8156795082392*x3</t>
  </si>
  <si>
    <t>x1*x5*(0.1735522097673*x3</t>
  </si>
  <si>
    <t>0.1699987440244*x4)/(x0**1.0*x2**5.0)</t>
  </si>
  <si>
    <t>0.566446059932*x1**2.0*x2*cos(2.0*x3)/x0**2.0</t>
  </si>
  <si>
    <t>1.0247383599361*x1*x2*cos(x3)/x0**1.0</t>
  </si>
  <si>
    <t>1.0000792367619*x2</t>
  </si>
  <si>
    <t>1.9162134839407/(x1</t>
  </si>
  <si>
    <t>sin(x1))**1.0</t>
  </si>
  <si>
    <t>1.0892791269171*exp(x1**(-1.0))</t>
  </si>
  <si>
    <t>0.0012963676873*exp(x1**2.0)</t>
  </si>
  <si>
    <t>6.1504298e-6*exp(3.1415926535898*x0*x1)</t>
  </si>
  <si>
    <t>0.5431877264589*cos(x1/x2**1.0)*cos(x2/(x0**6.0*x1**4.0)</t>
  </si>
  <si>
    <t>0.1*x0**2.0*x1</t>
  </si>
  <si>
    <t>1.0*x1**2.0/(-1.0/(x0**3.0*x1**2.0)</t>
  </si>
  <si>
    <t>x2**2.0*sin(x0**(-4.0))*sin(x1**(-2.0)))**1.0</t>
  </si>
  <si>
    <t>1.1*x2</t>
  </si>
  <si>
    <t>0.452389342117)</t>
  </si>
  <si>
    <t>x0*(-0.7860113641118*x1</t>
  </si>
  <si>
    <t>0.2941811656401*((x2</t>
  </si>
  <si>
    <t>1.0)**2.0*log(x1)**2.0</t>
  </si>
  <si>
    <t>0.7109469228896)</t>
  </si>
  <si>
    <t>4.3584849099487*x0*x1*x2*x4*x6*x8*cos(0.3183098861838*x7)/(x3**2.0*x5**2.0)</t>
  </si>
  <si>
    <t>0.0402934577387*x0*x1*x2</t>
  </si>
  <si>
    <t>-0.0613001460785*x0*x2/(x1</t>
  </si>
  <si>
    <t>0.8414709848079*x2)**1.0</t>
  </si>
  <si>
    <t>0.9267706721274*x0</t>
  </si>
  <si>
    <t>1.0218816226521*x1*x3</t>
  </si>
  <si>
    <t>10.7983987979125*x0*x1*x2**2.0*x3*x4**4.0*sin((x2</t>
  </si>
  <si>
    <t>x5/x3**1.0</t>
  </si>
  <si>
    <t>x5**2.0)**(-2.0))/log(x5</t>
  </si>
  <si>
    <t>cos(x4)</t>
  </si>
  <si>
    <t>0.1698403737491*x0*x1*x2**3.0*x3*x4**6.0*(x3</t>
  </si>
  <si>
    <t>log(x3))**2.0*sin((x2</t>
  </si>
  <si>
    <t>0.1725074796254*x3</t>
  </si>
  <si>
    <t>6.2765258338325*x2*x3/(x0*x1)**1.0</t>
  </si>
  <si>
    <t>0.9815982321241*x0*x1</t>
  </si>
  <si>
    <t>0.1357874971337*x0*x1**2.0/(x1</t>
  </si>
  <si>
    <t>1.0*x1*x2/(x0</t>
  </si>
  <si>
    <t>x0*(1.86621551545585e-14*sin(x1*x2)</t>
  </si>
  <si>
    <t>2.00000000000007*cos(x1*x2)</t>
  </si>
  <si>
    <t>(0.100718316666*x0**2.0*x1*x3</t>
  </si>
  <si>
    <t>0.0071940539839*x0**3.0*x2)/x4**2.0</t>
  </si>
  <si>
    <t>x0*(x1*x2**1.0*(0.5820907267332</t>
  </si>
  <si>
    <t>0.4315852700163*sin(sin(log(x3*x4/(x1**1.0*x2**1.0)))</t>
  </si>
  <si>
    <t>100.0))</t>
  </si>
  <si>
    <t>0.0372770950689*x3*x4)/x2**1.0</t>
  </si>
  <si>
    <t>x0**4.0*(-6.3999999999985*x2*(x2*x3)**2.0</t>
  </si>
  <si>
    <t>6.3999999999976*x2**2.0*x3**3.0)/(x1**5.0*x4**5.0)</t>
  </si>
  <si>
    <t>-9.657428754605*0.25**x0/x1**2.0</t>
  </si>
  <si>
    <t>0.5421826101588*x0</t>
  </si>
  <si>
    <t>0.841127913199*sin(cos(x1)</t>
  </si>
  <si>
    <t>x0*(0.3143866771967*cos(sin(log(x3*x4/(x1**1.0*x2**1.0)))</t>
  </si>
  <si>
    <t>0.1531303734242)</t>
  </si>
  <si>
    <t>0.0547230083464*x0</t>
  </si>
  <si>
    <t>1.0389339921011/(x1/x0**1.0</t>
  </si>
  <si>
    <t>0.8117404473009*x0*x1/(x2**1.0*(x3</t>
  </si>
  <si>
    <t>0.45*x4)**2.0)</t>
  </si>
  <si>
    <t>-1.2301506324353*x1*x2/(-1.35*x0</t>
  </si>
  <si>
    <t>1.010451639131*x2</t>
  </si>
  <si>
    <t>0.9667154449889*x0*x1**2.0</t>
  </si>
  <si>
    <t>0.4092840796256*x1*x2**2.0/(x3**2.0*(x1**2.0*x4**2.0/(x0**1.0*x3**1.0)</t>
  </si>
  <si>
    <t>1.0)**0.5)</t>
  </si>
  <si>
    <t>1.2041858534337*x2</t>
  </si>
  <si>
    <t>0.2949250960768*x3*x4*(x1**2.0/(x0**1.0*(x1</t>
  </si>
  <si>
    <t>0.984025500167*x3*x5</t>
  </si>
  <si>
    <t>0.0860587135848*x3**2.0*x4*(x1**2.0*x4**2.0/(x0**1.0*(x1</t>
  </si>
  <si>
    <t>0.2107189382315*x0**2.0/x1**1.0</t>
  </si>
  <si>
    <t>0.8588793389623*x1</t>
  </si>
  <si>
    <t>0.3126876906876*x2*cos(x2</t>
  </si>
  <si>
    <t>1.6*sin(x3)</t>
  </si>
  <si>
    <t>16.0)</t>
  </si>
  <si>
    <t>1.6739619591021*log(x0)*log(x1)*cos((-1.0*x2*sin(x3**(-1.0))</t>
  </si>
  <si>
    <t>cos(x3/x2**1.0))**(-1.0))</t>
  </si>
  <si>
    <t>0.6432584893065*sin(x3)</t>
  </si>
  <si>
    <t>1.0000000000001*x1</t>
  </si>
  <si>
    <t>0.0750000000019*x1**2.0</t>
  </si>
  <si>
    <t>0.9371524727289*x0*x1*x2*x3</t>
  </si>
  <si>
    <t>0.5274438159249*x2*x3*(x0*x1)**2.0</t>
  </si>
  <si>
    <t>2.007723133234*x1/(x0</t>
  </si>
  <si>
    <t>0.2)**1.0</t>
  </si>
  <si>
    <t>3.225466974723*cos(3.1415926535898*exp(-1.0*x0*x1*(x6/x2**1.0)**0.5/(x5**2.0*(x3</t>
  </si>
  <si>
    <t>x4)**2.0)))</t>
  </si>
  <si>
    <t>1.2398560625482*2.2**(x0*x1)</t>
  </si>
  <si>
    <t>-0.0840239326329*x0/(x4**1.0*(x1*cos(x3)</t>
  </si>
  <si>
    <t>1.1*x2)**1.0)</t>
  </si>
  <si>
    <t>x0*(0.575426190264*x1**2.0*exp(x1)</t>
  </si>
  <si>
    <t>0.6962301782921*x1**3.0</t>
  </si>
  <si>
    <t>x1**5.0*(-0.3990518817056*x1*cos(x1)*cos(x1*x2)</t>
  </si>
  <si>
    <t>6.77256e-8*x1**10.0</t>
  </si>
  <si>
    <t>1.3683467113102*cos(3.1415926535898/x1**1.0)*cos(x1)*cos(x1*x2)</t>
  </si>
  <si>
    <t>1.0149512224545*cos(x1*x2)))/x1**5.0</t>
  </si>
  <si>
    <t>-0.1587066197868*x3**2.0/(x0*x4)**2.0</t>
  </si>
  <si>
    <t>1.4488680684787*(x1/x0**1.0</t>
  </si>
  <si>
    <t>1.0*x2/x0**1.0)**0.5</t>
  </si>
  <si>
    <t>-0.1350427634958*x0*x1/(x1</t>
  </si>
  <si>
    <t>0.982690351986*x0</t>
  </si>
  <si>
    <t>-2.025793056869*x1/(x0</t>
  </si>
  <si>
    <t>0.3183098861838)**1.0</t>
  </si>
  <si>
    <t>0.9554874482343*x0*x1</t>
  </si>
  <si>
    <t>0.1921404420458*x0*x1**2.0/(x1</t>
  </si>
  <si>
    <t>0.0033275484541*x0*x2</t>
  </si>
  <si>
    <t>(-0.039788735773*x1*x5**4.0</t>
  </si>
  <si>
    <t>x2**2.0*x3**2.0*x5**2.0*(0.0795774715459*x4</t>
  </si>
  <si>
    <t>0.039788735773))/(x0**1.0*x2**2.0)</t>
  </si>
  <si>
    <t>0.1427012935795*x0*x1/(-1.1415926535898*x1</t>
  </si>
  <si>
    <t>0.9843613612902*x0</t>
  </si>
  <si>
    <t>(-0.5209522085423*x5**11.0*x6**7.0*((x0*x2**1.0*x4</t>
  </si>
  <si>
    <t>1.0*x5)/x2**1.0)**4.0</t>
  </si>
  <si>
    <t>x5**11.0*x6**8.0*(-4.4847392285206*x2*x3*(x0*x4</t>
  </si>
  <si>
    <t>1.0*x1*x5)**4.0</t>
  </si>
  <si>
    <t>0.072616025676*x2**2.0*x3**2.0*(x0*x4</t>
  </si>
  <si>
    <t>x1*x5)**4.0</t>
  </si>
  <si>
    <t>8.8607125933873*(x0*x4</t>
  </si>
  <si>
    <t>1.0*x1*x5)**4.0)</t>
  </si>
  <si>
    <t>x5**11.0*x6**12.0*(x0*x4</t>
  </si>
  <si>
    <t>x1*x5)**4.0*(0.0128831318314*x2*x3</t>
  </si>
  <si>
    <t>0.012633998018)</t>
  </si>
  <si>
    <t>6.1553726445949*x5**12.0*x6**9.0*(x0*x4</t>
  </si>
  <si>
    <t>1.0*x1*x5)**2.0)/(x5**15.0*x6**12.0)</t>
  </si>
  <si>
    <t>-0.5245185556091*sin(0.5*x1</t>
  </si>
  <si>
    <t>0.5*x2)**2.0/x0**2.0</t>
  </si>
  <si>
    <t>0.3713423883905/x0**1.0</t>
  </si>
  <si>
    <t>1.0*x0*x2/(x0</t>
  </si>
  <si>
    <t>1.0*x3/(x0/x1**1.0</t>
  </si>
  <si>
    <t>x0*x1*x4*(1.4111094438912*(x2</t>
  </si>
  <si>
    <t>x3)**1.0*((x2*x3)**(-1.0))**0.5</t>
  </si>
  <si>
    <t>0.8291006638324)*log(x2/x3**1.0)/(x2</t>
  </si>
  <si>
    <t>1.468246067639*x1**3.0*x3*log(x2)**2.0*log(x3)/(x0**3.0*x4**2.0*x5**2.0)</t>
  </si>
  <si>
    <t>6.2000923777415*x2*x3*x6*log(x2)**2.0/(x0**3.0*x5**2.0*(x4/x1**1.0</t>
  </si>
  <si>
    <t>x5/x1**1.0</t>
  </si>
  <si>
    <t>x4**2.0)**2.0)</t>
  </si>
  <si>
    <t>0.005424562746*x3*log(x2)**2.0*log(x3)/(x0**2.0*(x4/x1**1.0</t>
  </si>
  <si>
    <t>1.0*x4*x6)**2.0)</t>
  </si>
  <si>
    <t>0.0051629371239*x1**2.0*exp(x3)/(x4**2.0*x5**2.0)</t>
  </si>
  <si>
    <t>0.3011457379488*(x0**2.0*log(4.0*x3**4.0*x5**4.0/(x1**4.0*x2**4.0*x4**4.0)</t>
  </si>
  <si>
    <t>1.0))**0.5</t>
  </si>
  <si>
    <t>-0.9603460992608*0.4**x0</t>
  </si>
  <si>
    <t>0.4286298319671*x0/x1**1.0</t>
  </si>
  <si>
    <t>0.5570902155447*x0/x3**1.0</t>
  </si>
  <si>
    <t>0.4846301840425*x0*log(x2)</t>
  </si>
  <si>
    <t>1.4589051647287*x1**0.5</t>
  </si>
  <si>
    <t>0.5104326383635*x1*cos(log(x2)/x3**1.0)</t>
  </si>
  <si>
    <t>-5.4545178759747*x1/(x0**1.0*x2**2.0)</t>
  </si>
  <si>
    <t>1.0012135782361*x0/x1**1.0</t>
  </si>
  <si>
    <t>2.4959630313375/x0**1.0</t>
  </si>
  <si>
    <t>2.0644840870366/(x1/x0**1.0</t>
  </si>
  <si>
    <t>(1/(x0**1.0*x1**1.0))**0.5)**2.0</t>
  </si>
  <si>
    <t>1.2728397157591*cos(0.3038164870209*x1**2.0/(x0**(-1.0)</t>
  </si>
  <si>
    <t>0.5*x0)**2.0)</t>
  </si>
  <si>
    <t>3.0574041035984*cos(0.3183098861838*x2</t>
  </si>
  <si>
    <t>0.3183098861838*x3)**2.0</t>
  </si>
  <si>
    <t>0.9959304800172*x2*x3</t>
  </si>
  <si>
    <t>x0*(-1.0000940498239*x2**3.0</t>
  </si>
  <si>
    <t>0.5573802176863*x3**3.0*x4**0.5</t>
  </si>
  <si>
    <t>1.0425929390808*x3**3.0*log(x4</t>
  </si>
  <si>
    <t>0.7071067811865))*cos(x1)/x2**2.0</t>
  </si>
  <si>
    <t>1.0*(1</t>
  </si>
  <si>
    <t>1.9907277099441*x0*x1**2.0*x2**2.0/(x3**2.0*x4**2.0)</t>
  </si>
  <si>
    <t>1.2394106712773*x0*sin(0.4825604963607*x1**2.0*x2**2.0/(x3**2.0*x4**2.0)</t>
  </si>
  <si>
    <t>0.3830093239116*x0</t>
  </si>
  <si>
    <t>1.0*x0*x1*x2*(-log(x3)</t>
  </si>
  <si>
    <t>log(x4))</t>
  </si>
  <si>
    <t>3.9960755565825+(-1.6680061741432*x2)+(((((0.0825867465769*x0)*x1)*pow(x3,-1.0))*pow((x2+x4),2.0))*pow(sin((((3.4557519189488*x5)*pow(x4,-2.0))+sin((pow(x4,-2.0)*pow(x5,2.0))))),4.0))+((((((-0.3384268983779*x0)*x1)*x5)*pow(x2,2.0))*pow(x3,-1.0))*pow(sin(((x5*pow(x4,-2.0))+sin((pow(x4,-2.0)*pow(x5,2.0))))),4.0))+(((((((9.0940854870016*x0)*x1)*x2)*x4)*pow(x3,-1.0))*pow(sin(((x5*pow(x4,-2.0))+sin((pow(x4,-2.0)*pow(x5,2.0))))),2.0))*sin(pow(x5,-1.0)))+((((((((-0.7676225093662*x0)*x1)*x4)*pow(2.0,x2))*pow(x3,-1.0))*pow(x5,-1.0))*pow(sin((((0.01*x5)*pow(pow(x4,-1.0),-2.0))+sin(((pow(x5,2.0)*pow((x3+x4),-2.0))+((x2*pow(x4,-2.0))*pow(x5,2.0)))))),2.0))*sin(((pow(x5,2.0)*pow((1.0+x4),-2.0))+((x2*pow(x4,-2.0))*pow(x5,2.0)))))</t>
  </si>
  <si>
    <t>-0.7676225093662*2.0**x2*x0*x1*x4*sin(0.01*x5/(x4**(-1.0))**2.0</t>
  </si>
  <si>
    <t>sin(x2*x5**2.0/x4**2.0</t>
  </si>
  <si>
    <t>x5**2.0/(x3</t>
  </si>
  <si>
    <t>x4)**2.0))**2.0*sin(x2*x5**2.0/x4**2.0</t>
  </si>
  <si>
    <t>x5**2.0/(x4</t>
  </si>
  <si>
    <t>1.0)**2.0)/(x3**1.0*x5**1.0)</t>
  </si>
  <si>
    <t>9.0940854870016*x0*x1*x2*x4*sin(x5**(-1.0))*sin(x5/x4**2.0</t>
  </si>
  <si>
    <t>sin(x5**2.0/x4**2.0))**2.0/x3**1.0</t>
  </si>
  <si>
    <t>0.3384268983779*x0*x1*x2**2.0*x5*sin(x5/x4**2.0</t>
  </si>
  <si>
    <t>sin(x5**2.0/x4**2.0))**4.0/x3**1.0</t>
  </si>
  <si>
    <t>0.0825867465769*x0*x1*(x2</t>
  </si>
  <si>
    <t>x4)**2.0*sin(3.4557519189488*x5/x4**2.0</t>
  </si>
  <si>
    <t>1.6680061741432*x2</t>
  </si>
  <si>
    <t>(4.0*x0)+(-1.0*x1)+(-1.0*pow(x0,2.0))+((-1.0*x1)*pow((-1.0+(-1.0*x0)),-1.0))</t>
  </si>
  <si>
    <t>1.0*x1/(-x0</t>
  </si>
  <si>
    <t>0.5505171999701*x0*x1*sin(x4)*sin(x5)/x2**1.0</t>
  </si>
  <si>
    <t>0.4047555517078*x0*x1**4.0/(x2</t>
  </si>
  <si>
    <t>0.7510008228013/(0.09**x4*x5**(x4</t>
  </si>
  <si>
    <t>0.1**x4*x4*x5</t>
  </si>
  <si>
    <t>x2*x4/(x0*x5</t>
  </si>
  <si>
    <t>log(x5)</t>
  </si>
  <si>
    <t>3.1415926535898)**1.0)**2.0</t>
  </si>
  <si>
    <t>0.0273098281422+((0.6684186092236*x0)*x2)+((0.5044232373955*x0)*pow(((-0.5+(-0.3183098861838*x1))+log(((pow(x1,-1.0)+(0.3183098861838*x2))+(0.3183098861838*x3)))),2.0))+((0.3188449877319*x0)*x1)+((0.6701221917109*x0)*x3)+((0.0483763235336*x0)*pow((x3+(-1.0*x2)),2.0))</t>
  </si>
  <si>
    <t>0.3188449877319*x0*x1</t>
  </si>
  <si>
    <t>0.6684186092236*x0*x2</t>
  </si>
  <si>
    <t>0.6701221917109*x0*x3</t>
  </si>
  <si>
    <t>0.0483763235336*x0*(-1.0*x2</t>
  </si>
  <si>
    <t>0.5044232373955*x0*(-0.3183098861838*x1</t>
  </si>
  <si>
    <t>log(x1**(-1.0)</t>
  </si>
  <si>
    <t>0.3183098861838*x3)</t>
  </si>
  <si>
    <t>(x1**1.0*x3**1.0*(-0.5023737665568*x0*x4**3.0*log(x1)**2.0</t>
  </si>
  <si>
    <t>0.0094619256609*x0**2.0*x5**4.0*log(x1)**2.0</t>
  </si>
  <si>
    <t>0.3226059085215*x1**2.0*x4**2.0*(0.4788986561775*x0**0.5</t>
  </si>
  <si>
    <t>0.1524381767414*x0*x5</t>
  </si>
  <si>
    <t>0.1524381767414*x3*(x0</t>
  </si>
  <si>
    <t>0.3048763534829*x4*(x5*log(x0))**0.5</t>
  </si>
  <si>
    <t>0.794567072637)**2.0</t>
  </si>
  <si>
    <t>0.0239862007182*x1**2.0*x4**3.0*(x0</t>
  </si>
  <si>
    <t>x5)**2.0</t>
  </si>
  <si>
    <t>0.7781309316324*x1**2.0*x4**4.0</t>
  </si>
  <si>
    <t>3.1948492688013*x4*(x1</t>
  </si>
  <si>
    <t>1.0*x3**0.5)**2.0</t>
  </si>
  <si>
    <t>18.7871670121099)</t>
  </si>
  <si>
    <t>x1**1.0*x3**2.0*(3.7467185684776*x0*log(x1)**2.0</t>
  </si>
  <si>
    <t>0.0003078206817*x1**2.0*x4*(x4*x5)**3.0*(x4*log(x0)/x5**1.0)**0.5</t>
  </si>
  <si>
    <t>1.7144607603527*x2</t>
  </si>
  <si>
    <t>0.6542281997756)</t>
  </si>
  <si>
    <t>0.1063447318811*x3**1.0*x4**4.0*(x1*(0.5*x0**1.0</t>
  </si>
  <si>
    <t>1)/x0**1.0)**3.0)/(x1**1.0*x3**2.0)</t>
  </si>
  <si>
    <t>-0.3682817028517*x2*x3**2.0/(x4**2.0*(x0</t>
  </si>
  <si>
    <t>2.8970992865539*(x0*x1)**0.5</t>
  </si>
  <si>
    <t>0.009647754226+((((1.0104806690363*x0)*x1)*pow(x2,-1.0))*pow(x3,-1.0))+((((1.51368711481*x0)*x4)*pow(x3,-1.0))*pow((((((-1.0*x2)*x5)*pow(x7,-1.0))+(((x2*x5)*pow(x7,-1.0))*exp(x6)))+log(sin(x6))),-1.0))</t>
  </si>
  <si>
    <t>1.0104806690363*x0*x1/(x2**1.0*x3**1.0)</t>
  </si>
  <si>
    <t>1.51368711481*x0*x4/(x3**1.0*(x2*x5*exp(x6)/x7**1.0</t>
  </si>
  <si>
    <t>1.0*x2*x5/x7**1.0</t>
  </si>
  <si>
    <t>log(sin(x6)))**1.0)</t>
  </si>
  <si>
    <t>(((((0.1707023064398*x1)*x3)*x5)*pow(x0,-1.0))*pow(x2,-5.0))+(((((0.1707023064398*x1)*x4)*x5)*pow(x0,-1.0))*pow(x2,-5.0))</t>
  </si>
  <si>
    <t>0.1707023064398*x1*x5*(x3</t>
  </si>
  <si>
    <t>0.0311781653993+(0.9962245883624*x0)+((-1.0055406427835*x1)*x3)+(((0.0549408863358*x1)*pow((x0+x1),2.0))*pow(((x2+(0.5*x3))+(-0.5*x1)),-2.0))</t>
  </si>
  <si>
    <t>0.9962245883624*x0</t>
  </si>
  <si>
    <t>1.0055406427835*x1*x3</t>
  </si>
  <si>
    <t>0.0549408863358*x1*(x0</t>
  </si>
  <si>
    <t>x1)**2.0/(-0.5*x1</t>
  </si>
  <si>
    <t>0.0102906858206+(0.9995136138242*x0)+(((-0.5223004629804*x0)*sin(log((x0*pow(x1,-1.0)))))*sin(log((x0*pow(x2,-1.0)))))</t>
  </si>
  <si>
    <t>-0.5223004629804*x0*sin(log(x0/x1**1.0))*sin(log(x0/x2**1.0))</t>
  </si>
  <si>
    <t>0.9995136138242*x0</t>
  </si>
  <si>
    <t>((0.9999340463566*x0)*pow(x2,2.0))+((0.5045463561497*x0)*pow(x1,2.0))+(((0.2587237453674*x0)*pow(x1,4.0))*pow((x2+(-0.5*x1)),-2.0))</t>
  </si>
  <si>
    <t>0.5045463561497*x0*x1**2.0</t>
  </si>
  <si>
    <t>0.2587237453674*x0*x1**4.0/(-0.5*x1</t>
  </si>
  <si>
    <t>0.9999340463566*x0*x2**2.0</t>
  </si>
  <si>
    <t>0.5002639220676+(-0.4951383247565*cos((((((((pow((-0.55+x2),-1.0)*sin(x2))+((pow(x0,3.0)*pow(x1,2.0))*pow(x2,-1.0)))+(((10.0*x0)*x1)*pow(x2,-1.0)))+((((-1.0*x0)*x1)*pow(x2,-1.0))*pow(((pow(x1,-1.0)*sin(pow(x1,-1.0)))+sin(pow(x0,-1.0))),-2.0)))+((((-1.0*x1)*pow(x0,3.0))*pow(x2,-1.0))*pow((pow(x0,-1.0)+pow(x1,-1.0)),-1.0)))+cos(pow(x1,-1.0)))+sin(pow((x2*pow(x0,-0.5)),-1.0)))))</t>
  </si>
  <si>
    <t>0.4951383247565*cos(-1.0*x0*x1/(x2**1.0*(sin(x1**(-1.0))/x1**1.0</t>
  </si>
  <si>
    <t>sin(x0**(-1.0)))**2.0)</t>
  </si>
  <si>
    <t>10.0*x0*x1/x2**1.0</t>
  </si>
  <si>
    <t>1.0*x0**3.0*x1/(x2**1.0*(x0**(-1.0)</t>
  </si>
  <si>
    <t>x1**(-1.0))**1.0)</t>
  </si>
  <si>
    <t>x0**3.0*x1**2.0/x2**1.0</t>
  </si>
  <si>
    <t>sin(x2)/(x2</t>
  </si>
  <si>
    <t>0.55)**1.0</t>
  </si>
  <si>
    <t>sin((x2/x0**0.5)**(-1.0))</t>
  </si>
  <si>
    <t>cos(x1**(-1.0)))</t>
  </si>
  <si>
    <t>0.0084554327049+(0.9960002934821*x3)+(((0.6144963997602*x3)*pow(x1,-2.0))*pow(x2,2.0))+(((-1.1364685415891*x0)*x2)*pow(x1,-2.0))</t>
  </si>
  <si>
    <t>(-1.1364685415891*x0*x2</t>
  </si>
  <si>
    <t>x1**2.0*(0.9960002934821*x3</t>
  </si>
  <si>
    <t>0.0084554327049)</t>
  </si>
  <si>
    <t>0.6144963997602*x2**2.0*x3)/x1**2.0</t>
  </si>
  <si>
    <t>((0.0032400863019*x0)*x2)+((0.9560918785356*x0)*x1)+(((-0.1913180483093*x0)*pow(x1,2.0))*pow((x1+(-1.0*x2)),-1.0))</t>
  </si>
  <si>
    <t>0.9560918785356*x0*x1</t>
  </si>
  <si>
    <t>0.1913180483093*x0*x1**2.0/(x1</t>
  </si>
  <si>
    <t>0.0032400863019*x0*x2</t>
  </si>
  <si>
    <t>0.25040124133/x0**(1.0*x0)</t>
  </si>
  <si>
    <t>4.5341253661003*x0*x3*sin(x3*(x2</t>
  </si>
  <si>
    <t>0.5)**0.5)/(x1</t>
  </si>
  <si>
    <t>2.0*x2)**1.0</t>
  </si>
  <si>
    <t>0.0158060893838*x0*exp(x1)</t>
  </si>
  <si>
    <t>0.4010165722374*x2/x3**1.0</t>
  </si>
  <si>
    <t>0.2161739151516*x2</t>
  </si>
  <si>
    <t>2.8895981586689*x0/x1**1.0</t>
  </si>
  <si>
    <t>1.7533442331122/x1**1.0</t>
  </si>
  <si>
    <t>3.3151485837881*(x0</t>
  </si>
  <si>
    <t>0.6483627670417)**2.0/(0.7071067811865*x1</t>
  </si>
  <si>
    <t>((0.1560807061393*x0)*x1)+(((0.1959064368137*x0)*x1)*cos((log((1.0+(((x3*x4)*pow(x1,-1.0))*pow(x2,-1.0))))+sin((0.3819718634206+log((((x3*x4)*pow(x1,-1.0))*pow(x2,-1.0))))))))+(((1.5334345285342*x0)*pow(x1,2.0))*pow(((2.0*x1)+((x3*x4)*pow(x2,-1.0))),-1.0))</t>
  </si>
  <si>
    <t>0.1959064368137*x0*x1*cos(log(x3*x4/(x1**1.0*x2**1.0)</t>
  </si>
  <si>
    <t>sin(log(x3*x4/(x1**1.0*x2**1.0))</t>
  </si>
  <si>
    <t>0.3819718634206))</t>
  </si>
  <si>
    <t>0.1560807061393*x0*x1</t>
  </si>
  <si>
    <t>1.5334345285342*x0*x1**2.0/(2.0*x1</t>
  </si>
  <si>
    <t>x3*x4/x2**1.0)**1.0</t>
  </si>
  <si>
    <t>1.1712504745175*x0</t>
  </si>
  <si>
    <t>1.1753994848302*x1</t>
  </si>
  <si>
    <t>0.5586043831571*x2</t>
  </si>
  <si>
    <t>0.4678106616366*x3</t>
  </si>
  <si>
    <t>2.2485310857197*log(x0)*log(x1)/(x2</t>
  </si>
  <si>
    <t>80.0029203873093*log(x0)*log(x1)/(x3*log(x3/x2**1.0)/x2**1.0</t>
  </si>
  <si>
    <t>20.4655262478847/(x3*log(x3/x2**1.0</t>
  </si>
  <si>
    <t>1.0/x2**1.0)/x2**1.0</t>
  </si>
  <si>
    <t>1.0/x3**1.0)**5.0</t>
  </si>
  <si>
    <t>0.0629864713022+(((((5.3743632139115*x0)*x1)*pow(x4,5.0))*pow(((x5*pow(x3,-1.0))+(pow(x3,-1.0)*pow((x2+(-1.0*x5)),2.0))),-2.0))*pow(((x5+pow(x4,-2.0))+(-1.0*x4)),-1.0))+((((((41.7678266077364*x0)*x1)*pow(x4,2.0))*pow(x4,x2))*sin(pow((0.01+(pow(x3,-1.0)*pow((1.0+x5),2.0))),-2.0)))*sin(log(x2)))</t>
  </si>
  <si>
    <t>5.3743632139115*x0*x1*x4**5.0/((x5/x3**1.0</t>
  </si>
  <si>
    <t>(x2</t>
  </si>
  <si>
    <t>1.0*x5)**2.0/x3**1.0)**2.0*(x4**(-2.0)</t>
  </si>
  <si>
    <t>1.0*x4**1.0</t>
  </si>
  <si>
    <t>41.7678266077364*x0*x1*x4**(x2</t>
  </si>
  <si>
    <t>2.0)*sin(((x5</t>
  </si>
  <si>
    <t>1.0)**2.0/x3**1.0</t>
  </si>
  <si>
    <t>0.01)**(-2.0))*sin(log(x2))</t>
  </si>
  <si>
    <t>(((0.0389012938718*x0)*x1)*x2)+(((((((23.5776938488081*x0)*x1)*x2)*x4)*x6)*x8)*pow(((x3*x5)*x7),-2.0))</t>
  </si>
  <si>
    <t>23.5776938488081*x0*x1*x2*x4*x6*x8/(x3*x5*x7)**2.0</t>
  </si>
  <si>
    <t>0.0389012938718*x0*x1*x2</t>
  </si>
  <si>
    <t>0.5340344118159/log(x0**(-1.0)</t>
  </si>
  <si>
    <t>x3**2.0*x4**2.0/(x1**2.0*x2**2.0*(x0</t>
  </si>
  <si>
    <t>2.0)**1.0)</t>
  </si>
  <si>
    <t>((((1.0*x0)*x2)*x3)*pow(x4,-1.0))+((((-1.0000000000001*x0)*x1)*x3)*pow(x4,-1.0))</t>
  </si>
  <si>
    <t>x0*x3*(-1.0000000000001*x1</t>
  </si>
  <si>
    <t>(-0.075*pow(x1,2.0))+((1.0*x0)*pow((pow(x1,-1.0)+(x0*pow(x1,-1.0))),-1.0))</t>
  </si>
  <si>
    <t>1.0*x0/(x0/x1**1.0</t>
  </si>
  <si>
    <t>(1.0*pow(x1,2.0))+(2.9999999999999*x0)+(-1.0*pow((x0+x1),2.0))</t>
  </si>
  <si>
    <t>6.276694480779*x2*x3/(x0*x1)**1.0</t>
  </si>
  <si>
    <t>1.2613468979837+(((9.7423817675326*pow(x0,4.0))*pow(x1,-5.0))*pow(x4,-5.0))+((((4.8711908837663*pow(x0,4.0))*pow(x1,-5.0))*pow(x4,-5.0))*pow(((-1.0+(0.5*pow(x3,-1.0)))+((0.4*x2)*x3)),4.0))+((((84.3926356960913*x3)*pow(x0,4.0))*pow(x1,-3.0))*pow(x4,-5.0))+((((79.7770356978041*x2)*pow(x0,4.0))*pow(x1,-3.0))*pow(x4,-5.0))+(((((0.0013188029458*x2)*pow(x1,-4.0))*pow(x4,-5.0))*pow(((x2+(0.5*pow(x3,2.0)))+((0.5*x0)*x2)),4.0))*pow(sin(pow(x0,-1.0)),-4.0))+(((((0.415774589581*pow(x2,-3.0))*pow(x4,-5.0))*pow((0.5+(-1.0*x3)),-1.0))*pow(((x2+(0.6666666666667*x3))+((0.3333333333333*x0)*x2)),4.0))*pow(sin(pow(x0,-1.0)),-4.0))+(((((-123.980080362086*x2)*x3)*pow(x0,4.0))*pow(x1,-4.0))*pow(x4,-5.0))+(((((-0.0426750673815*pow(x0,4.0))*pow(x1,-5.0))*pow(x4,-5.0))*pow((1.0+x2),4.0))*pow((1.0+x3),4.0))+(((((((5.617103e-07*pow(4.0,((0.5*x0)*x2)))*pow(2.5,(0.5*pow(x3,2.0))))*pow(x1,-4.0))*pow(x2,4.0))*pow(x4,-5.0))*pow(sin(x0),-8.0))*sin(x2))</t>
  </si>
  <si>
    <t>5.617103e-7*2.5**(0.5*x3**2.0)*4.0**(0.5*x0*x2)*x2**4.0*sin(x2)/(x1**4.0*x4**5.0*sin(x0)**8.0)</t>
  </si>
  <si>
    <t>0.0426750673815*x0**4.0*(x2</t>
  </si>
  <si>
    <t>1.0)**4.0*(x3</t>
  </si>
  <si>
    <t>1.0)**4.0/(x1**5.0*x4**5.0)</t>
  </si>
  <si>
    <t>4.8711908837663*x0**4.0*(0.4*x2*x3</t>
  </si>
  <si>
    <t>9.7423817675326*x0**4.0/(x1**5.0*x4**5.0)</t>
  </si>
  <si>
    <t>123.980080362086*x0**4.0*x2*x3/(x1**4.0*x4**5.0)</t>
  </si>
  <si>
    <t>79.7770356978041*x0**4.0*x2/(x1**3.0*x4**5.0)</t>
  </si>
  <si>
    <t>84.3926356960913*x0**4.0*x3/(x1**3.0*x4**5.0)</t>
  </si>
  <si>
    <t>0.0013188029458*x2*(0.5*x0*x2</t>
  </si>
  <si>
    <t>0.5*x3**2.0)**4.0/(x1**4.0*x4**5.0*sin(x0**(-1.0))**4.0)</t>
  </si>
  <si>
    <t>0.415774589581*(0.3333333333333*x0*x2</t>
  </si>
  <si>
    <t>0.6666666666667*x3)**4.0/(x2**3.0*x4**5.0*(0.5</t>
  </si>
  <si>
    <t>1.0*x3)**1.0*sin(x0**(-1.0))**4.0)</t>
  </si>
  <si>
    <t>((((0.1193662073189*x1)*pow(x0,-1.0))*pow(x2,-2.0))*pow(x4,2.0))+((((0.1193662073189*x3)*x4)*pow(x0,-1.0))*pow((x4*pow(x3,-1.0)),-1.0))</t>
  </si>
  <si>
    <t>0.1193662073189*x1*x4**2.0/(x0**1.0*x2**2.0)</t>
  </si>
  <si>
    <t>0.1193662073189*x3*x4/(x0**1.0*(x4/x3**1.0)**1.0)</t>
  </si>
  <si>
    <t>(1.0000496875024*x2)+((((0.5459712107704*x2)*pow(x0,-2.0))*pow(x1,2.0))*cos((2.0*x3)))+((((-1.0234212696107*x1)*x2)*pow(x0,-1.0))*cos(x3))</t>
  </si>
  <si>
    <t>0.5459712107704*x1**2.0*x2*cos(2.0*x3)/x0**2.0</t>
  </si>
  <si>
    <t>1.0234212696107*x1*x2*cos(x3)/x0**1.0</t>
  </si>
  <si>
    <t>1.0000496875024*x2</t>
  </si>
  <si>
    <t>(((-0.0072435823448*x2)*pow(x0,3.0))*pow(x4,-2.0))+((((0.1008132789408*x1)*x3)*pow(x0,2.0))*pow(x4,-2.0))</t>
  </si>
  <si>
    <t>(0.1008132789408*x0**2.0*x1*x3</t>
  </si>
  <si>
    <t>0.0072435823448*x0**3.0*x2)/x4**2.0</t>
  </si>
  <si>
    <t>(0.9801990128911*x0)+((-0.9899423842941*x0)*x1)+(((-0.7712707070307*x0)*pow((x2+(-1.0*x3)),2.0))*pow(log(x1),2.0))</t>
  </si>
  <si>
    <t>x0*(-0.9899423842941*x1</t>
  </si>
  <si>
    <t>0.7712707070307*(x2</t>
  </si>
  <si>
    <t>1.0*x3)**2.0*log(x1)**2.0</t>
  </si>
  <si>
    <t>0.9801990128911)</t>
  </si>
  <si>
    <t>((1.0000000000001*x1)*pow((x2+(x1*pow(x0,-1.0))),-1.0))</t>
  </si>
  <si>
    <t>1.0000000000001*x1/(x1/x0**1.0</t>
  </si>
  <si>
    <t>0.00579472767+(((0.5146832111066*x2)*x3)*pow((x0*x1),2.0))+((((0.9441760213363*x0)*x1)*x2)*x3)</t>
  </si>
  <si>
    <t>0.9441760213363*x0*x1*x2*x3</t>
  </si>
  <si>
    <t>0.5146832111066*x2*x3*(x0*x1)**2.0</t>
  </si>
  <si>
    <t>0.2399338529827+(0.1234838771397*x1)+(1.29202294e-05*pow(x1,12.0))+(1.7908790661713*pow(x1,-1.0))+(-2.0463912226107*pow((-0.25+x1),-1.0))</t>
  </si>
  <si>
    <t>1.7908790661713/x1**1.0</t>
  </si>
  <si>
    <t>0.1234838771397*x1</t>
  </si>
  <si>
    <t>1.29202294e-5*x1**12.0</t>
  </si>
  <si>
    <t>2.0463912226107/(x1</t>
  </si>
  <si>
    <t>0.25)**1.0</t>
  </si>
  <si>
    <t>(1.0100591997421*x2)+(((-1.2315404682476*x1)*x2)*pow((x1+(-1.35*x0)),-1.0))</t>
  </si>
  <si>
    <t>-1.2315404682476*x1*x2/(-1.35*x0</t>
  </si>
  <si>
    <t>1.0100591997421*x2</t>
  </si>
  <si>
    <t>0.9786563906228*x0*x1**2.0</t>
  </si>
  <si>
    <t>0.074086976587*x1*x3*x4**2.0*sin(x3/(x0</t>
  </si>
  <si>
    <t>x2/x4**1.0)**1.0)/(x0</t>
  </si>
  <si>
    <t>2.5827320263367*x2</t>
  </si>
  <si>
    <t>1.0194514020499*x3*x4</t>
  </si>
  <si>
    <t>0.9960762105086*x3*x5</t>
  </si>
  <si>
    <t>0.1041549825675*x3**2.0*x4**2.0*log(x1)*sin((x0</t>
  </si>
  <si>
    <t>4.338558569827*(x2**2.0/(x3**1.0*x4**1.0))**0.5</t>
  </si>
  <si>
    <t>0.0089550744423+(0.3776487075075*pow(x0,-1.0))+((-0.1197664628303*pow(x0,-2.5))*pow((x1+(-1.0*x2)),2.0))</t>
  </si>
  <si>
    <t>-0.1197664628303*(x1</t>
  </si>
  <si>
    <t>1.0*x2)**2.0/x0**2.5</t>
  </si>
  <si>
    <t>0.3776487075075/x0**1.0</t>
  </si>
  <si>
    <t>0.1140553138216+(1.4430938218615*pow(((x1*pow(x0,-1.0))+((-1.0*x2)*pow(x0,-1.0))),0.5))+(-0.136628646935*exp(((x3*pow(x4,-1.0))*sin(pow(x0,-1.0)))))</t>
  </si>
  <si>
    <t>1.4430938218615*((x1</t>
  </si>
  <si>
    <t>0.136628646935*exp(x3*sin(x0**(-1.0))/x4**1.0)</t>
  </si>
  <si>
    <t>0.950449267286+(0.5265271861264*pow((((x0*pow(x5,-1.0))*pow(((-0.4+(0.8*x4))+((x3*x5)*pow(x1,-1.0))),-1.0))+((((x1*x6)*pow(x5,-1.0))*pow((x3+(x3*x4)),-1.0))*sin(pow(x2,-1.0)))),2.0))</t>
  </si>
  <si>
    <t>0.5265271861264*((x0/(x3*x5/x1**1.0</t>
  </si>
  <si>
    <t>0.8*x4</t>
  </si>
  <si>
    <t>x1*x6*sin(x2**(-1.0))/(x3*(x4</t>
  </si>
  <si>
    <t>1))**1.0)/x5**1.0)**2.0</t>
  </si>
  <si>
    <t>0.2969986885988+(0.069243660071*x1)+(0.1705109184242*cos((x1*pow(pow(x0,-1.5),0.5))))+(-0.2299683787226*pow((x0+log(x1)),0.5))</t>
  </si>
  <si>
    <t>0.069243660071*x1</t>
  </si>
  <si>
    <t>0.2299683787226*(x0</t>
  </si>
  <si>
    <t>log(x1))**0.5</t>
  </si>
  <si>
    <t>0.1705109184242*cos(x1*(x0**(-1.5))**0.5)</t>
  </si>
  <si>
    <t>1.2395649495518*2.2**(x0*x1)</t>
  </si>
  <si>
    <t>3e-13+((((12.5663706143592*x0)*x2)*pow(x1,2.0))*pow(x3,-1.0))</t>
  </si>
  <si>
    <t>((((0.0530516476973*pow(x0,2.0))*pow(x1,2.0))*pow(x3,-2.0))*pow((x2*x3),-1.0))</t>
  </si>
  <si>
    <t>0.0530516476973*x0**2.0*x1**2.0/(x3**2.0*(x2*x3)**1.0)</t>
  </si>
  <si>
    <t>1.0021095673754*x0*x1</t>
  </si>
  <si>
    <t>0.3939564113051*x0*x1**3.0/(-0.4*x1</t>
  </si>
  <si>
    <t>(((((((0.2450451079579*pow(x0,2.0))*pow(x1,2.0))*pow(x2,2.0))*pow(x3,2.0))*pow(x4,2.0))*pow(x5,-2.0))*pow(x6,-8.0))+(((((((-0.0862278480775*pow(x0,2.0))*pow(x1,2.0))*pow(x2,2.0))*pow(x3,2.0))*pow(x4,2.0))*pow(x5,-2.0))*sin((10.0+pow(x6,-2.0))))+((((((((877.751832059527*pow(x0,2.0))*pow(x1,2.0))*pow(x2,2.0))*pow(x3,2.0))*pow(x4,2.0))*pow(x5,-2.0))*pow(x6,2.0))*pow((1.0+x6),-10.0))</t>
  </si>
  <si>
    <t>x0**2.0*x1**2.0*x2**2.0*x3**2.0*x4**2.0*(-0.0862278480775*x6**8.0*(x6</t>
  </si>
  <si>
    <t>1.0)**10.0*sin(x6**(-2.0)</t>
  </si>
  <si>
    <t>877.751832059527*x6**10.0</t>
  </si>
  <si>
    <t>0.2450451079579*(x6</t>
  </si>
  <si>
    <t>1.0)**10.0)/(x5**2.0*x6**8.0*(x6</t>
  </si>
  <si>
    <t>(0.98299247809*x0)+(((-0.1344881832517*x0)*x1)*pow((x1+(-0.9*x2)),-1.0))</t>
  </si>
  <si>
    <t>-0.1344881832517*x0*x1/(x1</t>
  </si>
  <si>
    <t>0.98299247809*x0</t>
  </si>
  <si>
    <t>1.0000000000001*x0*x1*x2**2.0</t>
  </si>
  <si>
    <t>((((0.0795774715459*x0)*x1)*pow(x2,-1.0))*pow(pow(x3,2.0),-1.0))</t>
  </si>
  <si>
    <t>0.0795774715459*x0*x1/(x2**1.0*(x3**2.0)**1.0)</t>
  </si>
  <si>
    <t>0.0172116987902+(((((0.2552849587904*x0)*x1)*x4)*pow((-0.5+x3),-0.5))*log((x2*pow(x3,-1.0))))+((((((1.0554645252357*x0)*x1)*x4)*pow((1.0+x3),-0.5))*log((x2*pow(x3,-1.0))))*sin(pow(x2,-1.0)))</t>
  </si>
  <si>
    <t>0.2552849587904*x0*x1*x4*log(x2/x3**1.0)/(x3</t>
  </si>
  <si>
    <t>1.0554645252357*x0*x1*x4*log(x2/x3**1.0)*sin(x2**(-1.0))/(x3</t>
  </si>
  <si>
    <t>(10.0000000000003*x1)+(3.3333333333339*x0)+(-3.3333333333332*pow(x0,3.0))</t>
  </si>
  <si>
    <t>3.3333333333339*x0</t>
  </si>
  <si>
    <t>3.3333333333332*x0**3.0</t>
  </si>
  <si>
    <t>10.0000000000003*x1</t>
  </si>
  <si>
    <t>(0.3561088984005*x0)+((0.0022803999613*x0)*exp(x1))+((-22.7757189427677*x0)*pow((-1.0+(-0.6666666666667*x1)),-5.0))+(((10.4174260196164*x0)*pow((-0.6+(-1.0*x1)),-5.0))*cos((x1*x2)))+((((5.8144694564749*x0)*pow((-1.0+(-0.6666666666667*x1)),-5.0))*cos((x1*x2)))*exp(x1))+((((-5.875261e-07*x0)*x1)*pow((-1.0+(-0.6666666666667*x1)),5.0))*exp(x1))+(((((7.349048e-07*x0)*x1)*pow((-1.0+(-0.6666666666667*x1)),5.0))*cos((x1*x2)))*exp(x1))</t>
  </si>
  <si>
    <t>7.349048e-7*x0*x1*(-0.6666666666667*x1</t>
  </si>
  <si>
    <t>1.0)**5.0*exp(x1)*cos(x1*x2)</t>
  </si>
  <si>
    <t>5.875261e-7*x0*x1*(-0.6666666666667*x1</t>
  </si>
  <si>
    <t>1.0)**5.0*exp(x1)</t>
  </si>
  <si>
    <t>10.4174260196164*x0*cos(x1*x2)/(-1.0*x1</t>
  </si>
  <si>
    <t>0.6)**5.0</t>
  </si>
  <si>
    <t>5.8144694564749*x0*exp(x1)*cos(x1*x2)/(-0.6666666666667*x1</t>
  </si>
  <si>
    <t>22.7757189427677*x0/(-0.6666666666667*x1</t>
  </si>
  <si>
    <t>0.0022803999613*x0*exp(x1)</t>
  </si>
  <si>
    <t>0.3561088984005*x0</t>
  </si>
  <si>
    <t>2.8121175325423+(1.2936528747423*x3)+(-1.5528335659727*x2)+(-2.8492935722863*pow(x4,-1.0))+((1.5099726440592*x2)*pow(sin((0.5220137820233*pow(x1,1.0))),3.0))+((-0.6144327254498*x3)*pow(sin((0.5492102467937*pow(x1,1.0))),3.0))+((-0.6403670880503*x0)*x2)+((-0.031181480654*cos(x4))*exp(x3))+(((1.7289426686619*x0)*x2)*pow(sin((0.5*pow(x1,1.0))),3.0))+((((0.9111983348281*pow(x2,-4.0))*pow(x3,(0.5*x0)))*pow(x3,(0.5*x4)))*pow(sin(((0.5*pow(x1,-0.5))+((x1*pow(x3,-1.0))*sin(pow(x1,-1.0))))),3.0))+((((-0.5128464764029*pow(x2,-4.0))*pow(x3,(0.5*x0)))*pow(x3,(0.5*x4)))*sin(((0.5*pow(x1,-0.5))+(x3*sin(pow(x1,-1.0))))))+((((-9.06814941e-05*pow(x1,6.0))*pow(x2,-6.0))*pow(x3,(0.5*x0)))*pow(x3,(0.5*x4)))+(((((-0.6126441828195*x1)*x3)*x4)*pow(x2,-1.0))*pow(sin((0.5492102467937*pow(x1,1.0))),3.0))+(((((-0.0199014725205*x0)*x1)*pow(x2,-1.0))*pow(sin((0.5492102467937*pow(x1,1.0))),3.0))*exp(x3))+((((((0.0353580983212*x0)*x1)*pow(x2,-1.0))*pow(sin((0.5492102467937*pow(x1,1.0))),3.0))*cos(x4))*exp(x3))+((((((8.88758054e-05*pow(x1,6.0))*pow(x2,-6.0))*pow(x3,-0.25))*pow(x3,(0.5*x0)))*pow(x3,(0.5*x2)))*pow(x3,(0.5*x4)))</t>
  </si>
  <si>
    <t>(x1*x2**16.0*x3**0.25*x4**1.0*(0.0353580983212*x0*exp(x3)*cos(x4)</t>
  </si>
  <si>
    <t>0.0199014725205*x0*exp(x3)</t>
  </si>
  <si>
    <t>0.6126441828195*x3*x4)*sin(0.5492102467937*x1**1.0)**3.0</t>
  </si>
  <si>
    <t>8.88758054e-5*x1**6.0*x2**11.0*x3**(0.5*x0</t>
  </si>
  <si>
    <t>0.5*x2</t>
  </si>
  <si>
    <t>0.5*x4)*x4**1.0</t>
  </si>
  <si>
    <t>9.06814941e-5*x1**6.0*x2**11.0*x3**(0.5*x0</t>
  </si>
  <si>
    <t>0.5*x4</t>
  </si>
  <si>
    <t>0.25)*x4**1.0</t>
  </si>
  <si>
    <t>x2**13.0*x3**(0.5*x0</t>
  </si>
  <si>
    <t>0.25)*x4**1.0*(-0.5128464764029*sin(0.5/x1**0.5</t>
  </si>
  <si>
    <t>x3*sin(x1**(-1.0)))</t>
  </si>
  <si>
    <t>0.9111983348281*sin(0.5/x1**0.5</t>
  </si>
  <si>
    <t>x1**1.0*sin(x1**(-1.0))/x3**1.0)**3.0)</t>
  </si>
  <si>
    <t>x2**17.0*x3**0.25*x4**1.0*(1.7289426686619*x0*x2*sin(0.5*x1**1.0)**3.0</t>
  </si>
  <si>
    <t>0.6403670880503*x0*x2</t>
  </si>
  <si>
    <t>1.5099726440592*x2*sin(0.5220137820233*x1**1.0)**3.0</t>
  </si>
  <si>
    <t>1.5528335659727*x2</t>
  </si>
  <si>
    <t>0.6144327254498*x3*sin(0.5492102467937*x1**1.0)**3.0</t>
  </si>
  <si>
    <t>1.2936528747423*x3</t>
  </si>
  <si>
    <t>0.031181480654*exp(x3)*cos(x4)</t>
  </si>
  <si>
    <t>2.8121175325423)</t>
  </si>
  <si>
    <t>2.8492935722863*x2**17.0*x3**0.25)/(x2**17.0*x3**0.25*x4**1.0)</t>
  </si>
  <si>
    <t>(0.9842998271974*x0)+(((0.1434299159844*x0)*x1)*pow((x2+(-1.1415926535898*x1)),-1.0))</t>
  </si>
  <si>
    <t>0.1434299159844*x0*x1/(-1.1415926535898*x1</t>
  </si>
  <si>
    <t>0.9842998271974*x0</t>
  </si>
  <si>
    <t>(0.7751628924751*x0)+((0.5636137182588*x0)*cos((1.0+(pow(x2,-1.0)*pow((((-0.45*x0)*pow(x1,-1.0))+((x0*x3)*pow(x1,-1.0))),0.5)))))</t>
  </si>
  <si>
    <t>x0*(0.5636137182588*cos((x0*(x3</t>
  </si>
  <si>
    <t>0.45)/x1**1.0)**0.5/x2**1.0</t>
  </si>
  <si>
    <t>0.7751628924751)</t>
  </si>
  <si>
    <t>1.4874534543141+(2.2711109602744*sin(x0))+(-2.7282590380301*cos(pow(0.5,(-0.5*x0))))+((-0.4951102291675*x0)*x1)+((-0.4536010439174*x0)*log(x0))+(((0.2268005219587*x0)*x1)*log(x0))</t>
  </si>
  <si>
    <t>0.2268005219587*x0*x1*log(x0)</t>
  </si>
  <si>
    <t>0.4951102291675*x0*x1</t>
  </si>
  <si>
    <t>0.4536010439174*x0*log(x0)</t>
  </si>
  <si>
    <t>2.2711109602744*sin(x0)</t>
  </si>
  <si>
    <t>2.7282590380301*cos(2.0**(0.5*x0))</t>
  </si>
  <si>
    <t>(((0.0766435444475*x0)*pow(x4,-1.0))*pow((x1+x2),-1.0))+(((((0.2165398906136*x0)*x1)*pow(x2,-2.0))*pow(x4,-1.0))*pow((1.0+(-0.3183098861838*x3)),2.0))</t>
  </si>
  <si>
    <t>0.2165398906136*x0*x1*(1.0</t>
  </si>
  <si>
    <t>0.3183098861838*x3)**2.0/(x2**2.0*x4**1.0)</t>
  </si>
  <si>
    <t>0.0766435444475*x0/(x4**1.0*(x1</t>
  </si>
  <si>
    <t>1.6e-12+((0.5*pow(x0,-1.0))*pow(x2,2.0))+(((0.5*x0)*pow(x1,2.0))*pow(x4,2.0))+(((((0.5*x0)*x5)*pow(x1,2.0))*pow(x3,-1.0))*pow(x4,3.0))</t>
  </si>
  <si>
    <t>0.5*x2**2.0/x0**1.0</t>
  </si>
  <si>
    <t>((0.9999255908418*x2)*x3)+((-0.0793997637018*x0)*x1)+(((0.0020359218632*pow(x2,-1.0))*pow(x3,-1.0))*pow((x0*x1),2.0))</t>
  </si>
  <si>
    <t>0.0020359218632*(x0*x1)**2.0/(x2**1.0*x3**1.0)</t>
  </si>
  <si>
    <t>0.9999255908418*x2*x3</t>
  </si>
  <si>
    <t>(2.0000000000002*x1)+(-1.0000000000001*pow(x1,2.0))+((-1.0000000000001*x0)*x1)</t>
  </si>
  <si>
    <t>2.0000000000002*x1</t>
  </si>
  <si>
    <t>1.0000000000001*x1**2.0</t>
  </si>
  <si>
    <t>4.9441463535702+(0.1078955980018*x2)+(-4.7072107678254*pow(sin((3.1415926535898*pow(((1.0+pow((x2+x3),-1.0))+(x3*pow((x2+pow(x2,-1.0)),-1.0))),-1.0))),4.0))+((0.6684937788121*pow((0.1+pow((x0+(-1.0*x1)),-2.0)),-1.0))*sin(pow((pow((x3+sin((0.5+x2))),-1.0)+(x3*pow((x2+pow(x2,-1.0)),-1.0))),-1.0)))</t>
  </si>
  <si>
    <t>0.1078955980018*x2</t>
  </si>
  <si>
    <t>0.6684937788121*sin((x3/(x2**(-1.0)</t>
  </si>
  <si>
    <t>sin(x2</t>
  </si>
  <si>
    <t>0.5))**(-1.0))**(-1.0))/((x0</t>
  </si>
  <si>
    <t>1.0*x1)**(-2.0)</t>
  </si>
  <si>
    <t>4.7072107678254*sin(3.1415926535898/(x3/(x2**(-1.0)</t>
  </si>
  <si>
    <t>x3)**(-1.0)</t>
  </si>
  <si>
    <t>1.0)**1.0)**4.0</t>
  </si>
  <si>
    <t>(0.0367704193124*x2)+(0.9634617758159*x3)+((0.2923563745853*x3)*pow(x1,0.5))+((0.7389349719507*x2)*pow(x0,0.25))+((-0.2913679385435*x2)*pow(x1,0.5))+((-0.7389349719507*x3)*pow(x0,0.25))</t>
  </si>
  <si>
    <t>0.7389349719507*x0**0.25*x2</t>
  </si>
  <si>
    <t>0.7389349719507*x0**0.25*x3</t>
  </si>
  <si>
    <t>0.2913679385435*x1**0.5*x2</t>
  </si>
  <si>
    <t>0.2923563745853*x1**0.5*x3</t>
  </si>
  <si>
    <t>0.0367704193124*x2</t>
  </si>
  <si>
    <t>0.9634617758159*x3</t>
  </si>
  <si>
    <t>(1.0052835338564*x0)+((-1.0225925690741*x1)*x3)+(((0.4119611953347*x0)*pow(x1,2.0))*pow(x2,-2.0))</t>
  </si>
  <si>
    <t>0.4119611953347*x0*x1**2.0/x2**2.0</t>
  </si>
  <si>
    <t>1.0052835338564*x0</t>
  </si>
  <si>
    <t>1.0225925690741*x1*x3</t>
  </si>
  <si>
    <t>0.0871606170085+(1.5191754290068*pow(cos(log(pow((((0.8414709848079+(x2*pow(x5,-1.0)))+(x4*pow(x3,-1.0)))+log((x1*pow(x0,-1.0)))),-1.0))),4.0))+(-0.1180409563751*x0)+((0.1786030378597*x0)*pow(x1,-1.0))+(((((0.0663098945985*x0)*x3)*x5)*pow(x2,-1.0))*pow(x4,-1.0))</t>
  </si>
  <si>
    <t>0.1786030378597*x0/x1**1.0</t>
  </si>
  <si>
    <t>0.0663098945985*x0*x3*x5/(x2**1.0*x4**1.0)</t>
  </si>
  <si>
    <t>0.1180409563751*x0</t>
  </si>
  <si>
    <t>1.5191754290068*cos(log((x2/x5**1.0</t>
  </si>
  <si>
    <t>log(x1/x0**1.0)</t>
  </si>
  <si>
    <t>0.8414709848079)**(-1.0)))**4.0</t>
  </si>
  <si>
    <t>0.0080058331433+((1.0010543580891*x0)*pow(x1,-1.0))+(((-5.4580559343399*x1)*pow(x0,-1.0))*pow(x2,-2.0))</t>
  </si>
  <si>
    <t>-5.4580559343399*x1/(x0**1.0*x2**2.0)</t>
  </si>
  <si>
    <t>1.0010543580891*x0/x1**1.0</t>
  </si>
  <si>
    <t>0.0023804086488+((0.9818254996614*x0)*x1)+(((-0.1352167326672*x0)*pow(x1,2.0))*pow((x1+(-0.9*x2)),-1.0))</t>
  </si>
  <si>
    <t>0.9818254996614*x0*x1</t>
  </si>
  <si>
    <t>0.1352167326672*x0*x1**2.0/(x1</t>
  </si>
  <si>
    <t>0.5000970503512+(-0.4983942930533*sin(((((((x0*x1)+(x0*pow(x2,-1.0)))+(pow(x0,-1.0)*pow(x1,-0.5)))+(pow(x1,2.0)*sin(pow(x2,-3.0))))+((x0*sin(x2))*sin(pow(x2,-1.0))))+(((10.0*x0)*x1)*pow(x2,-1.0)))))</t>
  </si>
  <si>
    <t>0.4983942930533*sin(1/(x0**1.0*x1**0.5)</t>
  </si>
  <si>
    <t>x0/x2**1.0</t>
  </si>
  <si>
    <t>x0*sin(x2**(-1.0))*sin(x2)</t>
  </si>
  <si>
    <t>x1**2.0*sin(x2**(-3.0)))</t>
  </si>
  <si>
    <t>-0.0998238325158*x2*x3**2.0/x4**2.0</t>
  </si>
  <si>
    <t>2.9566657700257*(x0*x1)**0.5</t>
  </si>
  <si>
    <t>0.0901598289816+((((0.0164321098022*pow(x1,6.0))*pow(x5,-4.0))*pow((x0*pow(x3,-1.0)),-4.0))*pow(((x0+x4)+(1.0*pow(x3,-1.0))),-4.0))+((((0.1860763283141*x2)*pow(x3,4.0))*pow(x5,-4.0))*pow((1.0+x4),-4.0))+((((((0.0831349661505*pow(x0,-2.0))*pow(x1,3.0))*pow(x3,2.0))*pow(x4,-2.0))*pow(x5,-2.0))*pow((pow((x2+pow(x1,-1.0)),-1.0)+(x0*pow(x2,-2.0))),-2.0))</t>
  </si>
  <si>
    <t>0.0831349661505*x1**3.0*x3**2.0/(x0**2.0*x4**2.0*x5**2.0*(x0/x2**2.0</t>
  </si>
  <si>
    <t>(x1**(-1.0)</t>
  </si>
  <si>
    <t>x2)**(-1.0))**2.0)</t>
  </si>
  <si>
    <t>0.0164321098022*x1**6.0/(x5**4.0*(x0/x3**1.0)**4.0*(x0</t>
  </si>
  <si>
    <t>1.0/x3**1.0</t>
  </si>
  <si>
    <t>x4)**4.0)</t>
  </si>
  <si>
    <t>0.1860763283141*x2*x3**4.0/(x5**4.0*(x4</t>
  </si>
  <si>
    <t>1.0)**4.0)</t>
  </si>
  <si>
    <t>(((0.8224632758544*x0)*x1)*pow(x3,-1.0))+((((6.3909889744689*x0)*x1)*pow(x3,-1.0))*pow((((-0.7272727272727*x2)*sin(((1.5707963267949+x4)+(-1.0*x5))))+sin(((1.5707963267949+x4)+(-1.0*x5)))),2.0))+((((6.3510441309939*x0)*x1)*pow(x3,-1.0))*sin(((1.5707963267949+x4)+(-1.0*x5))))+((((4.6719178044371*x0)*x1)*pow(x3,-1.0))*sin(x2))+(((((4.4592037563605*x0)*x1)*pow(x3,-1.0))*cos((3.1415926535898*pow(x2,-1.0))))*sin(((1.5707963267949+x4)+(-1.0*x5))))</t>
  </si>
  <si>
    <t>x0*x1*(6.3909889744689*((1</t>
  </si>
  <si>
    <t>0.7272727272727*x2)*sin(x4</t>
  </si>
  <si>
    <t>1.0*x5</t>
  </si>
  <si>
    <t>1.5707963267949))**2.0</t>
  </si>
  <si>
    <t>4.6719178044371*sin(x2)</t>
  </si>
  <si>
    <t>4.4592037563605*sin(x4</t>
  </si>
  <si>
    <t>1.5707963267949)*cos(3.1415926535898/x2**1.0)</t>
  </si>
  <si>
    <t>6.3510441309939*sin(x4</t>
  </si>
  <si>
    <t>1.5707963267949)</t>
  </si>
  <si>
    <t>0.8224632758544)/x3**1.0</t>
  </si>
  <si>
    <t>(((((0.1714659337324*x1)*x3)*x5)*pow(x0,-1.0))*pow(x2,-5.0))+(((((0.1739985522786*x1)*x4)*x5)*pow(x0,-1.0))*pow(x2,-5.0))</t>
  </si>
  <si>
    <t>x1*x5*(0.1714659337324*x3</t>
  </si>
  <si>
    <t>0.1739985522786*x4)/(x0**1.0*x2**5.0)</t>
  </si>
  <si>
    <t>(0.3861071348941*x0)+(((0.0293660115861*x0)*pow((x3*pow(x2,-1.0)),-5.0))*pow((x4*pow(x1,-1.0)),-5.0))+(((((1.2773280726307*x0)*pow(x1,2.0))*pow(x2,2.0))*pow(x3,-2.0))*pow(x4,-2.0))</t>
  </si>
  <si>
    <t>1.2773280726307*x0*x1**2.0*x2**2.0/(x3**2.0*x4**2.0)</t>
  </si>
  <si>
    <t>0.0293660115861*x0/((x4/x1**1.0)**5.0*(x3/x2**1.0)**5.0)</t>
  </si>
  <si>
    <t>0.3861071348941*x0</t>
  </si>
  <si>
    <t>-0.4160590829378*x0/x1**2.0</t>
  </si>
  <si>
    <t>0.8630147443994*x1</t>
  </si>
  <si>
    <t>0.2749387154439*(x2</t>
  </si>
  <si>
    <t>3.2885721348664*log(x0*(x2</t>
  </si>
  <si>
    <t>x0**2.0*sin(x1**(-2.0))</t>
  </si>
  <si>
    <t>5.1415926535898*sin(x0**(-1.0)))</t>
  </si>
  <si>
    <t>(0.2751209629985*x0)+((0.8928329861424*x0)*x2)+((0.0594592616154*x0)*pow(x1,2.0))+(((0.8882067694093*x0)*x3)*pow((1.0+(x2*pow(x3,-1.0))),-1.0))+(((-1.0272896294901*x0)*pow(x2,-1.0))*pow(x3,-1.0))+((((2.7236876662312*x0)*x1)*pow((1.0+x2),-1.0))*pow((1.0+x3),-1.0))</t>
  </si>
  <si>
    <t>2.7236876662312*x0*x1/((x2</t>
  </si>
  <si>
    <t>1.0)**1.0*(x3</t>
  </si>
  <si>
    <t>0.0594592616154*x0*x1**2.0</t>
  </si>
  <si>
    <t>1.0272896294901*x0/(x2**1.0*x3**1.0)</t>
  </si>
  <si>
    <t>0.8928329861424*x0*x2</t>
  </si>
  <si>
    <t>0.8882067694093*x0*x3/(x2/x3**1.0</t>
  </si>
  <si>
    <t>0.2751209629985*x0</t>
  </si>
  <si>
    <t>((((-1.0*x3)*pow(x1,1.0))*pow(x2,-1.0))*pow((1.0+(-1.0*x0)),-1.0))</t>
  </si>
  <si>
    <t>-1.0*x1**1.0*x3/(x2**1.0*(1</t>
  </si>
  <si>
    <t>(1.0*x1)+(-0.0749999999996*pow(x1,2.0))+((-1.0*x1)*pow((1.0+x0),-1.0))</t>
  </si>
  <si>
    <t>0.0749999999996*x1**2.0</t>
  </si>
  <si>
    <t>(3.0*x0)+(-1.0*pow(x0,2.0))+((-2.0000000000001*x0)*x1)</t>
  </si>
  <si>
    <t>1.1427555903198*x0</t>
  </si>
  <si>
    <t>9.9935109632597*x0**2.0/(x0</t>
  </si>
  <si>
    <t>x1*x3)**1.0</t>
  </si>
  <si>
    <t>0.9994580015039+((8.8843474996676*pow(((x2+pow(x1,-1.0))+pow(x3,-1.0)),-2.0))*log(((x0*x1)*pow(x2,-2.0))))+(((0.3637156976676*x1)*sin(x4))*sin(x5))+((((2.0267163686382*x0)*pow(x2,-2.0))*sin(x4))*sin(x5))</t>
  </si>
  <si>
    <t>2.0267163686382*x0*sin(x4)*sin(x5)/x2**2.0</t>
  </si>
  <si>
    <t>0.3637156976676*x1*sin(x4)*sin(x5)</t>
  </si>
  <si>
    <t>8.8843474996676*log(x0*x1/x2**2.0)/(x1**(-1.0)</t>
  </si>
  <si>
    <t>x3**(-1.0))**2.0</t>
  </si>
  <si>
    <t>26.7288435674661+((79.7473474483054*pow(x0,4.0))*pow(x4,-5.0))+((-22.598410881857*x0)*x1)+(((5.952834472078*pow(x0,4.0))*pow(x1,-4.0))*pow((pow(((x3+pow(x2,2.0))+(2.0*x2)),-1.0)+(x4*pow((x1+x3),-1.0))),-3.0))+(((14.235990128911*pow(x0,4.0))*pow(x4,-5.0))*pow((((1.0+x3)+(-1.0*x1))+sin(x4)),2.0))+(((-56.4394153037683*pow(x0,5.0))*pow(x2,-1.0))*pow(x4,-5.0))+(((-35.3561301268531*x3)*pow(x0,4.0))*pow(x4,-5.0))+((((-0.1229187070758*pow(x0,4.0))*pow(x1,-4.0))*pow((x4*pow(x3,-1.0)),-3.0))*pow(((0.8485281374238+x1)+((x2*pow(x1,-1.0))*pow(x4,-1.0))),4.0))+(((((-0.0148845363222*pow(x0,4.0))*pow(x1,-4.0))*pow(x2,4.0))*pow(x4,-5.0))*pow(((1.0+x3)+x4),2.0))+((((((-0.4519164250014*x2)*pow(x0,4.0))*pow(x1,-4.0))*pow(x4,-4.0))*pow((x3+((0.5*pow(x1,-1.0))*pow(x4,-3.0))),2.0))*pow(((1.0+pow(x2,0.5))+(0.5*sin((x1*x4)))),4.0))</t>
  </si>
  <si>
    <t>0.4519164250014*x0**4.0*x2*(0.5/(x1**1.0*x4**3.0)</t>
  </si>
  <si>
    <t>x3)**2.0*(x2**0.5</t>
  </si>
  <si>
    <t>0.5*sin(x1*x4)</t>
  </si>
  <si>
    <t>1.0)**4.0/(x1**4.0*x4**4.0)</t>
  </si>
  <si>
    <t>0.0148845363222*x0**4.0*x2**4.0*(x3</t>
  </si>
  <si>
    <t>1.0)**2.0/(x1**4.0*x4**5.0)</t>
  </si>
  <si>
    <t>0.1229187070758*x0**4.0*(x2/(x1**1.0*x4**1.0)</t>
  </si>
  <si>
    <t>0.8485281374238)**4.0/(x1**4.0*(x4/x3**1.0)**3.0)</t>
  </si>
  <si>
    <t>5.952834472078*x0**4.0/(x1**4.0*(x4/(x1</t>
  </si>
  <si>
    <t>(2.0*x2</t>
  </si>
  <si>
    <t>x3)**(-1.0))**3.0)</t>
  </si>
  <si>
    <t>35.3561301268531*x0**4.0*x3/x4**5.0</t>
  </si>
  <si>
    <t>14.235990128911*x0**4.0*(-1.0*x1</t>
  </si>
  <si>
    <t>sin(x4)</t>
  </si>
  <si>
    <t>1.0)**2.0/x4**5.0</t>
  </si>
  <si>
    <t>79.7473474483054*x0**4.0/x4**5.0</t>
  </si>
  <si>
    <t>56.4394153037683*x0**5.0/(x2**1.0*x4**5.0)</t>
  </si>
  <si>
    <t>(0.5037690441146*x0)+((-0.1812412443427*x0)*pow((1.0+(-0.6666666666667*sin(log((((x1*x2)*pow(x3,-1.0))*pow(x4,-1.0)))))),2.0))</t>
  </si>
  <si>
    <t>x0*(0.5037690441146</t>
  </si>
  <si>
    <t>0.1812412443427*(1.0</t>
  </si>
  <si>
    <t>(1.3884758439398*x0*x3*sin(x2*(1.0*x3</t>
  </si>
  <si>
    <t>0.45))</t>
  </si>
  <si>
    <t>1.4697553261333*x0*x3</t>
  </si>
  <si>
    <t>x2)**1.0*(0.4038753872987*sin(x1)</t>
  </si>
  <si>
    <t>0.3233529284609))/(x1</t>
  </si>
  <si>
    <t>((0.4508602550902*x0)*pow(x1,2.0))+((0.9996507046855*x0)*pow(x2,2.0))+(((0.006909034684*x0)*x1)*x2)+(((-0.1552423892768*x0)*pow(x1,3.0))*pow((x1+(-1.0*x2)),-1.0))</t>
  </si>
  <si>
    <t>0.006909034684*x0*x1*x2</t>
  </si>
  <si>
    <t>0.4508602550902*x0*x1**2.0</t>
  </si>
  <si>
    <t>0.1552423892768*x0*x1**3.0/(x1</t>
  </si>
  <si>
    <t>0.9996507046855*x0*x2**2.0</t>
  </si>
  <si>
    <t>((1.0955395615254*x0)*x1)+(((-0.2149145579995*x0)*x1)*sin((9.0*pow((1.0+(0.3333333333333*log((1.0+sin((pow(x1,2.0)*pow((x1+((x3*x4)*pow(x2,-1.0))),-2.0))))))),2.0))))+(((-1.0179815873792*x0)*x4)*pow(((x2*pow(x3,-1.0))+(x4*pow(x1,-1.0))),-1.0))</t>
  </si>
  <si>
    <t>-0.2149145579995*x0*x1*sin(9.0*(0.3333333333333*log(sin(x1**2.0/(x1</t>
  </si>
  <si>
    <t>x3*x4/x2**1.0)**2.0)</t>
  </si>
  <si>
    <t>1.0955395615254*x0*x1</t>
  </si>
  <si>
    <t>1.0179815873792*x0*x4/(x4/x1**1.0</t>
  </si>
  <si>
    <t>(1.0015607656735*x0)+((-0.4417307348603*x0)*sin((log((x0*pow(x1,-1.0)))*log((x0*pow(x2,-1.0))))))</t>
  </si>
  <si>
    <t>x0*(1.0015607656735</t>
  </si>
  <si>
    <t>0.4417307348603*sin(log(x0/x1**1.0)*log(x0/x2**1.0)))</t>
  </si>
  <si>
    <t>0.3734084010179+(0.2720922200238*sin(log(pow(x0,-1.0))))+((-0.5459578713636*pow(0.2,x0))*pow((x1+(-1.0*x2)),2.0))</t>
  </si>
  <si>
    <t>-0.5459578713636*0.2**x0*(x1</t>
  </si>
  <si>
    <t>0.2720922200238*sin(log(x0**(-1.0)))</t>
  </si>
  <si>
    <t>(x1**2.0*(1.0022772131837*x3</t>
  </si>
  <si>
    <t>0.012137198937)</t>
  </si>
  <si>
    <t>1.5899847329952*x2*log(x0)**2.0</t>
  </si>
  <si>
    <t>0.4723626535734*x2**3.0*log(x3)**2.0)/x1**2.0</t>
  </si>
  <si>
    <t>(((-0.0072011878541*x2)*pow(x0,3.0))*pow(x4,-2.0))+((((0.1007987268675*x1)*x3)*pow(x0,2.0))*pow(x4,-2.0))</t>
  </si>
  <si>
    <t>(0.1007987268675*x0**2.0*x1*x3</t>
  </si>
  <si>
    <t>0.0072011878541*x0**3.0*x2)/x4**2.0</t>
  </si>
  <si>
    <t>(0.9704595768748*x0)+((-0.985608957925*x0)*x1)+(((-0.1019569854723*x0)*pow(x1,2.0))*pow((x2+(-1.0*x3)),2.0))</t>
  </si>
  <si>
    <t>x0*(-0.985608957925*x1</t>
  </si>
  <si>
    <t>0.1019569854723*x1**2.0*(x2</t>
  </si>
  <si>
    <t>0.9704595768748)</t>
  </si>
  <si>
    <t>0.2502576298407/x0**(1.0*x0)</t>
  </si>
  <si>
    <t>0.0605827895384+(1.450413545452*pow(((x1*pow(x0,-1.0))+((-1.0*x2)*pow(x0,-1.0))),0.5))+(-0.1097246320993*exp(((x3*pow(x0,-1.0))*pow(x4,-1.0))))</t>
  </si>
  <si>
    <t>1.450413545452*((x1</t>
  </si>
  <si>
    <t>0.1097246320993*exp(x3/(x0**1.0*x4**1.0))</t>
  </si>
  <si>
    <t>((((1.0*x0)*x1)*x4)*pow(x3,-1.0))+((((-1.0*x0)*x1)*x4)*pow(x2,-1.0))</t>
  </si>
  <si>
    <t>1.0*x0*x1*x4*(x2**1.0</t>
  </si>
  <si>
    <t>((0.4999999999999*x0)*pow(x1,2.0))</t>
  </si>
  <si>
    <t>0.4999999999999*x0*x1**2.0</t>
  </si>
  <si>
    <t>0.0065254203721+(((0.5239288531041*x2)*x3)*pow((x0*x1),2.0))+((((0.938738917261*x0)*x1)*x2)*x3)</t>
  </si>
  <si>
    <t>0.938738917261*x0*x1*x2*x3</t>
  </si>
  <si>
    <t>0.5239288531041*x2*x3*(x0*x1)**2.0</t>
  </si>
  <si>
    <t>(3.3333333333333*x0)+(10.0000000000005*x1)+(-3.3333333333333*pow(x0,3.0))</t>
  </si>
  <si>
    <t>10.0000000000005*x1</t>
  </si>
  <si>
    <t>(0.55*sin(x0))+((0.45*cos((2.0*pow(x1,1.0))))*sin(x0))</t>
  </si>
  <si>
    <t>(0.45*cos(2.0*x1**1.0)</t>
  </si>
  <si>
    <t>0.55)*sin(x0)</t>
  </si>
  <si>
    <t>1.9815520716106*(x0**2.0*x1**2.0*x2**2.0*x4*x6/(x3**2.0*x7**2.0))**0.5/(x5</t>
  </si>
  <si>
    <t>1.0*x8</t>
  </si>
  <si>
    <t>0.8775825618904)**1.0</t>
  </si>
  <si>
    <t>0.1028466275971*x0*x1*x2**2.0*x3**2.0*x4/(x4**(-1.0)</t>
  </si>
  <si>
    <t>0.5302500889504*x0*x1*x2**2.0*x3**2.0*x4**5.0/((-0.5*x4</t>
  </si>
  <si>
    <t>0.5)**2.0*log(x5)**4.0)</t>
  </si>
  <si>
    <t>(3.9999999999999*x0)+(-1.0*pow(x0,2.0))+(-0.9999999999999*x1)+((1.0*x1)*pow((1.0+x0),-1.0))</t>
  </si>
  <si>
    <t>3.9999999999999*x0</t>
  </si>
  <si>
    <t>6.2757549168802*x2*x3/(x0*x1)**1.0</t>
  </si>
  <si>
    <t>(1.9999999999999*x0)+((-2.0*x0)*cos(((1.0*pow(x1,1.0))*pow(x2,1.0))))</t>
  </si>
  <si>
    <t>x0*(1.9999999999999</t>
  </si>
  <si>
    <t>2.0*cos(1.0*x1**1.0*x2**1.0))</t>
  </si>
  <si>
    <t>((((0.3333333333333*x0)*x2)*pow(x1,2.0))*pow((x3*x4),-1.0))</t>
  </si>
  <si>
    <t>0.3333333333333*x0*x1**2.0*x2/(x3*x4)**1.0</t>
  </si>
  <si>
    <t>((1.4142135623731*pow(x2,1.0))*pow((0.5+(x1*pow((x0+(-1.0*x1)),-1.0))),0.5))</t>
  </si>
  <si>
    <t>1.4142135623731*x2**1.0*(x1/(x0</t>
  </si>
  <si>
    <t>(((-0.9999906470329*x0)*x2)*cos(x1))+((((-0.2101940380655*x0)*pow(x2,-2.0))*pow(x3,3.0))*cos(x1))+(((((0.5969334333371*x0)*pow(x2,-2.0))*pow(x3,3.0))*cos(x1))*log((0.5403023058681+x4)))+(((((-0.0481890877767*x0)*x4)*pow(x2,-2.0))*pow(x3,3.0))*cos(x1))</t>
  </si>
  <si>
    <t>x0*(-0.9999906470329*x2**3.0</t>
  </si>
  <si>
    <t>0.0481890877767*x3**3.0*x4</t>
  </si>
  <si>
    <t>0.5969334333371*x3**3.0*log(x4</t>
  </si>
  <si>
    <t>0.2101940380655*x3**3.0)*cos(x1)/x2**2.0</t>
  </si>
  <si>
    <t>0.9367460781497+(6.8836851579353*pow(sin((pow(x5,-2.0)*sin(pow(((x3*pow(x0,-1.0))+(x4*pow(x1,-1.0))),-2.0)))),2.0))+(((((((1.9302548754273*x0)*x1)*x6)*pow(x3,-1.0))*pow(x4,-1.0))*pow(x5,-2.0))*pow((1.0+x2),-2.0))</t>
  </si>
  <si>
    <t>1.9302548754273*x0*x1*x6/(x3**1.0*x4**1.0*x5**2.0*(x2</t>
  </si>
  <si>
    <t>3.44184257896765*cos(2*sin((x3/x0**1.0</t>
  </si>
  <si>
    <t>x4/x1**1.0)**(-2.0))/x5**2.0)</t>
  </si>
  <si>
    <t>(0.999913191387*x2)+((((0.5415527302625*x2)*pow(x0,-2.0))*pow(x1,2.0))*cos((2.0*x3)))+((((-1.0308080399272*x1)*x2)*pow(x0,-1.0))*cos(x3))</t>
  </si>
  <si>
    <t>0.5415527302625*x1**2.0*x2*cos(2.0*x3)/x0**2.0</t>
  </si>
  <si>
    <t>1.0308080399272*x1*x2*cos(x3)/x0**1.0</t>
  </si>
  <si>
    <t>0.999913191387*x2</t>
  </si>
  <si>
    <t>0.4909709233183+(0.172750550773*x0)+((0.2186653938773*x0)*log(x2))+((0.7050773068509*log(x0))*sin(log(((x1*x2)*pow(x3,-1.0)))))+(((0.514843272163*x0)*x1)*pow(0.1,x3))</t>
  </si>
  <si>
    <t>0.514843272163*0.1**x3*x0*x1</t>
  </si>
  <si>
    <t>0.2186653938773*x0*log(x2)</t>
  </si>
  <si>
    <t>0.172750550773*x0</t>
  </si>
  <si>
    <t>0.7050773068509*log(x0)*sin(log(x1*x2/x3**1.0))</t>
  </si>
  <si>
    <t>((0.5*pow(x0,-1.0))*pow(x2,2.0))+(((0.5*x0)*pow(x1,2.0))*pow(x4,2.0))+(((((0.5*x0)*x5)*pow(x1,2.0))*pow(x3,-1.0))*pow(x4,3.0))</t>
  </si>
  <si>
    <t>((0.9999501355952*x0)*x1)+(((0.497969490335*x0)*pow(x1,3.0))*pow(((1.0+pow(x2,2.0))+(-2.0*x1)),-1.0))</t>
  </si>
  <si>
    <t>0.9999501355952*x0*x1</t>
  </si>
  <si>
    <t>0.497969490335*x0*x1**3.0/(-2.0*x1</t>
  </si>
  <si>
    <t>0.5562807145205*x0**2.0*x1**2.0*x2**2.0*x3**2.0*x4**2.0/(x5**2.0*x6**2.0*log(x6</t>
  </si>
  <si>
    <t>0.0085273986199/(x5/(x0**1.0*x1**1.0*x2**1.0*x3**1.0*x4**1.0*(1</t>
  </si>
  <si>
    <t>x6)**1.0))**2.0</t>
  </si>
  <si>
    <t>1.9224586919861+(-2.3978097325149*x1)+((0.0178069517148*pow(x3,2.0))*pow(x4,2.0))+((0.2084889875348*x0)*x1)+((0.9580793707671*x0)*pow(x1,2.0))+((0.363434828079*pow(x1,2.0))*cos((2.2214414690792*pow(((pow(x3,-1.0)*pow(x4,-1.0))+((((0.7071067811865*x1)*pow(x0,0.5))*pow(x3,-1.0))*pow(x4,-1.0))),-0.5))))+((0.9961041450436*x3)*x5)+((-0.9262678722193*x2)*cos((1.7724538509055*pow(((x1*pow(x3,-1.0))*pow(x4,-1.0)),0.5))))+((((7.5516237109471*x1)*x3)*x4)*pow(((6.0+x2)+(2.0*x0)),-1.0))</t>
  </si>
  <si>
    <t>0.2084889875348*x0*x1</t>
  </si>
  <si>
    <t>0.9580793707671*x0*x1**2.0</t>
  </si>
  <si>
    <t>7.5516237109471*x1*x3*x4/(2.0*x0</t>
  </si>
  <si>
    <t>6.0)**1.0</t>
  </si>
  <si>
    <t>2.3978097325149*x1</t>
  </si>
  <si>
    <t>0.363434828079*x1**2.0*cos(2.2214414690792/(0.7071067811865*x0**0.5*x1/(x3**1.0*x4**1.0)</t>
  </si>
  <si>
    <t>1/(x3**1.0*x4**1.0))**0.5)</t>
  </si>
  <si>
    <t>0.9262678722193*x2*cos(1.7724538509055*(x1/(x3**1.0*x4**1.0))**0.5)</t>
  </si>
  <si>
    <t>0.9961041450436*x3*x5</t>
  </si>
  <si>
    <t>0.0178069517148*x3**2.0*x4**2.0</t>
  </si>
  <si>
    <t>-0.7082545648377/x1**2.0</t>
  </si>
  <si>
    <t>0.3348497896852*x1</t>
  </si>
  <si>
    <t>0.5503134649112/sin(x1)**2.0</t>
  </si>
  <si>
    <t>1.3315783313414*sin(sin(x1)</t>
  </si>
  <si>
    <t>100.0)**2.0</t>
  </si>
  <si>
    <t>1.239922982707*2.2**(x0*x1)</t>
  </si>
  <si>
    <t>0.4893048506725+((-0.2803912896036*pow(x2,0.5))*cos((((x2+(pow(x0,-1.0)*pow(x1,-1.0)))+(((-10.0*x0)*x1)*pow(x2,-1.0)))+sin((x0*x1)))))</t>
  </si>
  <si>
    <t>-0.2803912896036*x2**0.5*cos(1/(x0**1.0*x1**1.0)</t>
  </si>
  <si>
    <t>(0.1797416415248*x0)+((20.4915078321661*x0)*pow((1.0+sin((0.5*x1))),-6.0))+((-0.1756677656029*x0)*cos((x1*x2)))+(((-20.6259331687315*x0)*pow((1.0+sin((0.5*x1))),-6.0))*cos((x1*x2)))</t>
  </si>
  <si>
    <t>x0*((0.1797416415248</t>
  </si>
  <si>
    <t>0.1756677656029*cos(x1*x2))*(sin(0.5*x1)</t>
  </si>
  <si>
    <t>1.0)**6.0</t>
  </si>
  <si>
    <t>20.6259331687315*cos(x1*x2)</t>
  </si>
  <si>
    <t>20.4915078321661)/(sin(0.5*x1)</t>
  </si>
  <si>
    <t>(0.9826951509711*x0)+(((-0.1338207080837*x0)*x1)*pow((x1+(-0.9*x2)),-1.0))</t>
  </si>
  <si>
    <t>-0.1338207080837*x0*x1/(x1</t>
  </si>
  <si>
    <t>0.9826951509711*x0</t>
  </si>
  <si>
    <t>(0.4837861860524*x0)+((0.5159073120071*x0)*pow(cos((x1*pow(x2,-1.0))),-2.0))+(((-3.2372730541549*x1)*x3)*pow((0.8+cos((x1*pow(x2,-1.0)))),-2.0))</t>
  </si>
  <si>
    <t>0.5159073120071*x0/cos(x1/x2**1.0)**2.0</t>
  </si>
  <si>
    <t>0.4837861860524*x0</t>
  </si>
  <si>
    <t>3.2372730541549*x1*x3/(cos(x1/x2**1.0)</t>
  </si>
  <si>
    <t>0.8)**2.0</t>
  </si>
  <si>
    <t>((0.9999350817478*x2)*x3)+((-0.079419697772*x0)*x1)+((((0.0020422733792*pow(x0,2.0))*pow(x1,2.0))*pow(x2,-1.0))*pow(x3,-1.0))</t>
  </si>
  <si>
    <t>0.0020422733792*x0**2.0*x1**2.0/(x2**1.0*x3**1.0)</t>
  </si>
  <si>
    <t>0.9999350817478*x2*x3</t>
  </si>
  <si>
    <t>((0.9813176554377*x0)*x1)+(((-0.1362681600717*x0)*pow(x1,2.0))*pow((x1+(-0.9*x2)),-1.0))</t>
  </si>
  <si>
    <t>0.9813176554377*x0*x1</t>
  </si>
  <si>
    <t>0.1362681600717*x0*x1**2.0/(x1</t>
  </si>
  <si>
    <t>(1.001980833863*x0)+(((0.3937285040684*x0)*pow(x1,2.0))*pow((x2+(-0.4*x1)),-2.0))</t>
  </si>
  <si>
    <t>0.3937285040684*x0*x1**2.0/(-0.4*x1</t>
  </si>
  <si>
    <t>1.001980833863*x0</t>
  </si>
  <si>
    <t>5.0760760249922+(0.1216982716237*x2)+(-3.8351923709417*pow(((x2*sin(pow(x3,-1.0)))+(x3*sin(pow((-0.5+x2),-1.0)))),-1.0))+((-2.9997181114218*pow((((x2*sin(pow(x3,-1.0)))+(x3*sin(pow(x2,-1.0))))+((-1.0*x3)*sin(pow(x3,-1.0)))),-1.0))*cos(log((pow(((pow(x0,-1.0)*pow(x1,-1.0))+(pow(x0,-2.0)*pow(x1,2.0))),-1.0)+(pow(x1,-1.0)*sin(pow(x0,-1.0)))))))</t>
  </si>
  <si>
    <t>0.1216982716237*x2</t>
  </si>
  <si>
    <t>3.8351923709417/(x2*sin(x3**(-1.0))</t>
  </si>
  <si>
    <t>x3*sin((x2</t>
  </si>
  <si>
    <t>0.5)**(-1.0)))**1.0</t>
  </si>
  <si>
    <t>2.9997181114218*cos(log(sin(x0**(-1.0))/x1**1.0</t>
  </si>
  <si>
    <t>(x1**2.0/x0**2.0</t>
  </si>
  <si>
    <t>1/(x0**1.0*x1**1.0))**(-1.0)))/(x2*sin(x3**(-1.0))</t>
  </si>
  <si>
    <t>x3*sin(x2**(-1.0))</t>
  </si>
  <si>
    <t>1.0*x3*sin(x3**(-1.0)))**1.0</t>
  </si>
  <si>
    <t>(0.4856923031593*pow((pow(x0,2.0)+(pow(x0,-1.0)*pow(x1,3.0))),-0.5))+(-0.1031685707674*pow(x0,-1.0))</t>
  </si>
  <si>
    <t>-0.1031685707674/x0**1.0</t>
  </si>
  <si>
    <t>0.4856923031593/(x1**3.0/x0**1.0</t>
  </si>
  <si>
    <t>x0**2.0)**0.5</t>
  </si>
  <si>
    <t>(((-0.039788735773*pow(x0,-1.0))*pow(x3,2.0))*pow(x5,2.0))+(((-0.039788735773*x1)*pow(x0,-1.0))*pow((pow(x2,-1.0)*pow(x5,2.0)),2.0))+((((0.0795774715459*x4)*pow(x0,-1.0))*pow(x3,2.0))*pow(x5,2.0))</t>
  </si>
  <si>
    <t>(0.0428883340233*x2)+(0.9535969099464*x3)+((0.2915049425486*x3)*pow(x1,0.5))+((0.7335835080662*x2)*pow(x0,0.25))+((-0.2906242855742*x2)*pow(x1,0.5))+((-0.7335835080662*x3)*pow(x0,0.25))</t>
  </si>
  <si>
    <t>0.7335835080662*x0**0.25*x2</t>
  </si>
  <si>
    <t>0.7335835080662*x0**0.25*x3</t>
  </si>
  <si>
    <t>0.2906242855742*x1**0.5*x2</t>
  </si>
  <si>
    <t>0.2915049425486*x1**0.5*x3</t>
  </si>
  <si>
    <t>0.0428883340233*x2</t>
  </si>
  <si>
    <t>0.9535969099464*x3</t>
  </si>
  <si>
    <t>(-0.0493593460632*x0)+((1.1119472214866*x0)*pow((2.0+(((pow(x1,-2.0)*pow(x2,-2.0))*pow(x3,2.0))*pow(x4,2.0))),-1.0))</t>
  </si>
  <si>
    <t>1.1119472214866*x0/(x3**2.0*x4**2.0/(x1**2.0*x2**2.0)</t>
  </si>
  <si>
    <t>0.0493593460632*x0</t>
  </si>
  <si>
    <t>0.0082898825281+((1.0007658181515*x0)*pow(x1,-1.0))+(((-5.4294243199209*x1)*pow(x0,-1.0))*pow(x2,-2.0))</t>
  </si>
  <si>
    <t>-5.4294243199209*x1/(x0**1.0*x2**2.0)</t>
  </si>
  <si>
    <t>1.0007658181515*x0/x1**1.0</t>
  </si>
  <si>
    <t>1.6277990619887+(-1.6974127122289*cos((((x0*x3)*x5)*pow(((x3*x5)+(((x1*x2)*x4)*pow((-0.9+x0),0.5))),-1.0))))</t>
  </si>
  <si>
    <t>1.6974127122289*cos(x0*x3*x5/(x1*x2*x4*(x0</t>
  </si>
  <si>
    <t>0.9)**0.5</t>
  </si>
  <si>
    <t>x3*x5)**1.0)</t>
  </si>
  <si>
    <t>2.2583014166725+(2.0686726368567*x0)+(2.0676357351354*x1)+((-2.6264339168816*pow((1.0+x0),0.5))*pow((1.0+x1),0.5))+(((0.920520330266*log((1.0+x0)))*log((1.0+x1)))*sin(((11.0+x3)+(-1.0*x2))))+(((-0.0429186361727*x0)*pow((0.5+(-1.0*sin(((11.0+x3)+(-1.0*x2))))),4.0))*pow(log((1.0+x1)),2.0))</t>
  </si>
  <si>
    <t>-0.0429186361727*x0*(0.5</t>
  </si>
  <si>
    <t>1.0*sin(-1.0*x2</t>
  </si>
  <si>
    <t>11.0))**4.0*log(x1</t>
  </si>
  <si>
    <t>2.0686726368567*x0</t>
  </si>
  <si>
    <t>2.0676357351354*x1</t>
  </si>
  <si>
    <t>2.6264339168816*(x0</t>
  </si>
  <si>
    <t>1.0)**0.5*(x1</t>
  </si>
  <si>
    <t>0.920520330266*log(x0</t>
  </si>
  <si>
    <t>1.0)*log(x1</t>
  </si>
  <si>
    <t>1.0)*sin(-1.0*x2</t>
  </si>
  <si>
    <t>(((((0.1789024425026*x1)*x4)*x5)*pow(x0,-1.0))*pow(x2,-5.0))+(((((0.1658190315619*x1)*x3)*x5)*pow(x0,-1.0))*pow(x2,-5.0))</t>
  </si>
  <si>
    <t>x1*x5*(0.1658190315619*x3</t>
  </si>
  <si>
    <t>0.1789024425026*x4)/(x0**1.0*x2**5.0)</t>
  </si>
  <si>
    <t>-0.0991454981589*x2*x3**2.0/x4**2.0</t>
  </si>
  <si>
    <t>2.954412308854*(x0*x1)**0.5</t>
  </si>
  <si>
    <t>(x1**5.0*x4**4.0*(-0.0074775731024*4.0**x0*x2*(x0</t>
  </si>
  <si>
    <t>x3)**4.0*log(x2**2.0</t>
  </si>
  <si>
    <t>sin(x0</t>
  </si>
  <si>
    <t>1.0))**4.0</t>
  </si>
  <si>
    <t>0.3395353771747*4.0**x0*(x0</t>
  </si>
  <si>
    <t>x3)**4.0*log(x2</t>
  </si>
  <si>
    <t>412.3724518886638*4.0**x0*(0.1*x0</t>
  </si>
  <si>
    <t>0.1*x3</t>
  </si>
  <si>
    <t>1.0)**4.0*log(x2</t>
  </si>
  <si>
    <t>x2**2.0*sin(x0</t>
  </si>
  <si>
    <t>1.0))</t>
  </si>
  <si>
    <t>22.0028523639093*x0**2.0*(x0</t>
  </si>
  <si>
    <t>869.0259896412527*x0**4.0*x2</t>
  </si>
  <si>
    <t>39.4591394544558*x0**4.0*x2**2.0*(0.3183098861838*x3</t>
  </si>
  <si>
    <t>0.0120551213091*x2*(x0</t>
  </si>
  <si>
    <t>49.780590426194*x2**2.0*(0.1*x0</t>
  </si>
  <si>
    <t>1.7152121647799*(x0</t>
  </si>
  <si>
    <t>0.8070469548573*(-0.3183098861838*x2</t>
  </si>
  <si>
    <t>x3)**4.0*exp(x0)*log(x0*x2</t>
  </si>
  <si>
    <t>1.0))**4.0)</t>
  </si>
  <si>
    <t>x1**5.0*x4**5.0*(x0</t>
  </si>
  <si>
    <t>exp(x3))**4.0*(-3.0861219e-6*log(x2</t>
  </si>
  <si>
    <t>sin(x3</t>
  </si>
  <si>
    <t>1.8559383e-6*log(x2</t>
  </si>
  <si>
    <t>1.0265837322024*x1**10.0*x4**9.0)/(x1**10.0*x4**9.0)</t>
  </si>
  <si>
    <t>((0.5*x0)*pow(x1,2.0))+((0.5*x0)*pow(x3,2.0))+((0.5000000000001*x0)*pow(x2,2.0))</t>
  </si>
  <si>
    <t>0.5000000000001*x2**2.0</t>
  </si>
  <si>
    <t>0.5*x3**2.0)</t>
  </si>
  <si>
    <t>0.0006190575456+(((0.0725329361487*x0)*pow(x4,-1.0))*pow((x2+((-1.0*x1)*sin((-11.0+x3)))),-1.0))</t>
  </si>
  <si>
    <t>0.0725329361487*x0/(x4**1.0*(-1.0*x1*sin(x3</t>
  </si>
  <si>
    <t>3.9370671767906+(-0.6167168395055*cos(x1))+(-0.5502869584909*x0)+(-0.5960479463587*pow(sin(x1),2.0))+(-533300731689.29724*pow((x0+exp(x1)),-16.0))</t>
  </si>
  <si>
    <t>533300731689.29724/(x0</t>
  </si>
  <si>
    <t>exp(x1))**16.0</t>
  </si>
  <si>
    <t>0.5960479463587*sin(x1)**2.0</t>
  </si>
  <si>
    <t>0.6167168395055*cos(x1)</t>
  </si>
  <si>
    <t>((0.2196846378719*pow(x3,-2.0))*pow((pow(x1,-1.0)+(x0*x3)),-1.0))+(((-0.3227852348825*pow(x2,-1.0))*pow(x3,-2.0))*pow(((x0*pow((pow(x3,-1.0)+(x1*pow(x3,-1.0))),-1.0))+(pow(x2,-4.0)*pow(log(x2),-3.0))),-1.0))</t>
  </si>
  <si>
    <t>-0.3227852348825/(x2**1.0*x3**2.0*(x0/(x1/x3**1.0</t>
  </si>
  <si>
    <t>1/(x2**4.0*log(x2)**3.0))**1.0)</t>
  </si>
  <si>
    <t>0.2196846378719/(x3**2.0*(x0*x3</t>
  </si>
  <si>
    <t>(0.3513772224295*x0)+((-8.0562265929203*x0)*sin(((((0.2*pow(x1,2.0))*pow(x2,2.0))*pow(x3,-2.0))*pow(x4,-2.0))))+(((((2.9548144138782*x0)*pow(x1,2.0))*pow(x2,2.0))*pow(x3,-2.0))*pow(x4,-2.0))</t>
  </si>
  <si>
    <t>2.9548144138782*x0*x1**2.0*x2**2.0/(x3**2.0*x4**2.0)</t>
  </si>
  <si>
    <t>8.0562265929203*x0*sin(0.2*x1**2.0*x2**2.0/(x3**2.0*x4**2.0))</t>
  </si>
  <si>
    <t>0.3513772224295*x0</t>
  </si>
  <si>
    <t>0.1974583113441*x0*x1*x2</t>
  </si>
  <si>
    <t>0.2129984131774*x1*x3</t>
  </si>
  <si>
    <t>0.0404343594037*x1**2.0*exp(x2)*sin(0.2632654843361*x0*x3</t>
  </si>
  <si>
    <t>0.2632654843361*x1*x2**2.0</t>
  </si>
  <si>
    <t>0.2632654843361*x1**2.0*x2)</t>
  </si>
  <si>
    <t>0.2775672228442*x2*x3</t>
  </si>
  <si>
    <t>2.5804362728265*log(x1)*log(x2**2.0)*sin(0.2632654843361*x1*x2**2.0</t>
  </si>
  <si>
    <t>0.2632654843361*x1**2.0*x2</t>
  </si>
  <si>
    <t>0.2632654843361)</t>
  </si>
  <si>
    <t>(-2.742672671756*x0)+((1.2097555782297*x0)*pow((x1*pow(((x1+x2)+x3),-0.5)),2.0))+((1.4126927241075*x0)*x2)+((2.8257931967137*x0)*pow(((1.0+(0.125*x3))+(-0.125*x2)),2.0))+((-0.1078112670824*x0)*x1)</t>
  </si>
  <si>
    <t>x0*(-0.1078112670824*x1</t>
  </si>
  <si>
    <t>1.4126927241075*x2</t>
  </si>
  <si>
    <t>1.2097555782297*(x1/(x1</t>
  </si>
  <si>
    <t>x3)**0.5)**2.0</t>
  </si>
  <si>
    <t>2.8257931967137*(-0.125*x2</t>
  </si>
  <si>
    <t>0.125*x3</t>
  </si>
  <si>
    <t>2.742672671756)</t>
  </si>
  <si>
    <t>((6.2831853071798*x0)*pow((((x1*x2)*pow(x0,-1.0))+((x1*x3)*pow(x0,-1.0))),-0.5))</t>
  </si>
  <si>
    <t>6.2831853071798*x0/(x1*(x2</t>
  </si>
  <si>
    <t>x3)/x0**1.0)**0.5</t>
  </si>
  <si>
    <t>0.0174730993101+((0.2501103941156*x0)*x1)+(((-0.7546127878843*x0)*x1)*sin((pow((0.8+x1),-2.0)+pow(((-0.5+((-0.8*x1)*pow((1.0+x1),-2.0)))+((((-1.0*pow(x2,-2.0))*pow(x3,2.0))*pow(x4,2.0))*pow((1.0+x1),-2.0))),-1.0))))</t>
  </si>
  <si>
    <t>-0.7546127878843*x0*x1*sin((x1</t>
  </si>
  <si>
    <t>0.8)**(-2.0)</t>
  </si>
  <si>
    <t>(-0.8*x1/(x1</t>
  </si>
  <si>
    <t>1.0*x3**2.0*x4**2.0/(x2**2.0*(x1</t>
  </si>
  <si>
    <t>0.5)**(-1.0))</t>
  </si>
  <si>
    <t>0.2501103941156*x0*x1</t>
  </si>
  <si>
    <t>0.244755793604+(-0.1636015162913*x3)+((-0.5076760970313*x0)*cos((x2*x3)))+(((0.0428853008729*x0)*x2)*cos((((3.1415926535898+x3)+(-1.1*x1))+(x2*x3))))+(((1.4043107934293*x0)*x3)*pow(x2,-1.0))+(((-0.4331052449905*x0)*pow(x2,-1.0))*cos((x2+(x2*x3))))+((((-0.3865670180136*x0)*x1)*x3)*sin(pow(x2,-1.0)))</t>
  </si>
  <si>
    <t>(1.4043107934293*x0*x3</t>
  </si>
  <si>
    <t>0.4331052449905*x0*cos(x2*(x3</t>
  </si>
  <si>
    <t>x2**1.0*(-0.3865670180136*x0*x1*x3*sin(x2**(-1.0))</t>
  </si>
  <si>
    <t>0.0428853008729*x0*x2*cos(-1.1*x1</t>
  </si>
  <si>
    <t>0.5076760970313*x0*cos(x2*x3)</t>
  </si>
  <si>
    <t>0.1636015162913*x3</t>
  </si>
  <si>
    <t>0.244755793604))/x2**1.0</t>
  </si>
  <si>
    <t>(0.0876543546849*pow(x0,-1.0))+((0.3049145462951*pow(x0,-1.0))*cos(((x1*pow(x0,-1.0))+((-1.0*x2)*pow(x0,-1.0)))))</t>
  </si>
  <si>
    <t>(0.3049145462951*cos((x1</t>
  </si>
  <si>
    <t>0.0876543546849)/x0**1.0</t>
  </si>
  <si>
    <t>((((0.2784142826699*pow(x0,-16.0))*pow(x1,2.0))*pow(x5,-4.0))*pow(cos(x4),-1.0))+((((((0.0880455967661*x3)*pow(x0,-20.0))*pow(x1,2.0))*pow(x4,-1.0))*pow(x5,-4.0))*pow((1.0+x2),x1))+((((((0.2285989829937*pow(x0,-2.0))*pow(x1,2.0))*pow(x2,2.0))*pow(x3,2.0))*pow(x4,-2.0))*pow(x5,-2.0))+((((((-2.6752953470908*pow(2.0,x3))*pow(x0,-1.0))*pow(x4,-2.0))*pow(x5,-2.0))*pow(log(x2),2.0))*log(x1))</t>
  </si>
  <si>
    <t>-2.6752953470908*2.0**x3*log(x1)*log(x2)**2.0/(x0**1.0*x4**2.0*x5**2.0)</t>
  </si>
  <si>
    <t>0.0880455967661*x1**2.0*x3*(x2</t>
  </si>
  <si>
    <t>1.0)**x1/(x0**20.0*x4**1.0*x5**4.0)</t>
  </si>
  <si>
    <t>0.2784142826699*x1**2.0/(x0**16.0*x5**4.0*cos(x4))</t>
  </si>
  <si>
    <t>0.2285989829937*x1**2.0*x2**2.0*x3**2.0/(x0**2.0*x4**2.0*x5**2.0)</t>
  </si>
  <si>
    <t>0.1139697129207+(1.4377656651561*pow((x0*pow((x1+(-1.0*x2)),-1.0)),-0.5))+(-0.1303167529055*exp(((x3*pow(x4,-1.0))*sin(pow(x0,-1.0)))))</t>
  </si>
  <si>
    <t>1.4377656651561/(x0/(x1</t>
  </si>
  <si>
    <t>1.0*x2)**1.0)**0.5</t>
  </si>
  <si>
    <t>0.1303167529055*exp(x3*sin(x0**(-1.0))/x4**1.0)</t>
  </si>
  <si>
    <t>0.5444670065776+((-0.3661382828629*x2)*sin((x4*sin(pow(x5,-1.0)))))+((((13.9829940129156*x0)*x1)*pow(x3,-1.0))*pow((3.1415926535898+x5),-1.0))+((((-1.1943521263552*x0)*x1)*pow(x3,-1.0))*cos((2.0*pow((x4+(-1.0*x5)),1.0))))+(((((0.1432789214027*x0)*x1)*pow(x2,3.0))*pow(x3,-1.0))*cos((2.0*pow((x4+(-1.0*x5)),1.0))))+((((((0.0398628173476*x0)*x1)*x5)*pow(x2,2.0))*pow(x3,-1.0))*cos((2.0*pow((x4+(-1.0*x5)),1.0))))+((((((-0.6590724860903*x0)*x1)*x2)*x5)*pow(x3,-1.0))*pow((1.0+(x4*pow(x2,-1.0))),-1.0))+(((((((4.4510495416055*x0)*x1)*x2)*x5)*pow(x3,-1.0))*pow(x4,-1.0))*sin((x4*sin(pow(x5,-1.0)))))+(((((((2.6818777663186*x0)*x1)*x2)*x5)*pow(x3,-1.0))*pow((1.0+x5),-1.0))*cos((1.1415926535898*pow((x4+(-1.0*x5)),1.0))))+(((((((0.4801617311343*x0)*x1)*x2)*x5)*pow(x3,-1.0))*pow((1.0+(x4*pow(x2,-1.0))),-1.0))*sin((pow(x4,2.0)*pow(x5,-2.0))))+(((((((-1.2595924380243*x0)*x1)*pow(x2,2.0))*pow(x3,-1.0))*pow((1.0+x4),-1.0))*cos(pow(x5,-1.0)))*log(x5))</t>
  </si>
  <si>
    <t>4.4510495416055*x0*x1*x2*x5*sin(x4*sin(x5**(-1.0)))/(x3**1.0*x4**1.0)</t>
  </si>
  <si>
    <t>2.6818777663186*x0*x1*x2*x5*cos(1.1415926535898*(x4</t>
  </si>
  <si>
    <t>1.0*x5)**1.0)/(x3**1.0*(x5</t>
  </si>
  <si>
    <t>0.4801617311343*x0*x1*x2*x5*sin(x4**2.0/x5**2.0)/(x3**1.0*(x4/x2**1.0</t>
  </si>
  <si>
    <t>0.6590724860903*x0*x1*x2*x5/(x3**1.0*(x4/x2**1.0</t>
  </si>
  <si>
    <t>0.0398628173476*x0*x1*x2**2.0*x5*cos(2.0*(x4</t>
  </si>
  <si>
    <t>1.0*x5)**1.0)/x3**1.0</t>
  </si>
  <si>
    <t>1.2595924380243*x0*x1*x2**2.0*log(x5)*cos(x5**(-1.0))/(x3**1.0*(x4</t>
  </si>
  <si>
    <t>0.1432789214027*x0*x1*x2**3.0*cos(2.0*(x4</t>
  </si>
  <si>
    <t>13.9829940129156*x0*x1/(x3**1.0*(x5</t>
  </si>
  <si>
    <t>3.1415926535898)**1.0)</t>
  </si>
  <si>
    <t>1.1943521263552*x0*x1*cos(2.0*(x4</t>
  </si>
  <si>
    <t>0.3661382828629*x2*sin(x4*sin(x5**(-1.0)))</t>
  </si>
  <si>
    <t>5.5465866678686*x0*cos(x0/(x0</t>
  </si>
  <si>
    <t>3.8738102755307*x0</t>
  </si>
  <si>
    <t>0.5187850834974*log(x1)*log(x2)</t>
  </si>
  <si>
    <t>(((((0.2776339644044*x0)*x1)*x4)*pow((0.8+x2),-1.0))*log((x2*pow(x3,-1.0))))+(((((0.1920928036059*x0)*x1)*x4)*pow(x3,-1.0))*log((x2*pow(x3,-1.0))))+((((((0.4693854857514*x0)*x1)*x4)*pow(x3,-0.5))*pow(log((1.0+x2)),-1.0))*log((x2*pow(x3,-1.0))))</t>
  </si>
  <si>
    <t>0.1920928036059*x0*x1*x4*log(x2/x3**1.0)/x3**1.0</t>
  </si>
  <si>
    <t>0.4693854857514*x0*x1*x4*log(x2/x3**1.0)/(x3**0.5*log(x2</t>
  </si>
  <si>
    <t>0.2776339644044*x0*x1*x4*log(x2/x3**1.0)/(x2</t>
  </si>
  <si>
    <t>0.8)**1.0</t>
  </si>
  <si>
    <t>(((((-0.1249999999999*x0)*pow(x1,4.0))*pow(x2,-2.0))*pow(x3,-2.0))*pow(x4,-2.0))</t>
  </si>
  <si>
    <t>-0.1249999999999*x0*x1**4.0/(x2**2.0*x3**2.0*x4**2.0)</t>
  </si>
  <si>
    <t>(10.0*x1)+(3.3333333333379*x0)+(-3.3333333333333*pow(x0,3.0))</t>
  </si>
  <si>
    <t>3.3333333333379*x0</t>
  </si>
  <si>
    <t>0.004393225069+(0.9975845063192*x3)+(((0.1598917839781*x3)*pow(4.0,x2))*pow(x1,-2.0))+(((-1.1047215572385*x0)*x2)*pow(x1,-2.0))</t>
  </si>
  <si>
    <t>(0.1598917839781*4.0**x2*x3</t>
  </si>
  <si>
    <t>1.1047215572385*x0*x2</t>
  </si>
  <si>
    <t>x1**2.0*(0.9975845063192*x3</t>
  </si>
  <si>
    <t>0.004393225069))/x1**2.0</t>
  </si>
  <si>
    <t>(((-0.0071946084899*x2)*pow(x0,3.0))*pow(x4,-2.0))+((((0.1007374546657*x1)*x3)*pow(x0,2.0))*pow(x4,-2.0))</t>
  </si>
  <si>
    <t>(0.1007374546657*x0**2.0*x1*x3</t>
  </si>
  <si>
    <t>0.0071946084899*x0**3.0*x2)/x4**2.0</t>
  </si>
  <si>
    <t>0.0068243504397+(((0.5221275436357*x2)*x3)*pow((x0*x1),2.0))+((((0.9395956018605*x0)*x1)*x2)*x3)</t>
  </si>
  <si>
    <t>0.9395956018605*x0*x1*x2*x3</t>
  </si>
  <si>
    <t>0.5221275436357*x2*x3*(x0*x1)**2.0</t>
  </si>
  <si>
    <t>(2.4631571228138*x0)+(0.7375594198959*sin(x0))+(-0.1143135988937*pow(x0,3.0))+((-0.4518294835698*x0)*log(x0))+((-0.4941651146896*x0)*x1)+(((0.2259147417849*x0)*x1)*log(x0))</t>
  </si>
  <si>
    <t>0.2259147417849*x0*x1*log(x0)</t>
  </si>
  <si>
    <t>0.4941651146896*x0*x1</t>
  </si>
  <si>
    <t>0.4518294835698*x0*log(x0)</t>
  </si>
  <si>
    <t>2.4631571228138*x0</t>
  </si>
  <si>
    <t>0.1143135988937*x0**3.0</t>
  </si>
  <si>
    <t>0.7375594198959*sin(x0)</t>
  </si>
  <si>
    <t>(0.9730974039191*x0)+((-0.9883417180259*x0)*x1)+((-0.0990165404715*x0)*pow(((x1*x2)+((-1.0*x1)*x3)),2.0))</t>
  </si>
  <si>
    <t>x0*(-0.9883417180259*x1</t>
  </si>
  <si>
    <t>0.0990165404715*(x1*(x2</t>
  </si>
  <si>
    <t>1.0*x3))**2.0</t>
  </si>
  <si>
    <t>0.9730974039191)</t>
  </si>
  <si>
    <t>(((-1.0001451625787*x0)*x2)*cos(x1))+(((((0.0043528566502*x0)*pow(x2,-2.0))*pow(x3,2.0))*pow((((1.0+(0.5*x3))+(0.5*cos((10.0*pow(x4,-1.0)))))+(-0.5*x4)),2.0))*sin((-1.5+x1)))+(((((1.170065262176*x0)*pow(x2,-2.0))*pow(x3,3.0))*sin((0.3183098861838*log(x4))))*sin((-4.7123889803847+x1)))</t>
  </si>
  <si>
    <t>x0*(-1.0001451625787*x2**3.0*cos(x1)</t>
  </si>
  <si>
    <t>0.0043528566502*x3**2.0*(0.5*x3</t>
  </si>
  <si>
    <t>0.5*cos(10.0/x4**1.0)</t>
  </si>
  <si>
    <t>1.0)**2.0*sin(x1</t>
  </si>
  <si>
    <t>1.5)</t>
  </si>
  <si>
    <t>1.170065262176*x3**3.0*sin(x1</t>
  </si>
  <si>
    <t>4.7123889803847)*sin(0.3183098861838*log(x4)))/x2**2.0</t>
  </si>
  <si>
    <t>(1.0*sin(x0))+((-0.9000000000001*pow(sin(x1),2.0))*sin(x0))</t>
  </si>
  <si>
    <t>0.9000000000001*sin(x1)**2.0)*sin(x0)</t>
  </si>
  <si>
    <t>(((0.9954358128202*x0)*x1)*pow(x2,-2.0))+(((-1.3439288327778*pow((0.5+x2),-2.0))*pow(((x0+x3)+(x0*x1)),1.0))*sin(((11.0+x5)+(-1.0*x4))))</t>
  </si>
  <si>
    <t>0.9954358128202*x0*x1/x2**2.0</t>
  </si>
  <si>
    <t>1.3439288327778*(x0*x1</t>
  </si>
  <si>
    <t>x3)**1.0*sin(-1.0*x4</t>
  </si>
  <si>
    <t>11.0)/(x2</t>
  </si>
  <si>
    <t>1.1550326903508*x0</t>
  </si>
  <si>
    <t>1.2249033866282*cos(1.6*0.5**log(x1*x2/x3**1.0</t>
  </si>
  <si>
    <t>x3**(-1.0))*x0)</t>
  </si>
  <si>
    <t>19.9555981730226+(-0.9962372191579*x0)+((-2.0543581918542*x1)*pow((0.5+x0),-1.0))</t>
  </si>
  <si>
    <t>2.0543581918542*x1/(x0</t>
  </si>
  <si>
    <t>((0.5000000000001*pow(x0,-1.0))*pow(x2,2.0))+(((0.5*x0)*pow(x1,2.0))*pow(x4,2.0))+(((((0.5*x0)*x5)*pow(x1,2.0))*pow(x3,-1.0))*pow(x4,3.0))</t>
  </si>
  <si>
    <t>6.2750116629056*x2*x3/(x0*x1)**1.0</t>
  </si>
  <si>
    <t>((0.4509260920236*x0)*pow(x1,2.0))+((0.9996511129022*x0)*pow(x2,2.0))+(((0.0068931108698*x0)*x1)*x2)+(((-0.1552300469517*x0)*pow(x1,3.0))*pow((x1+(-1.0*x2)),-1.0))</t>
  </si>
  <si>
    <t>0.0068931108698*x0*x1*x2</t>
  </si>
  <si>
    <t>0.4509260920236*x0*x1**2.0</t>
  </si>
  <si>
    <t>0.1552300469517*x0*x1**3.0/(x1</t>
  </si>
  <si>
    <t>0.9996511129022*x0*x2**2.0</t>
  </si>
  <si>
    <t>(2.0*x0)+((-1.9999999999999*x0)*cos((x1*x2)))</t>
  </si>
  <si>
    <t>x0*(2.0</t>
  </si>
  <si>
    <t>1.9999999999999*cos(x1*x2))</t>
  </si>
  <si>
    <t>0.0282532167325+((((((-65.9824338197623*pow(x2,2.0))*pow((((pow(x0,2.0)*pow(x1,2.0))*pow(x3,4.0))*pow(x4,8.0)),0.5))*pow((1.0+x5),-2.0))*pow((x4+(-1.0*x5)),-1.0))*pow((((1.0+x4)+x5)+pow(x4,-1.0)),-2.0))*pow(log((x5*sin(pow(x4,-1.0)))),-0.5))</t>
  </si>
  <si>
    <t>-65.9824338197623*x2**2.0*(x0**2.0*x1**2.0*x3**4.0*x4**8.0)**0.5/((x4</t>
  </si>
  <si>
    <t>1.0*x5)**1.0*(x5</t>
  </si>
  <si>
    <t>1.0)**2.0*(x4**(-1.0)</t>
  </si>
  <si>
    <t>1.0)**2.0*log(x5*sin(x4**(-1.0)))**0.5)</t>
  </si>
  <si>
    <t>0.9922813128087+(2.5712826377992*pow(log((1.0+(((((0.7071067811865*x1)*pow(x3,-1.0))*pow(x4,-1.0))*pow(x5,-2.0))*pow((0.05+((x6*pow(x0,2.0))*pow(x2,-1.0))),0.5)))),2.0))</t>
  </si>
  <si>
    <t>2.5712826377992*log(0.7071067811865*x1*(x0**2.0*x6/x2**1.0</t>
  </si>
  <si>
    <t>0.05)**0.5/(x3**1.0*x4**1.0*x5**2.0)</t>
  </si>
  <si>
    <t>(0.2033394650261*pow(((((((x5*pow(x0,-1.0))*pow(x1,-1.0))*pow(x2,-1.0))*pow(x3,-1.0))*pow(x4,-1.0))*pow(log((0.5+(0.5*pow(x6,-1.0)))),-1.0)),-2.0))+((((((((0.4868377474988*pow(x0,2.0))*pow(x1,2.0))*pow(x2,2.0))*pow(x3,2.0))*pow(x4,2.0))*pow(x5,-2.0))*pow(x6,-2.0))*pow(log((0.9+x6)),-2.0))</t>
  </si>
  <si>
    <t>0.4868377474988*x0**2.0*x1**2.0*x2**2.0*x3**2.0*x4**2.0/(x5**2.0*x6**2.0*log(x6</t>
  </si>
  <si>
    <t>0.2033394650261/(x5/(x0**1.0*x1**1.0*x2**1.0*x3**1.0*x4**1.0*(log(x6**(-1.0)</t>
  </si>
  <si>
    <t>0.693147180559945)**1.0))**2.0</t>
  </si>
  <si>
    <t>0.5038218198027+(((1.1395903453051*pow((1.0+x2),-0.5))*cos(((((((x0*sin(x2))+(x1*pow((1.0+x2),-0.5)))+(x1*sin((0.9+(x0*x1)))))+(x2*pow((0.5+x2),-1.0)))+((pow(x0,2.0)*pow(x1,2.0))*pow(log(x2),-1.0)))+(((-0.6111111111112*x2)*pow(x0,-2.0))*sin(((x0*x1)+(((0.55*pow(x0,2.0))*pow(x2,-2.0))*pow((1.0+x1),2.0))))))))*sin(log(x2)))</t>
  </si>
  <si>
    <t>1.1395903453051*sin(log(x2))*cos(-0.6111111111112*x2*sin(x0*x1</t>
  </si>
  <si>
    <t>0.55*x0**2.0*(x1</t>
  </si>
  <si>
    <t>1.0)**2.0/x2**2.0)/x0**2.0</t>
  </si>
  <si>
    <t>x0*sin(x2)</t>
  </si>
  <si>
    <t>x0**2.0*x1**2.0/log(x2)**1.0</t>
  </si>
  <si>
    <t>x1/(x2</t>
  </si>
  <si>
    <t>x1*sin(x0*x1</t>
  </si>
  <si>
    <t>0.9)</t>
  </si>
  <si>
    <t>x2/(x2</t>
  </si>
  <si>
    <t>0.5)**1.0)/(x2</t>
  </si>
  <si>
    <t>0.0074918363138+(2.314358745027*x0)+((-1.314083762288*x0)*cos(((x1*pow(x2,-1.0))*pow(x2,((-1.0*x3)*pow(x0,-1.0))))))+((-0.999229813461*x1)*x3)</t>
  </si>
  <si>
    <t>-1.314083762288*x0*cos(x1*x2**(-1.0*x3/x0**1.0</t>
  </si>
  <si>
    <t>2.314358745027*x0</t>
  </si>
  <si>
    <t>0.999229813461*x1*x3</t>
  </si>
  <si>
    <t>0.2503916690884/x0**(1.0*x0)</t>
  </si>
  <si>
    <t>((1.0020597652791*x0)*x1)+(((0.3948007732323*x0)*pow(x1,3.0))*pow((x2+(-0.4*x1)),-2.0))</t>
  </si>
  <si>
    <t>1.0020597652791*x0*x1</t>
  </si>
  <si>
    <t>0.3948007732323*x0*x1**3.0/(-0.4*x1</t>
  </si>
  <si>
    <t>1e-13+(((((6.2831853071796*x0)*x2)*x3)*x4)*pow(x1,-1.0))</t>
  </si>
  <si>
    <t>((1.0022002830188*x0)*x1)+(((0.3935456427636*x0)*pow(x1,3.0))*pow((x2+(-0.4*x1)),-2.0))</t>
  </si>
  <si>
    <t>1.0022002830188*x0*x1</t>
  </si>
  <si>
    <t>0.3935456427636*x0*x1**3.0/(-0.4*x1</t>
  </si>
  <si>
    <t>(1.0096415370669*x2)+(((-1.2326817972863*x1)*x2)*pow((x1+(-1.35*x0)),-1.0))</t>
  </si>
  <si>
    <t>-1.2326817972863*x1*x2/(-1.35*x0</t>
  </si>
  <si>
    <t>1.0096415370669*x2</t>
  </si>
  <si>
    <t>(((0.0387601011633*x0)*x1)*x2)+(((((((23.4955857680454*x0)*x1)*x2)*x4)*x6)*x8)*pow(((x3*x5)*x7),-2.0))</t>
  </si>
  <si>
    <t>23.4955857680454*x0*x1*x2*x4*x6*x8/(x3*x5*x7)**2.0</t>
  </si>
  <si>
    <t>0.0387601011633*x0*x1*x2</t>
  </si>
  <si>
    <t>(0.9828567872522*x0)+(((-0.1333866380579*x0)*x1)*pow((x1+(-0.9*x2)),-1.0))</t>
  </si>
  <si>
    <t>-0.1333866380579*x0*x1/(x1</t>
  </si>
  <si>
    <t>0.9828567872522*x0</t>
  </si>
  <si>
    <t>(((25.1615819749154*x0)*pow(x1,2.0))*pow(((1.0+(x3*pow(x2,-1.0)))+exp(x4)),-4.0))+((((1.0306072981384*x0)*x2)*pow(x1,2.0))*pow(((x3+x4)+pow((5.0+x2),-1.0)),-2.0))+((((0.0812037465702*x0)*x2)*pow(x1,2.0))*pow((10.0+(-1.0*x4)),(-0.5*x4)))+((((0.046713021648*x0)*x2)*pow(x1,2.0))*pow(x3,-2.0))</t>
  </si>
  <si>
    <t>0.046713021648*x0*x1**2.0*x2/x3**2.0</t>
  </si>
  <si>
    <t>1.0306072981384*x0*x1**2.0*x2/(x3</t>
  </si>
  <si>
    <t>5.0)**(-1.0))**2.0</t>
  </si>
  <si>
    <t>0.0812037465702*x0*x1**2.0*x2/(10.0</t>
  </si>
  <si>
    <t>1.0*x4)**(0.5*x4)</t>
  </si>
  <si>
    <t>25.1615819749154*x0*x1**2.0/(x3/x2**1.0</t>
  </si>
  <si>
    <t>exp(x4)</t>
  </si>
  <si>
    <t>((0.9998951154455*x2)*x3)+((-0.0793561797683*x0)*x1)+(((0.00201832933*pow(x2,-1.0))*pow(x3,-1.0))*pow((x0*x1),2.0))</t>
  </si>
  <si>
    <t>0.00201832933*(x0*x1)**2.0/(x2**1.0*x3**1.0)</t>
  </si>
  <si>
    <t>0.9998951154455*x2*x3</t>
  </si>
  <si>
    <t>(2.0000000000001*x1)+(-1.0*pow(x1,2.0))+((-1.0*x0)*x1)</t>
  </si>
  <si>
    <t>2.0000000000001*x1</t>
  </si>
  <si>
    <t>(0.5038180101397*x0)+((-0.1808760630616*x0)*pow((1.0+(-0.6666666666667*sin(log((((x1*x2)*pow(x3,-1.0))*pow(x4,-1.0)))))),2.0))</t>
  </si>
  <si>
    <t>x0*(0.5038180101397</t>
  </si>
  <si>
    <t>0.1808760630616*(1.0</t>
  </si>
  <si>
    <t>0.8652885736609*x0</t>
  </si>
  <si>
    <t>0.9115042973594*x1</t>
  </si>
  <si>
    <t>0.0502197011963*(x0</t>
  </si>
  <si>
    <t>0.796596264229*(x0*log(x1)</t>
  </si>
  <si>
    <t>x2)**cos(log(x3**2.0/x2**2.0))</t>
  </si>
  <si>
    <t>1.9792127700084*log(1/((x2**(-1.0)</t>
  </si>
  <si>
    <t>x2)**1.0*(x3</t>
  </si>
  <si>
    <t>1.239819508668*2.2**(x0*x1)</t>
  </si>
  <si>
    <t>((((12.5663706143573*x0)*x2)*pow(x1,2.0))*pow(x3,-1.0))</t>
  </si>
  <si>
    <t>12.5663706143573*x0*x1**2.0*x2/x3**1.0</t>
  </si>
  <si>
    <t>((0.0477464829276*pow(x0,2.0))*pow((x1*x2),-1.0))</t>
  </si>
  <si>
    <t>0.0477464829276*x0**2.0/(x1*x2)**1.0</t>
  </si>
  <si>
    <t>(1.0001625085493*x2)+((((0.5186250817162*x2)*pow(x0,-2.0))*pow(x1,2.0))*cos((2.0*x3)))+((((-1.0249535327978*x1)*x2)*pow(x0,-1.0))*cos(x3))</t>
  </si>
  <si>
    <t>0.5186250817162*x1**2.0*x2*cos(2.0*x3)/x0**2.0</t>
  </si>
  <si>
    <t>1.0249535327978*x1*x2*cos(x3)/x0**1.0</t>
  </si>
  <si>
    <t>1.0001625085493*x2</t>
  </si>
  <si>
    <t>3.2882343146249+(-1.3182023854973*cos(((0.7162445374413*x2)+(-0.7162445374413*x3))))+(-1.6152763565151*cos((0.5+(0.5*pow(pow((x0+(-1.0*x1)),2.0),0.5)))))</t>
  </si>
  <si>
    <t>-1.3182023854973*cos(0.7162445374413*x2</t>
  </si>
  <si>
    <t>0.7162445374413*x3)</t>
  </si>
  <si>
    <t>1.6152763565151*cos(0.5*((x0</t>
  </si>
  <si>
    <t>1.0*x1)**2.0)**0.5</t>
  </si>
  <si>
    <t>615.2939197790346+(244.3406407574708*pow(x3,-1.0))+(-611.995493682936*pow(x4,-1.0))+((-441.2056895078183*x0)*pow(x1,-1.0))+(((0.1602833399402*pow(x1,-4.0))*pow(x4,-3.0))*pow(((((pow((x0*exp(x2)),0.5)+(0.5*x0))+(-1.0*pow(x4,2.0)))+(x0*x3))+(((-1.0*x1)*x4)*pow(x0,-1.0))),4.0))+(((0.0109366409614*pow(x1,-3.0))*pow(x4,-4.0))*pow((((((0.5*x2)+(x0*x2))+(x0*pow(x3,2.0)))+((-1.0*x0)*x4))+(((-1.0*x0)*x1)*x3)),4.0))+(((-11.2604581599877*pow(x1,-4.0))*pow(x4,-4.0))*pow(((((x0*x2)+(x0*x3))+((-1.0*x0)*x1))+((-1.0*x0)*x4)),4.0))</t>
  </si>
  <si>
    <t>-441.2056895078183*x0/x1**1.0</t>
  </si>
  <si>
    <t>11.2604581599877*(-1.0*x0*x1</t>
  </si>
  <si>
    <t>x0*x2</t>
  </si>
  <si>
    <t>1.0*x0*x4)**4.0/(x1**4.0*x4**4.0)</t>
  </si>
  <si>
    <t>0.1602833399402*(-1.0*x1*x4/x0**1.0</t>
  </si>
  <si>
    <t>1.0*x4**2.0</t>
  </si>
  <si>
    <t>(x0*exp(x2))**0.5)**4.0/(x1**4.0*x4**3.0)</t>
  </si>
  <si>
    <t>0.0109366409614*(-1.0*x0*x1*x3</t>
  </si>
  <si>
    <t>x0*x3**2.0</t>
  </si>
  <si>
    <t>1.0*x0*x4</t>
  </si>
  <si>
    <t>0.5*x2)**4.0/(x1**3.0*x4**4.0)</t>
  </si>
  <si>
    <t>244.3406407574708/x3**1.0</t>
  </si>
  <si>
    <t>611.995493682936/x4**1.0</t>
  </si>
  <si>
    <t>0.0056710703934+((1.0010685448612*x0)*pow(x1,-1.0))+(((-5.389735039079*x1)*pow(x0,-1.0))*pow(x2,-2.0))</t>
  </si>
  <si>
    <t>-5.389735039079*x1/(x0**1.0*x2**2.0)</t>
  </si>
  <si>
    <t>1.0010685448612*x0/x1**1.0</t>
  </si>
  <si>
    <t>10.0033422548304+((-2.0256568562647*x1)*pow((0.3183098861838+x0),-1.0))</t>
  </si>
  <si>
    <t>-2.0256568562647*x1/(x0</t>
  </si>
  <si>
    <t>0.8449314532855+((0.9887961273279*x0)*pow(x1,2.0))+((0.0306077007348*pow(x3,2.0))*pow(x4,2.0))+((1.0022035201632*x3)*x5)+(((0.1067920748164*x4)*pow(x3,2.0))*log(x1))+(((-0.1844041385045*x1)*pow(x0,-1.0))*pow(x4,2.0))+(((-1.6028834962996*x1)*pow((x0+pow(x2,-1.0)),-1.0))*log(x3))+((((0.227063383092*x1)*x3)*pow((x0+pow(x0,-1.0)),-1.0))*pow((x4+pow(x0,-1.0)),2.0))+((((-0.049740951575*x1)*x2)*x3)*x4)</t>
  </si>
  <si>
    <t>-0.1844041385045*x1*x4**2.0/x0**1.0</t>
  </si>
  <si>
    <t>0.9887961273279*x0*x1**2.0</t>
  </si>
  <si>
    <t>0.049740951575*x1*x2*x3*x4</t>
  </si>
  <si>
    <t>0.227063383092*x1*x3*(x0**(-1.0)</t>
  </si>
  <si>
    <t>x4)**2.0/(x0**(-1.0)</t>
  </si>
  <si>
    <t>1.6028834962996*x1*log(x3)/(x0</t>
  </si>
  <si>
    <t>x2**(-1.0))**1.0</t>
  </si>
  <si>
    <t>1.0022035201632*x3*x5</t>
  </si>
  <si>
    <t>0.1067920748164*x3**2.0*x4*log(x1)</t>
  </si>
  <si>
    <t>0.0306077007348*x3**2.0*x4**2.0</t>
  </si>
  <si>
    <t>-0.4002961281863/x1**1.0</t>
  </si>
  <si>
    <t>0.1605574979085*x1</t>
  </si>
  <si>
    <t>0.0001042861279*x1**10.0</t>
  </si>
  <si>
    <t>3.0630710254571*cos(0.5/x1**1.0)</t>
  </si>
  <si>
    <t>((0.0087587289918*x0)*exp(x1))+((1.442823454732*x0)*pow(x1,-1.0))+((-0.0571949301752*x0)*x1)+(((0.0063747326814*x0)*exp(x1))*sin(((0.8414709848079+(-0.5*x1))+(x1*x2))))+(((1075.6269806270773*x0)*x2)*sin((0.015625*pow((((-0.5+x1)+(0.5*sin(((x1*x2)+log((1.0+x1))))))+((0.5*x1)*x2)),-6.0))))+(((-1.3534959612424*x0)*pow(x1,-1.0))*sin((-11.2+(x1*x2))))</t>
  </si>
  <si>
    <t>x0*(x1**1.0*(-0.0571949301752*x1</t>
  </si>
  <si>
    <t>1075.6269806270773*x2*sin(0.015625/(0.5*x1*x2</t>
  </si>
  <si>
    <t>0.5*sin(x1*x2</t>
  </si>
  <si>
    <t>log(x1</t>
  </si>
  <si>
    <t>0.5)**6.0)</t>
  </si>
  <si>
    <t>0.0063747326814*exp(x1)*sin(x1*x2</t>
  </si>
  <si>
    <t>0.8414709848079)</t>
  </si>
  <si>
    <t>0.0087587289918*exp(x1))</t>
  </si>
  <si>
    <t>1.3534959612424*sin(x1*x2</t>
  </si>
  <si>
    <t>11.2)</t>
  </si>
  <si>
    <t>1.442823454732)/x1**1.0</t>
  </si>
  <si>
    <t>3.3677109826358+(-747692522841.94*pow((x0+x1),-18.0))+(-0.3584710863223*x0)+((-0.2246725553523*x0)*cos((100.0+cos(x1))))</t>
  </si>
  <si>
    <t>-0.2246725553523*x0*cos(cos(x1)</t>
  </si>
  <si>
    <t>0.3584710863223*x0</t>
  </si>
  <si>
    <t>747692522841.94/(x0</t>
  </si>
  <si>
    <t>x1)**18.0</t>
  </si>
  <si>
    <t>(((((0.1639387816245*x1)*x4)*x5)*pow(x0,-1.0))*pow(x2,-5.0))+(((((0.1802580586856*x1)*x3)*x5)*pow(x0,-1.0))*pow(x2,-5.0))</t>
  </si>
  <si>
    <t>x1*x5*(0.1802580586856*x3</t>
  </si>
  <si>
    <t>0.1639387816245*x4)/(x0**1.0*x2**5.0)</t>
  </si>
  <si>
    <t>((0.5*x0)*pow(x1,2.0))+((0.5*x0)*pow(x2,2.0))+((0.5000000000001*x0)*pow(x3,2.0))</t>
  </si>
  <si>
    <t>0.5000000000001*x3**2.0)</t>
  </si>
  <si>
    <t>((((1.0*x0)*x1)*x4)*pow(x3,-1.0))+((((-0.9999999999999*x0)*x1)*x4)*pow(x2,-1.0))</t>
  </si>
  <si>
    <t>-0.9999999999999*x0*x1*x4/x2**1.0</t>
  </si>
  <si>
    <t>-0.3678752697571*x2*x3**2.0/(x4**2.0*(x0</t>
  </si>
  <si>
    <t>2.8967916711734*(x0*x1)**0.5</t>
  </si>
  <si>
    <t>(1.0049614493045*x0)+(((0.8564866470873*x0)*pow(x1,2.5))*pow(x2,-2.5))</t>
  </si>
  <si>
    <t>0.8564866470873*x0*x1**2.5/x2**2.5</t>
  </si>
  <si>
    <t>1.0049614493045*x0</t>
  </si>
  <si>
    <t>(1.0000000000001*x0)+((-1.0*pow(x0,-1.0))*cos(x1))</t>
  </si>
  <si>
    <t>1.0000000000001*x0</t>
  </si>
  <si>
    <t>(((0.9999999999999*x0)*x1)*pow(x2,2.0))</t>
  </si>
  <si>
    <t>0.9999999999999*x0*x1*x2**2.0</t>
  </si>
  <si>
    <t>0.0835328332496+(-0.0013100736299*exp(x1))+((0.9343390773637*pow((pow(x1,2.0)+exp(x0)),-1.0))*cos((x1*sin(pow(x0,-1.0)))))</t>
  </si>
  <si>
    <t>0.9343390773637*cos(x1*sin(x0**(-1.0)))/(x1**2.0</t>
  </si>
  <si>
    <t>exp(x0))**1.0</t>
  </si>
  <si>
    <t>0.0013100736299*exp(x1)</t>
  </si>
  <si>
    <t>(0.0195868502161*x2)+(0.979048793158*x3)+((0.2867537457721*x3)*pow(x1,0.5))+((0.744948459012*x2)*pow(x0,0.25))+((-0.2862198998829*x2)*pow(x1,0.5))+((-0.744948459012*x3)*pow(x0,0.25))</t>
  </si>
  <si>
    <t>0.744948459012*x0**0.25*x2</t>
  </si>
  <si>
    <t>0.744948459012*x0**0.25*x3</t>
  </si>
  <si>
    <t>0.2862198998829*x1**0.5*x2</t>
  </si>
  <si>
    <t>0.2867537457721*x1**0.5*x3</t>
  </si>
  <si>
    <t>0.0195868502161*x2</t>
  </si>
  <si>
    <t>0.979048793158*x3</t>
  </si>
  <si>
    <t>(-0.0261651869226*x0)+((((1.3117708197197*x0)*pow(x3,2.0))*pow(x5,2.0))*pow(((x3*x5)+(((0.8775825618904*x1)*x2)*x4)),-2.0))</t>
  </si>
  <si>
    <t>1.3117708197197*x0*x3**2.0*x5**2.0/(0.8775825618904*x1*x2*x4</t>
  </si>
  <si>
    <t>x3*x5)**2.0</t>
  </si>
  <si>
    <t>0.0261651869226*x0</t>
  </si>
  <si>
    <t>0.1131014924748+(1.4404555441655*pow(((x1*pow(x0,-1.0))+((-1.0*x2)*pow(x0,-1.0))),0.5))+(-0.1329888925911*exp(((x3*pow(x4,-1.0))*sin(pow(x0,-1.0)))))</t>
  </si>
  <si>
    <t>1.4404555441655*((x1</t>
  </si>
  <si>
    <t>0.1329888925911*exp(x3*sin(x0**(-1.0))/x4**1.0)</t>
  </si>
  <si>
    <t>0.0746868327558*x0*x1*x2</t>
  </si>
  <si>
    <t>0.0150767366247*x0*x1*x2**2.0*x3**2.0*sin(x2)</t>
  </si>
  <si>
    <t>0.024963514691*x0*x1**2.0*x2**2.0*sin(2.0*(x1*x2**2.0</t>
  </si>
  <si>
    <t>x1**2.0*x2)**0.5)</t>
  </si>
  <si>
    <t>0.0124817573455*x0*x1**2.0*x2**2.0</t>
  </si>
  <si>
    <t>0.245762126504*x0*x3*sin(3.1415926535898*(x1*x2**2.0</t>
  </si>
  <si>
    <t>0.098240846135*x0*x3**2.0*sin((x1*x2**2.0</t>
  </si>
  <si>
    <t>x1**2.0*x2)**0.5)*cos(3.1415926535898*log(x1**2.0)*log(x2))</t>
  </si>
  <si>
    <t>0.0281690996839*x1*x2**2.0*x3**2.0*sin(x2)</t>
  </si>
  <si>
    <t>1.2643012869563*x3</t>
  </si>
  <si>
    <t>(((1.0004348233305*x0)*x1)*sin((x1*pow(((x1*pow((pow((0.2+x1),-1.0)+(2.0*pow(x1,-1.0))),-1.0))+((pow(x2,-2.0)*pow(x3,2.0))*pow(x4,2.0))),-0.5))))</t>
  </si>
  <si>
    <t>1.0004348233305*x0*x1*sin(x1/(x1/(2.0/x1**1.0</t>
  </si>
  <si>
    <t>0.2)**(-1.0))**1.0</t>
  </si>
  <si>
    <t>x3**2.0*x4**2.0/x2**2.0)**0.5)</t>
  </si>
  <si>
    <t>0.3838432841841+(-0.1989445931119*pow(x0,-1.0))+(-0.0688230532975*x0)+((-4.4970284638043*pow((1.0+x0),-4.0))*sin(((11.0+x2)+(-1.0*x1))))</t>
  </si>
  <si>
    <t>-0.1989445931119/x0**1.0</t>
  </si>
  <si>
    <t>0.0688230532975*x0</t>
  </si>
  <si>
    <t>4.4970284638043*sin(-1.0*x1</t>
  </si>
  <si>
    <t>11.0)/(x0</t>
  </si>
  <si>
    <t>(-0.5250443535301*x0)+((2.6094082988206*x0)*x3)+((-0.7093019866897*x0)*x1)+(((0.1992629596021*x0)*x1)*x2)+(((-0.3994599962183*x0)*x2)*pow(x3,2.0))</t>
  </si>
  <si>
    <t>x0*(0.1992629596021*x1*x2</t>
  </si>
  <si>
    <t>0.7093019866897*x1</t>
  </si>
  <si>
    <t>0.3994599962183*x2*x3**2.0</t>
  </si>
  <si>
    <t>2.6094082988206*x3</t>
  </si>
  <si>
    <t>0.5250443535301)</t>
  </si>
  <si>
    <t>(((0.0807825880264*x0)*pow(x4,-1.0))*pow((x1+x2),-1.0))+(((((0.0319830786447*x0)*x1)*pow(6.0,cos(x3)))*pow(x2,-2.0))*pow(x4,-1.0))</t>
  </si>
  <si>
    <t>0.0319830786447*6.0**cos(x3)*x0*x1/(x2**2.0*x4**1.0)</t>
  </si>
  <si>
    <t>0.0807825880264*x0/(x4**1.0*(x1</t>
  </si>
  <si>
    <t>0.0034974801915+((4.4962064016376*x0)*sin((((x1*x2)*pow(x3,-1.0))*pow(x4,-1.0))))+(((((3.3361153446249*x0)*pow(x1,2.0))*pow(x2,2.0))*pow(x3,-2.0))*pow(x4,-2.0))+((((((-5.1703827393026*x0)*x1)*x2)*pow(x3,-1.0))*pow(x4,-1.0))*log((2.0+sin((((x1*x2)*pow(x3,-1.0))*pow(x4,-1.0))))))</t>
  </si>
  <si>
    <t>-5.1703827393026*x0*x1*x2*log(sin(x1*x2/(x3**1.0*x4**1.0))</t>
  </si>
  <si>
    <t>2.0)/(x3**1.0*x4**1.0)</t>
  </si>
  <si>
    <t>3.3361153446249*x0*x1**2.0*x2**2.0/(x3**2.0*x4**2.0)</t>
  </si>
  <si>
    <t>4.4962064016376*x0*sin(x1*x2/(x3**1.0*x4**1.0))</t>
  </si>
  <si>
    <t>(((-0.0069461110055*x2)*pow(x0,3.0))*pow(x4,-2.0))+((((0.100419041911*x1)*x3)*pow(x0,2.0))*pow(x4,-2.0))</t>
  </si>
  <si>
    <t>(0.100419041911*x0**2.0*x1*x3</t>
  </si>
  <si>
    <t>0.0069461110055*x0**3.0*x2)/x4**2.0</t>
  </si>
  <si>
    <t>1.4315605422832*x0*sin(0.4349655341112**(((x0*x3</t>
  </si>
  <si>
    <t>1.0)/x1**1.0)**0.5/x2**1.0))</t>
  </si>
  <si>
    <t>0.0066398214729+(((0.519640040288*x2)*x3)*pow((x0*x1),2.0))+((((0.9405543953441*x0)*x1)*x2)*x3)</t>
  </si>
  <si>
    <t>0.9405543953441*x0*x1*x2*x3</t>
  </si>
  <si>
    <t>0.519640040288*x2*x3*(x0*x1)**2.0</t>
  </si>
  <si>
    <t>5.6785821364112*x0*x1/x3**1.0</t>
  </si>
  <si>
    <t>0.3811411750371*x0**2.0*(x1</t>
  </si>
  <si>
    <t>x4**(-1.0))**2.0*log(x2**2.0)*cos(3.1415926535898*x4*sin(x5**(-1.0)))/x3**1.0</t>
  </si>
  <si>
    <t>0.3707779693168*x1*x2**2.0*x5*cos(6.2831853071796*x4*sin(x5**(-1.0)))/x3**1.0</t>
  </si>
  <si>
    <t>0.9177867815445*x1*cos(6.2831853071796*x4*sin(x5**(-1.0)))</t>
  </si>
  <si>
    <t>3.3590052344608*x2*x4*cos(x4*sin(x5**(-1.0)))/(x3*x5)**0.5</t>
  </si>
  <si>
    <t>1.8172234265553*x2*x5</t>
  </si>
  <si>
    <t>6.1804871489107*x2</t>
  </si>
  <si>
    <t>0.1417419925541*x4**2.0*cos(x4*sin(x4/x5**1.0))</t>
  </si>
  <si>
    <t>0.0194198104224+((0.9902967765307*x0)*x2)+((-0.0987451962857*x0)*x3)+((-0.1100248250588*x0)*x1)+(((1.0893434395707*x0)*pow(x3,2.0))*pow((x2+x3),-1.0))+(((1.2157094476672*x0)*pow(x1,2.0))*pow(((x1+x2)+x3),-1.0))</t>
  </si>
  <si>
    <t>1.2157094476672*x0*x1**2.0/(x1</t>
  </si>
  <si>
    <t>0.9902967765307*x0*x2</t>
  </si>
  <si>
    <t>0.0987451962857*x0*x3</t>
  </si>
  <si>
    <t>1.0893434395707*x0*x3**2.0/(x2</t>
  </si>
  <si>
    <t>(((-1.0001030639346*x0)*x2)*cos(x1))+(((((0.3566854823524*x0)*pow(x2,-2.0))*pow(x3,3.0))*cos(x1))*log(x4))+(((((-0.0081827651933*x0)*pow(x2,-2.0))*pow(x3,3.0))*cos(x1))*cos(x4))</t>
  </si>
  <si>
    <t>x0*(-1.0001030639346*x2**3.0</t>
  </si>
  <si>
    <t>0.3566854823524*x3**3.0*log(x4)</t>
  </si>
  <si>
    <t>0.0081827651933*x3**3.0*cos(x4))*cos(x1)/x2**2.0</t>
  </si>
  <si>
    <t>((0.4999999999999*pow(x0,-1.0))*pow(x2,2.0))+(((0.5*x0)*pow(x1,2.0))*pow(x4,2.0))+(((((0.5*x0)*x5)*pow(x1,2.0))*pow(x3,-1.0))*pow(x4,3.0))</t>
  </si>
  <si>
    <t>(0.9861303310912*x0)+((-0.9912331296653*x0)*x1)+(((-0.7724541734991*x0)*pow((x2+(-1.0*x3)),2.0))*pow(log(x1),2.0))</t>
  </si>
  <si>
    <t>x0*(-0.9912331296653*x1</t>
  </si>
  <si>
    <t>0.7724541734991*(x2</t>
  </si>
  <si>
    <t>0.9861303310912)</t>
  </si>
  <si>
    <t>((((0.3025935209471*x2)*x3)*pow(x4,-1.0))*sin(pow(x5,-2.0)))+((((1.0549913371603*x4)*pow(x3,2.0))*pow(x5,-2.0))*pow((x0+x2),-2.0))+((((-1.8541053012946*x1)*pow(x3,2.0))*pow(x5,-2.0))*pow((1.0+x0),-2.0))+(((((-0.1683596950436*x2)*pow(x0,-2.0))*pow(x1,3.0))*pow(x4,-1.0))*sin((2.0*pow(x5,-2.0))))+((((((0.3277208877569*x2)*pow(x0,-2.0))*pow(x1,2.0))*pow(x3,2.0))*pow(x4,-1.0))*sin(pow(x5,-2.0)))+((((((0.0416691385053*x3)*pow(2.0,x2))*pow(x0,-3.0))*pow(x1,4.0))*pow(x4,-2.0))*sin(pow(x5,-2.0)))</t>
  </si>
  <si>
    <t>0.0416691385053*2.0**x2*x1**4.0*x3*sin(x5**(-2.0))/(x0**3.0*x4**2.0)</t>
  </si>
  <si>
    <t>0.3277208877569*x1**2.0*x2*x3**2.0*sin(x5**(-2.0))/(x0**2.0*x4**1.0)</t>
  </si>
  <si>
    <t>0.1683596950436*x1**3.0*x2*sin(2.0/x5**2.0)/(x0**2.0*x4**1.0)</t>
  </si>
  <si>
    <t>1.8541053012946*x1*x3**2.0/(x5**2.0*(x0</t>
  </si>
  <si>
    <t>0.3025935209471*x2*x3*sin(x5**(-2.0))/x4**1.0</t>
  </si>
  <si>
    <t>1.0549913371603*x3**2.0*x4/(x5**2.0*(x0</t>
  </si>
  <si>
    <t>2.0448025836178*x0</t>
  </si>
  <si>
    <t>1.5172718286641*x0**2.0/(0.5*x0</t>
  </si>
  <si>
    <t>0.5915152387639*log(x1)*log(x2)</t>
  </si>
  <si>
    <t>8.4108110711807+(-7.4131907556438*cos(log((1.0+((((((0.5641895835478*x0)*x1)*pow(x3,-1.0))*pow(x4,-1.0))*pow(x5,-2.0))*pow((x6*pow(x2,-1.0)),0.5))))))</t>
  </si>
  <si>
    <t>7.4131907556438*cos(log(0.5641895835478*x0*x1*(x6/x2**1.0)**0.5/(x3**1.0*x4**1.0*x5**2.0)</t>
  </si>
  <si>
    <t>0.0066063156509+(0.9967582550482*x3)+(((0.6019824879167*x3)*pow(x1,-2.0))*pow(x2,2.0))+(((-1.1195728102391*x0)*x2)*pow(x1,-2.0))</t>
  </si>
  <si>
    <t>(-1.1195728102391*x0*x2</t>
  </si>
  <si>
    <t>x1**2.0*(0.9967582550482*x3</t>
  </si>
  <si>
    <t>0.0066063156509)</t>
  </si>
  <si>
    <t>0.6019824879167*x2**2.0*x3)/x1**2.0</t>
  </si>
  <si>
    <t>0.4760309389486*x0*x1**2.0</t>
  </si>
  <si>
    <t>0.1339415265103*x0*x1**3.0/(x1</t>
  </si>
  <si>
    <t>1.0002115519304*x0*x2**2.0</t>
  </si>
  <si>
    <t>0.0858096179212+(0.0504817351322*pow(((x0*x1)*pow(x2,-1.0)),2.0))+(0.9929575315874*x0)+((-1.0171093147574*x1)*x3)</t>
  </si>
  <si>
    <t>0.9929575315874*x0</t>
  </si>
  <si>
    <t>1.0171093147574*x1*x3</t>
  </si>
  <si>
    <t>0.0504817351322*(x0*x1/x2**1.0)**2.0</t>
  </si>
  <si>
    <t>((((((0.0040635977556*pow(x0,2.0))*pow(x1,2.0))*pow(x2,2.0))*pow(x3,2.0))*pow(x4,2.0))*pow((x5*pow(x6,-1.0)),-2.0))+((((((((0.484402652191*pow(x0,2.0))*pow(x1,2.0))*pow(x2,2.0))*pow(x3,2.0))*pow(x4,2.0))*pow(x5,-2.0))*pow(x6,-2.0))*pow(log((0.9+x6)),-2.0))</t>
  </si>
  <si>
    <t>0.484402652191*x0**2.0*x1**2.0*x2**2.0*x3**2.0*x4**2.0/(x5**2.0*x6**2.0*log(x6</t>
  </si>
  <si>
    <t>0.0040635977556*x0**2.0*x1**2.0*x2**2.0*x3**2.0*x4**2.0/(x5/x6**1.0)**2.0</t>
  </si>
  <si>
    <t>((1.0004742641299*x0)*x1)+(((0.4306001289193*x0)*pow(x1,3.0))*pow((x2+(-0.3333333333333*x1)),-2.0))</t>
  </si>
  <si>
    <t>1.0004742641299*x0*x1</t>
  </si>
  <si>
    <t>0.4306001289193*x0*x1**3.0/(-0.3333333333333*x1</t>
  </si>
  <si>
    <t>((1.0005834754013*x0)*x1)+(((0.4292707078567*x0)*pow(x1,3.0))*pow((x2+(-0.3333333333333*x1)),-2.0))</t>
  </si>
  <si>
    <t>1.0005834754013*x0*x1</t>
  </si>
  <si>
    <t>0.4292707078567*x0*x1**3.0/(-0.3333333333333*x1</t>
  </si>
  <si>
    <t>(((1.0015978592689*x0)*x1)*pow(x2,-2.0))+(((-0.1303583493735*x0)*cos(x4))*cos(x5))+((((42.5356078934102*x1)*pow((1.0+x2),-5.0))*cos(x4))*cos(x5))+((((0.1303583493735*x0)*x3)*cos(x4))*cos(x5))+((((1.097924955254*x0)*pow(x2,-1.0))*cos(x4))*cos(x5))+((((0.3199689608962*pow(x0,2.0))*pow(x2,-2.0))*sin(x4))*sin(x5))+((((0.9478234776194*x1)*pow(x2,-1.0))*sin(x4))*sin(x5))+(((((0.4108638057014*x0)*x3)*pow(x2,-2.0))*sin(x4))*sin(x5))</t>
  </si>
  <si>
    <t>1.0015978592689*x0*x1/x2**2.0</t>
  </si>
  <si>
    <t>0.4108638057014*x0*x3*sin(x4)*sin(x5)/x2**2.0</t>
  </si>
  <si>
    <t>1.097924955254*x0*cos(x4)*cos(x5)/x2**1.0</t>
  </si>
  <si>
    <t>0.1303583493735*x0*x3*cos(x4)*cos(x5)</t>
  </si>
  <si>
    <t>0.1303583493735*x0*cos(x4)*cos(x5)</t>
  </si>
  <si>
    <t>0.3199689608962*x0**2.0*sin(x4)*sin(x5)/x2**2.0</t>
  </si>
  <si>
    <t>0.9478234776194*x1*sin(x4)*sin(x5)/x2**1.0</t>
  </si>
  <si>
    <t>42.5356078934102*x1*cos(x4)*cos(x5)/(x2</t>
  </si>
  <si>
    <t>(0.9827302696346*x0)+(((-0.1352304467111*x0)*x1)*pow((x1+(-0.9*x2)),-1.0))</t>
  </si>
  <si>
    <t>-0.1352304467111*x0*x1/(x1</t>
  </si>
  <si>
    <t>0.9827302696346*x0</t>
  </si>
  <si>
    <t>((-0.0793916874888*x0)*x1)+(((0.9999173407679*x0)*x3)*pow((x0*pow(x2,-1.0)),-1.0))+((((0.0020324524862*pow(x0,2.0))*pow(x1,2.0))*pow(x2,-1.0))*pow(x3,-1.0))</t>
  </si>
  <si>
    <t>0.9999173407679*x0*x3/(x0/x2**1.0)**1.0</t>
  </si>
  <si>
    <t>0.0020324524862*x0**2.0*x1**2.0/(x2**1.0*x3**1.0)</t>
  </si>
  <si>
    <t>6.2755714797458*x2*x3/(x0*x1)**1.0</t>
  </si>
  <si>
    <t>((((1.1017466616756*x0)*x1)*pow((x2*x3),2.0))*pow((1.0+log(x5)),-5.0))+(((((((0.2277175920297*x0)*x1)*pow(x2,2.0))*pow(x3,2.0))*pow(x4,5.0))*pow((x5+log((x5*pow(((x3+pow(x4,3.0))+sin((1.0+x3))),-1.0)))),-1.0))*pow(log(x5),-5.0))</t>
  </si>
  <si>
    <t>0.2277175920297*x0*x1*x2**2.0*x3**2.0*x4**5.0/((x5</t>
  </si>
  <si>
    <t>log(x5/(x3</t>
  </si>
  <si>
    <t>x4**3.0</t>
  </si>
  <si>
    <t>1.0))**1.0))**1.0*log(x5)**5.0)</t>
  </si>
  <si>
    <t>1.1017466616756*x0*x1*(x2*x3)**2.0/(log(x5)</t>
  </si>
  <si>
    <t>(2.0*x0)+((2.0*x0)*sin((4.7123889803847+(x1*x2))))</t>
  </si>
  <si>
    <t>2.0*x0*(sin(x1*x2</t>
  </si>
  <si>
    <t>1.8703955054182*(x2**2.0*x4*x6*x8*(x0*x1)**2.0/(x3**2.0*(2.0**(x5</t>
  </si>
  <si>
    <t>x7)</t>
  </si>
  <si>
    <t>1.0)**1.0))**0.5</t>
  </si>
  <si>
    <t>1.1383777482011*x0</t>
  </si>
  <si>
    <t>1.1327061580056*x1</t>
  </si>
  <si>
    <t>0.5549522368526*x2*sin(x3</t>
  </si>
  <si>
    <t>log(x2**(-2.0)))</t>
  </si>
  <si>
    <t>3.0380617911601*log(x0)*log(x1)/(x2</t>
  </si>
  <si>
    <t>15758.59610764907*log(x0)*log(x1)*sin((x3/x2**1.0</t>
  </si>
  <si>
    <t>x2/x3**1.0)**(-1.0))**12.0</t>
  </si>
  <si>
    <t>0.9093502032925*sin(x3)</t>
  </si>
  <si>
    <t>0.5549522368526*sin(x3</t>
  </si>
  <si>
    <t>0.3365413493318*(x3/x1**1.0)**5.0/(x0**5.0*x4**1.0)</t>
  </si>
  <si>
    <t>217.1709379742247*x2*x3**2.0/(x0**4.0*x1**1.0*(x1/x0**1.0</t>
  </si>
  <si>
    <t>x4/x0**1.0</t>
  </si>
  <si>
    <t>x1**2.0/x3**1.0</t>
  </si>
  <si>
    <t>16.5700373324977*x3**2.0/(x0**4.0*x1**1.0*(x1/x0**1.0</t>
  </si>
  <si>
    <t>x4/(x0</t>
  </si>
  <si>
    <t>3.2377403080887*x1**5.0/(x0**4.0*x4**1.0)</t>
  </si>
  <si>
    <t>331.3574854916239*x2*x4/(x0**4.0*(x4/x0**1.0</t>
  </si>
  <si>
    <t>1.0/x1**1.0</t>
  </si>
  <si>
    <t>x1**0.5/x3**1.0)**4.0)</t>
  </si>
  <si>
    <t>46.9036947839576*x2**2.0*x3*sin((x4/x0**1.0</t>
  </si>
  <si>
    <t>sin(x1/x3**1.0))**(-4.0))/x0**4.0</t>
  </si>
  <si>
    <t>1.7453622253819*x0**4.0*x3**2.0*(0.8333333333333*x2</t>
  </si>
  <si>
    <t>1.0)**4.0/(x1**4.0*x4**5.0)</t>
  </si>
  <si>
    <t>0.8147383905137*x0**5.0*x2*(x1</t>
  </si>
  <si>
    <t>cos(-1.0*x2</t>
  </si>
  <si>
    <t>1.0))**4.0/(x1**4.0*x4**5.0)</t>
  </si>
  <si>
    <t>15.085333259846*x0**5.0*x3*(x1</t>
  </si>
  <si>
    <t>cos(x2</t>
  </si>
  <si>
    <t>4.4940941173932*x0**5.0*(x1</t>
  </si>
  <si>
    <t>0.0080082806543+((1.0010766804191*x0)*pow(x1,-1.0))+(((-5.4584404511837*x1)*pow(x0,-1.0))*pow(x2,-2.0))</t>
  </si>
  <si>
    <t>-5.4584404511837*x1/(x0**1.0*x2**2.0)</t>
  </si>
  <si>
    <t>1.0010766804191*x0/x1**1.0</t>
  </si>
  <si>
    <t>((0.5*x0)*x3)+((0.5*pow((x0*x3),1.0))*cos(((2.0*x1)*x2)))+((1.0*x0)*cos((x1*x2)))</t>
  </si>
  <si>
    <t>0.5*x0*x3</t>
  </si>
  <si>
    <t>1.0*x0*cos(x1*x2)</t>
  </si>
  <si>
    <t>0.5*(x0*x3)**1.0*cos(2.0*x1*x2)</t>
  </si>
  <si>
    <t>3.7913809680237+(0.1858233371926*pow(x3,0.5))+(-1.2864032716782*cos((0.7268567521204*pow(pow((x0+(-1.0*x1)),2.0),0.5))))+(-1.5936392542383*sin((pow(x3,-1.0)+(x2*pow((x3+pow(x3,-1.0)),-1.0)))))+((-0.3716466743852*pow(x3,0.5))*cos((x3+(-1.0*pow((0.3183098861838+x2),1.0)))))</t>
  </si>
  <si>
    <t>-0.3716466743852*x3**0.5*cos(x3</t>
  </si>
  <si>
    <t>1.0*(x2</t>
  </si>
  <si>
    <t>0.3183098861838)**1.0)</t>
  </si>
  <si>
    <t>0.1858233371926*x3**0.5</t>
  </si>
  <si>
    <t>1.5936392542383*sin(x2/(x3**(-1.0)</t>
  </si>
  <si>
    <t>x3**(-1.0))</t>
  </si>
  <si>
    <t>1.2864032716782*cos(0.7268567521204*((x0</t>
  </si>
  <si>
    <t>1.0*x1)**2.0)**0.5)</t>
  </si>
  <si>
    <t>0.2502776015849/x0**(1.0*x0)</t>
  </si>
  <si>
    <t>(((0.0795774715459*pow(x0,-1.0))*pow((pow(x1,-1.0)*pow(x3,2.0)),-1.0))*cos(x2))</t>
  </si>
  <si>
    <t>0.0795774715459*cos(x2)/(x0**1.0*(x3**2.0/x1**1.0)**1.0)</t>
  </si>
  <si>
    <t>(((((0.1682808660117*x1)*x4)*x5)*pow(x0,-1.0))*pow(x2,-5.0))+(((((0.1757155731359*x1)*x3)*x5)*pow(x0,-1.0))*pow(x2,-5.0))</t>
  </si>
  <si>
    <t>x1*x5*(0.1757155731359*x3</t>
  </si>
  <si>
    <t>0.1682808660117*x4)/(x0**1.0*x2**5.0)</t>
  </si>
  <si>
    <t>1.2399952740552*2.2**(x0*x1)</t>
  </si>
  <si>
    <t>0.0384037527444+((0.2365842787759*x0)*sin((0.5+x1)))+(((2.7893316708692*x0)*pow(x1,-5.0))*cos((x1*x2)))+(((0.8884437487801*x0)*exp(x1))*sin(pow((1.0+(0.9090909090909*log(x1))),-5.0)))+(((0.1647213902694*x0)*pow((0.5+pow(x1,-1.0)),-5.0))*cos((x1*x2)))+((((-1.8447584143538*x0)*pow((1.0+log(x1)),-5.0))*cos((x1*x2)))*exp(x1))</t>
  </si>
  <si>
    <t>2.7893316708692*x0*cos(x1*x2)/x1**5.0</t>
  </si>
  <si>
    <t>0.1647213902694*x0*cos(x1*x2)/(x1**(-1.0)</t>
  </si>
  <si>
    <t>1.8447584143538*x0*exp(x1)*cos(x1*x2)/(log(x1)</t>
  </si>
  <si>
    <t>0.8884437487801*x0*exp(x1)*sin((0.9090909090909*log(x1)</t>
  </si>
  <si>
    <t>1.0)**(-5.0))</t>
  </si>
  <si>
    <t>0.2365842787759*x0*sin(x1</t>
  </si>
  <si>
    <t>((0.990494082569*x0)*pow(x1,2.0))+((0.9999775932412*x3)*x5)+(((0.0309016310682*x1)*pow(x3,2.0))*pow(x4,2.0))+(((0.0710602268711*x1)*x3)*x4)+(((2.0164213229651*x4)*pow(x0,-1.0))*pow(log(x3),2.0))+(((-0.8575030229648*x2)*pow(x0,-1.0))*pow(log(x3),2.0))+((((-0.0005512484146*pow(x1,2.0))*pow(x3,2.0))*pow(x4,2.0))*pow((1.0+log(x0)),2.0))+((((-0.035137934319*x1)*x2)*x3)*x4)</t>
  </si>
  <si>
    <t>(x0**1.0*(0.990494082569*x0*x1**2.0</t>
  </si>
  <si>
    <t>0.035137934319*x1*x2*x3*x4</t>
  </si>
  <si>
    <t>0.0710602268711*x1*x3*x4</t>
  </si>
  <si>
    <t>0.0309016310682*x1*x3**2.0*x4**2.0</t>
  </si>
  <si>
    <t>0.0005512484146*x1**2.0*x3**2.0*x4**2.0*(log(x0)</t>
  </si>
  <si>
    <t>0.9999775932412*x3*x5)</t>
  </si>
  <si>
    <t>0.8575030229648*x2*log(x3)**2.0</t>
  </si>
  <si>
    <t>2.0164213229651*x4*log(x3)**2.0)/x0**1.0</t>
  </si>
  <si>
    <t>-0.3698470319625*x2*x3**2.0/(x4**2.0*(x0</t>
  </si>
  <si>
    <t>2.8967266506022*(x0*x1)**0.5</t>
  </si>
  <si>
    <t>(1.0004563560185*x2)+((((0.5602147112022*x2)*pow(x0,-2.0))*pow(x1,2.0))*cos((2.0*x3)))+((((-1.0260348790222*x1)*x2)*pow(x0,-1.0))*cos(x3))</t>
  </si>
  <si>
    <t>0.5602147112022*x1**2.0*x2*cos(2.0*x3)/x0**2.0</t>
  </si>
  <si>
    <t>1.0260348790222*x1*x2*cos(x3)/x0**1.0</t>
  </si>
  <si>
    <t>1.0004563560185*x2</t>
  </si>
  <si>
    <t>(((-0.0071445175848*x2)*pow(x0,3.0))*pow(x4,-2.0))+((((0.1006802979983*x1)*x3)*pow(x0,2.0))*pow(x4,-2.0))</t>
  </si>
  <si>
    <t>(0.1006802979983*x0**2.0*x1*x3</t>
  </si>
  <si>
    <t>0.0071445175848*x0**3.0*x2)/x4**2.0</t>
  </si>
  <si>
    <t>0.0379806574055+((1.381151723715*x0)*x1)+(((-1.72136342378*x0)*x4)*pow(((x4*pow(x1,-1.0))+((1.9274333882308*x2)*pow(x3,-1.0))),-1.0))+(((((-0.0395973794857*x0)*x2)*pow(x1,2.0))*pow(x3,-1.0))*pow(x4,-1.0))</t>
  </si>
  <si>
    <t>1.381151723715*x0*x1</t>
  </si>
  <si>
    <t>0.0395973794857*x0*x1**2.0*x2/(x3**1.0*x4**1.0)</t>
  </si>
  <si>
    <t>1.72136342378*x0*x4/(x4/x1**1.0</t>
  </si>
  <si>
    <t>1.9274333882308*x2/x3**1.0)**1.0</t>
  </si>
  <si>
    <t>(((1.0*pow(sin(x1),-1.0))*cos(x0))*cos(x1))</t>
  </si>
  <si>
    <t>1.0*cos(x0)/tan(x1)</t>
  </si>
  <si>
    <t>(0.9830575330053*x0)+(((-0.1339161552923*x0)*x1)*pow((x1+(-0.9*x2)),-1.0))</t>
  </si>
  <si>
    <t>-0.1339161552923*x0*x1/(x1</t>
  </si>
  <si>
    <t>0.9830575330053*x0</t>
  </si>
  <si>
    <t>1e-13+(((1.0*x0)*x1)*pow(x2,2.0))</t>
  </si>
  <si>
    <t>(0.5002684362602*x2)+(0.4998804803745*x3)+((0.2308536908567*x2)*log((x0*pow(x1,-1.0))))+((-0.2309560197943*x3)*log((x0*pow(x1,-1.0))))</t>
  </si>
  <si>
    <t>0.2308536908567*x2*log(x0/x1**1.0)</t>
  </si>
  <si>
    <t>0.5002684362602*x2</t>
  </si>
  <si>
    <t>0.2309560197943*x3*log(x0/x1**1.0)</t>
  </si>
  <si>
    <t>0.4998804803745*x3</t>
  </si>
  <si>
    <t>(((-0.0397887357729*x1)*pow(x0,-1.0))*pow((pow(x2,-1.0)*pow(x5,2.0)),2.0))+(((-0.039788735773*pow(x0,-1.0))*pow(x3,2.0))*pow(x5,2.0))+((((0.0795774715459*x4)*pow(x0,-1.0))*pow(x3,2.0))*pow(x5,2.0))</t>
  </si>
  <si>
    <t>(-0.0397887357729*x1*(x5**2.0/x2**1.0)**2.0</t>
  </si>
  <si>
    <t>((((0.0795774715459*x0)*x1)*pow(x3,-1.0))*pow((x2*x3),-1.0))</t>
  </si>
  <si>
    <t>0.0795774715459*x0*x1/(x3**1.0*(x2*x3)**1.0)</t>
  </si>
  <si>
    <t>3.604193441324+((-4.4568449021628*pow(0.5,pow((x0+pow((x3*x5),0.5)),-1.0)))*pow(0.6,((((((0.3183098861838*x0)*x3)*x5)*pow(x1,-1.0))*sin(pow(x2,-1.0)))*sin(pow(x4,-1.0)))))</t>
  </si>
  <si>
    <t>-4.4568449021628*0.5**((x0</t>
  </si>
  <si>
    <t>(x3*x5)**0.5)**(-1.0))*0.6**(0.3183098861838*x0*x3*x5*sin(x2**(-1.0))*sin(x4**(-1.0))/x1**1.0)</t>
  </si>
  <si>
    <t>(1.4921696207852*x0)+((-0.333729264771*x0)*x1)+(((-0.2333642179231*x0)*x3)*pow(x1,-1.0))+((((5.1265471975287*x0)*pow((((1.0+x2)+(x1*x2))+(x1*pow(x3,-1.0))),-1.0))*log(pow(x3,2.0)))*sin((x2*pow(x3,0.5))))</t>
  </si>
  <si>
    <t>-0.2333642179231*x0*x3/x1**1.0</t>
  </si>
  <si>
    <t>0.333729264771*x0*x1</t>
  </si>
  <si>
    <t>5.1265471975287*x0*log(x3**2.0)*sin(x2*x3**0.5)/(x1*x2</t>
  </si>
  <si>
    <t>1.4921696207852*x0</t>
  </si>
  <si>
    <t>0.0063796155453+(((0.5228141189266*x2)*x3)*pow((x0*x1),2.0))+((((0.9397667443358*x0)*x1)*x2)*x3)</t>
  </si>
  <si>
    <t>0.9397667443358*x0*x1*x2*x3</t>
  </si>
  <si>
    <t>0.5228141189266*x2*x3*(x0*x1)**2.0</t>
  </si>
  <si>
    <t>0.0133272509081*x0</t>
  </si>
  <si>
    <t>0.558756557352/(x0</t>
  </si>
  <si>
    <t>(x1*sin(x0**(-1.0)))**2.0)**1.0</t>
  </si>
  <si>
    <t>1.2979804845776+(-0.0390230215456*x6)+(-1.4253228708578*pow((((((x0*x1)*pow(x2,-0.5))*pow(x3,-1.0))*pow(x4,-1.0))*pow(x5,-2.0)),0.5))+(((((((1.7623360824353*x0)*x1)*pow(x2,-0.5))*pow(x3,-1.0))*pow(x4,-1.0))*pow(x5,-2.0))*log((2.0+x6)))</t>
  </si>
  <si>
    <t>1.7623360824353*x0*x1*log(x6</t>
  </si>
  <si>
    <t>2.0)/(x2**0.5*x3**1.0*x4**1.0*x5**2.0)</t>
  </si>
  <si>
    <t>0.0390230215456*x6</t>
  </si>
  <si>
    <t>1.4253228708578*(x0*x1/(x2**0.5*x3**1.0*x4**1.0*x5**2.0))**0.5</t>
  </si>
  <si>
    <t>(8.039346562019*x0)+((0.2088418270274*x0)*sin((3.1415926535898*pow((1.0+(((pow(x1,2.0)*pow(x2,2.0))*pow(x3,-2.0))*pow(x4,-2.0))),-1.0))))+((-39.4264159723012*x0)*sin((0.2+((((0.1*pow(x1,2.0))*pow(x2,2.0))*pow(x3,-2.0))*pow(x4,-2.0)))))+(((((5.1225682253466*x0)*pow(x1,2.0))*pow(x2,2.0))*pow(x3,-2.0))*pow(x4,-2.0))</t>
  </si>
  <si>
    <t>5.1225682253466*x0*x1**2.0*x2**2.0/(x3**2.0*x4**2.0)</t>
  </si>
  <si>
    <t>39.4264159723012*x0*sin(0.1*x1**2.0*x2**2.0/(x3**2.0*x4**2.0)</t>
  </si>
  <si>
    <t>0.2)</t>
  </si>
  <si>
    <t>0.2088418270274*x0*sin(3.1415926535898/(x1**2.0*x2**2.0/(x3**2.0*x4**2.0)</t>
  </si>
  <si>
    <t>8.039346562019*x0</t>
  </si>
  <si>
    <t>(-18502.008623060177*x0)+((34.347454497912*x0)*x1)+((18502.093033160243*x0)*pow(((1.0+(0.0009090909091*x1))+(-0.0009090909091*x3)),-2.0))+((-32.9345861465506*x0)*x3)+((-0.1135596111008*x0)*x2)+(((1.2186487034408*x0)*pow(x2,2.0))*pow(((x1+x2)+x3),-1.0))</t>
  </si>
  <si>
    <t>34.347454497912*x0*x1</t>
  </si>
  <si>
    <t>0.1135596111008*x0*x2</t>
  </si>
  <si>
    <t>1.2186487034408*x0*x2**2.0/(x1</t>
  </si>
  <si>
    <t>32.9345861465506*x0*x3</t>
  </si>
  <si>
    <t>18502.093033160243*x0/(0.0009090909091*x1</t>
  </si>
  <si>
    <t>0.0009090909091*x3</t>
  </si>
  <si>
    <t>18502.008623060177*x0</t>
  </si>
  <si>
    <t>(-0.3494371278893*x0)+(((-1.3009411e-06*x0)*pow(((x2*pow(x3,-1.0))+(x3*pow(x2,-1.0))),20.0))*pow(log(x1),2.0))</t>
  </si>
  <si>
    <t>-1.3009411e-6*x0*(x3/x2**1.0</t>
  </si>
  <si>
    <t>0.3494371278893*x0</t>
  </si>
  <si>
    <t>(((0.0795774715459*x0)*pow(x1,-1.0))*pow(pow(x2,2.0),-1.0))</t>
  </si>
  <si>
    <t>0.0795774715459*x0/(x1**1.0*(x2**2.0)**1.0)</t>
  </si>
  <si>
    <t>(((0.0818002160172*x0)*pow(x4,-1.0))*pow((x1+x2),-1.0))+(((((0.0528668554077*x0)*x1)*pow(x2,-2.0))*pow(x4,-1.0))*pow((0.8+cos(x3)),2.0))</t>
  </si>
  <si>
    <t>0.0528668554077*x0*x1*(cos(x3)</t>
  </si>
  <si>
    <t>0.8)**2.0/(x2**2.0*x4**1.0)</t>
  </si>
  <si>
    <t>0.0818002160172*x0/(x4**1.0*(x1</t>
  </si>
  <si>
    <t>(1.0049553673253*x0)+((0.8582521290609*x0)*pow((pow(x1,5.0)*pow(x2,-5.0)),0.5))</t>
  </si>
  <si>
    <t>x0*(0.8582521290609*(x1**5.0/x2**5.0)**0.5</t>
  </si>
  <si>
    <t>1.0049553673253)</t>
  </si>
  <si>
    <t>(((((((0.0163662470765*pow(x0,2.0))*pow(x1,2.0))*pow(x2,2.0))*pow(x3,2.0))*pow(x4,2.0))*pow(x5,-2.0))*pow((1.0+(-0.5*pow(x6,-0.5))),-3.0))+(((((((1.0593044006411*pow(x0,2.0))*pow(x1,2.0))*pow(x2,2.0))*pow(x3,2.0))*pow(x4,2.0))*pow(x5,-2.0))*pow(x6,-4.0))</t>
  </si>
  <si>
    <t>x0**2.0*x1**2.0*x2**2.0*x3**2.0*x4**2.0*(0.0163662470765*x6**4.0</t>
  </si>
  <si>
    <t>1.0593044006411*(1.0</t>
  </si>
  <si>
    <t>0.5/x6**0.5)**3.0)/(x5**2.0*x6**4.0*(1.0</t>
  </si>
  <si>
    <t>0.5/x6**0.5)**3.0)</t>
  </si>
  <si>
    <t>(((3.3357690452995*x0)*x1)*pow(x3,-1.0))+((((-2.7005657974235*x0)*x1)*pow(x3,-1.0))*cos((x2+pow(pow((x4+(-1.0*x5)),2.0),0.5))))+((((-0.2108352145128*x0)*x1)*pow(x2,2.0))*pow(x3,-1.0))+(((((3.5725026572798*x0)*x1)*x2)*pow(x3,-1.0))*cos(pow(pow((x4+(-1.0*x5)),2.0),0.5)))+(((((0.225589416666*x0)*x1)*pow(x3,-1.0))*pow(cos(pow(pow((x4+(-1.0*x5)),2.0),0.5)),2.0))*exp(x2))+((((((-0.3341451366691*x0)*x1)*pow(x2,2.0))*pow(x3,-1.0))*pow(pow((x4+(-1.0*x5)),2.0),0.5))*cos(pow(pow((x4+(-1.0*x5)),2.0),0.5)))</t>
  </si>
  <si>
    <t>x0*x1*(3.5725026572798*x2*cos(((x4</t>
  </si>
  <si>
    <t>1.0*x5)**2.0)**0.5)</t>
  </si>
  <si>
    <t>0.3341451366691*x2**2.0*((x4</t>
  </si>
  <si>
    <t>1.0*x5)**2.0)**0.5*cos(((x4</t>
  </si>
  <si>
    <t>0.2108352145128*x2**2.0</t>
  </si>
  <si>
    <t>0.225589416666*exp(x2)*cos(((x4</t>
  </si>
  <si>
    <t>1.0*x5)**2.0)**0.5)**2.0</t>
  </si>
  <si>
    <t>2.7005657974235*cos(x2</t>
  </si>
  <si>
    <t>((x4</t>
  </si>
  <si>
    <t>3.3357690452995)/x3**1.0</t>
  </si>
  <si>
    <t>2.7127683978361*x0</t>
  </si>
  <si>
    <t>3.8886760695863*x0**2.0/(x0</t>
  </si>
  <si>
    <t>3.1415926535898)**1.0</t>
  </si>
  <si>
    <t>2.3266068125578*log(x1)*log(x2)</t>
  </si>
  <si>
    <t>2.4392458244155*exp(-0.2700329531986*x0)*log(x1)*log(x2)</t>
  </si>
  <si>
    <t>0.0067156077245+(0.9962247188449*x3)+(((0.6084864858765*x3)*pow(x1,-2.0))*pow(x2,2.0))+(((-1.1159214838683*x0)*x2)*pow(x1,-2.0))</t>
  </si>
  <si>
    <t>(-1.1159214838683*x0*x2</t>
  </si>
  <si>
    <t>x1**2.0*(0.9962247188449*x3</t>
  </si>
  <si>
    <t>0.0067156077245)</t>
  </si>
  <si>
    <t>0.6084864858765*x2**2.0*x3)/x1**2.0</t>
  </si>
  <si>
    <t>-5.8776623311995*x1/(x0**1.0*x2**2.1415926535898)</t>
  </si>
  <si>
    <t>1.0041956432202*x0/x1**1.0</t>
  </si>
  <si>
    <t>((0.9965032030554*x2)*x3)+((-0.0722364974303*x0)*x1)</t>
  </si>
  <si>
    <t>0.9965032030554*x2*x3</t>
  </si>
  <si>
    <t>0.001779452648+((1.0304403682716*x0)*x1)+((-0.0035012526694*x0)*x2)+(((1.0549915880891*x0)*pow(x1,4.0))*pow(x2,-3.0))</t>
  </si>
  <si>
    <t>1.0304403682716*x0*x1</t>
  </si>
  <si>
    <t>1.0549915880891*x0*x1**4.0/x2**3.0</t>
  </si>
  <si>
    <t>0.0035012526694*x0*x2</t>
  </si>
  <si>
    <t>0.066534847896+(((-0.1154705455662*pow(((x1*x2)+(x2*x3)),2.0))*cos(pow(x3,(0.5*x4))))*sin(pow((((x5+(x5*pow(x4,2.0)))+((-1.0*x3)*pow(x0,-2.0)))+((x4*x5)*pow(x0,-1.0))),-2.0)))+((((1.4319743995971*pow(x2,2.0))*pow(x3,2.0))*pow((-0.72+x1),2.0))*pow(((x4*x5)+((x4*x5)*pow(x0,2.0))),-2.0))</t>
  </si>
  <si>
    <t>1.4319743995971*x2**2.0*x3**2.0*(x1</t>
  </si>
  <si>
    <t>0.72)**2.0/(x0**2.0*x4*x5</t>
  </si>
  <si>
    <t>x4*x5)**2.0</t>
  </si>
  <si>
    <t>0.1154705455662*(x1*x2</t>
  </si>
  <si>
    <t>x2*x3)**2.0*sin((-1.0*x3/x0**2.0</t>
  </si>
  <si>
    <t>x4*x5/x0**1.0</t>
  </si>
  <si>
    <t>x4**2.0*x5</t>
  </si>
  <si>
    <t>x5)**(-2.0))*cos(x3**(0.5*x4))</t>
  </si>
  <si>
    <t>((1.0001140529582*x0)*pow(x2,2.0))+((0.481566483504*x0)*pow(x1,2.0))+(((-0.1082500439468*x0)*pow(x1,3.0))*pow((x1+(-0.9*x2)),-1.0))</t>
  </si>
  <si>
    <t>0.481566483504*x0*x1**2.0</t>
  </si>
  <si>
    <t>0.1082500439468*x0*x1**3.0/(x1</t>
  </si>
  <si>
    <t>1.0001140529582*x0*x2**2.0</t>
  </si>
  <si>
    <t>6.283029229923*x2*x3/(x0**1.0*x1**1.0)</t>
  </si>
  <si>
    <t>0.0128350173983*x0*x1/(x2*x3)**1.0</t>
  </si>
  <si>
    <t>(((1.0*x0)*x2)*pow((x0+(-1.0*x1)),-1.0))</t>
  </si>
  <si>
    <t>(2.0*x0)+((-2.0*x0)*cos(((1.0*x1)*pow(x2,1.0))))</t>
  </si>
  <si>
    <t>cos(1.0*x1*x2**1.0))</t>
  </si>
  <si>
    <t>5.0408291170461*x0*x1*x2**2.0*x3**2.0*x4**6.0/x5**5.0</t>
  </si>
  <si>
    <t>59.4415975478638*x0*x1*x2**2.0*x3**2.0*x5*(x4**2.0)**5.0/(exp(x5)</t>
  </si>
  <si>
    <t>14.1504281095277*x0*x1*x3**2.0*(-1.0*x2*x4</t>
  </si>
  <si>
    <t>0.5*x2)**2.0/x5**4.0</t>
  </si>
  <si>
    <t>3.7096979039151+(-1.3043863968787*cos((0.7167147559766*pow(pow((x2+(-1.0*x3)),2.0),0.5))))+(-1.795799554005*cos((0.25+(0.5*pow(pow((x0+(-1.0*x1)),2.0),0.5)))))</t>
  </si>
  <si>
    <t>-1.795799554005*cos(0.5*((x0</t>
  </si>
  <si>
    <t>1.3043863968787*cos(0.7167147559766*((x2</t>
  </si>
  <si>
    <t>2.0064725237183*x2*(x0**2.0*x1**2.0*x4*x6*x8/x7**2.0)**0.5/(x3*x5)**1.0</t>
  </si>
  <si>
    <t>0.0650820279575*x0*x4*x5*cos(log(x4**(2.0*x1)*(x5**(-1.0))**(2.0*x1)))/x2**1.0</t>
  </si>
  <si>
    <t>0.6934244598432*x1*cos(log(x4**x1*(x5**(-1.0))**x1))/x2**1.0</t>
  </si>
  <si>
    <t>102.729295651786*x1*(-1.0*x0</t>
  </si>
  <si>
    <t>1.0)**2.0/(x5**2.0*(x4</t>
  </si>
  <si>
    <t>1.0)**4.0*(x2/x4**1.0</t>
  </si>
  <si>
    <t>x5**(-1.0))**4.0)</t>
  </si>
  <si>
    <t>0.7599266407827*x1/log(x2</t>
  </si>
  <si>
    <t>x4)**1.0</t>
  </si>
  <si>
    <t>1.3016142455198*x5*cos(log((x4</t>
  </si>
  <si>
    <t>3.1415926535898)**(2.0*x1)*(x5**(-1.0))**(2.0*x1)))/(x2**1.0*(x2</t>
  </si>
  <si>
    <t>(1.0099666495655*x2)+(((-1.2321258450301*x1)*x2)*pow((x1+(-1.35*x0)),-1.0))</t>
  </si>
  <si>
    <t>-1.2321258450301*x1*x2/(-1.35*x0</t>
  </si>
  <si>
    <t>1.0099666495655*x2</t>
  </si>
  <si>
    <t>(2.897045342391*pow((x0*x1),0.5))+((((-0.3724804830293*x2)*pow(x3,2.0))*pow(x4,-2.0))*pow((x0+x1),-1.0))</t>
  </si>
  <si>
    <t>-0.3724804830293*x2*x3**2.0/(x4**2.0*(x0</t>
  </si>
  <si>
    <t>2.897045342391*(x0*x1)**0.5</t>
  </si>
  <si>
    <t>(0.3955043326392*x0)+((0.3663884047799*x0)*pow(x1,-10.0))+((0.6092048120262*x0)*pow(5.298317366548,cos(x1)))+((-0.4384046344594*x0)*cos((x1*x2)))+(((-0.5619084229925*x0)*pow(pow(50.0,cos(x1)),0.5))*cos((x1*x2)))</t>
  </si>
  <si>
    <t>x0*(x1**10.0*(0.6092048120262*5.298317366548**cos(x1)</t>
  </si>
  <si>
    <t>0.5619084229925*(50.0**cos(x1))**0.5*cos(x1*x2)</t>
  </si>
  <si>
    <t>0.4384046344594*cos(x1*x2)</t>
  </si>
  <si>
    <t>0.3955043326392)</t>
  </si>
  <si>
    <t>0.3663884047799)/x1**10.0</t>
  </si>
  <si>
    <t>1.2394907976914*2.2**(x0*x1)</t>
  </si>
  <si>
    <t>2.7195795809248+(-1.0144539219297*x2)+((0.9978330449068*x3)*x5)+((0.983197943311*x0)*pow(x1,2.0))+((-2.3215782518861*x4)*sin((x1*pow((x0+x4),-1.0))))+(((0.2529512612875*x1)*x2)*pow(x3,-1.0))+(((0.1878508452379*pow(x2,2.0))*pow(x3,-1.0))*pow(x4,-1.0))+((((((1.7637443578352*x1)*pow(x3,2.0))*pow(x4,2.0))*pow((x0+x4),-1.0))*pow((pow((1.0+(x0*x2)),-1.0)+(x1*pow((x4+(0.5*x0)),-1.0))),-0.5))*pow(((x0+x2)+x3),-1.0))</t>
  </si>
  <si>
    <t>0.983197943311*x0*x1**2.0</t>
  </si>
  <si>
    <t>0.2529512612875*x1*x2/x3**1.0</t>
  </si>
  <si>
    <t>1.7637443578352*x1*x3**2.0*x4**2.0/((x0</t>
  </si>
  <si>
    <t>x4)**1.0*(x1/(0.5*x0</t>
  </si>
  <si>
    <t>(x0*x2</t>
  </si>
  <si>
    <t>1.0)**(-1.0))**0.5*(x0</t>
  </si>
  <si>
    <t>1.0144539219297*x2</t>
  </si>
  <si>
    <t>0.1878508452379*x2**2.0/(x3**1.0*x4**1.0)</t>
  </si>
  <si>
    <t>0.9978330449068*x3*x5</t>
  </si>
  <si>
    <t>2.3215782518861*x4*sin(x1/(x0</t>
  </si>
  <si>
    <t>0.2504763930468/x0**(1.0*x0)</t>
  </si>
  <si>
    <t>(-0.5*sin((x0+(-1.0*x1))))+(-0.9999999999999*sin(x1))</t>
  </si>
  <si>
    <t>(1.1785119724378*x0)+((-0.2566535301948*x0)*x1)+(((4.5520733903858*x0)*pow((x1+(pow(x2,2.0)*pow((0.5+x1),-1.0))),-1.0))*log(x3))+(((-2.5712816492083*x0)*pow(log(x2),2.0))*pow(log(x3),2.0))</t>
  </si>
  <si>
    <t>4.5520733903858*x0*log(x3)/(x1</t>
  </si>
  <si>
    <t>x2**2.0/(x1</t>
  </si>
  <si>
    <t>0.5)**1.0)**1.0</t>
  </si>
  <si>
    <t>2.5712816492083*x0*log(x2)**2.0*log(x3)**2.0</t>
  </si>
  <si>
    <t>1.1785119724378*x0</t>
  </si>
  <si>
    <t>0.0007991256956+(((0.3254415967311*pow(x0,2.0))*pow(x1,2.0))*pow((x2+x3),-4.0))+((((0.0513740041975*pow(x0,2.0))*pow(x1,2.0))*pow(x3,-2.0))*pow((x3+(0.254647908947*x2)),-2.0))</t>
  </si>
  <si>
    <t>0.0513740041975*x0**2.0*x1**2.0/(x3**2.0*(0.254647908947*x2</t>
  </si>
  <si>
    <t>x3)**2.0)</t>
  </si>
  <si>
    <t>0.3254415967311*x0**2.0*x1**2.0/(x2</t>
  </si>
  <si>
    <t>(0.3859500047009*x0)+((-0.3931805731872*x0)*sin(((0.4161468365471*pow(x3,-1.0))+(-1.0*log(((0.2513274122872*pow(x3,-1.0))+((((x3*x5)*pow(x1,-1.0))*pow(x2,-1.0))*pow(x4,-1.0))))))))</t>
  </si>
  <si>
    <t>x0*(0.3859500047009</t>
  </si>
  <si>
    <t>0.3931805731872*sin(0.4161468365471/x3**1.0</t>
  </si>
  <si>
    <t>1.0*log(x3**1.0*x5/(x1**1.0*x2**1.0*x4**1.0)</t>
  </si>
  <si>
    <t>0.2513274122872/x3**1.0)))</t>
  </si>
  <si>
    <t>10.0+((-1.0*x1)*pow(((0.5*x0)+(1.0*pow(x0,-1.0))),-1.0))</t>
  </si>
  <si>
    <t>-1.0*x1/(1.0/x0**1.0</t>
  </si>
  <si>
    <t>0.5*x0)**1.0</t>
  </si>
  <si>
    <t>(1.1800851056414*x0)+((-0.195330168512*x0)*cos(pow(log((x1*pow(x2,-1.0))),-1.0)))</t>
  </si>
  <si>
    <t>x0*(1.1800851056414</t>
  </si>
  <si>
    <t>0.195330168512*cos(log(x1/x2**1.0)**(-1.0)))</t>
  </si>
  <si>
    <t>(1.0*x0)+((-1.0*pow(x0,-1.0))*pow(cos(x1),1.0))</t>
  </si>
  <si>
    <t>-1.0*cos(x1)**1.0/x0**1.0</t>
  </si>
  <si>
    <t>2e-13+(((1.0*x0)*x1)*pow(x2,2.0))</t>
  </si>
  <si>
    <t>(((-0.039788735773*pow(x0,-1.0))*pow(x3,2.0))*pow(x5,2.0))+((((0.079577471546*x4)*pow(x0,-1.0))*pow(x3,2.0))*pow(x5,2.0))+((((-0.039788735773*x1)*pow(x0,-1.0))*pow(x5,2.0))*pow((x5*pow(x2,-1.0)),2.0))</t>
  </si>
  <si>
    <t>0.079577471546*x3**2.0*x4</t>
  </si>
  <si>
    <t>(1.0004172992656*x2)+((((0.5770736586738*x2)*pow(x0,-2.0))*pow(x1,2.0))*cos((2.0*x3)))+((((-1.0301624328899*x1)*x2)*pow(x0,-1.0))*cos(x3))</t>
  </si>
  <si>
    <t>0.5770736586738*x1**2.0*x2*cos(2.0*x3)/x0**2.0</t>
  </si>
  <si>
    <t>1.0301624328899*x1*x2*cos(x3)/x0**1.0</t>
  </si>
  <si>
    <t>1.0004172992656*x2</t>
  </si>
  <si>
    <t>(((((0.2387324146379*x1)*pow(x0,-1.0))*pow(x3,-3.0))*cos(x2))*sin(x2))</t>
  </si>
  <si>
    <t>0.11936620731895*x1*sin(2*x2)/(x0**1.0*x3**3.0)</t>
  </si>
  <si>
    <t>(0.9674003339341*x0)+((-0.984162229124*x0)*x1)+(((-0.1004182838427*x0)*pow(x1,2.0))*pow((x2+(-1.0*x3)),2.0))</t>
  </si>
  <si>
    <t>x0*(-0.984162229124*x1</t>
  </si>
  <si>
    <t>0.1004182838427*x1**2.0*(x2</t>
  </si>
  <si>
    <t>0.9674003339341)</t>
  </si>
  <si>
    <t>-0.2347427166136/x1**2.0</t>
  </si>
  <si>
    <t>1.663057e-7*x1**16.0</t>
  </si>
  <si>
    <t>7.0e-13*(x0</t>
  </si>
  <si>
    <t>x1)**20.0</t>
  </si>
  <si>
    <t>0.138589739693*exp(x1)</t>
  </si>
  <si>
    <t>0.353078983046/sin(x1)</t>
  </si>
  <si>
    <t>(0.8593865465168*x3)+(0.1406225740205*x2)+((0.7406950655062*x2)*pow(0.5,(x1*pow(x0,-1.0))))+((-0.7407456336541*x3)*pow(0.5,(x1*pow(x0,-1.0))))</t>
  </si>
  <si>
    <t>0.7406950655062*0.5**(x1/x0**1.0)*x2</t>
  </si>
  <si>
    <t>0.7407456336541*0.5**(x1/x0**1.0)*x3</t>
  </si>
  <si>
    <t>0.1406225740205*x2</t>
  </si>
  <si>
    <t>0.8593865465168*x3</t>
  </si>
  <si>
    <t>((1.1187076411986*x0)*x1)+((1.1187076411986*x0)*x2)+((-0.4980294087231*x0)*x3)+(((1.6108027735755*x0)*pow(x3,2.0))*pow(((x1+x2)+x3),-1.0))+((((-1.6262899143797*x0)*x1)*x2)*pow(((x1+x2)+x3),-1.0))</t>
  </si>
  <si>
    <t>x0*(-1.6262899143797*x1*x2</t>
  </si>
  <si>
    <t>1.6108027735755*x3**2.0</t>
  </si>
  <si>
    <t>x3)**1.0*(1.1187076411986*x1</t>
  </si>
  <si>
    <t>1.1187076411986*x2</t>
  </si>
  <si>
    <t>0.4980294087231*x3))/(x1</t>
  </si>
  <si>
    <t>(4.3996104546523*x0*x1*(cos(((x4</t>
  </si>
  <si>
    <t>1.0)**2.0*log(x2)</t>
  </si>
  <si>
    <t>6.6809020518327*x0*x1*log(x2)</t>
  </si>
  <si>
    <t>5.7568532289503*x0*x1</t>
  </si>
  <si>
    <t>x3**1.0*(0.6426039101077*(x2*cos(((x4</t>
  </si>
  <si>
    <t>5.0794695025406*cos(x2</t>
  </si>
  <si>
    <t>1.0*((x4</t>
  </si>
  <si>
    <t>4.133782904112))/x3**1.0</t>
  </si>
  <si>
    <t>0.0541662951719*x0</t>
  </si>
  <si>
    <t>1.0323463208722/(x1/x0**1.0</t>
  </si>
  <si>
    <t>0.0101094646103+(0.9951817143045*x3)+(((0.6261584784267*x3)*pow(x1,-2.0))*pow(x2,2.0))+(((-1.1435503749015*x0)*x2)*pow(x1,-2.0))</t>
  </si>
  <si>
    <t>(-1.1435503749015*x0*x2</t>
  </si>
  <si>
    <t>x1**2.0*(0.9951817143045*x3</t>
  </si>
  <si>
    <t>0.0101094646103)</t>
  </si>
  <si>
    <t>0.6261584784267*x2**2.0*x3)/x1**2.0</t>
  </si>
  <si>
    <t>1.344817940539*x0*x1**2.0*x2**2.0/(x3**2.0*x4**2.0)</t>
  </si>
  <si>
    <t>0.0103425227252*x0*x1**6.0*x2**6.0/(x3**6.0*x4**6.0)</t>
  </si>
  <si>
    <t>0.3524266369946*x0</t>
  </si>
  <si>
    <t>7.1911414917811*cos(x1**6.0*log(x2)**6.0/(x3**6.0*x4**6.0))</t>
  </si>
  <si>
    <t>((1.0001031688395*x0)*pow(x2,2.0))+((0.4821327943852*x0)*pow(x1,2.0))+(((-0.1076529891217*x0)*pow(x1,3.0))*pow((x1+(-0.9*x2)),-1.0))</t>
  </si>
  <si>
    <t>0.4821327943852*x0*x1**2.0</t>
  </si>
  <si>
    <t>0.1076529891217*x0*x1**3.0/(x1</t>
  </si>
  <si>
    <t>1.0001031688395*x0*x2**2.0</t>
  </si>
  <si>
    <t>(((0.0607605471137*x0)*pow(x2,-1.0))*pow(x4,-1.0))+((((0.0397560767597*x0)*pow(10.0,cos(x3)))*pow(x4,-1.0))*pow((x2+sin((1.0+x1))),-2.0))</t>
  </si>
  <si>
    <t>0.0397560767597*10.0**cos(x3)*x0/(x4**1.0*(x2</t>
  </si>
  <si>
    <t>1.0))**2.0)</t>
  </si>
  <si>
    <t>0.0607605471137*x0/(x2**1.0*x4**1.0)</t>
  </si>
  <si>
    <t>6.2760048632658*x2*x3/(x0*x1)**1.0</t>
  </si>
  <si>
    <t>1.7230029717933*x0</t>
  </si>
  <si>
    <t>0.8629707923255*(x0</t>
  </si>
  <si>
    <t>1.0)**3.5/(x0</t>
  </si>
  <si>
    <t>0.5580339629337*log(x1)*log(x2)</t>
  </si>
  <si>
    <t>(((0.0382227557118*x0)*x1)*x2)+(((((((23.6384940206918*x0)*x1)*x2)*x4)*x6)*x8)*pow(((x3*x5)*x7),-2.0))</t>
  </si>
  <si>
    <t>23.6384940206918*x0*x1*x2*x4*x6*x8/(x3*x5*x7)**2.0</t>
  </si>
  <si>
    <t>0.0382227557118*x0*x1*x2</t>
  </si>
  <si>
    <t>(((((0.0562367936803*x1)*x2)*pow(x3,2.0))*pow(x4,-2.0))*pow(x5,-2.0))+((((((0.0405128443461*x6)*pow(x0,-3.0))*pow(x2,2.0))*pow(x3,2.0))*pow(x5,-2.0))*pow((0.5+(-1.0*x4)),-1.0))+((((((2.257e-10*pow(x0,-12.0))*pow(x1,12.0))*pow(x2,4.0))*pow(x3,4.0))*pow(x4,-2.0))*pow(x5,-2.0))+((((((0.290285447582*pow(x0,-3.0))*pow(x1,2.0))*pow(x2,2.0))*pow(x3,2.0))*pow(x4,-2.0))*sin(pow(x5,-2.0)))</t>
  </si>
  <si>
    <t>2.257e-10*x1**12.0*x2**4.0*x3**4.0/(x0**12.0*x4**2.0*x5**2.0)</t>
  </si>
  <si>
    <t>0.290285447582*x1**2.0*x2**2.0*x3**2.0*sin(x5**(-2.0))/(x0**3.0*x4**2.0)</t>
  </si>
  <si>
    <t>0.0405128443461*x2**2.0*x3**2.0*x6/(x0**3.0*x5**2.0*(0.5</t>
  </si>
  <si>
    <t>0.0562367936803*x1*x2*x3**2.0/(x4**2.0*x5**2.0)</t>
  </si>
  <si>
    <t>0.0588063110077+(((((-0.0176759800019*x0)*x1)*pow(x2,3.0))*pow(x3,2.0))*pow(sin((2.0+(x5*pow(x4,-1.0)))),3.0))+((((((28.7374009035046*x0)*x1)*pow(x2,2.0))*pow(x3,2.0))*pow(x4,6.0))*pow(x5,-6.0))</t>
  </si>
  <si>
    <t>28.7374009035046*x0*x1*x2**2.0*x3**2.0*x4**6.0/x5**6.0</t>
  </si>
  <si>
    <t>0.0176759800019*x0*x1*x2**3.0*x3**2.0*sin(x5/x4**1.0</t>
  </si>
  <si>
    <t>2.0)**3.0</t>
  </si>
  <si>
    <t>((1.414213562373*x2)*pow((0.5+(x1*pow((x0+(-1.0*x1)),-1.0))),0.5))</t>
  </si>
  <si>
    <t>1.414213562373*x2*(x1/(x0</t>
  </si>
  <si>
    <t>(-6.659773121752*pow(x2,-50.0))+((0.7632738187627*x1)*pow(x2,-1.0))+((((4.2924419351516*pow(x1,-1.0))*pow(x2,-5.0))*pow((pow(4.0,x0)*log(x3)),0.5))*sin(log(x1)))</t>
  </si>
  <si>
    <t>4.2924419351516*(4.0**x0*log(x3))**0.5*sin(log(x1))/(x1**1.0*x2**5.0)</t>
  </si>
  <si>
    <t>0.7632738187627*x1/x2**1.0</t>
  </si>
  <si>
    <t>6.659773121752/x2**50.0</t>
  </si>
  <si>
    <t>3.6203794716976+(-14.1328730280982*pow(((x1+x2)+(2.0*x0)),-1.0))+(-3.2385055592048*cos((((x0*pow(((x2+(x0*x3))+(x1*pow(x4,-1.0))),-1.0))+((pow(x3,2.0)*pow(x4,2.0))*pow((((x0+x1)+x2)+x3),-2.0)))+(((x5*pow(x3,2.0))*pow((x2+x5),-1.0))*pow(((x2+(x0*x3))+(x1*pow(x4,-1.0))),-1.0)))))+((0.9584473992494*x3)*x5)+((0.962975866485*x0)*pow(x1,2.0))+(((0.7063858484987*x0)*pow(x1,2.0))*pow(((x0+x1)+(x2*x3)),-1.0))+(((-0.051223087796*x4)*pow(x1,2.0))*cos((2.0*pow(x0,-1.0))))+((((0.2759800775355*x1)*pow(x3,2.0))*pow(x4,2.0))*pow(((x1+x2)+(2.0*x0)),-1.0))</t>
  </si>
  <si>
    <t>0.7063858484987*x0*x1**2.0/(x0</t>
  </si>
  <si>
    <t>x2*x3)**1.0</t>
  </si>
  <si>
    <t>0.962975866485*x0*x1**2.0</t>
  </si>
  <si>
    <t>0.2759800775355*x1*x3**2.0*x4**2.0/(2.0*x0</t>
  </si>
  <si>
    <t>0.051223087796*x1**2.0*x4*cos(2.0/x0**1.0)</t>
  </si>
  <si>
    <t>0.9584473992494*x3*x5</t>
  </si>
  <si>
    <t>14.1328730280982/(2.0*x0</t>
  </si>
  <si>
    <t>3.2385055592048*cos(x0/(x0*x3</t>
  </si>
  <si>
    <t>x1/x4**1.0</t>
  </si>
  <si>
    <t>x3**2.0*x4**2.0/(x0</t>
  </si>
  <si>
    <t>x3**2.0*x5/((x2</t>
  </si>
  <si>
    <t>x5)**1.0*(x0*x3</t>
  </si>
  <si>
    <t>x2)**1.0))</t>
  </si>
  <si>
    <t>1.240002073835*2.2**(x0*x1)</t>
  </si>
  <si>
    <t>(((1.0*x0)*x2)*pow((pow(x2,2.0)+(-1.0*pow(x1,2.0))),-0.5))</t>
  </si>
  <si>
    <t>1.0*x0*x2/(-1.0*x1**2.0</t>
  </si>
  <si>
    <t>x2**2.0)**0.5</t>
  </si>
  <si>
    <t>((((0.079577471546*x1)*pow(x3,-1.0))*pow((x0*x3),-1.0))*cos(x2))</t>
  </si>
  <si>
    <t>0.079577471546*x1*cos(x2)/(x3**1.0*(x0*x3)**1.0)</t>
  </si>
  <si>
    <t>(1.0002197303223*x2)+((((0.5642425980357*x2)*pow(x0,-2.0))*pow(x1,2.0))*cos((2.0*x3)))+((((-1.0195180345806*x1)*x2)*pow(x0,-1.0))*cos(x3))</t>
  </si>
  <si>
    <t>0.5642425980357*x1**2.0*x2*cos(2.0*x3)/x0**2.0</t>
  </si>
  <si>
    <t>1.0195180345806*x1*x2*cos(x3)/x0**1.0</t>
  </si>
  <si>
    <t>1.0002197303223*x2</t>
  </si>
  <si>
    <t>-0.1950308545015/x1**2.0</t>
  </si>
  <si>
    <t>0.1343602882297/x1**1.0</t>
  </si>
  <si>
    <t>2.7163269e-6*x1*(0.0**x1)**0.5</t>
  </si>
  <si>
    <t>0.2396867804825/(x1</t>
  </si>
  <si>
    <t>(x0</t>
  </si>
  <si>
    <t>0.8)**(-1.0))**1.0</t>
  </si>
  <si>
    <t>0.0887325534487*exp(x1)</t>
  </si>
  <si>
    <t>0.720841232874/(x1**2.0/x0**2.0</t>
  </si>
  <si>
    <t>log(x0**2.0)</t>
  </si>
  <si>
    <t>1.1447298858494)**1.0</t>
  </si>
  <si>
    <t>(((0.0611054801768*x0)*pow(x2,-1.0))*pow(x4,-1.0))+(((((0.0113859565222*x0)*x1)*pow(x2,-2.0))*pow(x4,-1.0))*pow((1.0+cos(x3)),4.0))</t>
  </si>
  <si>
    <t>x0*(0.0113859565222*x1*x2**1.0*(cos(x3)</t>
  </si>
  <si>
    <t>0.0611054801768*x2**2.0)/(x2**3.0*x4**1.0)</t>
  </si>
  <si>
    <t>(((((0.0054682333567*x0)*pow(x5,-2.0))*pow((x3+(x1*x3)),2.0))*pow((pow(x2,-1.0)+(-0.3183098861838*exp((-1.0*x0)))),-2.0))*pow(((-1.0+(x0*pow(x4,2.0)))+((0.5*x0)*pow(x4,-1.0))),-1.0))+(((((0.1015716857437*pow(x1,2.0))*pow(x5,-2.0))*pow((x3+(x1*x3)),2.0))*pow((pow((2.0+x2),-1.0)+(exp(x0)*sin(pow(x2,-1.0)))),-2.0))*pow(((-1.0+pow(x4,-1.0))+(x0*pow(x4,2.0))),-1.0))</t>
  </si>
  <si>
    <t>0.0054682333567*x0*(x1*x3</t>
  </si>
  <si>
    <t>x3)**2.0/(x5**2.0*(x2**(-1.0)</t>
  </si>
  <si>
    <t>0.3183098861838*exp(-1.0*x0))**2.0*(0.5*x0/x4**1.0</t>
  </si>
  <si>
    <t>x0*x4**2.0</t>
  </si>
  <si>
    <t>0.1015716857437*x1**2.0*(x1*x3</t>
  </si>
  <si>
    <t>x3)**2.0/(x5**2.0*((x2</t>
  </si>
  <si>
    <t>2.0)**(-1.0)</t>
  </si>
  <si>
    <t>exp(x0)*sin(x2**(-1.0)))**2.0*(x0*x4**2.0</t>
  </si>
  <si>
    <t>((0.3010376528775*x3)*cos((x4+(-1.0*x5))))+(((1.0019118460812*x0)*x1)*pow(x2,-2.0))+(((0.734674421058*x0)*pow(x2,-2.0))*cos((x4+(-1.0*x5))))+((((0.734674421058*x0)*x1)*pow(x2,-2.0))*cos((x4+(-1.0*x5))))</t>
  </si>
  <si>
    <t>(0.734674421058*x0*x1*cos(x4</t>
  </si>
  <si>
    <t>1.0019118460812*x0*x1</t>
  </si>
  <si>
    <t>0.734674421058*x0*cos(x4</t>
  </si>
  <si>
    <t>0.3010376528775*x2**2.0*x3*cos(x4</t>
  </si>
  <si>
    <t>1.0*x5))/x2**2.0</t>
  </si>
  <si>
    <t>0.2503960629146/x0**(1.0*x0)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</si>
</sst>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U134"/>
  <sheetViews>
    <sheetView tabSelected="1" workbookViewId="0">
      <selection activeCell="J19" sqref="J19"/>
    </sheetView>
  </sheetViews>
  <sheetFormatPr defaultRowHeight="15" x14ac:dyDescent="0.25"/>
  <cols>
    <col min="1" max="1" width="19.140625" bestFit="1" customWidth="1"/>
    <col min="2" max="2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0.61538461538461542</v>
      </c>
      <c r="F1" s="24">
        <f>F2/130</f>
        <v>0.85384615384615381</v>
      </c>
      <c r="G1" s="24">
        <f>MEDIAN(G5:G134)</f>
        <v>1</v>
      </c>
      <c r="H1" s="24">
        <f>MEDIAN(H5:H134)</f>
        <v>0</v>
      </c>
      <c r="J1" s="24">
        <f>J2/130</f>
        <v>0.62307692307692308</v>
      </c>
      <c r="K1" s="24">
        <f>K2/130</f>
        <v>0.83076923076923082</v>
      </c>
      <c r="L1" s="24">
        <f>MEDIAN(L5:L134)</f>
        <v>1</v>
      </c>
      <c r="M1" s="24">
        <f>MEDIAN(M5:M134)</f>
        <v>0</v>
      </c>
      <c r="O1" s="24">
        <f>O2/130</f>
        <v>0.63076923076923075</v>
      </c>
      <c r="P1" s="24">
        <f>P2/130</f>
        <v>0.84615384615384615</v>
      </c>
      <c r="Q1" s="24">
        <f>MEDIAN(Q5:Q134)</f>
        <v>1</v>
      </c>
      <c r="R1" s="24">
        <f>MEDIAN(R5:R134)</f>
        <v>0</v>
      </c>
      <c r="T1" s="24">
        <f>T2/130</f>
        <v>0.59230769230769231</v>
      </c>
      <c r="U1" s="24">
        <f>U2/130</f>
        <v>0.82307692307692304</v>
      </c>
    </row>
    <row r="2" spans="1:21" x14ac:dyDescent="0.25">
      <c r="A2" s="28" t="s">
        <v>196</v>
      </c>
      <c r="B2" s="15">
        <f>AVERAGE(B5:B134)</f>
        <v>0.99846844031007753</v>
      </c>
      <c r="C2" s="16">
        <f>AVERAGE(C5:C134)</f>
        <v>5.0190220155038767E-2</v>
      </c>
      <c r="D2" s="16">
        <f>AVERAGE(D5:D134)</f>
        <v>2667.1061538461545</v>
      </c>
      <c r="E2" s="16">
        <f>SUM(E5:E134)</f>
        <v>80</v>
      </c>
      <c r="F2" s="17">
        <f>SUM(F5:F134)</f>
        <v>111</v>
      </c>
      <c r="G2" s="15">
        <f>AVERAGE(G5:G134)</f>
        <v>0.99716048437500027</v>
      </c>
      <c r="H2" s="16">
        <f>AVERAGE(H5:H134)</f>
        <v>0.27269196796874995</v>
      </c>
      <c r="I2" s="16">
        <f>AVERAGE(I5:I134)</f>
        <v>2557.7085937500001</v>
      </c>
      <c r="J2" s="16">
        <f>SUM(J5:J134)</f>
        <v>81</v>
      </c>
      <c r="K2" s="17">
        <f>SUM(K5:K134)</f>
        <v>108</v>
      </c>
      <c r="L2" s="15">
        <f>AVERAGE(L5:L134)</f>
        <v>0.9816635531250002</v>
      </c>
      <c r="M2" s="16">
        <f>AVERAGE(M5:M134)</f>
        <v>8.6681155468749979E-2</v>
      </c>
      <c r="N2" s="16">
        <f>AVERAGE(N5:N134)</f>
        <v>2563.7209302325582</v>
      </c>
      <c r="O2" s="16">
        <f>SUM(O5:O134)</f>
        <v>82</v>
      </c>
      <c r="P2" s="17">
        <f>SUM(P5:P134)</f>
        <v>110</v>
      </c>
      <c r="Q2" s="15">
        <f>AVERAGE(Q5:Q134)</f>
        <v>0.99712348661417338</v>
      </c>
      <c r="R2" s="16">
        <f>AVERAGE(R5:R134)</f>
        <v>0.94766586692913379</v>
      </c>
      <c r="S2" s="16">
        <f>AVERAGE(S5:S134)</f>
        <v>2671.2835937499995</v>
      </c>
      <c r="T2" s="16">
        <f>SUM(T5:T134)</f>
        <v>77</v>
      </c>
      <c r="U2" s="17">
        <f>SUM(U5:U134)</f>
        <v>107</v>
      </c>
    </row>
    <row r="3" spans="1:21" x14ac:dyDescent="0.25">
      <c r="A3" s="27" t="s">
        <v>195</v>
      </c>
      <c r="B3" s="29">
        <v>23654</v>
      </c>
      <c r="C3" s="30"/>
      <c r="D3" s="30"/>
      <c r="E3" s="30"/>
      <c r="F3" s="25"/>
      <c r="G3" s="29">
        <v>15795</v>
      </c>
      <c r="H3" s="30"/>
      <c r="I3" s="30"/>
      <c r="J3" s="30"/>
      <c r="K3" s="25"/>
      <c r="L3" s="29">
        <v>860</v>
      </c>
      <c r="M3" s="30"/>
      <c r="N3" s="30"/>
      <c r="O3" s="30"/>
      <c r="P3" s="25"/>
      <c r="Q3" s="29">
        <v>5390</v>
      </c>
      <c r="R3" s="30"/>
      <c r="S3" s="30"/>
      <c r="T3" s="30"/>
      <c r="U3" s="25"/>
    </row>
    <row r="4" spans="1:21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  <c r="Q4" s="22" t="s">
        <v>3</v>
      </c>
      <c r="R4" s="23" t="s">
        <v>2</v>
      </c>
      <c r="S4" s="23" t="s">
        <v>194</v>
      </c>
      <c r="T4" s="23" t="s">
        <v>197</v>
      </c>
      <c r="U4" s="26"/>
    </row>
    <row r="5" spans="1:21" x14ac:dyDescent="0.25">
      <c r="A5" s="27" t="s">
        <v>57</v>
      </c>
      <c r="B5" s="19">
        <f>VLOOKUP(CONCATENATE($A5,"_",B$3),'Checkpoint 9'!$A$1:$AD$1300,12, FALSE)</f>
        <v>0.99997590000000003</v>
      </c>
      <c r="C5" s="20">
        <f>VLOOKUP(CONCATENATE($A5,"_",B$3),'Checkpoint 9'!$A$1:$AD$1300,14, FALSE)</f>
        <v>5.9597000000000001E-3</v>
      </c>
      <c r="D5" s="20">
        <f>VLOOKUP(CONCATENATE($A5,"_",B$3),'Checkpoint 9'!$A$1:$AD$1300,18, FALSE)</f>
        <v>5942</v>
      </c>
      <c r="E5" s="20">
        <f>IF(AND(B5=1,C5=0),1,0)</f>
        <v>0</v>
      </c>
      <c r="F5" s="21">
        <f>IF(B5&gt;0.999,1,0)</f>
        <v>1</v>
      </c>
      <c r="G5" s="19">
        <f>VLOOKUP(CONCATENATE($A5,"_",G$3),'Checkpoint 9'!$A$1:$AD$1300,12, FALSE)</f>
        <v>0.99999729999999998</v>
      </c>
      <c r="H5" s="20">
        <f>VLOOKUP(CONCATENATE($A5,"_",G$3),'Checkpoint 9'!$A$1:$AD$1300,14, FALSE)</f>
        <v>1.9973E-3</v>
      </c>
      <c r="I5" s="20">
        <f>VLOOKUP(CONCATENATE($A5,"_",G$3),'Checkpoint 9'!$A$1:$AD$1300,18, FALSE)</f>
        <v>5804.3</v>
      </c>
      <c r="J5" s="20">
        <f>IF(AND(G5=1,H5=0),1,0)</f>
        <v>0</v>
      </c>
      <c r="K5" s="21">
        <f>IF(G5&gt;0.999,1,0)</f>
        <v>1</v>
      </c>
      <c r="L5" s="19">
        <f>VLOOKUP(CONCATENATE($A5,"_",L$3),'Checkpoint 9'!$A$1:$AD$1300,12, FALSE)</f>
        <v>0.99998920000000002</v>
      </c>
      <c r="M5" s="20">
        <f>VLOOKUP(CONCATENATE($A5,"_",L$3),'Checkpoint 9'!$A$1:$AD$1300,14, FALSE)</f>
        <v>3.9782999999999997E-3</v>
      </c>
      <c r="N5" s="20">
        <f>VLOOKUP(CONCATENATE($A5,"_",L$3),'Checkpoint 9'!$A$1:$AD$1300,18, FALSE)</f>
        <v>5648.2</v>
      </c>
      <c r="O5" s="20">
        <f>IF(AND(L5=1,M5=0),1,0)</f>
        <v>0</v>
      </c>
      <c r="P5" s="21">
        <f>IF(L5&gt;0.999,1,0)</f>
        <v>1</v>
      </c>
      <c r="Q5" s="19">
        <f>VLOOKUP(CONCATENATE($A5,"_",Q$3),'Checkpoint 9'!$A$1:$AD$1300,12, FALSE)</f>
        <v>0.99997610000000003</v>
      </c>
      <c r="R5" s="20">
        <f>VLOOKUP(CONCATENATE($A5,"_",Q$3),'Checkpoint 9'!$A$1:$AD$1300,14, FALSE)</f>
        <v>5.9359E-3</v>
      </c>
      <c r="S5" s="20">
        <f>VLOOKUP(CONCATENATE($A5,"_",Q$3),'Checkpoint 9'!$A$1:$AD$1300,18, FALSE)</f>
        <v>5820.9</v>
      </c>
      <c r="T5" s="20">
        <f>IF(AND(Q5=1,R5=0),1,0)</f>
        <v>0</v>
      </c>
      <c r="U5" s="21">
        <f>IF(Q5&gt;0.999,1,0)</f>
        <v>1</v>
      </c>
    </row>
    <row r="6" spans="1:21" x14ac:dyDescent="0.25">
      <c r="A6" s="27" t="s">
        <v>138</v>
      </c>
      <c r="B6" s="19">
        <f>VLOOKUP(CONCATENATE($A6,"_",B$3),'Checkpoint 9'!$A$1:$AD$1300,12, FALSE)</f>
        <v>1</v>
      </c>
      <c r="C6" s="20">
        <f>VLOOKUP(CONCATENATE($A6,"_",B$3),'Checkpoint 9'!$A$1:$AD$1300,14, FALSE)</f>
        <v>0</v>
      </c>
      <c r="D6" s="20">
        <f>VLOOKUP(CONCATENATE($A6,"_",B$3),'Checkpoint 9'!$A$1:$AD$1300,18, FALSE)</f>
        <v>33.700000000000003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VLOOKUP(CONCATENATE($A6,"_",G$3),'Checkpoint 9'!$A$1:$AD$1300,12, FALSE)</f>
        <v>1</v>
      </c>
      <c r="H6" s="20">
        <f>VLOOKUP(CONCATENATE($A6,"_",G$3),'Checkpoint 9'!$A$1:$AD$1300,14, FALSE)</f>
        <v>0</v>
      </c>
      <c r="I6" s="20">
        <f>VLOOKUP(CONCATENATE($A6,"_",G$3),'Checkpoint 9'!$A$1:$AD$1300,18, FALSE)</f>
        <v>35.799999999999997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VLOOKUP(CONCATENATE($A6,"_",L$3),'Checkpoint 9'!$A$1:$AD$1300,12, FALSE)</f>
        <v>1</v>
      </c>
      <c r="M6" s="20">
        <f>VLOOKUP(CONCATENATE($A6,"_",L$3),'Checkpoint 9'!$A$1:$AD$1300,14, FALSE)</f>
        <v>0</v>
      </c>
      <c r="N6" s="20">
        <f>VLOOKUP(CONCATENATE($A6,"_",L$3),'Checkpoint 9'!$A$1:$AD$1300,18, FALSE)</f>
        <v>31.9</v>
      </c>
      <c r="O6" s="20">
        <f t="shared" ref="O6:O69" si="4">IF(AND(L6=1,M6=0),1,0)</f>
        <v>1</v>
      </c>
      <c r="P6" s="21">
        <f t="shared" ref="P6:P69" si="5">IF(L6&gt;0.999,1,0)</f>
        <v>1</v>
      </c>
      <c r="Q6" s="19">
        <f>VLOOKUP(CONCATENATE($A6,"_",Q$3),'Checkpoint 9'!$A$1:$AD$1300,12, FALSE)</f>
        <v>1</v>
      </c>
      <c r="R6" s="20">
        <f>VLOOKUP(CONCATENATE($A6,"_",Q$3),'Checkpoint 9'!$A$1:$AD$1300,14, FALSE)</f>
        <v>0</v>
      </c>
      <c r="S6" s="20">
        <f>VLOOKUP(CONCATENATE($A6,"_",Q$3),'Checkpoint 9'!$A$1:$AD$1300,18, FALSE)</f>
        <v>32</v>
      </c>
      <c r="T6" s="20">
        <f t="shared" ref="T6:T69" si="6">IF(AND(Q6=1,R6=0),1,0)</f>
        <v>1</v>
      </c>
      <c r="U6" s="21">
        <f t="shared" ref="U6:U69" si="7">IF(Q6&gt;0.999,1,0)</f>
        <v>1</v>
      </c>
    </row>
    <row r="7" spans="1:21" x14ac:dyDescent="0.25">
      <c r="A7" s="27" t="s">
        <v>37</v>
      </c>
      <c r="B7" s="19">
        <f>VLOOKUP(CONCATENATE($A7,"_",B$3),'Checkpoint 9'!$A$1:$AD$1300,12, FALSE)</f>
        <v>1</v>
      </c>
      <c r="C7" s="20">
        <f>VLOOKUP(CONCATENATE($A7,"_",B$3),'Checkpoint 9'!$A$1:$AD$1300,14, FALSE)</f>
        <v>0</v>
      </c>
      <c r="D7" s="20">
        <f>VLOOKUP(CONCATENATE($A7,"_",B$3),'Checkpoint 9'!$A$1:$AD$1300,18, FALSE)</f>
        <v>2.2999999999999998</v>
      </c>
      <c r="E7" s="20">
        <f t="shared" si="0"/>
        <v>1</v>
      </c>
      <c r="F7" s="21">
        <f t="shared" si="1"/>
        <v>1</v>
      </c>
      <c r="G7" s="19">
        <f>VLOOKUP(CONCATENATE($A7,"_",G$3),'Checkpoint 9'!$A$1:$AD$1300,12, FALSE)</f>
        <v>1</v>
      </c>
      <c r="H7" s="20">
        <f>VLOOKUP(CONCATENATE($A7,"_",G$3),'Checkpoint 9'!$A$1:$AD$1300,14, FALSE)</f>
        <v>0</v>
      </c>
      <c r="I7" s="20">
        <f>VLOOKUP(CONCATENATE($A7,"_",G$3),'Checkpoint 9'!$A$1:$AD$1300,18, FALSE)</f>
        <v>3.3</v>
      </c>
      <c r="J7" s="20">
        <f t="shared" si="2"/>
        <v>1</v>
      </c>
      <c r="K7" s="21">
        <f t="shared" si="3"/>
        <v>1</v>
      </c>
      <c r="L7" s="19">
        <f>VLOOKUP(CONCATENATE($A7,"_",L$3),'Checkpoint 9'!$A$1:$AD$1300,12, FALSE)</f>
        <v>1</v>
      </c>
      <c r="M7" s="20">
        <f>VLOOKUP(CONCATENATE($A7,"_",L$3),'Checkpoint 9'!$A$1:$AD$1300,14, FALSE)</f>
        <v>0</v>
      </c>
      <c r="N7" s="20">
        <f>VLOOKUP(CONCATENATE($A7,"_",L$3),'Checkpoint 9'!$A$1:$AD$1300,18, FALSE)</f>
        <v>2.9</v>
      </c>
      <c r="O7" s="20">
        <f t="shared" si="4"/>
        <v>1</v>
      </c>
      <c r="P7" s="21">
        <f t="shared" si="5"/>
        <v>1</v>
      </c>
      <c r="Q7" s="19">
        <f>VLOOKUP(CONCATENATE($A7,"_",Q$3),'Checkpoint 9'!$A$1:$AD$1300,12, FALSE)</f>
        <v>1</v>
      </c>
      <c r="R7" s="20">
        <f>VLOOKUP(CONCATENATE($A7,"_",Q$3),'Checkpoint 9'!$A$1:$AD$1300,14, FALSE)</f>
        <v>0</v>
      </c>
      <c r="S7" s="20">
        <f>VLOOKUP(CONCATENATE($A7,"_",Q$3),'Checkpoint 9'!$A$1:$AD$1300,18, FALSE)</f>
        <v>2.2000000000000002</v>
      </c>
      <c r="T7" s="20">
        <f t="shared" si="6"/>
        <v>1</v>
      </c>
      <c r="U7" s="21">
        <f t="shared" si="7"/>
        <v>1</v>
      </c>
    </row>
    <row r="8" spans="1:21" x14ac:dyDescent="0.25">
      <c r="A8" s="27" t="s">
        <v>130</v>
      </c>
      <c r="B8" s="19">
        <f>VLOOKUP(CONCATENATE($A8,"_",B$3),'Checkpoint 9'!$A$1:$AD$1300,12, FALSE)</f>
        <v>1</v>
      </c>
      <c r="C8" s="20">
        <f>VLOOKUP(CONCATENATE($A8,"_",B$3),'Checkpoint 9'!$A$1:$AD$1300,14, FALSE)</f>
        <v>0</v>
      </c>
      <c r="D8" s="20">
        <f>VLOOKUP(CONCATENATE($A8,"_",B$3),'Checkpoint 9'!$A$1:$AD$1300,18, FALSE)</f>
        <v>39.299999999999997</v>
      </c>
      <c r="E8" s="20">
        <f t="shared" si="0"/>
        <v>1</v>
      </c>
      <c r="F8" s="21">
        <f t="shared" si="1"/>
        <v>1</v>
      </c>
      <c r="G8" s="19">
        <f>VLOOKUP(CONCATENATE($A8,"_",G$3),'Checkpoint 9'!$A$1:$AD$1300,12, FALSE)</f>
        <v>1</v>
      </c>
      <c r="H8" s="20">
        <f>VLOOKUP(CONCATENATE($A8,"_",G$3),'Checkpoint 9'!$A$1:$AD$1300,14, FALSE)</f>
        <v>0</v>
      </c>
      <c r="I8" s="20">
        <f>VLOOKUP(CONCATENATE($A8,"_",G$3),'Checkpoint 9'!$A$1:$AD$1300,18, FALSE)</f>
        <v>38.200000000000003</v>
      </c>
      <c r="J8" s="20">
        <f t="shared" si="2"/>
        <v>1</v>
      </c>
      <c r="K8" s="21">
        <f t="shared" si="3"/>
        <v>1</v>
      </c>
      <c r="L8" s="19">
        <f>VLOOKUP(CONCATENATE($A8,"_",L$3),'Checkpoint 9'!$A$1:$AD$1300,12, FALSE)</f>
        <v>1</v>
      </c>
      <c r="M8" s="20">
        <f>VLOOKUP(CONCATENATE($A8,"_",L$3),'Checkpoint 9'!$A$1:$AD$1300,14, FALSE)</f>
        <v>0</v>
      </c>
      <c r="N8" s="20">
        <f>VLOOKUP(CONCATENATE($A8,"_",L$3),'Checkpoint 9'!$A$1:$AD$1300,18, FALSE)</f>
        <v>38.299999999999997</v>
      </c>
      <c r="O8" s="20">
        <f t="shared" si="4"/>
        <v>1</v>
      </c>
      <c r="P8" s="21">
        <f t="shared" si="5"/>
        <v>1</v>
      </c>
      <c r="Q8" s="19">
        <f>VLOOKUP(CONCATENATE($A8,"_",Q$3),'Checkpoint 9'!$A$1:$AD$1300,12, FALSE)</f>
        <v>1</v>
      </c>
      <c r="R8" s="20">
        <f>VLOOKUP(CONCATENATE($A8,"_",Q$3),'Checkpoint 9'!$A$1:$AD$1300,14, FALSE)</f>
        <v>0</v>
      </c>
      <c r="S8" s="20">
        <f>VLOOKUP(CONCATENATE($A8,"_",Q$3),'Checkpoint 9'!$A$1:$AD$1300,18, FALSE)</f>
        <v>36.700000000000003</v>
      </c>
      <c r="T8" s="20">
        <f t="shared" si="6"/>
        <v>1</v>
      </c>
      <c r="U8" s="21">
        <f t="shared" si="7"/>
        <v>1</v>
      </c>
    </row>
    <row r="9" spans="1:21" x14ac:dyDescent="0.25">
      <c r="A9" s="27" t="s">
        <v>110</v>
      </c>
      <c r="B9" s="19">
        <f>VLOOKUP(CONCATENATE($A9,"_",B$3),'Checkpoint 9'!$A$1:$AD$1300,12, FALSE)</f>
        <v>1</v>
      </c>
      <c r="C9" s="20">
        <f>VLOOKUP(CONCATENATE($A9,"_",B$3),'Checkpoint 9'!$A$1:$AD$1300,14, FALSE)</f>
        <v>0</v>
      </c>
      <c r="D9" s="20">
        <f>VLOOKUP(CONCATENATE($A9,"_",B$3),'Checkpoint 9'!$A$1:$AD$1300,18, FALSE)</f>
        <v>25.8</v>
      </c>
      <c r="E9" s="20">
        <f t="shared" si="0"/>
        <v>1</v>
      </c>
      <c r="F9" s="21">
        <f t="shared" si="1"/>
        <v>1</v>
      </c>
      <c r="G9" s="19">
        <f>VLOOKUP(CONCATENATE($A9,"_",G$3),'Checkpoint 9'!$A$1:$AD$1300,12, FALSE)</f>
        <v>1</v>
      </c>
      <c r="H9" s="20">
        <f>VLOOKUP(CONCATENATE($A9,"_",G$3),'Checkpoint 9'!$A$1:$AD$1300,14, FALSE)</f>
        <v>0</v>
      </c>
      <c r="I9" s="20">
        <f>VLOOKUP(CONCATENATE($A9,"_",G$3),'Checkpoint 9'!$A$1:$AD$1300,18, FALSE)</f>
        <v>29.5</v>
      </c>
      <c r="J9" s="20">
        <f t="shared" si="2"/>
        <v>1</v>
      </c>
      <c r="K9" s="21">
        <f t="shared" si="3"/>
        <v>1</v>
      </c>
      <c r="L9" s="19">
        <f>VLOOKUP(CONCATENATE($A9,"_",L$3),'Checkpoint 9'!$A$1:$AD$1300,12, FALSE)</f>
        <v>1</v>
      </c>
      <c r="M9" s="20">
        <f>VLOOKUP(CONCATENATE($A9,"_",L$3),'Checkpoint 9'!$A$1:$AD$1300,14, FALSE)</f>
        <v>0</v>
      </c>
      <c r="N9" s="20">
        <f>VLOOKUP(CONCATENATE($A9,"_",L$3),'Checkpoint 9'!$A$1:$AD$1300,18, FALSE)</f>
        <v>27.7</v>
      </c>
      <c r="O9" s="20">
        <f t="shared" si="4"/>
        <v>1</v>
      </c>
      <c r="P9" s="21">
        <f t="shared" si="5"/>
        <v>1</v>
      </c>
      <c r="Q9" s="19">
        <f>VLOOKUP(CONCATENATE($A9,"_",Q$3),'Checkpoint 9'!$A$1:$AD$1300,12, FALSE)</f>
        <v>1</v>
      </c>
      <c r="R9" s="20">
        <f>VLOOKUP(CONCATENATE($A9,"_",Q$3),'Checkpoint 9'!$A$1:$AD$1300,14, FALSE)</f>
        <v>0</v>
      </c>
      <c r="S9" s="20">
        <f>VLOOKUP(CONCATENATE($A9,"_",Q$3),'Checkpoint 9'!$A$1:$AD$1300,18, FALSE)</f>
        <v>18.399999999999999</v>
      </c>
      <c r="T9" s="20">
        <f t="shared" si="6"/>
        <v>1</v>
      </c>
      <c r="U9" s="21">
        <f t="shared" si="7"/>
        <v>1</v>
      </c>
    </row>
    <row r="10" spans="1:21" x14ac:dyDescent="0.25">
      <c r="A10" s="27" t="s">
        <v>83</v>
      </c>
      <c r="B10" s="19">
        <f>VLOOKUP(CONCATENATE($A10,"_",B$3),'Checkpoint 9'!$A$1:$AD$1300,12, FALSE)</f>
        <v>1</v>
      </c>
      <c r="C10" s="20">
        <f>VLOOKUP(CONCATENATE($A10,"_",B$3),'Checkpoint 9'!$A$1:$AD$1300,14, FALSE)</f>
        <v>0</v>
      </c>
      <c r="D10" s="20">
        <f>VLOOKUP(CONCATENATE($A10,"_",B$3),'Checkpoint 9'!$A$1:$AD$1300,18, FALSE)</f>
        <v>19.3</v>
      </c>
      <c r="E10" s="20">
        <f t="shared" si="0"/>
        <v>1</v>
      </c>
      <c r="F10" s="21">
        <f t="shared" si="1"/>
        <v>1</v>
      </c>
      <c r="G10" s="19">
        <f>VLOOKUP(CONCATENATE($A10,"_",G$3),'Checkpoint 9'!$A$1:$AD$1300,12, FALSE)</f>
        <v>1</v>
      </c>
      <c r="H10" s="20">
        <f>VLOOKUP(CONCATENATE($A10,"_",G$3),'Checkpoint 9'!$A$1:$AD$1300,14, FALSE)</f>
        <v>0</v>
      </c>
      <c r="I10" s="20">
        <f>VLOOKUP(CONCATENATE($A10,"_",G$3),'Checkpoint 9'!$A$1:$AD$1300,18, FALSE)</f>
        <v>17</v>
      </c>
      <c r="J10" s="20">
        <f t="shared" si="2"/>
        <v>1</v>
      </c>
      <c r="K10" s="21">
        <f t="shared" si="3"/>
        <v>1</v>
      </c>
      <c r="L10" s="19">
        <f>VLOOKUP(CONCATENATE($A10,"_",L$3),'Checkpoint 9'!$A$1:$AD$1300,12, FALSE)</f>
        <v>1</v>
      </c>
      <c r="M10" s="20">
        <f>VLOOKUP(CONCATENATE($A10,"_",L$3),'Checkpoint 9'!$A$1:$AD$1300,14, FALSE)</f>
        <v>0</v>
      </c>
      <c r="N10" s="20">
        <f>VLOOKUP(CONCATENATE($A10,"_",L$3),'Checkpoint 9'!$A$1:$AD$1300,18, FALSE)</f>
        <v>17.399999999999999</v>
      </c>
      <c r="O10" s="20">
        <f t="shared" si="4"/>
        <v>1</v>
      </c>
      <c r="P10" s="21">
        <f t="shared" si="5"/>
        <v>1</v>
      </c>
      <c r="Q10" s="19">
        <f>VLOOKUP(CONCATENATE($A10,"_",Q$3),'Checkpoint 9'!$A$1:$AD$1300,12, FALSE)</f>
        <v>1</v>
      </c>
      <c r="R10" s="20">
        <f>VLOOKUP(CONCATENATE($A10,"_",Q$3),'Checkpoint 9'!$A$1:$AD$1300,14, FALSE)</f>
        <v>0</v>
      </c>
      <c r="S10" s="20">
        <f>VLOOKUP(CONCATENATE($A10,"_",Q$3),'Checkpoint 9'!$A$1:$AD$1300,18, FALSE)</f>
        <v>15.7</v>
      </c>
      <c r="T10" s="20">
        <f t="shared" si="6"/>
        <v>1</v>
      </c>
      <c r="U10" s="21">
        <f t="shared" si="7"/>
        <v>1</v>
      </c>
    </row>
    <row r="11" spans="1:21" x14ac:dyDescent="0.25">
      <c r="A11" s="27" t="s">
        <v>36</v>
      </c>
      <c r="B11" s="19">
        <f>VLOOKUP(CONCATENATE($A11,"_",B$3),'Checkpoint 9'!$A$1:$AD$1300,12, FALSE)</f>
        <v>1</v>
      </c>
      <c r="C11" s="20">
        <f>VLOOKUP(CONCATENATE($A11,"_",B$3),'Checkpoint 9'!$A$1:$AD$1300,14, FALSE)</f>
        <v>0</v>
      </c>
      <c r="D11" s="20">
        <f>VLOOKUP(CONCATENATE($A11,"_",B$3),'Checkpoint 9'!$A$1:$AD$1300,18, FALSE)</f>
        <v>2.7</v>
      </c>
      <c r="E11" s="20">
        <f t="shared" si="0"/>
        <v>1</v>
      </c>
      <c r="F11" s="21">
        <f t="shared" si="1"/>
        <v>1</v>
      </c>
      <c r="G11" s="19">
        <f>VLOOKUP(CONCATENATE($A11,"_",G$3),'Checkpoint 9'!$A$1:$AD$1300,12, FALSE)</f>
        <v>1</v>
      </c>
      <c r="H11" s="20">
        <f>VLOOKUP(CONCATENATE($A11,"_",G$3),'Checkpoint 9'!$A$1:$AD$1300,14, FALSE)</f>
        <v>0</v>
      </c>
      <c r="I11" s="20">
        <f>VLOOKUP(CONCATENATE($A11,"_",G$3),'Checkpoint 9'!$A$1:$AD$1300,18, FALSE)</f>
        <v>2.8</v>
      </c>
      <c r="J11" s="20">
        <f t="shared" si="2"/>
        <v>1</v>
      </c>
      <c r="K11" s="21">
        <f t="shared" si="3"/>
        <v>1</v>
      </c>
      <c r="L11" s="19">
        <f>VLOOKUP(CONCATENATE($A11,"_",L$3),'Checkpoint 9'!$A$1:$AD$1300,12, FALSE)</f>
        <v>1</v>
      </c>
      <c r="M11" s="20">
        <f>VLOOKUP(CONCATENATE($A11,"_",L$3),'Checkpoint 9'!$A$1:$AD$1300,14, FALSE)</f>
        <v>0</v>
      </c>
      <c r="N11" s="20">
        <f>VLOOKUP(CONCATENATE($A11,"_",L$3),'Checkpoint 9'!$A$1:$AD$1300,18, FALSE)</f>
        <v>2</v>
      </c>
      <c r="O11" s="20">
        <f t="shared" si="4"/>
        <v>1</v>
      </c>
      <c r="P11" s="21">
        <f t="shared" si="5"/>
        <v>1</v>
      </c>
      <c r="Q11" s="19">
        <f>VLOOKUP(CONCATENATE($A11,"_",Q$3),'Checkpoint 9'!$A$1:$AD$1300,12, FALSE)</f>
        <v>1</v>
      </c>
      <c r="R11" s="20">
        <f>VLOOKUP(CONCATENATE($A11,"_",Q$3),'Checkpoint 9'!$A$1:$AD$1300,14, FALSE)</f>
        <v>0</v>
      </c>
      <c r="S11" s="20">
        <f>VLOOKUP(CONCATENATE($A11,"_",Q$3),'Checkpoint 9'!$A$1:$AD$1300,18, FALSE)</f>
        <v>2.8</v>
      </c>
      <c r="T11" s="20">
        <f t="shared" si="6"/>
        <v>1</v>
      </c>
      <c r="U11" s="21">
        <f t="shared" si="7"/>
        <v>1</v>
      </c>
    </row>
    <row r="12" spans="1:21" x14ac:dyDescent="0.25">
      <c r="A12" s="27" t="s">
        <v>128</v>
      </c>
      <c r="B12" s="19">
        <f>VLOOKUP(CONCATENATE($A12,"_",B$3),'Checkpoint 9'!$A$1:$AD$1300,12, FALSE)</f>
        <v>1</v>
      </c>
      <c r="C12" s="20">
        <f>VLOOKUP(CONCATENATE($A12,"_",B$3),'Checkpoint 9'!$A$1:$AD$1300,14, FALSE)</f>
        <v>0</v>
      </c>
      <c r="D12" s="20">
        <f>VLOOKUP(CONCATENATE($A12,"_",B$3),'Checkpoint 9'!$A$1:$AD$1300,18, FALSE)</f>
        <v>1499.1</v>
      </c>
      <c r="E12" s="20">
        <f t="shared" si="0"/>
        <v>1</v>
      </c>
      <c r="F12" s="21">
        <f t="shared" si="1"/>
        <v>1</v>
      </c>
      <c r="G12" s="19">
        <f>VLOOKUP(CONCATENATE($A12,"_",G$3),'Checkpoint 9'!$A$1:$AD$1300,12, FALSE)</f>
        <v>0.99996039999999997</v>
      </c>
      <c r="H12" s="20">
        <f>VLOOKUP(CONCATENATE($A12,"_",G$3),'Checkpoint 9'!$A$1:$AD$1300,14, FALSE)</f>
        <v>5.7148600000000001E-2</v>
      </c>
      <c r="I12" s="20">
        <f>VLOOKUP(CONCATENATE($A12,"_",G$3),'Checkpoint 9'!$A$1:$AD$1300,18, FALSE)</f>
        <v>7202.2</v>
      </c>
      <c r="J12" s="20">
        <f t="shared" si="2"/>
        <v>0</v>
      </c>
      <c r="K12" s="21">
        <f t="shared" si="3"/>
        <v>1</v>
      </c>
      <c r="L12" s="19">
        <f>VLOOKUP(CONCATENATE($A12,"_",L$3),'Checkpoint 9'!$A$1:$AD$1300,12, FALSE)</f>
        <v>1</v>
      </c>
      <c r="M12" s="20">
        <f>VLOOKUP(CONCATENATE($A12,"_",L$3),'Checkpoint 9'!$A$1:$AD$1300,14, FALSE)</f>
        <v>0</v>
      </c>
      <c r="N12" s="20">
        <f>VLOOKUP(CONCATENATE($A12,"_",L$3),'Checkpoint 9'!$A$1:$AD$1300,18, FALSE)</f>
        <v>1202.5</v>
      </c>
      <c r="O12" s="20">
        <f t="shared" si="4"/>
        <v>1</v>
      </c>
      <c r="P12" s="21">
        <f t="shared" si="5"/>
        <v>1</v>
      </c>
      <c r="Q12" s="19">
        <f>VLOOKUP(CONCATENATE($A12,"_",Q$3),'Checkpoint 9'!$A$1:$AD$1300,12, FALSE)</f>
        <v>0.99991920000000001</v>
      </c>
      <c r="R12" s="20">
        <f>VLOOKUP(CONCATENATE($A12,"_",Q$3),'Checkpoint 9'!$A$1:$AD$1300,14, FALSE)</f>
        <v>8.1962900000000005E-2</v>
      </c>
      <c r="S12" s="20">
        <f>VLOOKUP(CONCATENATE($A12,"_",Q$3),'Checkpoint 9'!$A$1:$AD$1300,18, FALSE)</f>
        <v>7158.9</v>
      </c>
      <c r="T12" s="20">
        <f t="shared" si="6"/>
        <v>0</v>
      </c>
      <c r="U12" s="21">
        <f t="shared" si="7"/>
        <v>1</v>
      </c>
    </row>
    <row r="13" spans="1:21" x14ac:dyDescent="0.25">
      <c r="A13" s="27" t="s">
        <v>107</v>
      </c>
      <c r="B13" s="19">
        <f>VLOOKUP(CONCATENATE($A13,"_",B$3),'Checkpoint 9'!$A$1:$AD$1300,12, FALSE)</f>
        <v>1</v>
      </c>
      <c r="C13" s="20">
        <f>VLOOKUP(CONCATENATE($A13,"_",B$3),'Checkpoint 9'!$A$1:$AD$1300,14, FALSE)</f>
        <v>0</v>
      </c>
      <c r="D13" s="20">
        <f>VLOOKUP(CONCATENATE($A13,"_",B$3),'Checkpoint 9'!$A$1:$AD$1300,18, FALSE)</f>
        <v>74.400000000000006</v>
      </c>
      <c r="E13" s="20">
        <f t="shared" si="0"/>
        <v>1</v>
      </c>
      <c r="F13" s="21">
        <f t="shared" si="1"/>
        <v>1</v>
      </c>
      <c r="G13" s="19">
        <f>VLOOKUP(CONCATENATE($A13,"_",G$3),'Checkpoint 9'!$A$1:$AD$1300,12, FALSE)</f>
        <v>1</v>
      </c>
      <c r="H13" s="20">
        <f>VLOOKUP(CONCATENATE($A13,"_",G$3),'Checkpoint 9'!$A$1:$AD$1300,14, FALSE)</f>
        <v>0</v>
      </c>
      <c r="I13" s="20">
        <f>VLOOKUP(CONCATENATE($A13,"_",G$3),'Checkpoint 9'!$A$1:$AD$1300,18, FALSE)</f>
        <v>72.7</v>
      </c>
      <c r="J13" s="20">
        <f t="shared" si="2"/>
        <v>1</v>
      </c>
      <c r="K13" s="21">
        <f t="shared" si="3"/>
        <v>1</v>
      </c>
      <c r="L13" s="19">
        <f>VLOOKUP(CONCATENATE($A13,"_",L$3),'Checkpoint 9'!$A$1:$AD$1300,12, FALSE)</f>
        <v>1</v>
      </c>
      <c r="M13" s="20">
        <f>VLOOKUP(CONCATENATE($A13,"_",L$3),'Checkpoint 9'!$A$1:$AD$1300,14, FALSE)</f>
        <v>0</v>
      </c>
      <c r="N13" s="20">
        <f>VLOOKUP(CONCATENATE($A13,"_",L$3),'Checkpoint 9'!$A$1:$AD$1300,18, FALSE)</f>
        <v>70.8</v>
      </c>
      <c r="O13" s="20">
        <f t="shared" si="4"/>
        <v>1</v>
      </c>
      <c r="P13" s="21">
        <f t="shared" si="5"/>
        <v>1</v>
      </c>
      <c r="Q13" s="19">
        <f>VLOOKUP(CONCATENATE($A13,"_",Q$3),'Checkpoint 9'!$A$1:$AD$1300,12, FALSE)</f>
        <v>1</v>
      </c>
      <c r="R13" s="20">
        <f>VLOOKUP(CONCATENATE($A13,"_",Q$3),'Checkpoint 9'!$A$1:$AD$1300,14, FALSE)</f>
        <v>0</v>
      </c>
      <c r="S13" s="20">
        <f>VLOOKUP(CONCATENATE($A13,"_",Q$3),'Checkpoint 9'!$A$1:$AD$1300,18, FALSE)</f>
        <v>53.4</v>
      </c>
      <c r="T13" s="20">
        <f t="shared" si="6"/>
        <v>1</v>
      </c>
      <c r="U13" s="21">
        <f t="shared" si="7"/>
        <v>1</v>
      </c>
    </row>
    <row r="14" spans="1:21" x14ac:dyDescent="0.25">
      <c r="A14" s="27" t="s">
        <v>73</v>
      </c>
      <c r="B14" s="19">
        <f>VLOOKUP(CONCATENATE($A14,"_",B$3),'Checkpoint 9'!$A$1:$AD$1300,12, FALSE)</f>
        <v>1</v>
      </c>
      <c r="C14" s="20">
        <f>VLOOKUP(CONCATENATE($A14,"_",B$3),'Checkpoint 9'!$A$1:$AD$1300,14, FALSE)</f>
        <v>0</v>
      </c>
      <c r="D14" s="20">
        <f>VLOOKUP(CONCATENATE($A14,"_",B$3),'Checkpoint 9'!$A$1:$AD$1300,18, FALSE)</f>
        <v>5.9</v>
      </c>
      <c r="E14" s="20">
        <f t="shared" si="0"/>
        <v>1</v>
      </c>
      <c r="F14" s="21">
        <f t="shared" si="1"/>
        <v>1</v>
      </c>
      <c r="G14" s="19">
        <f>VLOOKUP(CONCATENATE($A14,"_",G$3),'Checkpoint 9'!$A$1:$AD$1300,12, FALSE)</f>
        <v>1</v>
      </c>
      <c r="H14" s="20">
        <f>VLOOKUP(CONCATENATE($A14,"_",G$3),'Checkpoint 9'!$A$1:$AD$1300,14, FALSE)</f>
        <v>0</v>
      </c>
      <c r="I14" s="20">
        <f>VLOOKUP(CONCATENATE($A14,"_",G$3),'Checkpoint 9'!$A$1:$AD$1300,18, FALSE)</f>
        <v>5</v>
      </c>
      <c r="J14" s="20">
        <f t="shared" si="2"/>
        <v>1</v>
      </c>
      <c r="K14" s="21">
        <f t="shared" si="3"/>
        <v>1</v>
      </c>
      <c r="L14" s="19">
        <f>VLOOKUP(CONCATENATE($A14,"_",L$3),'Checkpoint 9'!$A$1:$AD$1300,12, FALSE)</f>
        <v>1</v>
      </c>
      <c r="M14" s="20">
        <f>VLOOKUP(CONCATENATE($A14,"_",L$3),'Checkpoint 9'!$A$1:$AD$1300,14, FALSE)</f>
        <v>0</v>
      </c>
      <c r="N14" s="20">
        <f>VLOOKUP(CONCATENATE($A14,"_",L$3),'Checkpoint 9'!$A$1:$AD$1300,18, FALSE)</f>
        <v>4.9000000000000004</v>
      </c>
      <c r="O14" s="20">
        <f t="shared" si="4"/>
        <v>1</v>
      </c>
      <c r="P14" s="21">
        <f t="shared" si="5"/>
        <v>1</v>
      </c>
      <c r="Q14" s="19">
        <f>VLOOKUP(CONCATENATE($A14,"_",Q$3),'Checkpoint 9'!$A$1:$AD$1300,12, FALSE)</f>
        <v>1</v>
      </c>
      <c r="R14" s="20">
        <f>VLOOKUP(CONCATENATE($A14,"_",Q$3),'Checkpoint 9'!$A$1:$AD$1300,14, FALSE)</f>
        <v>0</v>
      </c>
      <c r="S14" s="20">
        <f>VLOOKUP(CONCATENATE($A14,"_",Q$3),'Checkpoint 9'!$A$1:$AD$1300,18, FALSE)</f>
        <v>5.4</v>
      </c>
      <c r="T14" s="20">
        <f t="shared" si="6"/>
        <v>1</v>
      </c>
      <c r="U14" s="21">
        <f t="shared" si="7"/>
        <v>1</v>
      </c>
    </row>
    <row r="15" spans="1:21" x14ac:dyDescent="0.25">
      <c r="A15" s="27" t="s">
        <v>41</v>
      </c>
      <c r="B15" s="19">
        <f>VLOOKUP(CONCATENATE($A15,"_",B$3),'Checkpoint 9'!$A$1:$AD$1300,12, FALSE)</f>
        <v>1</v>
      </c>
      <c r="C15" s="20">
        <f>VLOOKUP(CONCATENATE($A15,"_",B$3),'Checkpoint 9'!$A$1:$AD$1300,14, FALSE)</f>
        <v>0</v>
      </c>
      <c r="D15" s="20">
        <f>VLOOKUP(CONCATENATE($A15,"_",B$3),'Checkpoint 9'!$A$1:$AD$1300,18, FALSE)</f>
        <v>6.9</v>
      </c>
      <c r="E15" s="20">
        <f t="shared" si="0"/>
        <v>1</v>
      </c>
      <c r="F15" s="21">
        <f t="shared" si="1"/>
        <v>1</v>
      </c>
      <c r="G15" s="19">
        <f>VLOOKUP(CONCATENATE($A15,"_",G$3),'Checkpoint 9'!$A$1:$AD$1300,12, FALSE)</f>
        <v>1</v>
      </c>
      <c r="H15" s="20">
        <f>VLOOKUP(CONCATENATE($A15,"_",G$3),'Checkpoint 9'!$A$1:$AD$1300,14, FALSE)</f>
        <v>0</v>
      </c>
      <c r="I15" s="20">
        <f>VLOOKUP(CONCATENATE($A15,"_",G$3),'Checkpoint 9'!$A$1:$AD$1300,18, FALSE)</f>
        <v>6.2</v>
      </c>
      <c r="J15" s="20">
        <f t="shared" si="2"/>
        <v>1</v>
      </c>
      <c r="K15" s="21">
        <f t="shared" si="3"/>
        <v>1</v>
      </c>
      <c r="L15" s="19">
        <f>VLOOKUP(CONCATENATE($A15,"_",L$3),'Checkpoint 9'!$A$1:$AD$1300,12, FALSE)</f>
        <v>1</v>
      </c>
      <c r="M15" s="20">
        <f>VLOOKUP(CONCATENATE($A15,"_",L$3),'Checkpoint 9'!$A$1:$AD$1300,14, FALSE)</f>
        <v>0</v>
      </c>
      <c r="N15" s="20">
        <f>VLOOKUP(CONCATENATE($A15,"_",L$3),'Checkpoint 9'!$A$1:$AD$1300,18, FALSE)</f>
        <v>7</v>
      </c>
      <c r="O15" s="20">
        <f t="shared" si="4"/>
        <v>1</v>
      </c>
      <c r="P15" s="21">
        <f t="shared" si="5"/>
        <v>1</v>
      </c>
      <c r="Q15" s="19">
        <f>VLOOKUP(CONCATENATE($A15,"_",Q$3),'Checkpoint 9'!$A$1:$AD$1300,12, FALSE)</f>
        <v>1</v>
      </c>
      <c r="R15" s="20">
        <f>VLOOKUP(CONCATENATE($A15,"_",Q$3),'Checkpoint 9'!$A$1:$AD$1300,14, FALSE)</f>
        <v>0</v>
      </c>
      <c r="S15" s="20">
        <f>VLOOKUP(CONCATENATE($A15,"_",Q$3),'Checkpoint 9'!$A$1:$AD$1300,18, FALSE)</f>
        <v>6.8</v>
      </c>
      <c r="T15" s="20">
        <f t="shared" si="6"/>
        <v>1</v>
      </c>
      <c r="U15" s="21">
        <f t="shared" si="7"/>
        <v>1</v>
      </c>
    </row>
    <row r="16" spans="1:21" x14ac:dyDescent="0.25">
      <c r="A16" s="27" t="s">
        <v>55</v>
      </c>
      <c r="B16" s="19">
        <f>VLOOKUP(CONCATENATE($A16,"_",B$3),'Checkpoint 9'!$A$1:$AD$1300,12, FALSE)</f>
        <v>0.99999769999999999</v>
      </c>
      <c r="C16" s="20">
        <f>VLOOKUP(CONCATENATE($A16,"_",B$3),'Checkpoint 9'!$A$1:$AD$1300,14, FALSE)</f>
        <v>3.1962000000000002E-3</v>
      </c>
      <c r="D16" s="20">
        <f>VLOOKUP(CONCATENATE($A16,"_",B$3),'Checkpoint 9'!$A$1:$AD$1300,18, FALSE)</f>
        <v>6452.9</v>
      </c>
      <c r="E16" s="20">
        <f t="shared" si="0"/>
        <v>0</v>
      </c>
      <c r="F16" s="21">
        <f t="shared" si="1"/>
        <v>1</v>
      </c>
      <c r="G16" s="19">
        <f>VLOOKUP(CONCATENATE($A16,"_",G$3),'Checkpoint 9'!$A$1:$AD$1300,12, FALSE)</f>
        <v>0.99998969999999998</v>
      </c>
      <c r="H16" s="20">
        <f>VLOOKUP(CONCATENATE($A16,"_",G$3),'Checkpoint 9'!$A$1:$AD$1300,14, FALSE)</f>
        <v>6.7615000000000001E-3</v>
      </c>
      <c r="I16" s="20">
        <f>VLOOKUP(CONCATENATE($A16,"_",G$3),'Checkpoint 9'!$A$1:$AD$1300,18, FALSE)</f>
        <v>6070.6</v>
      </c>
      <c r="J16" s="20">
        <f t="shared" si="2"/>
        <v>0</v>
      </c>
      <c r="K16" s="21">
        <f t="shared" si="3"/>
        <v>1</v>
      </c>
      <c r="L16" s="19">
        <f>VLOOKUP(CONCATENATE($A16,"_",L$3),'Checkpoint 9'!$A$1:$AD$1300,12, FALSE)</f>
        <v>0.99999720000000003</v>
      </c>
      <c r="M16" s="20">
        <f>VLOOKUP(CONCATENATE($A16,"_",L$3),'Checkpoint 9'!$A$1:$AD$1300,14, FALSE)</f>
        <v>3.5496E-3</v>
      </c>
      <c r="N16" s="20">
        <f>VLOOKUP(CONCATENATE($A16,"_",L$3),'Checkpoint 9'!$A$1:$AD$1300,18, FALSE)</f>
        <v>6061.7</v>
      </c>
      <c r="O16" s="20">
        <f t="shared" si="4"/>
        <v>0</v>
      </c>
      <c r="P16" s="21">
        <f t="shared" si="5"/>
        <v>1</v>
      </c>
      <c r="Q16" s="19">
        <f>VLOOKUP(CONCATENATE($A16,"_",Q$3),'Checkpoint 9'!$A$1:$AD$1300,12, FALSE)</f>
        <v>0.99998089999999995</v>
      </c>
      <c r="R16" s="20">
        <f>VLOOKUP(CONCATENATE($A16,"_",Q$3),'Checkpoint 9'!$A$1:$AD$1300,14, FALSE)</f>
        <v>9.2400999999999994E-3</v>
      </c>
      <c r="S16" s="20">
        <f>VLOOKUP(CONCATENATE($A16,"_",Q$3),'Checkpoint 9'!$A$1:$AD$1300,18, FALSE)</f>
        <v>6102.3</v>
      </c>
      <c r="T16" s="20">
        <f t="shared" si="6"/>
        <v>0</v>
      </c>
      <c r="U16" s="21">
        <f t="shared" si="7"/>
        <v>1</v>
      </c>
    </row>
    <row r="17" spans="1:21" x14ac:dyDescent="0.25">
      <c r="A17" s="27" t="s">
        <v>92</v>
      </c>
      <c r="B17" s="19">
        <f>VLOOKUP(CONCATENATE($A17,"_",B$3),'Checkpoint 9'!$A$1:$AD$1300,12, FALSE)</f>
        <v>0.99994499999999997</v>
      </c>
      <c r="C17" s="20">
        <f>VLOOKUP(CONCATENATE($A17,"_",B$3),'Checkpoint 9'!$A$1:$AD$1300,14, FALSE)</f>
        <v>8.9812999999999994E-3</v>
      </c>
      <c r="D17" s="20">
        <f>VLOOKUP(CONCATENATE($A17,"_",B$3),'Checkpoint 9'!$A$1:$AD$1300,18, FALSE)</f>
        <v>6546.4</v>
      </c>
      <c r="E17" s="20">
        <f t="shared" si="0"/>
        <v>0</v>
      </c>
      <c r="F17" s="21">
        <f t="shared" si="1"/>
        <v>1</v>
      </c>
      <c r="G17" s="19">
        <f>VLOOKUP(CONCATENATE($A17,"_",G$3),'Checkpoint 9'!$A$1:$AD$1300,12, FALSE)</f>
        <v>0.99994329999999998</v>
      </c>
      <c r="H17" s="20">
        <f>VLOOKUP(CONCATENATE($A17,"_",G$3),'Checkpoint 9'!$A$1:$AD$1300,14, FALSE)</f>
        <v>9.1140000000000006E-3</v>
      </c>
      <c r="I17" s="20">
        <f>VLOOKUP(CONCATENATE($A17,"_",G$3),'Checkpoint 9'!$A$1:$AD$1300,18, FALSE)</f>
        <v>6446.1</v>
      </c>
      <c r="J17" s="20">
        <f t="shared" si="2"/>
        <v>0</v>
      </c>
      <c r="K17" s="21">
        <f t="shared" si="3"/>
        <v>1</v>
      </c>
      <c r="L17" s="19">
        <f>VLOOKUP(CONCATENATE($A17,"_",L$3),'Checkpoint 9'!$A$1:$AD$1300,12, FALSE)</f>
        <v>0.9999458</v>
      </c>
      <c r="M17" s="20">
        <f>VLOOKUP(CONCATENATE($A17,"_",L$3),'Checkpoint 9'!$A$1:$AD$1300,14, FALSE)</f>
        <v>8.9035E-3</v>
      </c>
      <c r="N17" s="20">
        <f>VLOOKUP(CONCATENATE($A17,"_",L$3),'Checkpoint 9'!$A$1:$AD$1300,18, FALSE)</f>
        <v>6169.2</v>
      </c>
      <c r="O17" s="20">
        <f t="shared" si="4"/>
        <v>0</v>
      </c>
      <c r="P17" s="21">
        <f t="shared" si="5"/>
        <v>1</v>
      </c>
      <c r="Q17" s="19">
        <f>VLOOKUP(CONCATENATE($A17,"_",Q$3),'Checkpoint 9'!$A$1:$AD$1300,12, FALSE)</f>
        <v>0.99992939999999997</v>
      </c>
      <c r="R17" s="20">
        <f>VLOOKUP(CONCATENATE($A17,"_",Q$3),'Checkpoint 9'!$A$1:$AD$1300,14, FALSE)</f>
        <v>1.01648E-2</v>
      </c>
      <c r="S17" s="20">
        <f>VLOOKUP(CONCATENATE($A17,"_",Q$3),'Checkpoint 9'!$A$1:$AD$1300,18, FALSE)</f>
        <v>6508.4</v>
      </c>
      <c r="T17" s="20">
        <f t="shared" si="6"/>
        <v>0</v>
      </c>
      <c r="U17" s="21">
        <f t="shared" si="7"/>
        <v>1</v>
      </c>
    </row>
    <row r="18" spans="1:21" x14ac:dyDescent="0.25">
      <c r="A18" s="27" t="s">
        <v>93</v>
      </c>
      <c r="B18" s="19">
        <f>VLOOKUP(CONCATENATE($A18,"_",B$3),'Checkpoint 9'!$A$1:$AD$1300,12, FALSE)</f>
        <v>0.99985409999999997</v>
      </c>
      <c r="C18" s="20">
        <f>VLOOKUP(CONCATENATE($A18,"_",B$3),'Checkpoint 9'!$A$1:$AD$1300,14, FALSE)</f>
        <v>1.9360700000000002E-2</v>
      </c>
      <c r="D18" s="20">
        <f>VLOOKUP(CONCATENATE($A18,"_",B$3),'Checkpoint 9'!$A$1:$AD$1300,18, FALSE)</f>
        <v>6681.8</v>
      </c>
      <c r="E18" s="20">
        <f t="shared" si="0"/>
        <v>0</v>
      </c>
      <c r="F18" s="21">
        <f t="shared" si="1"/>
        <v>1</v>
      </c>
      <c r="G18" s="19">
        <f>VLOOKUP(CONCATENATE($A18,"_",G$3),'Checkpoint 9'!$A$1:$AD$1300,12, FALSE)</f>
        <v>0.9997241</v>
      </c>
      <c r="H18" s="20">
        <f>VLOOKUP(CONCATENATE($A18,"_",G$3),'Checkpoint 9'!$A$1:$AD$1300,14, FALSE)</f>
        <v>2.66067E-2</v>
      </c>
      <c r="I18" s="20">
        <f>VLOOKUP(CONCATENATE($A18,"_",G$3),'Checkpoint 9'!$A$1:$AD$1300,18, FALSE)</f>
        <v>6834.9</v>
      </c>
      <c r="J18" s="20">
        <f t="shared" si="2"/>
        <v>0</v>
      </c>
      <c r="K18" s="21">
        <f t="shared" si="3"/>
        <v>1</v>
      </c>
      <c r="L18" s="19">
        <f>VLOOKUP(CONCATENATE($A18,"_",L$3),'Checkpoint 9'!$A$1:$AD$1300,12, FALSE)</f>
        <v>0.99979209999999996</v>
      </c>
      <c r="M18" s="20">
        <f>VLOOKUP(CONCATENATE($A18,"_",L$3),'Checkpoint 9'!$A$1:$AD$1300,14, FALSE)</f>
        <v>2.3149400000000001E-2</v>
      </c>
      <c r="N18" s="20">
        <f>VLOOKUP(CONCATENATE($A18,"_",L$3),'Checkpoint 9'!$A$1:$AD$1300,18, FALSE)</f>
        <v>6329.4</v>
      </c>
      <c r="O18" s="20">
        <f t="shared" si="4"/>
        <v>0</v>
      </c>
      <c r="P18" s="21">
        <f t="shared" si="5"/>
        <v>1</v>
      </c>
      <c r="Q18" s="19">
        <f>VLOOKUP(CONCATENATE($A18,"_",Q$3),'Checkpoint 9'!$A$1:$AD$1300,12, FALSE)</f>
        <v>0.99988670000000002</v>
      </c>
      <c r="R18" s="20">
        <f>VLOOKUP(CONCATENATE($A18,"_",Q$3),'Checkpoint 9'!$A$1:$AD$1300,14, FALSE)</f>
        <v>1.7077599999999998E-2</v>
      </c>
      <c r="S18" s="20">
        <f>VLOOKUP(CONCATENATE($A18,"_",Q$3),'Checkpoint 9'!$A$1:$AD$1300,18, FALSE)</f>
        <v>6730.4</v>
      </c>
      <c r="T18" s="20">
        <f t="shared" si="6"/>
        <v>0</v>
      </c>
      <c r="U18" s="21">
        <f t="shared" si="7"/>
        <v>1</v>
      </c>
    </row>
    <row r="19" spans="1:21" x14ac:dyDescent="0.25">
      <c r="A19" s="27" t="s">
        <v>50</v>
      </c>
      <c r="B19" s="19">
        <f>VLOOKUP(CONCATENATE($A19,"_",B$3),'Checkpoint 9'!$A$1:$AD$1300,12, FALSE)</f>
        <v>0.99608890000000005</v>
      </c>
      <c r="C19" s="20">
        <f>VLOOKUP(CONCATENATE($A19,"_",B$3),'Checkpoint 9'!$A$1:$AD$1300,14, FALSE)</f>
        <v>7.12145E-2</v>
      </c>
      <c r="D19" s="20">
        <f>VLOOKUP(CONCATENATE($A19,"_",B$3),'Checkpoint 9'!$A$1:$AD$1300,18, FALSE)</f>
        <v>7200.7</v>
      </c>
      <c r="E19" s="20">
        <f t="shared" si="0"/>
        <v>0</v>
      </c>
      <c r="F19" s="21">
        <f t="shared" si="1"/>
        <v>0</v>
      </c>
      <c r="G19" s="19">
        <f>VLOOKUP(CONCATENATE($A19,"_",G$3),'Checkpoint 9'!$A$1:$AD$1300,12, FALSE)</f>
        <v>0.99661659999999996</v>
      </c>
      <c r="H19" s="20">
        <f>VLOOKUP(CONCATENATE($A19,"_",G$3),'Checkpoint 9'!$A$1:$AD$1300,14, FALSE)</f>
        <v>6.6217799999999993E-2</v>
      </c>
      <c r="I19" s="20">
        <f>VLOOKUP(CONCATENATE($A19,"_",G$3),'Checkpoint 9'!$A$1:$AD$1300,18, FALSE)</f>
        <v>6791.4</v>
      </c>
      <c r="J19" s="20">
        <f t="shared" si="2"/>
        <v>0</v>
      </c>
      <c r="K19" s="21">
        <f t="shared" si="3"/>
        <v>0</v>
      </c>
      <c r="L19" s="19">
        <f>VLOOKUP(CONCATENATE($A19,"_",L$3),'Checkpoint 9'!$A$1:$AD$1300,12, FALSE)</f>
        <v>0.99751029999999996</v>
      </c>
      <c r="M19" s="20">
        <f>VLOOKUP(CONCATENATE($A19,"_",L$3),'Checkpoint 9'!$A$1:$AD$1300,14, FALSE)</f>
        <v>5.6746900000000003E-2</v>
      </c>
      <c r="N19" s="20">
        <f>VLOOKUP(CONCATENATE($A19,"_",L$3),'Checkpoint 9'!$A$1:$AD$1300,18, FALSE)</f>
        <v>6635.3</v>
      </c>
      <c r="O19" s="20">
        <f t="shared" si="4"/>
        <v>0</v>
      </c>
      <c r="P19" s="21">
        <f t="shared" si="5"/>
        <v>0</v>
      </c>
      <c r="Q19" s="19">
        <f>VLOOKUP(CONCATENATE($A19,"_",Q$3),'Checkpoint 9'!$A$1:$AD$1300,12, FALSE)</f>
        <v>0.99662340000000005</v>
      </c>
      <c r="R19" s="20">
        <f>VLOOKUP(CONCATENATE($A19,"_",Q$3),'Checkpoint 9'!$A$1:$AD$1300,14, FALSE)</f>
        <v>6.6163200000000005E-2</v>
      </c>
      <c r="S19" s="20">
        <f>VLOOKUP(CONCATENATE($A19,"_",Q$3),'Checkpoint 9'!$A$1:$AD$1300,18, FALSE)</f>
        <v>6696</v>
      </c>
      <c r="T19" s="20">
        <f t="shared" si="6"/>
        <v>0</v>
      </c>
      <c r="U19" s="21">
        <f t="shared" si="7"/>
        <v>0</v>
      </c>
    </row>
    <row r="20" spans="1:21" x14ac:dyDescent="0.25">
      <c r="A20" s="27" t="s">
        <v>78</v>
      </c>
      <c r="B20" s="19">
        <f>VLOOKUP(CONCATENATE($A20,"_",B$3),'Checkpoint 9'!$A$1:$AD$1300,12, FALSE)</f>
        <v>1</v>
      </c>
      <c r="C20" s="20">
        <f>VLOOKUP(CONCATENATE($A20,"_",B$3),'Checkpoint 9'!$A$1:$AD$1300,14, FALSE)</f>
        <v>0</v>
      </c>
      <c r="D20" s="20">
        <f>VLOOKUP(CONCATENATE($A20,"_",B$3),'Checkpoint 9'!$A$1:$AD$1300,18, FALSE)</f>
        <v>11.9</v>
      </c>
      <c r="E20" s="20">
        <f t="shared" si="0"/>
        <v>1</v>
      </c>
      <c r="F20" s="21">
        <f t="shared" si="1"/>
        <v>1</v>
      </c>
      <c r="G20" s="19">
        <f>VLOOKUP(CONCATENATE($A20,"_",G$3),'Checkpoint 9'!$A$1:$AD$1300,12, FALSE)</f>
        <v>1</v>
      </c>
      <c r="H20" s="20">
        <f>VLOOKUP(CONCATENATE($A20,"_",G$3),'Checkpoint 9'!$A$1:$AD$1300,14, FALSE)</f>
        <v>0</v>
      </c>
      <c r="I20" s="20">
        <f>VLOOKUP(CONCATENATE($A20,"_",G$3),'Checkpoint 9'!$A$1:$AD$1300,18, FALSE)</f>
        <v>10.4</v>
      </c>
      <c r="J20" s="20">
        <f t="shared" si="2"/>
        <v>1</v>
      </c>
      <c r="K20" s="21">
        <f t="shared" si="3"/>
        <v>1</v>
      </c>
      <c r="L20" s="19">
        <f>VLOOKUP(CONCATENATE($A20,"_",L$3),'Checkpoint 9'!$A$1:$AD$1300,12, FALSE)</f>
        <v>1</v>
      </c>
      <c r="M20" s="20">
        <f>VLOOKUP(CONCATENATE($A20,"_",L$3),'Checkpoint 9'!$A$1:$AD$1300,14, FALSE)</f>
        <v>0</v>
      </c>
      <c r="N20" s="20">
        <f>VLOOKUP(CONCATENATE($A20,"_",L$3),'Checkpoint 9'!$A$1:$AD$1300,18, FALSE)</f>
        <v>11</v>
      </c>
      <c r="O20" s="20">
        <f t="shared" si="4"/>
        <v>1</v>
      </c>
      <c r="P20" s="21">
        <f t="shared" si="5"/>
        <v>1</v>
      </c>
      <c r="Q20" s="19">
        <f>VLOOKUP(CONCATENATE($A20,"_",Q$3),'Checkpoint 9'!$A$1:$AD$1300,12, FALSE)</f>
        <v>1</v>
      </c>
      <c r="R20" s="20">
        <f>VLOOKUP(CONCATENATE($A20,"_",Q$3),'Checkpoint 9'!$A$1:$AD$1300,14, FALSE)</f>
        <v>0</v>
      </c>
      <c r="S20" s="20">
        <f>VLOOKUP(CONCATENATE($A20,"_",Q$3),'Checkpoint 9'!$A$1:$AD$1300,18, FALSE)</f>
        <v>6.6</v>
      </c>
      <c r="T20" s="20">
        <f t="shared" si="6"/>
        <v>1</v>
      </c>
      <c r="U20" s="21">
        <f t="shared" si="7"/>
        <v>1</v>
      </c>
    </row>
    <row r="21" spans="1:21" x14ac:dyDescent="0.25">
      <c r="A21" s="27" t="s">
        <v>111</v>
      </c>
      <c r="B21" s="19">
        <f>VLOOKUP(CONCATENATE($A21,"_",B$3),'Checkpoint 9'!$A$1:$AD$1300,12, FALSE)</f>
        <v>1</v>
      </c>
      <c r="C21" s="20">
        <f>VLOOKUP(CONCATENATE($A21,"_",B$3),'Checkpoint 9'!$A$1:$AD$1300,14, FALSE)</f>
        <v>0</v>
      </c>
      <c r="D21" s="20">
        <f>VLOOKUP(CONCATENATE($A21,"_",B$3),'Checkpoint 9'!$A$1:$AD$1300,18, FALSE)</f>
        <v>13.7</v>
      </c>
      <c r="E21" s="20">
        <f t="shared" si="0"/>
        <v>1</v>
      </c>
      <c r="F21" s="21">
        <f t="shared" si="1"/>
        <v>1</v>
      </c>
      <c r="G21" s="19">
        <f>VLOOKUP(CONCATENATE($A21,"_",G$3),'Checkpoint 9'!$A$1:$AD$1300,12, FALSE)</f>
        <v>1</v>
      </c>
      <c r="H21" s="20">
        <f>VLOOKUP(CONCATENATE($A21,"_",G$3),'Checkpoint 9'!$A$1:$AD$1300,14, FALSE)</f>
        <v>0</v>
      </c>
      <c r="I21" s="20">
        <f>VLOOKUP(CONCATENATE($A21,"_",G$3),'Checkpoint 9'!$A$1:$AD$1300,18, FALSE)</f>
        <v>16.7</v>
      </c>
      <c r="J21" s="20">
        <f t="shared" si="2"/>
        <v>1</v>
      </c>
      <c r="K21" s="21">
        <f t="shared" si="3"/>
        <v>1</v>
      </c>
      <c r="L21" s="19">
        <f>VLOOKUP(CONCATENATE($A21,"_",L$3),'Checkpoint 9'!$A$1:$AD$1300,12, FALSE)</f>
        <v>1</v>
      </c>
      <c r="M21" s="20">
        <f>VLOOKUP(CONCATENATE($A21,"_",L$3),'Checkpoint 9'!$A$1:$AD$1300,14, FALSE)</f>
        <v>0</v>
      </c>
      <c r="N21" s="20">
        <f>VLOOKUP(CONCATENATE($A21,"_",L$3),'Checkpoint 9'!$A$1:$AD$1300,18, FALSE)</f>
        <v>16</v>
      </c>
      <c r="O21" s="20">
        <f t="shared" si="4"/>
        <v>1</v>
      </c>
      <c r="P21" s="21">
        <f t="shared" si="5"/>
        <v>1</v>
      </c>
      <c r="Q21" s="19">
        <f>VLOOKUP(CONCATENATE($A21,"_",Q$3),'Checkpoint 9'!$A$1:$AD$1300,12, FALSE)</f>
        <v>1</v>
      </c>
      <c r="R21" s="20">
        <f>VLOOKUP(CONCATENATE($A21,"_",Q$3),'Checkpoint 9'!$A$1:$AD$1300,14, FALSE)</f>
        <v>0</v>
      </c>
      <c r="S21" s="20">
        <f>VLOOKUP(CONCATENATE($A21,"_",Q$3),'Checkpoint 9'!$A$1:$AD$1300,18, FALSE)</f>
        <v>16.7</v>
      </c>
      <c r="T21" s="20">
        <f t="shared" si="6"/>
        <v>1</v>
      </c>
      <c r="U21" s="21">
        <f t="shared" si="7"/>
        <v>1</v>
      </c>
    </row>
    <row r="22" spans="1:21" x14ac:dyDescent="0.25">
      <c r="A22" s="27" t="s">
        <v>85</v>
      </c>
      <c r="B22" s="19">
        <f>VLOOKUP(CONCATENATE($A22,"_",B$3),'Checkpoint 9'!$A$1:$AD$1300,12, FALSE)</f>
        <v>0.99949140000000003</v>
      </c>
      <c r="C22" s="20">
        <f>VLOOKUP(CONCATENATE($A22,"_",B$3),'Checkpoint 9'!$A$1:$AD$1300,14, FALSE)</f>
        <v>1.9162499999999999E-2</v>
      </c>
      <c r="D22" s="20">
        <f>VLOOKUP(CONCATENATE($A22,"_",B$3),'Checkpoint 9'!$A$1:$AD$1300,18, FALSE)</f>
        <v>7200.8</v>
      </c>
      <c r="E22" s="20">
        <f t="shared" si="0"/>
        <v>0</v>
      </c>
      <c r="F22" s="21">
        <f t="shared" si="1"/>
        <v>1</v>
      </c>
      <c r="G22" s="19">
        <f>VLOOKUP(CONCATENATE($A22,"_",G$3),'Checkpoint 9'!$A$1:$AD$1300,12, FALSE)</f>
        <v>0.99984810000000002</v>
      </c>
      <c r="H22" s="20">
        <f>VLOOKUP(CONCATENATE($A22,"_",G$3),'Checkpoint 9'!$A$1:$AD$1300,14, FALSE)</f>
        <v>1.0468999999999999E-2</v>
      </c>
      <c r="I22" s="20">
        <f>VLOOKUP(CONCATENATE($A22,"_",G$3),'Checkpoint 9'!$A$1:$AD$1300,18, FALSE)</f>
        <v>7200.5</v>
      </c>
      <c r="J22" s="20">
        <f t="shared" si="2"/>
        <v>0</v>
      </c>
      <c r="K22" s="21">
        <f t="shared" si="3"/>
        <v>1</v>
      </c>
      <c r="L22" s="19">
        <f>VLOOKUP(CONCATENATE($A22,"_",L$3),'Checkpoint 9'!$A$1:$AD$1300,12, FALSE)</f>
        <v>0.99926199999999998</v>
      </c>
      <c r="M22" s="20">
        <f>VLOOKUP(CONCATENATE($A22,"_",L$3),'Checkpoint 9'!$A$1:$AD$1300,14, FALSE)</f>
        <v>2.30852E-2</v>
      </c>
      <c r="N22" s="20">
        <f>VLOOKUP(CONCATENATE($A22,"_",L$3),'Checkpoint 9'!$A$1:$AD$1300,18, FALSE)</f>
        <v>7200.8</v>
      </c>
      <c r="O22" s="20">
        <f t="shared" si="4"/>
        <v>0</v>
      </c>
      <c r="P22" s="21">
        <f t="shared" si="5"/>
        <v>1</v>
      </c>
      <c r="Q22" s="19">
        <f>VLOOKUP(CONCATENATE($A22,"_",Q$3),'Checkpoint 9'!$A$1:$AD$1300,12, FALSE)</f>
        <v>0.99853550000000002</v>
      </c>
      <c r="R22" s="20">
        <f>VLOOKUP(CONCATENATE($A22,"_",Q$3),'Checkpoint 9'!$A$1:$AD$1300,14, FALSE)</f>
        <v>3.2516099999999999E-2</v>
      </c>
      <c r="S22" s="20">
        <f>VLOOKUP(CONCATENATE($A22,"_",Q$3),'Checkpoint 9'!$A$1:$AD$1300,18, FALSE)</f>
        <v>7201.1</v>
      </c>
      <c r="T22" s="20">
        <f t="shared" si="6"/>
        <v>0</v>
      </c>
      <c r="U22" s="21">
        <f t="shared" si="7"/>
        <v>0</v>
      </c>
    </row>
    <row r="23" spans="1:21" x14ac:dyDescent="0.25">
      <c r="A23" s="27" t="s">
        <v>106</v>
      </c>
      <c r="B23" s="19">
        <f>VLOOKUP(CONCATENATE($A23,"_",B$3),'Checkpoint 9'!$A$1:$AD$1300,12, FALSE)</f>
        <v>1</v>
      </c>
      <c r="C23" s="20">
        <f>VLOOKUP(CONCATENATE($A23,"_",B$3),'Checkpoint 9'!$A$1:$AD$1300,14, FALSE)</f>
        <v>0</v>
      </c>
      <c r="D23" s="20">
        <f>VLOOKUP(CONCATENATE($A23,"_",B$3),'Checkpoint 9'!$A$1:$AD$1300,18, FALSE)</f>
        <v>95</v>
      </c>
      <c r="E23" s="20">
        <f t="shared" si="0"/>
        <v>1</v>
      </c>
      <c r="F23" s="21">
        <f t="shared" si="1"/>
        <v>1</v>
      </c>
      <c r="G23" s="19">
        <f>VLOOKUP(CONCATENATE($A23,"_",G$3),'Checkpoint 9'!$A$1:$AD$1300,12, FALSE)</f>
        <v>1</v>
      </c>
      <c r="H23" s="20">
        <f>VLOOKUP(CONCATENATE($A23,"_",G$3),'Checkpoint 9'!$A$1:$AD$1300,14, FALSE)</f>
        <v>0</v>
      </c>
      <c r="I23" s="20">
        <f>VLOOKUP(CONCATENATE($A23,"_",G$3),'Checkpoint 9'!$A$1:$AD$1300,18, FALSE)</f>
        <v>108.9</v>
      </c>
      <c r="J23" s="20">
        <f t="shared" si="2"/>
        <v>1</v>
      </c>
      <c r="K23" s="21">
        <f t="shared" si="3"/>
        <v>1</v>
      </c>
      <c r="L23" s="19">
        <f>VLOOKUP(CONCATENATE($A23,"_",L$3),'Checkpoint 9'!$A$1:$AD$1300,12, FALSE)</f>
        <v>1</v>
      </c>
      <c r="M23" s="20">
        <f>VLOOKUP(CONCATENATE($A23,"_",L$3),'Checkpoint 9'!$A$1:$AD$1300,14, FALSE)</f>
        <v>0</v>
      </c>
      <c r="N23" s="20">
        <f>VLOOKUP(CONCATENATE($A23,"_",L$3),'Checkpoint 9'!$A$1:$AD$1300,18, FALSE)</f>
        <v>123.4</v>
      </c>
      <c r="O23" s="20">
        <f t="shared" si="4"/>
        <v>1</v>
      </c>
      <c r="P23" s="21">
        <f t="shared" si="5"/>
        <v>1</v>
      </c>
      <c r="Q23" s="19">
        <f>VLOOKUP(CONCATENATE($A23,"_",Q$3),'Checkpoint 9'!$A$1:$AD$1300,12, FALSE)</f>
        <v>1</v>
      </c>
      <c r="R23" s="20">
        <f>VLOOKUP(CONCATENATE($A23,"_",Q$3),'Checkpoint 9'!$A$1:$AD$1300,14, FALSE)</f>
        <v>0</v>
      </c>
      <c r="S23" s="20">
        <f>VLOOKUP(CONCATENATE($A23,"_",Q$3),'Checkpoint 9'!$A$1:$AD$1300,18, FALSE)</f>
        <v>86.9</v>
      </c>
      <c r="T23" s="20">
        <f t="shared" si="6"/>
        <v>1</v>
      </c>
      <c r="U23" s="21">
        <f t="shared" si="7"/>
        <v>1</v>
      </c>
    </row>
    <row r="24" spans="1:21" x14ac:dyDescent="0.25">
      <c r="A24" s="27" t="s">
        <v>35</v>
      </c>
      <c r="B24" s="19">
        <f>VLOOKUP(CONCATENATE($A24,"_",B$3),'Checkpoint 9'!$A$1:$AD$1300,12, FALSE)</f>
        <v>1</v>
      </c>
      <c r="C24" s="20">
        <f>VLOOKUP(CONCATENATE($A24,"_",B$3),'Checkpoint 9'!$A$1:$AD$1300,14, FALSE)</f>
        <v>0</v>
      </c>
      <c r="D24" s="20">
        <f>VLOOKUP(CONCATENATE($A24,"_",B$3),'Checkpoint 9'!$A$1:$AD$1300,18, FALSE)</f>
        <v>4</v>
      </c>
      <c r="E24" s="20">
        <f t="shared" si="0"/>
        <v>1</v>
      </c>
      <c r="F24" s="21">
        <f t="shared" si="1"/>
        <v>1</v>
      </c>
      <c r="G24" s="19">
        <f>VLOOKUP(CONCATENATE($A24,"_",G$3),'Checkpoint 9'!$A$1:$AD$1300,12, FALSE)</f>
        <v>1</v>
      </c>
      <c r="H24" s="20">
        <f>VLOOKUP(CONCATENATE($A24,"_",G$3),'Checkpoint 9'!$A$1:$AD$1300,14, FALSE)</f>
        <v>0</v>
      </c>
      <c r="I24" s="20">
        <f>VLOOKUP(CONCATENATE($A24,"_",G$3),'Checkpoint 9'!$A$1:$AD$1300,18, FALSE)</f>
        <v>3.3</v>
      </c>
      <c r="J24" s="20">
        <f t="shared" si="2"/>
        <v>1</v>
      </c>
      <c r="K24" s="21">
        <f t="shared" si="3"/>
        <v>1</v>
      </c>
      <c r="L24" s="19">
        <f>VLOOKUP(CONCATENATE($A24,"_",L$3),'Checkpoint 9'!$A$1:$AD$1300,12, FALSE)</f>
        <v>1</v>
      </c>
      <c r="M24" s="20">
        <f>VLOOKUP(CONCATENATE($A24,"_",L$3),'Checkpoint 9'!$A$1:$AD$1300,14, FALSE)</f>
        <v>0</v>
      </c>
      <c r="N24" s="20">
        <f>VLOOKUP(CONCATENATE($A24,"_",L$3),'Checkpoint 9'!$A$1:$AD$1300,18, FALSE)</f>
        <v>3.7</v>
      </c>
      <c r="O24" s="20">
        <f t="shared" si="4"/>
        <v>1</v>
      </c>
      <c r="P24" s="21">
        <f t="shared" si="5"/>
        <v>1</v>
      </c>
      <c r="Q24" s="19">
        <f>VLOOKUP(CONCATENATE($A24,"_",Q$3),'Checkpoint 9'!$A$1:$AD$1300,12, FALSE)</f>
        <v>1</v>
      </c>
      <c r="R24" s="20">
        <f>VLOOKUP(CONCATENATE($A24,"_",Q$3),'Checkpoint 9'!$A$1:$AD$1300,14, FALSE)</f>
        <v>0</v>
      </c>
      <c r="S24" s="20">
        <f>VLOOKUP(CONCATENATE($A24,"_",Q$3),'Checkpoint 9'!$A$1:$AD$1300,18, FALSE)</f>
        <v>4</v>
      </c>
      <c r="T24" s="20">
        <f t="shared" si="6"/>
        <v>1</v>
      </c>
      <c r="U24" s="21">
        <f t="shared" si="7"/>
        <v>1</v>
      </c>
    </row>
    <row r="25" spans="1:21" x14ac:dyDescent="0.25">
      <c r="A25" s="27" t="s">
        <v>60</v>
      </c>
      <c r="B25" s="19">
        <f>VLOOKUP(CONCATENATE($A25,"_",B$3),'Checkpoint 9'!$A$1:$AD$1300,12, FALSE)</f>
        <v>1</v>
      </c>
      <c r="C25" s="20">
        <f>VLOOKUP(CONCATENATE($A25,"_",B$3),'Checkpoint 9'!$A$1:$AD$1300,14, FALSE)</f>
        <v>0</v>
      </c>
      <c r="D25" s="20">
        <f>VLOOKUP(CONCATENATE($A25,"_",B$3),'Checkpoint 9'!$A$1:$AD$1300,18, FALSE)</f>
        <v>25</v>
      </c>
      <c r="E25" s="20">
        <f t="shared" si="0"/>
        <v>1</v>
      </c>
      <c r="F25" s="21">
        <f t="shared" si="1"/>
        <v>1</v>
      </c>
      <c r="G25" s="19">
        <f>VLOOKUP(CONCATENATE($A25,"_",G$3),'Checkpoint 9'!$A$1:$AD$1300,12, FALSE)</f>
        <v>1</v>
      </c>
      <c r="H25" s="20">
        <f>VLOOKUP(CONCATENATE($A25,"_",G$3),'Checkpoint 9'!$A$1:$AD$1300,14, FALSE)</f>
        <v>0</v>
      </c>
      <c r="I25" s="20">
        <f>VLOOKUP(CONCATENATE($A25,"_",G$3),'Checkpoint 9'!$A$1:$AD$1300,18, FALSE)</f>
        <v>25.5</v>
      </c>
      <c r="J25" s="20">
        <f t="shared" si="2"/>
        <v>1</v>
      </c>
      <c r="K25" s="21">
        <f t="shared" si="3"/>
        <v>1</v>
      </c>
      <c r="L25" s="19">
        <f>VLOOKUP(CONCATENATE($A25,"_",L$3),'Checkpoint 9'!$A$1:$AD$1300,12, FALSE)</f>
        <v>1</v>
      </c>
      <c r="M25" s="20">
        <f>VLOOKUP(CONCATENATE($A25,"_",L$3),'Checkpoint 9'!$A$1:$AD$1300,14, FALSE)</f>
        <v>0</v>
      </c>
      <c r="N25" s="20">
        <f>VLOOKUP(CONCATENATE($A25,"_",L$3),'Checkpoint 9'!$A$1:$AD$1300,18, FALSE)</f>
        <v>24.1</v>
      </c>
      <c r="O25" s="20">
        <f t="shared" si="4"/>
        <v>1</v>
      </c>
      <c r="P25" s="21">
        <f t="shared" si="5"/>
        <v>1</v>
      </c>
      <c r="Q25" s="19">
        <f>VLOOKUP(CONCATENATE($A25,"_",Q$3),'Checkpoint 9'!$A$1:$AD$1300,12, FALSE)</f>
        <v>1</v>
      </c>
      <c r="R25" s="20">
        <f>VLOOKUP(CONCATENATE($A25,"_",Q$3),'Checkpoint 9'!$A$1:$AD$1300,14, FALSE)</f>
        <v>0</v>
      </c>
      <c r="S25" s="20">
        <f>VLOOKUP(CONCATENATE($A25,"_",Q$3),'Checkpoint 9'!$A$1:$AD$1300,18, FALSE)</f>
        <v>22.2</v>
      </c>
      <c r="T25" s="20">
        <f t="shared" si="6"/>
        <v>1</v>
      </c>
      <c r="U25" s="21">
        <f t="shared" si="7"/>
        <v>1</v>
      </c>
    </row>
    <row r="26" spans="1:21" x14ac:dyDescent="0.25">
      <c r="A26" s="27" t="s">
        <v>88</v>
      </c>
      <c r="B26" s="19">
        <f>VLOOKUP(CONCATENATE($A26,"_",B$3),'Checkpoint 9'!$A$1:$AD$1300,12, FALSE)</f>
        <v>0.96556140000000001</v>
      </c>
      <c r="C26" s="20">
        <f>VLOOKUP(CONCATENATE($A26,"_",B$3),'Checkpoint 9'!$A$1:$AD$1300,14, FALSE)</f>
        <v>0.35626720000000001</v>
      </c>
      <c r="D26" s="20">
        <f>VLOOKUP(CONCATENATE($A26,"_",B$3),'Checkpoint 9'!$A$1:$AD$1300,18, FALSE)</f>
        <v>7203.2</v>
      </c>
      <c r="E26" s="20">
        <f t="shared" si="0"/>
        <v>0</v>
      </c>
      <c r="F26" s="21">
        <f t="shared" si="1"/>
        <v>0</v>
      </c>
      <c r="G26" s="19">
        <f>VLOOKUP(CONCATENATE($A26,"_",G$3),'Checkpoint 9'!$A$1:$AD$1300,12, FALSE)</f>
        <v>0.97991850000000003</v>
      </c>
      <c r="H26" s="20">
        <f>VLOOKUP(CONCATENATE($A26,"_",G$3),'Checkpoint 9'!$A$1:$AD$1300,14, FALSE)</f>
        <v>0.27228340000000001</v>
      </c>
      <c r="I26" s="20">
        <f>VLOOKUP(CONCATENATE($A26,"_",G$3),'Checkpoint 9'!$A$1:$AD$1300,18, FALSE)</f>
        <v>7200.8</v>
      </c>
      <c r="J26" s="20">
        <f t="shared" si="2"/>
        <v>0</v>
      </c>
      <c r="K26" s="21">
        <f t="shared" si="3"/>
        <v>0</v>
      </c>
      <c r="L26" s="19">
        <f>VLOOKUP(CONCATENATE($A26,"_",L$3),'Checkpoint 9'!$A$1:$AD$1300,12, FALSE)</f>
        <v>0.96920859999999998</v>
      </c>
      <c r="M26" s="20">
        <f>VLOOKUP(CONCATENATE($A26,"_",L$3),'Checkpoint 9'!$A$1:$AD$1300,14, FALSE)</f>
        <v>0.3368294</v>
      </c>
      <c r="N26" s="20">
        <f>VLOOKUP(CONCATENATE($A26,"_",L$3),'Checkpoint 9'!$A$1:$AD$1300,18, FALSE)</f>
        <v>7202.1</v>
      </c>
      <c r="O26" s="20">
        <f t="shared" si="4"/>
        <v>0</v>
      </c>
      <c r="P26" s="21">
        <f t="shared" si="5"/>
        <v>0</v>
      </c>
      <c r="Q26" s="19">
        <f>VLOOKUP(CONCATENATE($A26,"_",Q$3),'Checkpoint 9'!$A$1:$AD$1300,12, FALSE)</f>
        <v>0.96866870000000005</v>
      </c>
      <c r="R26" s="20">
        <f>VLOOKUP(CONCATENATE($A26,"_",Q$3),'Checkpoint 9'!$A$1:$AD$1300,14, FALSE)</f>
        <v>0.33929959999999998</v>
      </c>
      <c r="S26" s="20">
        <f>VLOOKUP(CONCATENATE($A26,"_",Q$3),'Checkpoint 9'!$A$1:$AD$1300,18, FALSE)</f>
        <v>7201.3</v>
      </c>
      <c r="T26" s="20">
        <f t="shared" si="6"/>
        <v>0</v>
      </c>
      <c r="U26" s="21">
        <f t="shared" si="7"/>
        <v>0</v>
      </c>
    </row>
    <row r="27" spans="1:21" x14ac:dyDescent="0.25">
      <c r="A27" s="27" t="s">
        <v>38</v>
      </c>
      <c r="B27" s="19">
        <f>VLOOKUP(CONCATENATE($A27,"_",B$3),'Checkpoint 9'!$A$1:$AD$1300,12, FALSE)</f>
        <v>1</v>
      </c>
      <c r="C27" s="20">
        <f>VLOOKUP(CONCATENATE($A27,"_",B$3),'Checkpoint 9'!$A$1:$AD$1300,14, FALSE)</f>
        <v>0</v>
      </c>
      <c r="D27" s="20">
        <f>VLOOKUP(CONCATENATE($A27,"_",B$3),'Checkpoint 9'!$A$1:$AD$1300,18, FALSE)</f>
        <v>3.9</v>
      </c>
      <c r="E27" s="20">
        <f t="shared" si="0"/>
        <v>1</v>
      </c>
      <c r="F27" s="21">
        <f t="shared" si="1"/>
        <v>1</v>
      </c>
      <c r="G27" s="19">
        <f>VLOOKUP(CONCATENATE($A27,"_",G$3),'Checkpoint 9'!$A$1:$AD$1300,12, FALSE)</f>
        <v>1</v>
      </c>
      <c r="H27" s="20">
        <f>VLOOKUP(CONCATENATE($A27,"_",G$3),'Checkpoint 9'!$A$1:$AD$1300,14, FALSE)</f>
        <v>0</v>
      </c>
      <c r="I27" s="20">
        <f>VLOOKUP(CONCATENATE($A27,"_",G$3),'Checkpoint 9'!$A$1:$AD$1300,18, FALSE)</f>
        <v>4.0999999999999996</v>
      </c>
      <c r="J27" s="20">
        <f t="shared" si="2"/>
        <v>1</v>
      </c>
      <c r="K27" s="21">
        <f t="shared" si="3"/>
        <v>1</v>
      </c>
      <c r="L27" s="19">
        <f>VLOOKUP(CONCATENATE($A27,"_",L$3),'Checkpoint 9'!$A$1:$AD$1300,12, FALSE)</f>
        <v>1</v>
      </c>
      <c r="M27" s="20">
        <f>VLOOKUP(CONCATENATE($A27,"_",L$3),'Checkpoint 9'!$A$1:$AD$1300,14, FALSE)</f>
        <v>0</v>
      </c>
      <c r="N27" s="20">
        <f>VLOOKUP(CONCATENATE($A27,"_",L$3),'Checkpoint 9'!$A$1:$AD$1300,18, FALSE)</f>
        <v>3.4</v>
      </c>
      <c r="O27" s="20">
        <f t="shared" si="4"/>
        <v>1</v>
      </c>
      <c r="P27" s="21">
        <f t="shared" si="5"/>
        <v>1</v>
      </c>
      <c r="Q27" s="19">
        <f>VLOOKUP(CONCATENATE($A27,"_",Q$3),'Checkpoint 9'!$A$1:$AD$1300,12, FALSE)</f>
        <v>1</v>
      </c>
      <c r="R27" s="20">
        <f>VLOOKUP(CONCATENATE($A27,"_",Q$3),'Checkpoint 9'!$A$1:$AD$1300,14, FALSE)</f>
        <v>0</v>
      </c>
      <c r="S27" s="20">
        <f>VLOOKUP(CONCATENATE($A27,"_",Q$3),'Checkpoint 9'!$A$1:$AD$1300,18, FALSE)</f>
        <v>3.7</v>
      </c>
      <c r="T27" s="20">
        <f t="shared" si="6"/>
        <v>1</v>
      </c>
      <c r="U27" s="21">
        <f t="shared" si="7"/>
        <v>1</v>
      </c>
    </row>
    <row r="28" spans="1:21" x14ac:dyDescent="0.25">
      <c r="A28" s="27" t="s">
        <v>64</v>
      </c>
      <c r="B28" s="19">
        <f>VLOOKUP(CONCATENATE($A28,"_",B$3),'Checkpoint 9'!$A$1:$AD$1300,12, FALSE)</f>
        <v>0.999749</v>
      </c>
      <c r="C28" s="20">
        <f>VLOOKUP(CONCATENATE($A28,"_",B$3),'Checkpoint 9'!$A$1:$AD$1300,14, FALSE)</f>
        <v>4.0788600000000001E-2</v>
      </c>
      <c r="D28" s="20">
        <f>VLOOKUP(CONCATENATE($A28,"_",B$3),'Checkpoint 9'!$A$1:$AD$1300,18, FALSE)</f>
        <v>7202.5</v>
      </c>
      <c r="E28" s="20">
        <f t="shared" si="0"/>
        <v>0</v>
      </c>
      <c r="F28" s="21">
        <f t="shared" si="1"/>
        <v>1</v>
      </c>
      <c r="G28" s="19">
        <f>VLOOKUP(CONCATENATE($A28,"_",G$3),'Checkpoint 9'!$A$1:$AD$1300,12, FALSE)</f>
        <v>0.99856270000000003</v>
      </c>
      <c r="H28" s="20">
        <f>VLOOKUP(CONCATENATE($A28,"_",G$3),'Checkpoint 9'!$A$1:$AD$1300,14, FALSE)</f>
        <v>9.7765199999999997E-2</v>
      </c>
      <c r="I28" s="20">
        <f>VLOOKUP(CONCATENATE($A28,"_",G$3),'Checkpoint 9'!$A$1:$AD$1300,18, FALSE)</f>
        <v>7200.9</v>
      </c>
      <c r="J28" s="20">
        <f t="shared" si="2"/>
        <v>0</v>
      </c>
      <c r="K28" s="21">
        <f t="shared" si="3"/>
        <v>0</v>
      </c>
      <c r="L28" s="19">
        <f>VLOOKUP(CONCATENATE($A28,"_",L$3),'Checkpoint 9'!$A$1:$AD$1300,12, FALSE)</f>
        <v>0.99991719999999995</v>
      </c>
      <c r="M28" s="20">
        <f>VLOOKUP(CONCATENATE($A28,"_",L$3),'Checkpoint 9'!$A$1:$AD$1300,14, FALSE)</f>
        <v>2.3435899999999999E-2</v>
      </c>
      <c r="N28" s="20">
        <f>VLOOKUP(CONCATENATE($A28,"_",L$3),'Checkpoint 9'!$A$1:$AD$1300,18, FALSE)</f>
        <v>7201.1</v>
      </c>
      <c r="O28" s="20">
        <f t="shared" si="4"/>
        <v>0</v>
      </c>
      <c r="P28" s="21">
        <f t="shared" si="5"/>
        <v>1</v>
      </c>
      <c r="Q28" s="19">
        <f>VLOOKUP(CONCATENATE($A28,"_",Q$3),'Checkpoint 9'!$A$1:$AD$1300,12, FALSE)</f>
        <v>0.99871290000000001</v>
      </c>
      <c r="R28" s="20">
        <f>VLOOKUP(CONCATENATE($A28,"_",Q$3),'Checkpoint 9'!$A$1:$AD$1300,14, FALSE)</f>
        <v>9.2350000000000002E-2</v>
      </c>
      <c r="S28" s="20">
        <f>VLOOKUP(CONCATENATE($A28,"_",Q$3),'Checkpoint 9'!$A$1:$AD$1300,18, FALSE)</f>
        <v>7202</v>
      </c>
      <c r="T28" s="20">
        <f t="shared" si="6"/>
        <v>0</v>
      </c>
      <c r="U28" s="21">
        <f t="shared" si="7"/>
        <v>0</v>
      </c>
    </row>
    <row r="29" spans="1:21" x14ac:dyDescent="0.25">
      <c r="A29" s="27" t="s">
        <v>137</v>
      </c>
      <c r="B29" s="19">
        <f>VLOOKUP(CONCATENATE($A29,"_",B$3),'Checkpoint 9'!$A$1:$AD$1300,12, FALSE)</f>
        <v>0.99997789999999998</v>
      </c>
      <c r="C29" s="20">
        <f>VLOOKUP(CONCATENATE($A29,"_",B$3),'Checkpoint 9'!$A$1:$AD$1300,14, FALSE)</f>
        <v>2.1996600000000002E-2</v>
      </c>
      <c r="D29" s="20">
        <f>VLOOKUP(CONCATENATE($A29,"_",B$3),'Checkpoint 9'!$A$1:$AD$1300,18, FALSE)</f>
        <v>7202.3</v>
      </c>
      <c r="E29" s="20">
        <f t="shared" si="0"/>
        <v>0</v>
      </c>
      <c r="F29" s="21">
        <f t="shared" si="1"/>
        <v>1</v>
      </c>
      <c r="G29" s="19">
        <f>VLOOKUP(CONCATENATE($A29,"_",G$3),'Checkpoint 9'!$A$1:$AD$1300,12, FALSE)</f>
        <v>0.99963639999999998</v>
      </c>
      <c r="H29" s="20">
        <f>VLOOKUP(CONCATENATE($A29,"_",G$3),'Checkpoint 9'!$A$1:$AD$1300,14, FALSE)</f>
        <v>8.9461499999999999E-2</v>
      </c>
      <c r="I29" s="20">
        <f>VLOOKUP(CONCATENATE($A29,"_",G$3),'Checkpoint 9'!$A$1:$AD$1300,18, FALSE)</f>
        <v>7202.9</v>
      </c>
      <c r="J29" s="20">
        <f t="shared" si="2"/>
        <v>0</v>
      </c>
      <c r="K29" s="21">
        <f t="shared" si="3"/>
        <v>1</v>
      </c>
      <c r="L29" s="19">
        <f>VLOOKUP(CONCATENATE($A29,"_",L$3),'Checkpoint 9'!$A$1:$AD$1300,12, FALSE)</f>
        <v>0.99887729999999997</v>
      </c>
      <c r="M29" s="20">
        <f>VLOOKUP(CONCATENATE($A29,"_",L$3),'Checkpoint 9'!$A$1:$AD$1300,14, FALSE)</f>
        <v>0.1554874</v>
      </c>
      <c r="N29" s="20">
        <f>VLOOKUP(CONCATENATE($A29,"_",L$3),'Checkpoint 9'!$A$1:$AD$1300,18, FALSE)</f>
        <v>7203.2</v>
      </c>
      <c r="O29" s="20">
        <f t="shared" si="4"/>
        <v>0</v>
      </c>
      <c r="P29" s="21">
        <f t="shared" si="5"/>
        <v>0</v>
      </c>
      <c r="Q29" s="19">
        <f>VLOOKUP(CONCATENATE($A29,"_",Q$3),'Checkpoint 9'!$A$1:$AD$1300,12, FALSE)</f>
        <v>0.99976169999999998</v>
      </c>
      <c r="R29" s="20">
        <f>VLOOKUP(CONCATENATE($A29,"_",Q$3),'Checkpoint 9'!$A$1:$AD$1300,14, FALSE)</f>
        <v>7.2248900000000005E-2</v>
      </c>
      <c r="S29" s="20">
        <f>VLOOKUP(CONCATENATE($A29,"_",Q$3),'Checkpoint 9'!$A$1:$AD$1300,18, FALSE)</f>
        <v>7206.6</v>
      </c>
      <c r="T29" s="20">
        <f t="shared" si="6"/>
        <v>0</v>
      </c>
      <c r="U29" s="21">
        <f t="shared" si="7"/>
        <v>1</v>
      </c>
    </row>
    <row r="30" spans="1:21" x14ac:dyDescent="0.25">
      <c r="A30" s="27" t="s">
        <v>108</v>
      </c>
      <c r="B30" s="19">
        <f>VLOOKUP(CONCATENATE($A30,"_",B$3),'Checkpoint 9'!$A$1:$AD$1300,12, FALSE)</f>
        <v>1</v>
      </c>
      <c r="C30" s="20">
        <f>VLOOKUP(CONCATENATE($A30,"_",B$3),'Checkpoint 9'!$A$1:$AD$1300,14, FALSE)</f>
        <v>0</v>
      </c>
      <c r="D30" s="20">
        <f>VLOOKUP(CONCATENATE($A30,"_",B$3),'Checkpoint 9'!$A$1:$AD$1300,18, FALSE)</f>
        <v>57</v>
      </c>
      <c r="E30" s="20">
        <f t="shared" si="0"/>
        <v>1</v>
      </c>
      <c r="F30" s="21">
        <f t="shared" si="1"/>
        <v>1</v>
      </c>
      <c r="G30" s="19">
        <f>VLOOKUP(CONCATENATE($A30,"_",G$3),'Checkpoint 9'!$A$1:$AD$1300,12, FALSE)</f>
        <v>1</v>
      </c>
      <c r="H30" s="20">
        <f>VLOOKUP(CONCATENATE($A30,"_",G$3),'Checkpoint 9'!$A$1:$AD$1300,14, FALSE)</f>
        <v>0</v>
      </c>
      <c r="I30" s="20">
        <f>VLOOKUP(CONCATENATE($A30,"_",G$3),'Checkpoint 9'!$A$1:$AD$1300,18, FALSE)</f>
        <v>42.1</v>
      </c>
      <c r="J30" s="20">
        <f t="shared" si="2"/>
        <v>1</v>
      </c>
      <c r="K30" s="21">
        <f t="shared" si="3"/>
        <v>1</v>
      </c>
      <c r="L30" s="19">
        <f>VLOOKUP(CONCATENATE($A30,"_",L$3),'Checkpoint 9'!$A$1:$AD$1300,12, FALSE)</f>
        <v>1</v>
      </c>
      <c r="M30" s="20">
        <f>VLOOKUP(CONCATENATE($A30,"_",L$3),'Checkpoint 9'!$A$1:$AD$1300,14, FALSE)</f>
        <v>0</v>
      </c>
      <c r="N30" s="20">
        <f>VLOOKUP(CONCATENATE($A30,"_",L$3),'Checkpoint 9'!$A$1:$AD$1300,18, FALSE)</f>
        <v>1229.5999999999999</v>
      </c>
      <c r="O30" s="20">
        <f t="shared" si="4"/>
        <v>1</v>
      </c>
      <c r="P30" s="21">
        <f t="shared" si="5"/>
        <v>1</v>
      </c>
      <c r="Q30" s="19">
        <f>VLOOKUP(CONCATENATE($A30,"_",Q$3),'Checkpoint 9'!$A$1:$AD$1300,12, FALSE)</f>
        <v>1</v>
      </c>
      <c r="R30" s="20">
        <f>VLOOKUP(CONCATENATE($A30,"_",Q$3),'Checkpoint 9'!$A$1:$AD$1300,14, FALSE)</f>
        <v>0</v>
      </c>
      <c r="S30" s="20">
        <f>VLOOKUP(CONCATENATE($A30,"_",Q$3),'Checkpoint 9'!$A$1:$AD$1300,18, FALSE)</f>
        <v>38.799999999999997</v>
      </c>
      <c r="T30" s="20">
        <f t="shared" si="6"/>
        <v>1</v>
      </c>
      <c r="U30" s="21">
        <f t="shared" si="7"/>
        <v>1</v>
      </c>
    </row>
    <row r="31" spans="1:21" x14ac:dyDescent="0.25">
      <c r="A31" s="27" t="s">
        <v>52</v>
      </c>
      <c r="B31" s="19">
        <f>VLOOKUP(CONCATENATE($A31,"_",B$3),'Checkpoint 9'!$A$1:$AD$1300,12, FALSE)</f>
        <v>1</v>
      </c>
      <c r="C31" s="20">
        <f>VLOOKUP(CONCATENATE($A31,"_",B$3),'Checkpoint 9'!$A$1:$AD$1300,14, FALSE)</f>
        <v>0</v>
      </c>
      <c r="D31" s="20">
        <f>VLOOKUP(CONCATENATE($A31,"_",B$3),'Checkpoint 9'!$A$1:$AD$1300,18, FALSE)</f>
        <v>22.2</v>
      </c>
      <c r="E31" s="20">
        <f t="shared" si="0"/>
        <v>1</v>
      </c>
      <c r="F31" s="21">
        <f t="shared" si="1"/>
        <v>1</v>
      </c>
      <c r="G31" s="19">
        <f>VLOOKUP(CONCATENATE($A31,"_",G$3),'Checkpoint 9'!$A$1:$AD$1300,12, FALSE)</f>
        <v>1</v>
      </c>
      <c r="H31" s="20">
        <f>VLOOKUP(CONCATENATE($A31,"_",G$3),'Checkpoint 9'!$A$1:$AD$1300,14, FALSE)</f>
        <v>0</v>
      </c>
      <c r="I31" s="20">
        <f>VLOOKUP(CONCATENATE($A31,"_",G$3),'Checkpoint 9'!$A$1:$AD$1300,18, FALSE)</f>
        <v>16.7</v>
      </c>
      <c r="J31" s="20">
        <f t="shared" si="2"/>
        <v>1</v>
      </c>
      <c r="K31" s="21">
        <f t="shared" si="3"/>
        <v>1</v>
      </c>
      <c r="L31" s="19">
        <f>VLOOKUP(CONCATENATE($A31,"_",L$3),'Checkpoint 9'!$A$1:$AD$1300,12, FALSE)</f>
        <v>1</v>
      </c>
      <c r="M31" s="20">
        <f>VLOOKUP(CONCATENATE($A31,"_",L$3),'Checkpoint 9'!$A$1:$AD$1300,14, FALSE)</f>
        <v>0</v>
      </c>
      <c r="N31" s="20">
        <f>VLOOKUP(CONCATENATE($A31,"_",L$3),'Checkpoint 9'!$A$1:$AD$1300,18, FALSE)</f>
        <v>20.100000000000001</v>
      </c>
      <c r="O31" s="20">
        <f t="shared" si="4"/>
        <v>1</v>
      </c>
      <c r="P31" s="21">
        <f t="shared" si="5"/>
        <v>1</v>
      </c>
      <c r="Q31" s="19">
        <f>VLOOKUP(CONCATENATE($A31,"_",Q$3),'Checkpoint 9'!$A$1:$AD$1300,12, FALSE)</f>
        <v>1</v>
      </c>
      <c r="R31" s="20">
        <f>VLOOKUP(CONCATENATE($A31,"_",Q$3),'Checkpoint 9'!$A$1:$AD$1300,14, FALSE)</f>
        <v>0</v>
      </c>
      <c r="S31" s="20">
        <f>VLOOKUP(CONCATENATE($A31,"_",Q$3),'Checkpoint 9'!$A$1:$AD$1300,18, FALSE)</f>
        <v>19.600000000000001</v>
      </c>
      <c r="T31" s="20">
        <f t="shared" si="6"/>
        <v>1</v>
      </c>
      <c r="U31" s="21">
        <f t="shared" si="7"/>
        <v>1</v>
      </c>
    </row>
    <row r="32" spans="1:21" x14ac:dyDescent="0.25">
      <c r="A32" s="27" t="s">
        <v>51</v>
      </c>
      <c r="B32" s="19">
        <f>VLOOKUP(CONCATENATE($A32,"_",B$3),'Checkpoint 9'!$A$1:$AD$1300,12, FALSE)</f>
        <v>1</v>
      </c>
      <c r="C32" s="20">
        <f>VLOOKUP(CONCATENATE($A32,"_",B$3),'Checkpoint 9'!$A$1:$AD$1300,14, FALSE)</f>
        <v>0</v>
      </c>
      <c r="D32" s="20">
        <f>VLOOKUP(CONCATENATE($A32,"_",B$3),'Checkpoint 9'!$A$1:$AD$1300,18, FALSE)</f>
        <v>1889.7</v>
      </c>
      <c r="E32" s="20">
        <f t="shared" si="0"/>
        <v>1</v>
      </c>
      <c r="F32" s="21">
        <f t="shared" si="1"/>
        <v>1</v>
      </c>
      <c r="G32" s="19">
        <f>VLOOKUP(CONCATENATE($A32,"_",G$3),'Checkpoint 9'!$A$1:$AD$1300,12, FALSE)</f>
        <v>0.99998869999999995</v>
      </c>
      <c r="H32" s="20">
        <f>VLOOKUP(CONCATENATE($A32,"_",G$3),'Checkpoint 9'!$A$1:$AD$1300,14, FALSE)</f>
        <v>5.4416999999999998E-3</v>
      </c>
      <c r="I32" s="20">
        <f>VLOOKUP(CONCATENATE($A32,"_",G$3),'Checkpoint 9'!$A$1:$AD$1300,18, FALSE)</f>
        <v>6113.6</v>
      </c>
      <c r="J32" s="20">
        <f t="shared" si="2"/>
        <v>0</v>
      </c>
      <c r="K32" s="21">
        <f t="shared" si="3"/>
        <v>1</v>
      </c>
      <c r="L32" s="19">
        <f>VLOOKUP(CONCATENATE($A32,"_",L$3),'Checkpoint 9'!$A$1:$AD$1300,12, FALSE)</f>
        <v>0.99999289999999996</v>
      </c>
      <c r="M32" s="20">
        <f>VLOOKUP(CONCATENATE($A32,"_",L$3),'Checkpoint 9'!$A$1:$AD$1300,14, FALSE)</f>
        <v>4.3295E-3</v>
      </c>
      <c r="N32" s="20">
        <f>VLOOKUP(CONCATENATE($A32,"_",L$3),'Checkpoint 9'!$A$1:$AD$1300,18, FALSE)</f>
        <v>6083.1</v>
      </c>
      <c r="O32" s="20">
        <f t="shared" si="4"/>
        <v>0</v>
      </c>
      <c r="P32" s="21">
        <f t="shared" si="5"/>
        <v>1</v>
      </c>
      <c r="Q32" s="19">
        <f>VLOOKUP(CONCATENATE($A32,"_",Q$3),'Checkpoint 9'!$A$1:$AD$1300,12, FALSE)</f>
        <v>0.99999340000000003</v>
      </c>
      <c r="R32" s="20">
        <f>VLOOKUP(CONCATENATE($A32,"_",Q$3),'Checkpoint 9'!$A$1:$AD$1300,14, FALSE)</f>
        <v>4.1744E-3</v>
      </c>
      <c r="S32" s="20">
        <f>VLOOKUP(CONCATENATE($A32,"_",Q$3),'Checkpoint 9'!$A$1:$AD$1300,18, FALSE)</f>
        <v>6028.7</v>
      </c>
      <c r="T32" s="20">
        <f t="shared" si="6"/>
        <v>0</v>
      </c>
      <c r="U32" s="21">
        <f t="shared" si="7"/>
        <v>1</v>
      </c>
    </row>
    <row r="33" spans="1:21" x14ac:dyDescent="0.25">
      <c r="A33" s="27" t="s">
        <v>34</v>
      </c>
      <c r="B33" s="19">
        <f>VLOOKUP(CONCATENATE($A33,"_",B$3),'Checkpoint 9'!$A$1:$AD$1300,12, FALSE)</f>
        <v>1</v>
      </c>
      <c r="C33" s="20">
        <f>VLOOKUP(CONCATENATE($A33,"_",B$3),'Checkpoint 9'!$A$1:$AD$1300,14, FALSE)</f>
        <v>0</v>
      </c>
      <c r="D33" s="20">
        <f>VLOOKUP(CONCATENATE($A33,"_",B$3),'Checkpoint 9'!$A$1:$AD$1300,18, FALSE)</f>
        <v>2.2999999999999998</v>
      </c>
      <c r="E33" s="20">
        <f t="shared" si="0"/>
        <v>1</v>
      </c>
      <c r="F33" s="21">
        <f t="shared" si="1"/>
        <v>1</v>
      </c>
      <c r="G33" s="19">
        <f>VLOOKUP(CONCATENATE($A33,"_",G$3),'Checkpoint 9'!$A$1:$AD$1300,12, FALSE)</f>
        <v>1</v>
      </c>
      <c r="H33" s="20">
        <f>VLOOKUP(CONCATENATE($A33,"_",G$3),'Checkpoint 9'!$A$1:$AD$1300,14, FALSE)</f>
        <v>0</v>
      </c>
      <c r="I33" s="20">
        <f>VLOOKUP(CONCATENATE($A33,"_",G$3),'Checkpoint 9'!$A$1:$AD$1300,18, FALSE)</f>
        <v>2.4</v>
      </c>
      <c r="J33" s="20">
        <f t="shared" si="2"/>
        <v>1</v>
      </c>
      <c r="K33" s="21">
        <f t="shared" si="3"/>
        <v>1</v>
      </c>
      <c r="L33" s="19">
        <f>VLOOKUP(CONCATENATE($A33,"_",L$3),'Checkpoint 9'!$A$1:$AD$1300,12, FALSE)</f>
        <v>1</v>
      </c>
      <c r="M33" s="20">
        <f>VLOOKUP(CONCATENATE($A33,"_",L$3),'Checkpoint 9'!$A$1:$AD$1300,14, FALSE)</f>
        <v>0</v>
      </c>
      <c r="N33" s="20">
        <f>VLOOKUP(CONCATENATE($A33,"_",L$3),'Checkpoint 9'!$A$1:$AD$1300,18, FALSE)</f>
        <v>2.4</v>
      </c>
      <c r="O33" s="20">
        <f t="shared" si="4"/>
        <v>1</v>
      </c>
      <c r="P33" s="21">
        <f t="shared" si="5"/>
        <v>1</v>
      </c>
      <c r="Q33" s="19">
        <f>VLOOKUP(CONCATENATE($A33,"_",Q$3),'Checkpoint 9'!$A$1:$AD$1300,12, FALSE)</f>
        <v>1</v>
      </c>
      <c r="R33" s="20">
        <f>VLOOKUP(CONCATENATE($A33,"_",Q$3),'Checkpoint 9'!$A$1:$AD$1300,14, FALSE)</f>
        <v>0</v>
      </c>
      <c r="S33" s="20">
        <f>VLOOKUP(CONCATENATE($A33,"_",Q$3),'Checkpoint 9'!$A$1:$AD$1300,18, FALSE)</f>
        <v>2.6</v>
      </c>
      <c r="T33" s="20">
        <f t="shared" si="6"/>
        <v>1</v>
      </c>
      <c r="U33" s="21">
        <f t="shared" si="7"/>
        <v>1</v>
      </c>
    </row>
    <row r="34" spans="1:21" x14ac:dyDescent="0.25">
      <c r="A34" s="27" t="s">
        <v>102</v>
      </c>
      <c r="B34" s="19">
        <f>VLOOKUP(CONCATENATE($A34,"_",B$3),'Checkpoint 9'!$A$1:$AD$1300,12, FALSE)</f>
        <v>1</v>
      </c>
      <c r="C34" s="20">
        <f>VLOOKUP(CONCATENATE($A34,"_",B$3),'Checkpoint 9'!$A$1:$AD$1300,14, FALSE)</f>
        <v>0</v>
      </c>
      <c r="D34" s="20">
        <f>VLOOKUP(CONCATENATE($A34,"_",B$3),'Checkpoint 9'!$A$1:$AD$1300,18, FALSE)</f>
        <v>12.9</v>
      </c>
      <c r="E34" s="20">
        <f t="shared" si="0"/>
        <v>1</v>
      </c>
      <c r="F34" s="21">
        <f t="shared" si="1"/>
        <v>1</v>
      </c>
      <c r="G34" s="19">
        <f>VLOOKUP(CONCATENATE($A34,"_",G$3),'Checkpoint 9'!$A$1:$AD$1300,12, FALSE)</f>
        <v>1</v>
      </c>
      <c r="H34" s="20">
        <f>VLOOKUP(CONCATENATE($A34,"_",G$3),'Checkpoint 9'!$A$1:$AD$1300,14, FALSE)</f>
        <v>0</v>
      </c>
      <c r="I34" s="20">
        <f>VLOOKUP(CONCATENATE($A34,"_",G$3),'Checkpoint 9'!$A$1:$AD$1300,18, FALSE)</f>
        <v>12.4</v>
      </c>
      <c r="J34" s="20">
        <f t="shared" si="2"/>
        <v>1</v>
      </c>
      <c r="K34" s="21">
        <f t="shared" si="3"/>
        <v>1</v>
      </c>
      <c r="L34" s="19">
        <f>VLOOKUP(CONCATENATE($A34,"_",L$3),'Checkpoint 9'!$A$1:$AD$1300,12, FALSE)</f>
        <v>1</v>
      </c>
      <c r="M34" s="20">
        <f>VLOOKUP(CONCATENATE($A34,"_",L$3),'Checkpoint 9'!$A$1:$AD$1300,14, FALSE)</f>
        <v>0</v>
      </c>
      <c r="N34" s="20">
        <f>VLOOKUP(CONCATENATE($A34,"_",L$3),'Checkpoint 9'!$A$1:$AD$1300,18, FALSE)</f>
        <v>12.3</v>
      </c>
      <c r="O34" s="20">
        <f t="shared" si="4"/>
        <v>1</v>
      </c>
      <c r="P34" s="21">
        <f t="shared" si="5"/>
        <v>1</v>
      </c>
      <c r="Q34" s="19">
        <f>VLOOKUP(CONCATENATE($A34,"_",Q$3),'Checkpoint 9'!$A$1:$AD$1300,12, FALSE)</f>
        <v>1</v>
      </c>
      <c r="R34" s="20">
        <f>VLOOKUP(CONCATENATE($A34,"_",Q$3),'Checkpoint 9'!$A$1:$AD$1300,14, FALSE)</f>
        <v>0</v>
      </c>
      <c r="S34" s="20">
        <f>VLOOKUP(CONCATENATE($A34,"_",Q$3),'Checkpoint 9'!$A$1:$AD$1300,18, FALSE)</f>
        <v>12</v>
      </c>
      <c r="T34" s="20">
        <f t="shared" si="6"/>
        <v>1</v>
      </c>
      <c r="U34" s="21">
        <f t="shared" si="7"/>
        <v>1</v>
      </c>
    </row>
    <row r="35" spans="1:21" x14ac:dyDescent="0.25">
      <c r="A35" s="27" t="s">
        <v>61</v>
      </c>
      <c r="B35" s="19">
        <f>VLOOKUP(CONCATENATE($A35,"_",B$3),'Checkpoint 9'!$A$1:$AD$1300,12, FALSE)</f>
        <v>1</v>
      </c>
      <c r="C35" s="20">
        <f>VLOOKUP(CONCATENATE($A35,"_",B$3),'Checkpoint 9'!$A$1:$AD$1300,14, FALSE)</f>
        <v>0</v>
      </c>
      <c r="D35" s="20">
        <f>VLOOKUP(CONCATENATE($A35,"_",B$3),'Checkpoint 9'!$A$1:$AD$1300,18, FALSE)</f>
        <v>45.9</v>
      </c>
      <c r="E35" s="20">
        <f t="shared" si="0"/>
        <v>1</v>
      </c>
      <c r="F35" s="21">
        <f t="shared" si="1"/>
        <v>1</v>
      </c>
      <c r="G35" s="19">
        <f>VLOOKUP(CONCATENATE($A35,"_",G$3),'Checkpoint 9'!$A$1:$AD$1300,12, FALSE)</f>
        <v>1</v>
      </c>
      <c r="H35" s="20">
        <f>VLOOKUP(CONCATENATE($A35,"_",G$3),'Checkpoint 9'!$A$1:$AD$1300,14, FALSE)</f>
        <v>0</v>
      </c>
      <c r="I35" s="20">
        <f>VLOOKUP(CONCATENATE($A35,"_",G$3),'Checkpoint 9'!$A$1:$AD$1300,18, FALSE)</f>
        <v>43.7</v>
      </c>
      <c r="J35" s="20">
        <f t="shared" si="2"/>
        <v>1</v>
      </c>
      <c r="K35" s="21">
        <f t="shared" si="3"/>
        <v>1</v>
      </c>
      <c r="L35" s="19">
        <f>VLOOKUP(CONCATENATE($A35,"_",L$3),'Checkpoint 9'!$A$1:$AD$1300,12, FALSE)</f>
        <v>1</v>
      </c>
      <c r="M35" s="20">
        <f>VLOOKUP(CONCATENATE($A35,"_",L$3),'Checkpoint 9'!$A$1:$AD$1300,14, FALSE)</f>
        <v>0</v>
      </c>
      <c r="N35" s="20">
        <f>VLOOKUP(CONCATENATE($A35,"_",L$3),'Checkpoint 9'!$A$1:$AD$1300,18, FALSE)</f>
        <v>47.1</v>
      </c>
      <c r="O35" s="20">
        <f t="shared" si="4"/>
        <v>1</v>
      </c>
      <c r="P35" s="21">
        <f t="shared" si="5"/>
        <v>1</v>
      </c>
      <c r="Q35" s="19">
        <f>VLOOKUP(CONCATENATE($A35,"_",Q$3),'Checkpoint 9'!$A$1:$AD$1300,12, FALSE)</f>
        <v>1</v>
      </c>
      <c r="R35" s="20">
        <f>VLOOKUP(CONCATENATE($A35,"_",Q$3),'Checkpoint 9'!$A$1:$AD$1300,14, FALSE)</f>
        <v>0</v>
      </c>
      <c r="S35" s="20">
        <f>VLOOKUP(CONCATENATE($A35,"_",Q$3),'Checkpoint 9'!$A$1:$AD$1300,18, FALSE)</f>
        <v>46.4</v>
      </c>
      <c r="T35" s="20">
        <f t="shared" si="6"/>
        <v>1</v>
      </c>
      <c r="U35" s="21">
        <f t="shared" si="7"/>
        <v>1</v>
      </c>
    </row>
    <row r="36" spans="1:21" x14ac:dyDescent="0.25">
      <c r="A36" s="27" t="s">
        <v>104</v>
      </c>
      <c r="B36" s="19">
        <f>VLOOKUP(CONCATENATE($A36,"_",B$3),'Checkpoint 9'!$A$1:$AD$1300,12, FALSE)</f>
        <v>1</v>
      </c>
      <c r="C36" s="20">
        <f>VLOOKUP(CONCATENATE($A36,"_",B$3),'Checkpoint 9'!$A$1:$AD$1300,14, FALSE)</f>
        <v>0</v>
      </c>
      <c r="D36" s="20">
        <f>VLOOKUP(CONCATENATE($A36,"_",B$3),'Checkpoint 9'!$A$1:$AD$1300,18, FALSE)</f>
        <v>28.5</v>
      </c>
      <c r="E36" s="20">
        <f t="shared" si="0"/>
        <v>1</v>
      </c>
      <c r="F36" s="21">
        <f t="shared" si="1"/>
        <v>1</v>
      </c>
      <c r="G36" s="19">
        <f>VLOOKUP(CONCATENATE($A36,"_",G$3),'Checkpoint 9'!$A$1:$AD$1300,12, FALSE)</f>
        <v>1</v>
      </c>
      <c r="H36" s="20">
        <f>VLOOKUP(CONCATENATE($A36,"_",G$3),'Checkpoint 9'!$A$1:$AD$1300,14, FALSE)</f>
        <v>0</v>
      </c>
      <c r="I36" s="20">
        <f>VLOOKUP(CONCATENATE($A36,"_",G$3),'Checkpoint 9'!$A$1:$AD$1300,18, FALSE)</f>
        <v>37.700000000000003</v>
      </c>
      <c r="J36" s="20">
        <f t="shared" si="2"/>
        <v>1</v>
      </c>
      <c r="K36" s="21">
        <f t="shared" si="3"/>
        <v>1</v>
      </c>
      <c r="L36" s="19">
        <f>VLOOKUP(CONCATENATE($A36,"_",L$3),'Checkpoint 9'!$A$1:$AD$1300,12, FALSE)</f>
        <v>1</v>
      </c>
      <c r="M36" s="20">
        <f>VLOOKUP(CONCATENATE($A36,"_",L$3),'Checkpoint 9'!$A$1:$AD$1300,14, FALSE)</f>
        <v>0</v>
      </c>
      <c r="N36" s="20">
        <f>VLOOKUP(CONCATENATE($A36,"_",L$3),'Checkpoint 9'!$A$1:$AD$1300,18, FALSE)</f>
        <v>37.4</v>
      </c>
      <c r="O36" s="20">
        <f t="shared" si="4"/>
        <v>1</v>
      </c>
      <c r="P36" s="21">
        <f t="shared" si="5"/>
        <v>1</v>
      </c>
      <c r="Q36" s="19">
        <f>VLOOKUP(CONCATENATE($A36,"_",Q$3),'Checkpoint 9'!$A$1:$AD$1300,12, FALSE)</f>
        <v>1</v>
      </c>
      <c r="R36" s="20">
        <f>VLOOKUP(CONCATENATE($A36,"_",Q$3),'Checkpoint 9'!$A$1:$AD$1300,14, FALSE)</f>
        <v>0</v>
      </c>
      <c r="S36" s="20">
        <f>VLOOKUP(CONCATENATE($A36,"_",Q$3),'Checkpoint 9'!$A$1:$AD$1300,18, FALSE)</f>
        <v>26.5</v>
      </c>
      <c r="T36" s="20">
        <f t="shared" si="6"/>
        <v>1</v>
      </c>
      <c r="U36" s="21">
        <f t="shared" si="7"/>
        <v>1</v>
      </c>
    </row>
    <row r="37" spans="1:21" x14ac:dyDescent="0.25">
      <c r="A37" s="27" t="s">
        <v>39</v>
      </c>
      <c r="B37" s="19">
        <f>VLOOKUP(CONCATENATE($A37,"_",B$3),'Checkpoint 9'!$A$1:$AD$1300,12, FALSE)</f>
        <v>1</v>
      </c>
      <c r="C37" s="20">
        <f>VLOOKUP(CONCATENATE($A37,"_",B$3),'Checkpoint 9'!$A$1:$AD$1300,14, FALSE)</f>
        <v>0</v>
      </c>
      <c r="D37" s="20">
        <f>VLOOKUP(CONCATENATE($A37,"_",B$3),'Checkpoint 9'!$A$1:$AD$1300,18, FALSE)</f>
        <v>2.4</v>
      </c>
      <c r="E37" s="20">
        <f t="shared" si="0"/>
        <v>1</v>
      </c>
      <c r="F37" s="21">
        <f t="shared" si="1"/>
        <v>1</v>
      </c>
      <c r="G37" s="19">
        <f>VLOOKUP(CONCATENATE($A37,"_",G$3),'Checkpoint 9'!$A$1:$AD$1300,12, FALSE)</f>
        <v>1</v>
      </c>
      <c r="H37" s="20">
        <f>VLOOKUP(CONCATENATE($A37,"_",G$3),'Checkpoint 9'!$A$1:$AD$1300,14, FALSE)</f>
        <v>0</v>
      </c>
      <c r="I37" s="20">
        <f>VLOOKUP(CONCATENATE($A37,"_",G$3),'Checkpoint 9'!$A$1:$AD$1300,18, FALSE)</f>
        <v>2.1</v>
      </c>
      <c r="J37" s="20">
        <f t="shared" si="2"/>
        <v>1</v>
      </c>
      <c r="K37" s="21">
        <f t="shared" si="3"/>
        <v>1</v>
      </c>
      <c r="L37" s="19">
        <f>VLOOKUP(CONCATENATE($A37,"_",L$3),'Checkpoint 9'!$A$1:$AD$1300,12, FALSE)</f>
        <v>1</v>
      </c>
      <c r="M37" s="20">
        <f>VLOOKUP(CONCATENATE($A37,"_",L$3),'Checkpoint 9'!$A$1:$AD$1300,14, FALSE)</f>
        <v>0</v>
      </c>
      <c r="N37" s="20">
        <f>VLOOKUP(CONCATENATE($A37,"_",L$3),'Checkpoint 9'!$A$1:$AD$1300,18, FALSE)</f>
        <v>2.1</v>
      </c>
      <c r="O37" s="20">
        <f t="shared" si="4"/>
        <v>1</v>
      </c>
      <c r="P37" s="21">
        <f t="shared" si="5"/>
        <v>1</v>
      </c>
      <c r="Q37" s="19">
        <f>VLOOKUP(CONCATENATE($A37,"_",Q$3),'Checkpoint 9'!$A$1:$AD$1300,12, FALSE)</f>
        <v>1</v>
      </c>
      <c r="R37" s="20">
        <f>VLOOKUP(CONCATENATE($A37,"_",Q$3),'Checkpoint 9'!$A$1:$AD$1300,14, FALSE)</f>
        <v>0</v>
      </c>
      <c r="S37" s="20">
        <f>VLOOKUP(CONCATENATE($A37,"_",Q$3),'Checkpoint 9'!$A$1:$AD$1300,18, FALSE)</f>
        <v>2.8</v>
      </c>
      <c r="T37" s="20">
        <f t="shared" si="6"/>
        <v>1</v>
      </c>
      <c r="U37" s="21">
        <f t="shared" si="7"/>
        <v>1</v>
      </c>
    </row>
    <row r="38" spans="1:21" x14ac:dyDescent="0.25">
      <c r="A38" s="27" t="s">
        <v>53</v>
      </c>
      <c r="B38" s="19">
        <f>VLOOKUP(CONCATENATE($A38,"_",B$3),'Checkpoint 9'!$A$1:$AD$1300,12, FALSE)</f>
        <v>1</v>
      </c>
      <c r="C38" s="20">
        <f>VLOOKUP(CONCATENATE($A38,"_",B$3),'Checkpoint 9'!$A$1:$AD$1300,14, FALSE)</f>
        <v>0</v>
      </c>
      <c r="D38" s="20">
        <f>VLOOKUP(CONCATENATE($A38,"_",B$3),'Checkpoint 9'!$A$1:$AD$1300,18, FALSE)</f>
        <v>19.3</v>
      </c>
      <c r="E38" s="20">
        <f t="shared" si="0"/>
        <v>1</v>
      </c>
      <c r="F38" s="21">
        <f t="shared" si="1"/>
        <v>1</v>
      </c>
      <c r="G38" s="19">
        <f>VLOOKUP(CONCATENATE($A38,"_",G$3),'Checkpoint 9'!$A$1:$AD$1300,12, FALSE)</f>
        <v>1</v>
      </c>
      <c r="H38" s="20">
        <f>VLOOKUP(CONCATENATE($A38,"_",G$3),'Checkpoint 9'!$A$1:$AD$1300,14, FALSE)</f>
        <v>0</v>
      </c>
      <c r="I38" s="20">
        <f>VLOOKUP(CONCATENATE($A38,"_",G$3),'Checkpoint 9'!$A$1:$AD$1300,18, FALSE)</f>
        <v>12.7</v>
      </c>
      <c r="J38" s="20">
        <f t="shared" si="2"/>
        <v>1</v>
      </c>
      <c r="K38" s="21">
        <f t="shared" si="3"/>
        <v>1</v>
      </c>
      <c r="L38" s="19">
        <f>VLOOKUP(CONCATENATE($A38,"_",L$3),'Checkpoint 9'!$A$1:$AD$1300,12, FALSE)</f>
        <v>1</v>
      </c>
      <c r="M38" s="20">
        <f>VLOOKUP(CONCATENATE($A38,"_",L$3),'Checkpoint 9'!$A$1:$AD$1300,14, FALSE)</f>
        <v>0</v>
      </c>
      <c r="N38" s="20">
        <f>VLOOKUP(CONCATENATE($A38,"_",L$3),'Checkpoint 9'!$A$1:$AD$1300,18, FALSE)</f>
        <v>17.899999999999999</v>
      </c>
      <c r="O38" s="20">
        <f t="shared" si="4"/>
        <v>1</v>
      </c>
      <c r="P38" s="21">
        <f t="shared" si="5"/>
        <v>1</v>
      </c>
      <c r="Q38" s="19">
        <f>VLOOKUP(CONCATENATE($A38,"_",Q$3),'Checkpoint 9'!$A$1:$AD$1300,12, FALSE)</f>
        <v>1</v>
      </c>
      <c r="R38" s="20">
        <f>VLOOKUP(CONCATENATE($A38,"_",Q$3),'Checkpoint 9'!$A$1:$AD$1300,14, FALSE)</f>
        <v>0</v>
      </c>
      <c r="S38" s="20">
        <f>VLOOKUP(CONCATENATE($A38,"_",Q$3),'Checkpoint 9'!$A$1:$AD$1300,18, FALSE)</f>
        <v>16.600000000000001</v>
      </c>
      <c r="T38" s="20">
        <f t="shared" si="6"/>
        <v>1</v>
      </c>
      <c r="U38" s="21">
        <f t="shared" si="7"/>
        <v>1</v>
      </c>
    </row>
    <row r="39" spans="1:21" x14ac:dyDescent="0.25">
      <c r="A39" s="27" t="s">
        <v>99</v>
      </c>
      <c r="B39" s="19">
        <f>VLOOKUP(CONCATENATE($A39,"_",B$3),'Checkpoint 9'!$A$1:$AD$1300,12, FALSE)</f>
        <v>1</v>
      </c>
      <c r="C39" s="20">
        <f>VLOOKUP(CONCATENATE($A39,"_",B$3),'Checkpoint 9'!$A$1:$AD$1300,14, FALSE)</f>
        <v>0</v>
      </c>
      <c r="D39" s="20">
        <f>VLOOKUP(CONCATENATE($A39,"_",B$3),'Checkpoint 9'!$A$1:$AD$1300,18, FALSE)</f>
        <v>13.7</v>
      </c>
      <c r="E39" s="20">
        <f t="shared" si="0"/>
        <v>1</v>
      </c>
      <c r="F39" s="21">
        <f t="shared" si="1"/>
        <v>1</v>
      </c>
      <c r="G39" s="19">
        <f>VLOOKUP(CONCATENATE($A39,"_",G$3),'Checkpoint 9'!$A$1:$AD$1300,12, FALSE)</f>
        <v>1</v>
      </c>
      <c r="H39" s="20">
        <f>VLOOKUP(CONCATENATE($A39,"_",G$3),'Checkpoint 9'!$A$1:$AD$1300,14, FALSE)</f>
        <v>0</v>
      </c>
      <c r="I39" s="20">
        <f>VLOOKUP(CONCATENATE($A39,"_",G$3),'Checkpoint 9'!$A$1:$AD$1300,18, FALSE)</f>
        <v>12.4</v>
      </c>
      <c r="J39" s="20">
        <f t="shared" si="2"/>
        <v>1</v>
      </c>
      <c r="K39" s="21">
        <f t="shared" si="3"/>
        <v>1</v>
      </c>
      <c r="L39" s="19">
        <f>VLOOKUP(CONCATENATE($A39,"_",L$3),'Checkpoint 9'!$A$1:$AD$1300,12, FALSE)</f>
        <v>1</v>
      </c>
      <c r="M39" s="20">
        <f>VLOOKUP(CONCATENATE($A39,"_",L$3),'Checkpoint 9'!$A$1:$AD$1300,14, FALSE)</f>
        <v>0</v>
      </c>
      <c r="N39" s="20">
        <f>VLOOKUP(CONCATENATE($A39,"_",L$3),'Checkpoint 9'!$A$1:$AD$1300,18, FALSE)</f>
        <v>12.1</v>
      </c>
      <c r="O39" s="20">
        <f t="shared" si="4"/>
        <v>1</v>
      </c>
      <c r="P39" s="21">
        <f t="shared" si="5"/>
        <v>1</v>
      </c>
      <c r="Q39" s="19">
        <f>VLOOKUP(CONCATENATE($A39,"_",Q$3),'Checkpoint 9'!$A$1:$AD$1300,12, FALSE)</f>
        <v>1</v>
      </c>
      <c r="R39" s="20">
        <f>VLOOKUP(CONCATENATE($A39,"_",Q$3),'Checkpoint 9'!$A$1:$AD$1300,14, FALSE)</f>
        <v>0</v>
      </c>
      <c r="S39" s="20">
        <f>VLOOKUP(CONCATENATE($A39,"_",Q$3),'Checkpoint 9'!$A$1:$AD$1300,18, FALSE)</f>
        <v>11.7</v>
      </c>
      <c r="T39" s="20">
        <f t="shared" si="6"/>
        <v>1</v>
      </c>
      <c r="U39" s="21">
        <f t="shared" si="7"/>
        <v>1</v>
      </c>
    </row>
    <row r="40" spans="1:21" x14ac:dyDescent="0.25">
      <c r="A40" s="27" t="s">
        <v>144</v>
      </c>
      <c r="B40" s="19">
        <f>VLOOKUP(CONCATENATE($A40,"_",B$3),'Checkpoint 9'!$A$1:$AD$1300,12, FALSE)</f>
        <v>0.99886129999999995</v>
      </c>
      <c r="C40" s="20">
        <f>VLOOKUP(CONCATENATE($A40,"_",B$3),'Checkpoint 9'!$A$1:$AD$1300,14, FALSE)</f>
        <v>2.2050500000000001E-2</v>
      </c>
      <c r="D40" s="20">
        <f>VLOOKUP(CONCATENATE($A40,"_",B$3),'Checkpoint 9'!$A$1:$AD$1300,18, FALSE)</f>
        <v>7201.1</v>
      </c>
      <c r="E40" s="20">
        <f t="shared" si="0"/>
        <v>0</v>
      </c>
      <c r="F40" s="21">
        <f t="shared" si="1"/>
        <v>0</v>
      </c>
      <c r="G40" s="19">
        <f>VLOOKUP(CONCATENATE($A40,"_",G$3),'Checkpoint 9'!$A$1:$AD$1300,12, FALSE)</f>
        <v>0.95548829999999996</v>
      </c>
      <c r="H40" s="20">
        <f>VLOOKUP(CONCATENATE($A40,"_",G$3),'Checkpoint 9'!$A$1:$AD$1300,14, FALSE)</f>
        <v>0.13751440000000001</v>
      </c>
      <c r="I40" s="20">
        <f>VLOOKUP(CONCATENATE($A40,"_",G$3),'Checkpoint 9'!$A$1:$AD$1300,18, FALSE)</f>
        <v>7201.8</v>
      </c>
      <c r="J40" s="20">
        <f t="shared" si="2"/>
        <v>0</v>
      </c>
      <c r="K40" s="21">
        <f t="shared" si="3"/>
        <v>0</v>
      </c>
      <c r="L40" s="19">
        <f>VLOOKUP(CONCATENATE($A40,"_",L$3),'Checkpoint 9'!$A$1:$AD$1300,12, FALSE)</f>
        <v>0.96554499999999999</v>
      </c>
      <c r="M40" s="20">
        <f>VLOOKUP(CONCATENATE($A40,"_",L$3),'Checkpoint 9'!$A$1:$AD$1300,14, FALSE)</f>
        <v>0.12093089999999999</v>
      </c>
      <c r="N40" s="20">
        <f>VLOOKUP(CONCATENATE($A40,"_",L$3),'Checkpoint 9'!$A$1:$AD$1300,18, FALSE)</f>
        <v>6487.8</v>
      </c>
      <c r="O40" s="20">
        <f t="shared" si="4"/>
        <v>0</v>
      </c>
      <c r="P40" s="21">
        <f t="shared" si="5"/>
        <v>0</v>
      </c>
      <c r="Q40" s="19">
        <f>VLOOKUP(CONCATENATE($A40,"_",Q$3),'Checkpoint 9'!$A$1:$AD$1300,12, FALSE)</f>
        <v>0.99934699999999999</v>
      </c>
      <c r="R40" s="20">
        <f>VLOOKUP(CONCATENATE($A40,"_",Q$3),'Checkpoint 9'!$A$1:$AD$1300,14, FALSE)</f>
        <v>1.6700300000000001E-2</v>
      </c>
      <c r="S40" s="20">
        <f>VLOOKUP(CONCATENATE($A40,"_",Q$3),'Checkpoint 9'!$A$1:$AD$1300,18, FALSE)</f>
        <v>7106.3</v>
      </c>
      <c r="T40" s="20">
        <f t="shared" si="6"/>
        <v>0</v>
      </c>
      <c r="U40" s="21">
        <f t="shared" si="7"/>
        <v>1</v>
      </c>
    </row>
    <row r="41" spans="1:21" x14ac:dyDescent="0.25">
      <c r="A41" s="27" t="s">
        <v>125</v>
      </c>
      <c r="B41" s="19">
        <f>VLOOKUP(CONCATENATE($A41,"_",B$3),'Checkpoint 9'!$A$1:$AD$1300,12, FALSE)</f>
        <v>0.99997199999999997</v>
      </c>
      <c r="C41" s="20">
        <f>VLOOKUP(CONCATENATE($A41,"_",B$3),'Checkpoint 9'!$A$1:$AD$1300,14, FALSE)</f>
        <v>1.5675499999999998E-2</v>
      </c>
      <c r="D41" s="20">
        <f>VLOOKUP(CONCATENATE($A41,"_",B$3),'Checkpoint 9'!$A$1:$AD$1300,18, FALSE)</f>
        <v>6142.3</v>
      </c>
      <c r="E41" s="20">
        <f t="shared" si="0"/>
        <v>0</v>
      </c>
      <c r="F41" s="21">
        <f t="shared" si="1"/>
        <v>1</v>
      </c>
      <c r="G41" s="19">
        <f>VLOOKUP(CONCATENATE($A41,"_",G$3),'Checkpoint 9'!$A$1:$AD$1300,12, FALSE)</f>
        <v>0.99997179999999997</v>
      </c>
      <c r="H41" s="20">
        <f>VLOOKUP(CONCATENATE($A41,"_",G$3),'Checkpoint 9'!$A$1:$AD$1300,14, FALSE)</f>
        <v>1.5790999999999999E-2</v>
      </c>
      <c r="I41" s="20">
        <f>VLOOKUP(CONCATENATE($A41,"_",G$3),'Checkpoint 9'!$A$1:$AD$1300,18, FALSE)</f>
        <v>6407</v>
      </c>
      <c r="J41" s="20">
        <f t="shared" si="2"/>
        <v>0</v>
      </c>
      <c r="K41" s="21">
        <f t="shared" si="3"/>
        <v>1</v>
      </c>
      <c r="L41" s="19">
        <f>VLOOKUP(CONCATENATE($A41,"_",L$3),'Checkpoint 9'!$A$1:$AD$1300,12, FALSE)</f>
        <v>0.99996989999999997</v>
      </c>
      <c r="M41" s="20">
        <f>VLOOKUP(CONCATENATE($A41,"_",L$3),'Checkpoint 9'!$A$1:$AD$1300,14, FALSE)</f>
        <v>1.62431E-2</v>
      </c>
      <c r="N41" s="20">
        <f>VLOOKUP(CONCATENATE($A41,"_",L$3),'Checkpoint 9'!$A$1:$AD$1300,18, FALSE)</f>
        <v>6139.9</v>
      </c>
      <c r="O41" s="20">
        <f t="shared" si="4"/>
        <v>0</v>
      </c>
      <c r="P41" s="21">
        <f t="shared" si="5"/>
        <v>1</v>
      </c>
      <c r="Q41" s="19">
        <f>VLOOKUP(CONCATENATE($A41,"_",Q$3),'Checkpoint 9'!$A$1:$AD$1300,12, FALSE)</f>
        <v>0.99997000000000003</v>
      </c>
      <c r="R41" s="20">
        <f>VLOOKUP(CONCATENATE($A41,"_",Q$3),'Checkpoint 9'!$A$1:$AD$1300,14, FALSE)</f>
        <v>1.63588E-2</v>
      </c>
      <c r="S41" s="20">
        <f>VLOOKUP(CONCATENATE($A41,"_",Q$3),'Checkpoint 9'!$A$1:$AD$1300,18, FALSE)</f>
        <v>6145.5</v>
      </c>
      <c r="T41" s="20">
        <f t="shared" si="6"/>
        <v>0</v>
      </c>
      <c r="U41" s="21">
        <f t="shared" si="7"/>
        <v>1</v>
      </c>
    </row>
    <row r="42" spans="1:21" x14ac:dyDescent="0.25">
      <c r="A42" s="27" t="s">
        <v>100</v>
      </c>
      <c r="B42" s="19">
        <f>VLOOKUP(CONCATENATE($A42,"_",B$3),'Checkpoint 9'!$A$1:$AD$1300,12, FALSE)</f>
        <v>1</v>
      </c>
      <c r="C42" s="20">
        <f>VLOOKUP(CONCATENATE($A42,"_",B$3),'Checkpoint 9'!$A$1:$AD$1300,14, FALSE)</f>
        <v>0</v>
      </c>
      <c r="D42" s="20">
        <f>VLOOKUP(CONCATENATE($A42,"_",B$3),'Checkpoint 9'!$A$1:$AD$1300,18, FALSE)</f>
        <v>20</v>
      </c>
      <c r="E42" s="20">
        <f t="shared" si="0"/>
        <v>1</v>
      </c>
      <c r="F42" s="21">
        <f t="shared" si="1"/>
        <v>1</v>
      </c>
      <c r="G42" s="19">
        <f>VLOOKUP(CONCATENATE($A42,"_",G$3),'Checkpoint 9'!$A$1:$AD$1300,12, FALSE)</f>
        <v>1</v>
      </c>
      <c r="H42" s="20">
        <f>VLOOKUP(CONCATENATE($A42,"_",G$3),'Checkpoint 9'!$A$1:$AD$1300,14, FALSE)</f>
        <v>0</v>
      </c>
      <c r="I42" s="20">
        <f>VLOOKUP(CONCATENATE($A42,"_",G$3),'Checkpoint 9'!$A$1:$AD$1300,18, FALSE)</f>
        <v>14.2</v>
      </c>
      <c r="J42" s="20">
        <f t="shared" si="2"/>
        <v>1</v>
      </c>
      <c r="K42" s="21">
        <f t="shared" si="3"/>
        <v>1</v>
      </c>
      <c r="L42" s="19">
        <f>VLOOKUP(CONCATENATE($A42,"_",L$3),'Checkpoint 9'!$A$1:$AD$1300,12, FALSE)</f>
        <v>1</v>
      </c>
      <c r="M42" s="20">
        <f>VLOOKUP(CONCATENATE($A42,"_",L$3),'Checkpoint 9'!$A$1:$AD$1300,14, FALSE)</f>
        <v>0</v>
      </c>
      <c r="N42" s="20">
        <f>VLOOKUP(CONCATENATE($A42,"_",L$3),'Checkpoint 9'!$A$1:$AD$1300,18, FALSE)</f>
        <v>10.9</v>
      </c>
      <c r="O42" s="20">
        <f t="shared" si="4"/>
        <v>1</v>
      </c>
      <c r="P42" s="21">
        <f t="shared" si="5"/>
        <v>1</v>
      </c>
      <c r="Q42" s="19">
        <f>VLOOKUP(CONCATENATE($A42,"_",Q$3),'Checkpoint 9'!$A$1:$AD$1300,12, FALSE)</f>
        <v>1</v>
      </c>
      <c r="R42" s="20">
        <f>VLOOKUP(CONCATENATE($A42,"_",Q$3),'Checkpoint 9'!$A$1:$AD$1300,14, FALSE)</f>
        <v>0</v>
      </c>
      <c r="S42" s="20">
        <f>VLOOKUP(CONCATENATE($A42,"_",Q$3),'Checkpoint 9'!$A$1:$AD$1300,18, FALSE)</f>
        <v>11.5</v>
      </c>
      <c r="T42" s="20">
        <f t="shared" si="6"/>
        <v>1</v>
      </c>
      <c r="U42" s="21">
        <f t="shared" si="7"/>
        <v>1</v>
      </c>
    </row>
    <row r="43" spans="1:21" x14ac:dyDescent="0.25">
      <c r="A43" s="27" t="s">
        <v>72</v>
      </c>
      <c r="B43" s="19">
        <f>VLOOKUP(CONCATENATE($A43,"_",B$3),'Checkpoint 9'!$A$1:$AD$1300,12, FALSE)</f>
        <v>1</v>
      </c>
      <c r="C43" s="20">
        <f>VLOOKUP(CONCATENATE($A43,"_",B$3),'Checkpoint 9'!$A$1:$AD$1300,14, FALSE)</f>
        <v>0</v>
      </c>
      <c r="D43" s="20">
        <f>VLOOKUP(CONCATENATE($A43,"_",B$3),'Checkpoint 9'!$A$1:$AD$1300,18, FALSE)</f>
        <v>5.5</v>
      </c>
      <c r="E43" s="20">
        <f t="shared" si="0"/>
        <v>1</v>
      </c>
      <c r="F43" s="21">
        <f t="shared" si="1"/>
        <v>1</v>
      </c>
      <c r="G43" s="19">
        <f>VLOOKUP(CONCATENATE($A43,"_",G$3),'Checkpoint 9'!$A$1:$AD$1300,12, FALSE)</f>
        <v>1</v>
      </c>
      <c r="H43" s="20">
        <f>VLOOKUP(CONCATENATE($A43,"_",G$3),'Checkpoint 9'!$A$1:$AD$1300,14, FALSE)</f>
        <v>0</v>
      </c>
      <c r="I43" s="20">
        <f>VLOOKUP(CONCATENATE($A43,"_",G$3),'Checkpoint 9'!$A$1:$AD$1300,18, FALSE)</f>
        <v>5.2</v>
      </c>
      <c r="J43" s="20">
        <f t="shared" si="2"/>
        <v>1</v>
      </c>
      <c r="K43" s="21">
        <f t="shared" si="3"/>
        <v>1</v>
      </c>
      <c r="L43" s="19">
        <f>VLOOKUP(CONCATENATE($A43,"_",L$3),'Checkpoint 9'!$A$1:$AD$1300,12, FALSE)</f>
        <v>1</v>
      </c>
      <c r="M43" s="20">
        <f>VLOOKUP(CONCATENATE($A43,"_",L$3),'Checkpoint 9'!$A$1:$AD$1300,14, FALSE)</f>
        <v>0</v>
      </c>
      <c r="N43" s="20">
        <f>VLOOKUP(CONCATENATE($A43,"_",L$3),'Checkpoint 9'!$A$1:$AD$1300,18, FALSE)</f>
        <v>5</v>
      </c>
      <c r="O43" s="20">
        <f t="shared" si="4"/>
        <v>1</v>
      </c>
      <c r="P43" s="21">
        <f t="shared" si="5"/>
        <v>1</v>
      </c>
      <c r="Q43" s="19">
        <f>VLOOKUP(CONCATENATE($A43,"_",Q$3),'Checkpoint 9'!$A$1:$AD$1300,12, FALSE)</f>
        <v>1</v>
      </c>
      <c r="R43" s="20">
        <f>VLOOKUP(CONCATENATE($A43,"_",Q$3),'Checkpoint 9'!$A$1:$AD$1300,14, FALSE)</f>
        <v>0</v>
      </c>
      <c r="S43" s="20">
        <f>VLOOKUP(CONCATENATE($A43,"_",Q$3),'Checkpoint 9'!$A$1:$AD$1300,18, FALSE)</f>
        <v>5.7</v>
      </c>
      <c r="T43" s="20">
        <f t="shared" si="6"/>
        <v>1</v>
      </c>
      <c r="U43" s="21">
        <f t="shared" si="7"/>
        <v>1</v>
      </c>
    </row>
    <row r="44" spans="1:21" x14ac:dyDescent="0.25">
      <c r="A44" s="27" t="s">
        <v>90</v>
      </c>
      <c r="B44" s="19">
        <f>VLOOKUP(CONCATENATE($A44,"_",B$3),'Checkpoint 9'!$A$1:$AD$1300,12, FALSE)</f>
        <v>1</v>
      </c>
      <c r="C44" s="20">
        <f>VLOOKUP(CONCATENATE($A44,"_",B$3),'Checkpoint 9'!$A$1:$AD$1300,14, FALSE)</f>
        <v>0</v>
      </c>
      <c r="D44" s="20">
        <f>VLOOKUP(CONCATENATE($A44,"_",B$3),'Checkpoint 9'!$A$1:$AD$1300,18, FALSE)</f>
        <v>235.4</v>
      </c>
      <c r="E44" s="20">
        <f t="shared" si="0"/>
        <v>1</v>
      </c>
      <c r="F44" s="21">
        <f t="shared" si="1"/>
        <v>1</v>
      </c>
      <c r="G44" s="19">
        <f>VLOOKUP(CONCATENATE($A44,"_",G$3),'Checkpoint 9'!$A$1:$AD$1300,12, FALSE)</f>
        <v>1</v>
      </c>
      <c r="H44" s="20">
        <f>VLOOKUP(CONCATENATE($A44,"_",G$3),'Checkpoint 9'!$A$1:$AD$1300,14, FALSE)</f>
        <v>0</v>
      </c>
      <c r="I44" s="20">
        <f>VLOOKUP(CONCATENATE($A44,"_",G$3),'Checkpoint 9'!$A$1:$AD$1300,18, FALSE)</f>
        <v>20.7</v>
      </c>
      <c r="J44" s="20">
        <f t="shared" si="2"/>
        <v>1</v>
      </c>
      <c r="K44" s="21">
        <f t="shared" si="3"/>
        <v>1</v>
      </c>
      <c r="L44" s="19">
        <f>VLOOKUP(CONCATENATE($A44,"_",L$3),'Checkpoint 9'!$A$1:$AD$1300,12, FALSE)</f>
        <v>1</v>
      </c>
      <c r="M44" s="20">
        <f>VLOOKUP(CONCATENATE($A44,"_",L$3),'Checkpoint 9'!$A$1:$AD$1300,14, FALSE)</f>
        <v>0</v>
      </c>
      <c r="N44" s="20">
        <f>VLOOKUP(CONCATENATE($A44,"_",L$3),'Checkpoint 9'!$A$1:$AD$1300,18, FALSE)</f>
        <v>22.1</v>
      </c>
      <c r="O44" s="20">
        <f t="shared" si="4"/>
        <v>1</v>
      </c>
      <c r="P44" s="21">
        <f t="shared" si="5"/>
        <v>1</v>
      </c>
      <c r="Q44" s="19">
        <f>VLOOKUP(CONCATENATE($A44,"_",Q$3),'Checkpoint 9'!$A$1:$AD$1300,12, FALSE)</f>
        <v>1</v>
      </c>
      <c r="R44" s="20">
        <f>VLOOKUP(CONCATENATE($A44,"_",Q$3),'Checkpoint 9'!$A$1:$AD$1300,14, FALSE)</f>
        <v>0</v>
      </c>
      <c r="S44" s="20">
        <f>VLOOKUP(CONCATENATE($A44,"_",Q$3),'Checkpoint 9'!$A$1:$AD$1300,18, FALSE)</f>
        <v>21.2</v>
      </c>
      <c r="T44" s="20">
        <f t="shared" si="6"/>
        <v>1</v>
      </c>
      <c r="U44" s="21">
        <f t="shared" si="7"/>
        <v>1</v>
      </c>
    </row>
    <row r="45" spans="1:21" x14ac:dyDescent="0.25">
      <c r="A45" s="27" t="s">
        <v>129</v>
      </c>
      <c r="B45" s="19">
        <f>VLOOKUP(CONCATENATE($A45,"_",B$3),'Checkpoint 9'!$A$1:$AD$1300,12, FALSE)</f>
        <v>0.99933989999999995</v>
      </c>
      <c r="C45" s="20">
        <f>VLOOKUP(CONCATENATE($A45,"_",B$3),'Checkpoint 9'!$A$1:$AD$1300,14, FALSE)</f>
        <v>0.52638359999999995</v>
      </c>
      <c r="D45" s="20">
        <f>VLOOKUP(CONCATENATE($A45,"_",B$3),'Checkpoint 9'!$A$1:$AD$1300,18, FALSE)</f>
        <v>7207.4</v>
      </c>
      <c r="E45" s="20">
        <f t="shared" si="0"/>
        <v>0</v>
      </c>
      <c r="F45" s="21">
        <f t="shared" si="1"/>
        <v>1</v>
      </c>
      <c r="G45" s="19">
        <f>VLOOKUP(CONCATENATE($A45,"_",G$3),'Checkpoint 9'!$A$1:$AD$1300,12, FALSE)</f>
        <v>1</v>
      </c>
      <c r="H45" s="20">
        <f>VLOOKUP(CONCATENATE($A45,"_",G$3),'Checkpoint 9'!$A$1:$AD$1300,14, FALSE)</f>
        <v>0</v>
      </c>
      <c r="I45" s="20">
        <f>VLOOKUP(CONCATENATE($A45,"_",G$3),'Checkpoint 9'!$A$1:$AD$1300,18, FALSE)</f>
        <v>25</v>
      </c>
      <c r="J45" s="20">
        <f t="shared" si="2"/>
        <v>1</v>
      </c>
      <c r="K45" s="21">
        <f t="shared" si="3"/>
        <v>1</v>
      </c>
      <c r="L45" s="19">
        <f>VLOOKUP(CONCATENATE($A45,"_",L$3),'Checkpoint 9'!$A$1:$AD$1300,12, FALSE)</f>
        <v>1</v>
      </c>
      <c r="M45" s="20">
        <f>VLOOKUP(CONCATENATE($A45,"_",L$3),'Checkpoint 9'!$A$1:$AD$1300,14, FALSE)</f>
        <v>0</v>
      </c>
      <c r="N45" s="20">
        <f>VLOOKUP(CONCATENATE($A45,"_",L$3),'Checkpoint 9'!$A$1:$AD$1300,18, FALSE)</f>
        <v>399.9</v>
      </c>
      <c r="O45" s="20">
        <f t="shared" si="4"/>
        <v>1</v>
      </c>
      <c r="P45" s="21">
        <f t="shared" si="5"/>
        <v>1</v>
      </c>
      <c r="Q45" s="19">
        <f>VLOOKUP(CONCATENATE($A45,"_",Q$3),'Checkpoint 9'!$A$1:$AD$1300,12, FALSE)</f>
        <v>1</v>
      </c>
      <c r="R45" s="20">
        <f>VLOOKUP(CONCATENATE($A45,"_",Q$3),'Checkpoint 9'!$A$1:$AD$1300,14, FALSE)</f>
        <v>0</v>
      </c>
      <c r="S45" s="20">
        <f>VLOOKUP(CONCATENATE($A45,"_",Q$3),'Checkpoint 9'!$A$1:$AD$1300,18, FALSE)</f>
        <v>25.7</v>
      </c>
      <c r="T45" s="20">
        <f t="shared" si="6"/>
        <v>1</v>
      </c>
      <c r="U45" s="21">
        <f t="shared" si="7"/>
        <v>1</v>
      </c>
    </row>
    <row r="46" spans="1:21" x14ac:dyDescent="0.25">
      <c r="A46" s="27" t="s">
        <v>54</v>
      </c>
      <c r="B46" s="19">
        <f>VLOOKUP(CONCATENATE($A46,"_",B$3),'Checkpoint 9'!$A$1:$AD$1300,12, FALSE)</f>
        <v>1</v>
      </c>
      <c r="C46" s="20">
        <f>VLOOKUP(CONCATENATE($A46,"_",B$3),'Checkpoint 9'!$A$1:$AD$1300,14, FALSE)</f>
        <v>0</v>
      </c>
      <c r="D46" s="20">
        <f>VLOOKUP(CONCATENATE($A46,"_",B$3),'Checkpoint 9'!$A$1:$AD$1300,18, FALSE)</f>
        <v>12</v>
      </c>
      <c r="E46" s="20">
        <f t="shared" si="0"/>
        <v>1</v>
      </c>
      <c r="F46" s="21">
        <f t="shared" si="1"/>
        <v>1</v>
      </c>
      <c r="G46" s="19">
        <f>VLOOKUP(CONCATENATE($A46,"_",G$3),'Checkpoint 9'!$A$1:$AD$1300,12, FALSE)</f>
        <v>1</v>
      </c>
      <c r="H46" s="20">
        <f>VLOOKUP(CONCATENATE($A46,"_",G$3),'Checkpoint 9'!$A$1:$AD$1300,14, FALSE)</f>
        <v>0</v>
      </c>
      <c r="I46" s="20">
        <f>VLOOKUP(CONCATENATE($A46,"_",G$3),'Checkpoint 9'!$A$1:$AD$1300,18, FALSE)</f>
        <v>11.1</v>
      </c>
      <c r="J46" s="20">
        <f t="shared" si="2"/>
        <v>1</v>
      </c>
      <c r="K46" s="21">
        <f t="shared" si="3"/>
        <v>1</v>
      </c>
      <c r="L46" s="19">
        <f>VLOOKUP(CONCATENATE($A46,"_",L$3),'Checkpoint 9'!$A$1:$AD$1300,12, FALSE)</f>
        <v>1</v>
      </c>
      <c r="M46" s="20">
        <f>VLOOKUP(CONCATENATE($A46,"_",L$3),'Checkpoint 9'!$A$1:$AD$1300,14, FALSE)</f>
        <v>0</v>
      </c>
      <c r="N46" s="20">
        <f>VLOOKUP(CONCATENATE($A46,"_",L$3),'Checkpoint 9'!$A$1:$AD$1300,18, FALSE)</f>
        <v>15.8</v>
      </c>
      <c r="O46" s="20">
        <f t="shared" si="4"/>
        <v>1</v>
      </c>
      <c r="P46" s="21">
        <f t="shared" si="5"/>
        <v>1</v>
      </c>
      <c r="Q46" s="19">
        <f>VLOOKUP(CONCATENATE($A46,"_",Q$3),'Checkpoint 9'!$A$1:$AD$1300,12, FALSE)</f>
        <v>1</v>
      </c>
      <c r="R46" s="20">
        <f>VLOOKUP(CONCATENATE($A46,"_",Q$3),'Checkpoint 9'!$A$1:$AD$1300,14, FALSE)</f>
        <v>0</v>
      </c>
      <c r="S46" s="20">
        <f>VLOOKUP(CONCATENATE($A46,"_",Q$3),'Checkpoint 9'!$A$1:$AD$1300,18, FALSE)</f>
        <v>11.6</v>
      </c>
      <c r="T46" s="20">
        <f t="shared" si="6"/>
        <v>1</v>
      </c>
      <c r="U46" s="21">
        <f t="shared" si="7"/>
        <v>1</v>
      </c>
    </row>
    <row r="47" spans="1:21" x14ac:dyDescent="0.25">
      <c r="A47" s="27" t="s">
        <v>82</v>
      </c>
      <c r="B47" s="19">
        <f>VLOOKUP(CONCATENATE($A47,"_",B$3),'Checkpoint 9'!$A$1:$AD$1300,12, FALSE)</f>
        <v>1</v>
      </c>
      <c r="C47" s="20">
        <f>VLOOKUP(CONCATENATE($A47,"_",B$3),'Checkpoint 9'!$A$1:$AD$1300,14, FALSE)</f>
        <v>8.7817999999999993E-3</v>
      </c>
      <c r="D47" s="20">
        <f>VLOOKUP(CONCATENATE($A47,"_",B$3),'Checkpoint 9'!$A$1:$AD$1300,18, FALSE)</f>
        <v>6901.7</v>
      </c>
      <c r="E47" s="20">
        <f t="shared" si="0"/>
        <v>0</v>
      </c>
      <c r="F47" s="21">
        <f t="shared" si="1"/>
        <v>1</v>
      </c>
      <c r="G47" s="19">
        <f>VLOOKUP(CONCATENATE($A47,"_",G$3),'Checkpoint 9'!$A$1:$AD$1300,12, FALSE)</f>
        <v>1</v>
      </c>
      <c r="H47" s="20">
        <f>VLOOKUP(CONCATENATE($A47,"_",G$3),'Checkpoint 9'!$A$1:$AD$1300,14, FALSE)</f>
        <v>9.1234000000000003E-3</v>
      </c>
      <c r="I47" s="20">
        <f>VLOOKUP(CONCATENATE($A47,"_",G$3),'Checkpoint 9'!$A$1:$AD$1300,18, FALSE)</f>
        <v>6785.7</v>
      </c>
      <c r="J47" s="20">
        <f t="shared" si="2"/>
        <v>0</v>
      </c>
      <c r="K47" s="21">
        <f t="shared" si="3"/>
        <v>1</v>
      </c>
      <c r="L47" s="19">
        <f>VLOOKUP(CONCATENATE($A47,"_",L$3),'Checkpoint 9'!$A$1:$AD$1300,12, FALSE)</f>
        <v>1</v>
      </c>
      <c r="M47" s="20">
        <f>VLOOKUP(CONCATENATE($A47,"_",L$3),'Checkpoint 9'!$A$1:$AD$1300,14, FALSE)</f>
        <v>8.3645999999999998E-3</v>
      </c>
      <c r="N47" s="20">
        <f>VLOOKUP(CONCATENATE($A47,"_",L$3),'Checkpoint 9'!$A$1:$AD$1300,18, FALSE)</f>
        <v>6784.5</v>
      </c>
      <c r="O47" s="20">
        <f t="shared" si="4"/>
        <v>0</v>
      </c>
      <c r="P47" s="21">
        <f t="shared" si="5"/>
        <v>1</v>
      </c>
      <c r="Q47" s="19">
        <f>VLOOKUP(CONCATENATE($A47,"_",Q$3),'Checkpoint 9'!$A$1:$AD$1300,12, FALSE)</f>
        <v>1</v>
      </c>
      <c r="R47" s="20">
        <f>VLOOKUP(CONCATENATE($A47,"_",Q$3),'Checkpoint 9'!$A$1:$AD$1300,14, FALSE)</f>
        <v>5.4682999999999997E-3</v>
      </c>
      <c r="S47" s="20">
        <f>VLOOKUP(CONCATENATE($A47,"_",Q$3),'Checkpoint 9'!$A$1:$AD$1300,18, FALSE)</f>
        <v>6918.1</v>
      </c>
      <c r="T47" s="20">
        <f t="shared" si="6"/>
        <v>0</v>
      </c>
      <c r="U47" s="21">
        <f t="shared" si="7"/>
        <v>1</v>
      </c>
    </row>
    <row r="48" spans="1:21" x14ac:dyDescent="0.25">
      <c r="A48" s="27" t="s">
        <v>105</v>
      </c>
      <c r="B48" s="19">
        <f>VLOOKUP(CONCATENATE($A48,"_",B$3),'Checkpoint 9'!$A$1:$AD$1300,12, FALSE)</f>
        <v>1</v>
      </c>
      <c r="C48" s="20">
        <f>VLOOKUP(CONCATENATE($A48,"_",B$3),'Checkpoint 9'!$A$1:$AD$1300,14, FALSE)</f>
        <v>0</v>
      </c>
      <c r="D48" s="20">
        <f>VLOOKUP(CONCATENATE($A48,"_",B$3),'Checkpoint 9'!$A$1:$AD$1300,18, FALSE)</f>
        <v>1129.3</v>
      </c>
      <c r="E48" s="20">
        <f t="shared" si="0"/>
        <v>1</v>
      </c>
      <c r="F48" s="21">
        <f t="shared" si="1"/>
        <v>1</v>
      </c>
      <c r="G48" s="19">
        <f>VLOOKUP(CONCATENATE($A48,"_",G$3),'Checkpoint 9'!$A$1:$AD$1300,12, FALSE)</f>
        <v>1</v>
      </c>
      <c r="H48" s="20">
        <f>VLOOKUP(CONCATENATE($A48,"_",G$3),'Checkpoint 9'!$A$1:$AD$1300,14, FALSE)</f>
        <v>0</v>
      </c>
      <c r="I48" s="20">
        <f>VLOOKUP(CONCATENATE($A48,"_",G$3),'Checkpoint 9'!$A$1:$AD$1300,18, FALSE)</f>
        <v>941.4</v>
      </c>
      <c r="J48" s="20">
        <f t="shared" si="2"/>
        <v>1</v>
      </c>
      <c r="K48" s="21">
        <f t="shared" si="3"/>
        <v>1</v>
      </c>
      <c r="L48" s="19">
        <f>VLOOKUP(CONCATENATE($A48,"_",L$3),'Checkpoint 9'!$A$1:$AD$1300,12, FALSE)</f>
        <v>1</v>
      </c>
      <c r="M48" s="20">
        <f>VLOOKUP(CONCATENATE($A48,"_",L$3),'Checkpoint 9'!$A$1:$AD$1300,14, FALSE)</f>
        <v>0</v>
      </c>
      <c r="N48" s="20">
        <f>VLOOKUP(CONCATENATE($A48,"_",L$3),'Checkpoint 9'!$A$1:$AD$1300,18, FALSE)</f>
        <v>106.1</v>
      </c>
      <c r="O48" s="20">
        <f t="shared" si="4"/>
        <v>1</v>
      </c>
      <c r="P48" s="21">
        <f t="shared" si="5"/>
        <v>1</v>
      </c>
      <c r="Q48" s="19">
        <f>VLOOKUP(CONCATENATE($A48,"_",Q$3),'Checkpoint 9'!$A$1:$AD$1300,12, FALSE)</f>
        <v>1</v>
      </c>
      <c r="R48" s="20">
        <f>VLOOKUP(CONCATENATE($A48,"_",Q$3),'Checkpoint 9'!$A$1:$AD$1300,14, FALSE)</f>
        <v>0</v>
      </c>
      <c r="S48" s="20">
        <f>VLOOKUP(CONCATENATE($A48,"_",Q$3),'Checkpoint 9'!$A$1:$AD$1300,18, FALSE)</f>
        <v>597.9</v>
      </c>
      <c r="T48" s="20">
        <f t="shared" si="6"/>
        <v>1</v>
      </c>
      <c r="U48" s="21">
        <f t="shared" si="7"/>
        <v>1</v>
      </c>
    </row>
    <row r="49" spans="1:21" x14ac:dyDescent="0.25">
      <c r="A49" s="27" t="s">
        <v>44</v>
      </c>
      <c r="B49" s="19">
        <f>VLOOKUP(CONCATENATE($A49,"_",B$3),'Checkpoint 9'!$A$1:$AD$1300,12, FALSE)</f>
        <v>0.99607800000000002</v>
      </c>
      <c r="C49" s="20">
        <f>VLOOKUP(CONCATENATE($A49,"_",B$3),'Checkpoint 9'!$A$1:$AD$1300,14, FALSE)</f>
        <v>2.6695E-3</v>
      </c>
      <c r="D49" s="20">
        <f>VLOOKUP(CONCATENATE($A49,"_",B$3),'Checkpoint 9'!$A$1:$AD$1300,18, FALSE)</f>
        <v>6638</v>
      </c>
      <c r="E49" s="20">
        <f t="shared" si="0"/>
        <v>0</v>
      </c>
      <c r="F49" s="21">
        <f t="shared" si="1"/>
        <v>0</v>
      </c>
      <c r="G49" s="19">
        <f>VLOOKUP(CONCATENATE($A49,"_",G$3),'Checkpoint 9'!$A$1:$AD$1300,12, FALSE)</f>
        <v>0.99636769999999997</v>
      </c>
      <c r="H49" s="20">
        <f>VLOOKUP(CONCATENATE($A49,"_",G$3),'Checkpoint 9'!$A$1:$AD$1300,14, FALSE)</f>
        <v>2.5668000000000002E-3</v>
      </c>
      <c r="I49" s="20">
        <f>VLOOKUP(CONCATENATE($A49,"_",G$3),'Checkpoint 9'!$A$1:$AD$1300,18, FALSE)</f>
        <v>5833</v>
      </c>
      <c r="J49" s="20">
        <f t="shared" si="2"/>
        <v>0</v>
      </c>
      <c r="K49" s="21">
        <f t="shared" si="3"/>
        <v>0</v>
      </c>
      <c r="L49" s="19">
        <f>VLOOKUP(CONCATENATE($A49,"_",L$3),'Checkpoint 9'!$A$1:$AD$1300,12, FALSE)</f>
        <v>0.99182219999999999</v>
      </c>
      <c r="M49" s="20">
        <f>VLOOKUP(CONCATENATE($A49,"_",L$3),'Checkpoint 9'!$A$1:$AD$1300,14, FALSE)</f>
        <v>3.8530999999999999E-3</v>
      </c>
      <c r="N49" s="20">
        <f>VLOOKUP(CONCATENATE($A49,"_",L$3),'Checkpoint 9'!$A$1:$AD$1300,18, FALSE)</f>
        <v>5883.6</v>
      </c>
      <c r="O49" s="20">
        <f t="shared" si="4"/>
        <v>0</v>
      </c>
      <c r="P49" s="21">
        <f t="shared" si="5"/>
        <v>0</v>
      </c>
      <c r="Q49" s="19">
        <f>VLOOKUP(CONCATENATE($A49,"_",Q$3),'Checkpoint 9'!$A$1:$AD$1300,12, FALSE)</f>
        <v>0.9918304</v>
      </c>
      <c r="R49" s="20">
        <f>VLOOKUP(CONCATENATE($A49,"_",Q$3),'Checkpoint 9'!$A$1:$AD$1300,14, FALSE)</f>
        <v>3.8490999999999998E-3</v>
      </c>
      <c r="S49" s="20">
        <f>VLOOKUP(CONCATENATE($A49,"_",Q$3),'Checkpoint 9'!$A$1:$AD$1300,18, FALSE)</f>
        <v>7200.5</v>
      </c>
      <c r="T49" s="20">
        <f t="shared" si="6"/>
        <v>0</v>
      </c>
      <c r="U49" s="21">
        <f t="shared" si="7"/>
        <v>0</v>
      </c>
    </row>
    <row r="50" spans="1:21" x14ac:dyDescent="0.25">
      <c r="A50" s="27" t="s">
        <v>32</v>
      </c>
      <c r="B50" s="19">
        <f>VLOOKUP(CONCATENATE($A50,"_",B$3),'Checkpoint 9'!$A$1:$AD$1300,12, FALSE)</f>
        <v>0.99980000000000002</v>
      </c>
      <c r="C50" s="20">
        <f>VLOOKUP(CONCATENATE($A50,"_",B$3),'Checkpoint 9'!$A$1:$AD$1300,14, FALSE)</f>
        <v>9.8959999999999998E-4</v>
      </c>
      <c r="D50" s="20">
        <f>VLOOKUP(CONCATENATE($A50,"_",B$3),'Checkpoint 9'!$A$1:$AD$1300,18, FALSE)</f>
        <v>7205.2</v>
      </c>
      <c r="E50" s="20">
        <f t="shared" si="0"/>
        <v>0</v>
      </c>
      <c r="F50" s="21">
        <f t="shared" si="1"/>
        <v>1</v>
      </c>
      <c r="G50" s="19"/>
      <c r="H50" s="20"/>
      <c r="I50" s="20"/>
      <c r="J50" s="20">
        <f t="shared" si="2"/>
        <v>0</v>
      </c>
      <c r="K50" s="21">
        <f t="shared" si="3"/>
        <v>0</v>
      </c>
      <c r="L50" s="19"/>
      <c r="M50" s="20"/>
      <c r="N50" s="20"/>
      <c r="O50" s="20">
        <f t="shared" si="4"/>
        <v>0</v>
      </c>
      <c r="P50" s="21">
        <f t="shared" si="5"/>
        <v>0</v>
      </c>
      <c r="Q50" s="19"/>
      <c r="R50" s="20"/>
      <c r="S50" s="20"/>
      <c r="T50" s="20">
        <f t="shared" si="6"/>
        <v>0</v>
      </c>
      <c r="U50" s="21">
        <f t="shared" si="7"/>
        <v>0</v>
      </c>
    </row>
    <row r="51" spans="1:21" x14ac:dyDescent="0.25">
      <c r="A51" s="27" t="s">
        <v>65</v>
      </c>
      <c r="B51" s="19">
        <f>VLOOKUP(CONCATENATE($A51,"_",B$3),'Checkpoint 9'!$A$1:$AD$1300,12, FALSE)</f>
        <v>0.99195219999999995</v>
      </c>
      <c r="C51" s="20">
        <f>VLOOKUP(CONCATENATE($A51,"_",B$3),'Checkpoint 9'!$A$1:$AD$1300,14, FALSE)</f>
        <v>5.3892000000000002E-3</v>
      </c>
      <c r="D51" s="20">
        <f>VLOOKUP(CONCATENATE($A51,"_",B$3),'Checkpoint 9'!$A$1:$AD$1300,18, FALSE)</f>
        <v>6300.8</v>
      </c>
      <c r="E51" s="20">
        <f t="shared" si="0"/>
        <v>0</v>
      </c>
      <c r="F51" s="21">
        <f t="shared" si="1"/>
        <v>0</v>
      </c>
      <c r="G51" s="19">
        <f>VLOOKUP(CONCATENATE($A51,"_",G$3),'Checkpoint 9'!$A$1:$AD$1300,12, FALSE)</f>
        <v>0.99539730000000004</v>
      </c>
      <c r="H51" s="20">
        <f>VLOOKUP(CONCATENATE($A51,"_",G$3),'Checkpoint 9'!$A$1:$AD$1300,14, FALSE)</f>
        <v>4.0714999999999996E-3</v>
      </c>
      <c r="I51" s="20">
        <f>VLOOKUP(CONCATENATE($A51,"_",G$3),'Checkpoint 9'!$A$1:$AD$1300,18, FALSE)</f>
        <v>6058.3</v>
      </c>
      <c r="J51" s="20">
        <f t="shared" si="2"/>
        <v>0</v>
      </c>
      <c r="K51" s="21">
        <f t="shared" si="3"/>
        <v>0</v>
      </c>
      <c r="L51" s="19">
        <f>VLOOKUP(CONCATENATE($A51,"_",L$3),'Checkpoint 9'!$A$1:$AD$1300,12, FALSE)</f>
        <v>0.9875448</v>
      </c>
      <c r="M51" s="20">
        <f>VLOOKUP(CONCATENATE($A51,"_",L$3),'Checkpoint 9'!$A$1:$AD$1300,14, FALSE)</f>
        <v>6.7073999999999996E-3</v>
      </c>
      <c r="N51" s="20">
        <f>VLOOKUP(CONCATENATE($A51,"_",L$3),'Checkpoint 9'!$A$1:$AD$1300,18, FALSE)</f>
        <v>6122.9</v>
      </c>
      <c r="O51" s="20">
        <f t="shared" si="4"/>
        <v>0</v>
      </c>
      <c r="P51" s="21">
        <f t="shared" si="5"/>
        <v>0</v>
      </c>
      <c r="Q51" s="19">
        <f>VLOOKUP(CONCATENATE($A51,"_",Q$3),'Checkpoint 9'!$A$1:$AD$1300,12, FALSE)</f>
        <v>0.99971889999999997</v>
      </c>
      <c r="R51" s="20">
        <f>VLOOKUP(CONCATENATE($A51,"_",Q$3),'Checkpoint 9'!$A$1:$AD$1300,14, FALSE)</f>
        <v>1.0070999999999999E-3</v>
      </c>
      <c r="S51" s="20">
        <f>VLOOKUP(CONCATENATE($A51,"_",Q$3),'Checkpoint 9'!$A$1:$AD$1300,18, FALSE)</f>
        <v>5042.3</v>
      </c>
      <c r="T51" s="20">
        <f t="shared" si="6"/>
        <v>0</v>
      </c>
      <c r="U51" s="21">
        <f t="shared" si="7"/>
        <v>1</v>
      </c>
    </row>
    <row r="52" spans="1:21" x14ac:dyDescent="0.25">
      <c r="A52" s="27" t="s">
        <v>89</v>
      </c>
      <c r="B52" s="19">
        <f>VLOOKUP(CONCATENATE($A52,"_",B$3),'Checkpoint 9'!$A$1:$AD$1300,12, FALSE)</f>
        <v>0.95841609999999999</v>
      </c>
      <c r="C52" s="20">
        <f>VLOOKUP(CONCATENATE($A52,"_",B$3),'Checkpoint 9'!$A$1:$AD$1300,14, FALSE)</f>
        <v>0.2030901</v>
      </c>
      <c r="D52" s="20">
        <f>VLOOKUP(CONCATENATE($A52,"_",B$3),'Checkpoint 9'!$A$1:$AD$1300,18, FALSE)</f>
        <v>6914</v>
      </c>
      <c r="E52" s="20">
        <f t="shared" si="0"/>
        <v>0</v>
      </c>
      <c r="F52" s="21">
        <f t="shared" si="1"/>
        <v>0</v>
      </c>
      <c r="G52" s="19">
        <f>VLOOKUP(CONCATENATE($A52,"_",G$3),'Checkpoint 9'!$A$1:$AD$1300,12, FALSE)</f>
        <v>0.940859</v>
      </c>
      <c r="H52" s="20">
        <f>VLOOKUP(CONCATENATE($A52,"_",G$3),'Checkpoint 9'!$A$1:$AD$1300,14, FALSE)</f>
        <v>0.24160760000000001</v>
      </c>
      <c r="I52" s="20">
        <f>VLOOKUP(CONCATENATE($A52,"_",G$3),'Checkpoint 9'!$A$1:$AD$1300,18, FALSE)</f>
        <v>7201.1</v>
      </c>
      <c r="J52" s="20">
        <f t="shared" si="2"/>
        <v>0</v>
      </c>
      <c r="K52" s="21">
        <f t="shared" si="3"/>
        <v>0</v>
      </c>
      <c r="L52" s="19">
        <f>VLOOKUP(CONCATENATE($A52,"_",L$3),'Checkpoint 9'!$A$1:$AD$1300,12, FALSE)</f>
        <v>0.94522879999999998</v>
      </c>
      <c r="M52" s="20">
        <f>VLOOKUP(CONCATENATE($A52,"_",L$3),'Checkpoint 9'!$A$1:$AD$1300,14, FALSE)</f>
        <v>0.23273550000000001</v>
      </c>
      <c r="N52" s="20">
        <f>VLOOKUP(CONCATENATE($A52,"_",L$3),'Checkpoint 9'!$A$1:$AD$1300,18, FALSE)</f>
        <v>7201.5</v>
      </c>
      <c r="O52" s="20">
        <f t="shared" si="4"/>
        <v>0</v>
      </c>
      <c r="P52" s="21">
        <f t="shared" si="5"/>
        <v>0</v>
      </c>
      <c r="Q52" s="19">
        <f>VLOOKUP(CONCATENATE($A52,"_",Q$3),'Checkpoint 9'!$A$1:$AD$1300,12, FALSE)</f>
        <v>0.96286720000000003</v>
      </c>
      <c r="R52" s="20">
        <f>VLOOKUP(CONCATENATE($A52,"_",Q$3),'Checkpoint 9'!$A$1:$AD$1300,14, FALSE)</f>
        <v>0.19181980000000001</v>
      </c>
      <c r="S52" s="20">
        <f>VLOOKUP(CONCATENATE($A52,"_",Q$3),'Checkpoint 9'!$A$1:$AD$1300,18, FALSE)</f>
        <v>7201.5</v>
      </c>
      <c r="T52" s="20">
        <f t="shared" si="6"/>
        <v>0</v>
      </c>
      <c r="U52" s="21">
        <f t="shared" si="7"/>
        <v>0</v>
      </c>
    </row>
    <row r="53" spans="1:21" x14ac:dyDescent="0.25">
      <c r="A53" s="27" t="s">
        <v>150</v>
      </c>
      <c r="B53" s="19">
        <f>VLOOKUP(CONCATENATE($A53,"_",B$3),'Checkpoint 9'!$A$1:$AD$1300,12, FALSE)</f>
        <v>0.99314789999999997</v>
      </c>
      <c r="C53" s="20">
        <f>VLOOKUP(CONCATENATE($A53,"_",B$3),'Checkpoint 9'!$A$1:$AD$1300,14, FALSE)</f>
        <v>1.0180700000000001E-2</v>
      </c>
      <c r="D53" s="20">
        <f>VLOOKUP(CONCATENATE($A53,"_",B$3),'Checkpoint 9'!$A$1:$AD$1300,18, FALSE)</f>
        <v>7136.3</v>
      </c>
      <c r="E53" s="20">
        <f t="shared" si="0"/>
        <v>0</v>
      </c>
      <c r="F53" s="21">
        <f t="shared" si="1"/>
        <v>0</v>
      </c>
      <c r="G53" s="19">
        <f>VLOOKUP(CONCATENATE($A53,"_",G$3),'Checkpoint 9'!$A$1:$AD$1300,12, FALSE)</f>
        <v>0.98792550000000001</v>
      </c>
      <c r="H53" s="20">
        <f>VLOOKUP(CONCATENATE($A53,"_",G$3),'Checkpoint 9'!$A$1:$AD$1300,14, FALSE)</f>
        <v>1.34994E-2</v>
      </c>
      <c r="I53" s="20">
        <f>VLOOKUP(CONCATENATE($A53,"_",G$3),'Checkpoint 9'!$A$1:$AD$1300,18, FALSE)</f>
        <v>6643.6</v>
      </c>
      <c r="J53" s="20">
        <f t="shared" si="2"/>
        <v>0</v>
      </c>
      <c r="K53" s="21">
        <f t="shared" si="3"/>
        <v>0</v>
      </c>
      <c r="L53" s="19">
        <f>VLOOKUP(CONCATENATE($A53,"_",L$3),'Checkpoint 9'!$A$1:$AD$1300,12, FALSE)</f>
        <v>0.99111439999999995</v>
      </c>
      <c r="M53" s="20">
        <f>VLOOKUP(CONCATENATE($A53,"_",L$3),'Checkpoint 9'!$A$1:$AD$1300,14, FALSE)</f>
        <v>1.1590400000000001E-2</v>
      </c>
      <c r="N53" s="20">
        <f>VLOOKUP(CONCATENATE($A53,"_",L$3),'Checkpoint 9'!$A$1:$AD$1300,18, FALSE)</f>
        <v>7191</v>
      </c>
      <c r="O53" s="20">
        <f t="shared" si="4"/>
        <v>0</v>
      </c>
      <c r="P53" s="21">
        <f t="shared" si="5"/>
        <v>0</v>
      </c>
      <c r="Q53" s="19">
        <f>VLOOKUP(CONCATENATE($A53,"_",Q$3),'Checkpoint 9'!$A$1:$AD$1300,12, FALSE)</f>
        <v>0.99353809999999998</v>
      </c>
      <c r="R53" s="20">
        <f>VLOOKUP(CONCATENATE($A53,"_",Q$3),'Checkpoint 9'!$A$1:$AD$1300,14, FALSE)</f>
        <v>9.8914999999999993E-3</v>
      </c>
      <c r="S53" s="20">
        <f>VLOOKUP(CONCATENATE($A53,"_",Q$3),'Checkpoint 9'!$A$1:$AD$1300,18, FALSE)</f>
        <v>7189.6</v>
      </c>
      <c r="T53" s="20">
        <f t="shared" si="6"/>
        <v>0</v>
      </c>
      <c r="U53" s="21">
        <f t="shared" si="7"/>
        <v>0</v>
      </c>
    </row>
    <row r="54" spans="1:21" x14ac:dyDescent="0.25">
      <c r="A54" s="27" t="s">
        <v>68</v>
      </c>
      <c r="B54" s="19">
        <f>VLOOKUP(CONCATENATE($A54,"_",B$3),'Checkpoint 9'!$A$1:$AD$1300,12, FALSE)</f>
        <v>1</v>
      </c>
      <c r="C54" s="20">
        <f>VLOOKUP(CONCATENATE($A54,"_",B$3),'Checkpoint 9'!$A$1:$AD$1300,14, FALSE)</f>
        <v>0</v>
      </c>
      <c r="D54" s="20">
        <f>VLOOKUP(CONCATENATE($A54,"_",B$3),'Checkpoint 9'!$A$1:$AD$1300,18, FALSE)</f>
        <v>15</v>
      </c>
      <c r="E54" s="20">
        <f t="shared" si="0"/>
        <v>1</v>
      </c>
      <c r="F54" s="21">
        <f t="shared" si="1"/>
        <v>1</v>
      </c>
      <c r="G54" s="19">
        <f>VLOOKUP(CONCATENATE($A54,"_",G$3),'Checkpoint 9'!$A$1:$AD$1300,12, FALSE)</f>
        <v>1</v>
      </c>
      <c r="H54" s="20">
        <f>VLOOKUP(CONCATENATE($A54,"_",G$3),'Checkpoint 9'!$A$1:$AD$1300,14, FALSE)</f>
        <v>0</v>
      </c>
      <c r="I54" s="20">
        <f>VLOOKUP(CONCATENATE($A54,"_",G$3),'Checkpoint 9'!$A$1:$AD$1300,18, FALSE)</f>
        <v>14</v>
      </c>
      <c r="J54" s="20">
        <f t="shared" si="2"/>
        <v>1</v>
      </c>
      <c r="K54" s="21">
        <f t="shared" si="3"/>
        <v>1</v>
      </c>
      <c r="L54" s="19">
        <f>VLOOKUP(CONCATENATE($A54,"_",L$3),'Checkpoint 9'!$A$1:$AD$1300,12, FALSE)</f>
        <v>1</v>
      </c>
      <c r="M54" s="20">
        <f>VLOOKUP(CONCATENATE($A54,"_",L$3),'Checkpoint 9'!$A$1:$AD$1300,14, FALSE)</f>
        <v>0</v>
      </c>
      <c r="N54" s="20">
        <f>VLOOKUP(CONCATENATE($A54,"_",L$3),'Checkpoint 9'!$A$1:$AD$1300,18, FALSE)</f>
        <v>13.9</v>
      </c>
      <c r="O54" s="20">
        <f t="shared" si="4"/>
        <v>1</v>
      </c>
      <c r="P54" s="21">
        <f t="shared" si="5"/>
        <v>1</v>
      </c>
      <c r="Q54" s="19">
        <f>VLOOKUP(CONCATENATE($A54,"_",Q$3),'Checkpoint 9'!$A$1:$AD$1300,12, FALSE)</f>
        <v>1</v>
      </c>
      <c r="R54" s="20">
        <f>VLOOKUP(CONCATENATE($A54,"_",Q$3),'Checkpoint 9'!$A$1:$AD$1300,14, FALSE)</f>
        <v>0</v>
      </c>
      <c r="S54" s="20">
        <f>VLOOKUP(CONCATENATE($A54,"_",Q$3),'Checkpoint 9'!$A$1:$AD$1300,18, FALSE)</f>
        <v>13.6</v>
      </c>
      <c r="T54" s="20">
        <f t="shared" si="6"/>
        <v>1</v>
      </c>
      <c r="U54" s="21">
        <f t="shared" si="7"/>
        <v>1</v>
      </c>
    </row>
    <row r="55" spans="1:21" x14ac:dyDescent="0.25">
      <c r="A55" s="27" t="s">
        <v>122</v>
      </c>
      <c r="B55" s="19">
        <f>VLOOKUP(CONCATENATE($A55,"_",B$3),'Checkpoint 9'!$A$1:$AD$1300,12, FALSE)</f>
        <v>1</v>
      </c>
      <c r="C55" s="20">
        <f>VLOOKUP(CONCATENATE($A55,"_",B$3),'Checkpoint 9'!$A$1:$AD$1300,14, FALSE)</f>
        <v>0</v>
      </c>
      <c r="D55" s="20">
        <f>VLOOKUP(CONCATENATE($A55,"_",B$3),'Checkpoint 9'!$A$1:$AD$1300,18, FALSE)</f>
        <v>2974.5</v>
      </c>
      <c r="E55" s="20">
        <f t="shared" si="0"/>
        <v>1</v>
      </c>
      <c r="F55" s="21">
        <f t="shared" si="1"/>
        <v>1</v>
      </c>
      <c r="G55" s="19">
        <f>VLOOKUP(CONCATENATE($A55,"_",G$3),'Checkpoint 9'!$A$1:$AD$1300,12, FALSE)</f>
        <v>1</v>
      </c>
      <c r="H55" s="20">
        <f>VLOOKUP(CONCATENATE($A55,"_",G$3),'Checkpoint 9'!$A$1:$AD$1300,14, FALSE)</f>
        <v>0</v>
      </c>
      <c r="I55" s="20">
        <f>VLOOKUP(CONCATENATE($A55,"_",G$3),'Checkpoint 9'!$A$1:$AD$1300,18, FALSE)</f>
        <v>2610.1</v>
      </c>
      <c r="J55" s="20">
        <f t="shared" si="2"/>
        <v>1</v>
      </c>
      <c r="K55" s="21">
        <f t="shared" si="3"/>
        <v>1</v>
      </c>
      <c r="L55" s="19">
        <f>VLOOKUP(CONCATENATE($A55,"_",L$3),'Checkpoint 9'!$A$1:$AD$1300,12, FALSE)</f>
        <v>1</v>
      </c>
      <c r="M55" s="20">
        <f>VLOOKUP(CONCATENATE($A55,"_",L$3),'Checkpoint 9'!$A$1:$AD$1300,14, FALSE)</f>
        <v>0</v>
      </c>
      <c r="N55" s="20">
        <f>VLOOKUP(CONCATENATE($A55,"_",L$3),'Checkpoint 9'!$A$1:$AD$1300,18, FALSE)</f>
        <v>30.7</v>
      </c>
      <c r="O55" s="20">
        <f t="shared" si="4"/>
        <v>1</v>
      </c>
      <c r="P55" s="21">
        <f t="shared" si="5"/>
        <v>1</v>
      </c>
      <c r="Q55" s="19">
        <f>VLOOKUP(CONCATENATE($A55,"_",Q$3),'Checkpoint 9'!$A$1:$AD$1300,12, FALSE)</f>
        <v>1</v>
      </c>
      <c r="R55" s="20">
        <f>VLOOKUP(CONCATENATE($A55,"_",Q$3),'Checkpoint 9'!$A$1:$AD$1300,14, FALSE)</f>
        <v>0</v>
      </c>
      <c r="S55" s="20">
        <f>VLOOKUP(CONCATENATE($A55,"_",Q$3),'Checkpoint 9'!$A$1:$AD$1300,18, FALSE)</f>
        <v>31.1</v>
      </c>
      <c r="T55" s="20">
        <f t="shared" si="6"/>
        <v>1</v>
      </c>
      <c r="U55" s="21">
        <f t="shared" si="7"/>
        <v>1</v>
      </c>
    </row>
    <row r="56" spans="1:21" x14ac:dyDescent="0.25">
      <c r="A56" s="27" t="s">
        <v>112</v>
      </c>
      <c r="B56" s="19">
        <f>VLOOKUP(CONCATENATE($A56,"_",B$3),'Checkpoint 9'!$A$1:$AD$1300,12, FALSE)</f>
        <v>0.99990749999999995</v>
      </c>
      <c r="C56" s="20">
        <f>VLOOKUP(CONCATENATE($A56,"_",B$3),'Checkpoint 9'!$A$1:$AD$1300,14, FALSE)</f>
        <v>6.7324000000000004E-3</v>
      </c>
      <c r="D56" s="20">
        <f>VLOOKUP(CONCATENATE($A56,"_",B$3),'Checkpoint 9'!$A$1:$AD$1300,18, FALSE)</f>
        <v>5944.4</v>
      </c>
      <c r="E56" s="20">
        <f t="shared" si="0"/>
        <v>0</v>
      </c>
      <c r="F56" s="21">
        <f t="shared" si="1"/>
        <v>1</v>
      </c>
      <c r="G56" s="19">
        <f>VLOOKUP(CONCATENATE($A56,"_",G$3),'Checkpoint 9'!$A$1:$AD$1300,12, FALSE)</f>
        <v>0.99990570000000001</v>
      </c>
      <c r="H56" s="20">
        <f>VLOOKUP(CONCATENATE($A56,"_",G$3),'Checkpoint 9'!$A$1:$AD$1300,14, FALSE)</f>
        <v>6.8025999999999998E-3</v>
      </c>
      <c r="I56" s="20">
        <f>VLOOKUP(CONCATENATE($A56,"_",G$3),'Checkpoint 9'!$A$1:$AD$1300,18, FALSE)</f>
        <v>5819.4</v>
      </c>
      <c r="J56" s="20">
        <f t="shared" si="2"/>
        <v>0</v>
      </c>
      <c r="K56" s="21">
        <f t="shared" si="3"/>
        <v>1</v>
      </c>
      <c r="L56" s="19">
        <f>VLOOKUP(CONCATENATE($A56,"_",L$3),'Checkpoint 9'!$A$1:$AD$1300,12, FALSE)</f>
        <v>0.99990509999999999</v>
      </c>
      <c r="M56" s="20">
        <f>VLOOKUP(CONCATENATE($A56,"_",L$3),'Checkpoint 9'!$A$1:$AD$1300,14, FALSE)</f>
        <v>6.8146999999999999E-3</v>
      </c>
      <c r="N56" s="20">
        <f>VLOOKUP(CONCATENATE($A56,"_",L$3),'Checkpoint 9'!$A$1:$AD$1300,18, FALSE)</f>
        <v>6015.6</v>
      </c>
      <c r="O56" s="20">
        <f t="shared" si="4"/>
        <v>0</v>
      </c>
      <c r="P56" s="21">
        <f t="shared" si="5"/>
        <v>1</v>
      </c>
      <c r="Q56" s="19">
        <f>VLOOKUP(CONCATENATE($A56,"_",Q$3),'Checkpoint 9'!$A$1:$AD$1300,12, FALSE)</f>
        <v>0.99989859999999997</v>
      </c>
      <c r="R56" s="20">
        <f>VLOOKUP(CONCATENATE($A56,"_",Q$3),'Checkpoint 9'!$A$1:$AD$1300,14, FALSE)</f>
        <v>7.0654000000000003E-3</v>
      </c>
      <c r="S56" s="20">
        <f>VLOOKUP(CONCATENATE($A56,"_",Q$3),'Checkpoint 9'!$A$1:$AD$1300,18, FALSE)</f>
        <v>5880.3</v>
      </c>
      <c r="T56" s="20">
        <f t="shared" si="6"/>
        <v>0</v>
      </c>
      <c r="U56" s="21">
        <f t="shared" si="7"/>
        <v>1</v>
      </c>
    </row>
    <row r="57" spans="1:21" x14ac:dyDescent="0.25">
      <c r="A57" s="27" t="s">
        <v>45</v>
      </c>
      <c r="B57" s="19">
        <f>VLOOKUP(CONCATENATE($A57,"_",B$3),'Checkpoint 9'!$A$1:$AD$1300,12, FALSE)</f>
        <v>0.99998819999999999</v>
      </c>
      <c r="C57" s="20">
        <f>VLOOKUP(CONCATENATE($A57,"_",B$3),'Checkpoint 9'!$A$1:$AD$1300,14, FALSE)</f>
        <v>1.0009999999999999E-3</v>
      </c>
      <c r="D57" s="20">
        <f>VLOOKUP(CONCATENATE($A57,"_",B$3),'Checkpoint 9'!$A$1:$AD$1300,18, FALSE)</f>
        <v>5907.8</v>
      </c>
      <c r="E57" s="20">
        <f t="shared" si="0"/>
        <v>0</v>
      </c>
      <c r="F57" s="21">
        <f t="shared" si="1"/>
        <v>1</v>
      </c>
      <c r="G57" s="19">
        <f>VLOOKUP(CONCATENATE($A57,"_",G$3),'Checkpoint 9'!$A$1:$AD$1300,12, FALSE)</f>
        <v>0.99998799999999999</v>
      </c>
      <c r="H57" s="20">
        <f>VLOOKUP(CONCATENATE($A57,"_",G$3),'Checkpoint 9'!$A$1:$AD$1300,14, FALSE)</f>
        <v>1.0054E-3</v>
      </c>
      <c r="I57" s="20">
        <f>VLOOKUP(CONCATENATE($A57,"_",G$3),'Checkpoint 9'!$A$1:$AD$1300,18, FALSE)</f>
        <v>4739.5</v>
      </c>
      <c r="J57" s="20">
        <f t="shared" si="2"/>
        <v>0</v>
      </c>
      <c r="K57" s="21">
        <f t="shared" si="3"/>
        <v>1</v>
      </c>
      <c r="L57" s="19">
        <f>VLOOKUP(CONCATENATE($A57,"_",L$3),'Checkpoint 9'!$A$1:$AD$1300,12, FALSE)</f>
        <v>0.99998830000000005</v>
      </c>
      <c r="M57" s="20">
        <f>VLOOKUP(CONCATENATE($A57,"_",L$3),'Checkpoint 9'!$A$1:$AD$1300,14, FALSE)</f>
        <v>9.9599999999999992E-4</v>
      </c>
      <c r="N57" s="20">
        <f>VLOOKUP(CONCATENATE($A57,"_",L$3),'Checkpoint 9'!$A$1:$AD$1300,18, FALSE)</f>
        <v>5880.2</v>
      </c>
      <c r="O57" s="20">
        <f t="shared" si="4"/>
        <v>0</v>
      </c>
      <c r="P57" s="21">
        <f t="shared" si="5"/>
        <v>1</v>
      </c>
      <c r="Q57" s="19">
        <f>VLOOKUP(CONCATENATE($A57,"_",Q$3),'Checkpoint 9'!$A$1:$AD$1300,12, FALSE)</f>
        <v>0.99998819999999999</v>
      </c>
      <c r="R57" s="20">
        <f>VLOOKUP(CONCATENATE($A57,"_",Q$3),'Checkpoint 9'!$A$1:$AD$1300,14, FALSE)</f>
        <v>9.9949999999999995E-4</v>
      </c>
      <c r="S57" s="20">
        <f>VLOOKUP(CONCATENATE($A57,"_",Q$3),'Checkpoint 9'!$A$1:$AD$1300,18, FALSE)</f>
        <v>4804</v>
      </c>
      <c r="T57" s="20">
        <f t="shared" si="6"/>
        <v>0</v>
      </c>
      <c r="U57" s="21">
        <f t="shared" si="7"/>
        <v>1</v>
      </c>
    </row>
    <row r="58" spans="1:21" x14ac:dyDescent="0.25">
      <c r="A58" s="27" t="s">
        <v>126</v>
      </c>
      <c r="B58" s="19">
        <f>VLOOKUP(CONCATENATE($A58,"_",B$3),'Checkpoint 9'!$A$1:$AD$1300,12, FALSE)</f>
        <v>1</v>
      </c>
      <c r="C58" s="20">
        <f>VLOOKUP(CONCATENATE($A58,"_",B$3),'Checkpoint 9'!$A$1:$AD$1300,14, FALSE)</f>
        <v>0</v>
      </c>
      <c r="D58" s="20">
        <f>VLOOKUP(CONCATENATE($A58,"_",B$3),'Checkpoint 9'!$A$1:$AD$1300,18, FALSE)</f>
        <v>720.3</v>
      </c>
      <c r="E58" s="20">
        <f t="shared" si="0"/>
        <v>1</v>
      </c>
      <c r="F58" s="21">
        <f t="shared" si="1"/>
        <v>1</v>
      </c>
      <c r="G58" s="19">
        <f>VLOOKUP(CONCATENATE($A58,"_",G$3),'Checkpoint 9'!$A$1:$AD$1300,12, FALSE)</f>
        <v>1</v>
      </c>
      <c r="H58" s="20">
        <f>VLOOKUP(CONCATENATE($A58,"_",G$3),'Checkpoint 9'!$A$1:$AD$1300,14, FALSE)</f>
        <v>0</v>
      </c>
      <c r="I58" s="20">
        <f>VLOOKUP(CONCATENATE($A58,"_",G$3),'Checkpoint 9'!$A$1:$AD$1300,18, FALSE)</f>
        <v>545.9</v>
      </c>
      <c r="J58" s="20">
        <f t="shared" si="2"/>
        <v>1</v>
      </c>
      <c r="K58" s="21">
        <f t="shared" si="3"/>
        <v>1</v>
      </c>
      <c r="L58" s="19">
        <f>VLOOKUP(CONCATENATE($A58,"_",L$3),'Checkpoint 9'!$A$1:$AD$1300,12, FALSE)</f>
        <v>1</v>
      </c>
      <c r="M58" s="20">
        <f>VLOOKUP(CONCATENATE($A58,"_",L$3),'Checkpoint 9'!$A$1:$AD$1300,14, FALSE)</f>
        <v>0</v>
      </c>
      <c r="N58" s="20">
        <f>VLOOKUP(CONCATENATE($A58,"_",L$3),'Checkpoint 9'!$A$1:$AD$1300,18, FALSE)</f>
        <v>326.89999999999998</v>
      </c>
      <c r="O58" s="20">
        <f t="shared" si="4"/>
        <v>1</v>
      </c>
      <c r="P58" s="21">
        <f t="shared" si="5"/>
        <v>1</v>
      </c>
      <c r="Q58" s="19">
        <f>VLOOKUP(CONCATENATE($A58,"_",Q$3),'Checkpoint 9'!$A$1:$AD$1300,12, FALSE)</f>
        <v>0.99587040000000004</v>
      </c>
      <c r="R58" s="20">
        <f>VLOOKUP(CONCATENATE($A58,"_",Q$3),'Checkpoint 9'!$A$1:$AD$1300,14, FALSE)</f>
        <v>7.9518000000000002E-3</v>
      </c>
      <c r="S58" s="20">
        <f>VLOOKUP(CONCATENATE($A58,"_",Q$3),'Checkpoint 9'!$A$1:$AD$1300,18, FALSE)</f>
        <v>5823</v>
      </c>
      <c r="T58" s="20">
        <f t="shared" si="6"/>
        <v>0</v>
      </c>
      <c r="U58" s="21">
        <f t="shared" si="7"/>
        <v>0</v>
      </c>
    </row>
    <row r="59" spans="1:21" x14ac:dyDescent="0.25">
      <c r="A59" s="27" t="s">
        <v>113</v>
      </c>
      <c r="B59" s="19">
        <f>VLOOKUP(CONCATENATE($A59,"_",B$3),'Checkpoint 9'!$A$1:$AD$1300,12, FALSE)</f>
        <v>1</v>
      </c>
      <c r="C59" s="20">
        <f>VLOOKUP(CONCATENATE($A59,"_",B$3),'Checkpoint 9'!$A$1:$AD$1300,14, FALSE)</f>
        <v>0</v>
      </c>
      <c r="D59" s="20">
        <f>VLOOKUP(CONCATENATE($A59,"_",B$3),'Checkpoint 9'!$A$1:$AD$1300,18, FALSE)</f>
        <v>337.4</v>
      </c>
      <c r="E59" s="20">
        <f t="shared" si="0"/>
        <v>1</v>
      </c>
      <c r="F59" s="21">
        <f t="shared" si="1"/>
        <v>1</v>
      </c>
      <c r="G59" s="19">
        <f>VLOOKUP(CONCATENATE($A59,"_",G$3),'Checkpoint 9'!$A$1:$AD$1300,12, FALSE)</f>
        <v>1</v>
      </c>
      <c r="H59" s="20">
        <f>VLOOKUP(CONCATENATE($A59,"_",G$3),'Checkpoint 9'!$A$1:$AD$1300,14, FALSE)</f>
        <v>0</v>
      </c>
      <c r="I59" s="20">
        <f>VLOOKUP(CONCATENATE($A59,"_",G$3),'Checkpoint 9'!$A$1:$AD$1300,18, FALSE)</f>
        <v>593.4</v>
      </c>
      <c r="J59" s="20">
        <f t="shared" si="2"/>
        <v>1</v>
      </c>
      <c r="K59" s="21">
        <f t="shared" si="3"/>
        <v>1</v>
      </c>
      <c r="L59" s="19">
        <f>VLOOKUP(CONCATENATE($A59,"_",L$3),'Checkpoint 9'!$A$1:$AD$1300,12, FALSE)</f>
        <v>1</v>
      </c>
      <c r="M59" s="20">
        <f>VLOOKUP(CONCATENATE($A59,"_",L$3),'Checkpoint 9'!$A$1:$AD$1300,14, FALSE)</f>
        <v>0</v>
      </c>
      <c r="N59" s="20">
        <f>VLOOKUP(CONCATENATE($A59,"_",L$3),'Checkpoint 9'!$A$1:$AD$1300,18, FALSE)</f>
        <v>247.1</v>
      </c>
      <c r="O59" s="20">
        <f t="shared" si="4"/>
        <v>1</v>
      </c>
      <c r="P59" s="21">
        <f t="shared" si="5"/>
        <v>1</v>
      </c>
      <c r="Q59" s="19">
        <f>VLOOKUP(CONCATENATE($A59,"_",Q$3),'Checkpoint 9'!$A$1:$AD$1300,12, FALSE)</f>
        <v>1</v>
      </c>
      <c r="R59" s="20">
        <f>VLOOKUP(CONCATENATE($A59,"_",Q$3),'Checkpoint 9'!$A$1:$AD$1300,14, FALSE)</f>
        <v>0</v>
      </c>
      <c r="S59" s="20">
        <f>VLOOKUP(CONCATENATE($A59,"_",Q$3),'Checkpoint 9'!$A$1:$AD$1300,18, FALSE)</f>
        <v>527.29999999999995</v>
      </c>
      <c r="T59" s="20">
        <f t="shared" si="6"/>
        <v>1</v>
      </c>
      <c r="U59" s="21">
        <f t="shared" si="7"/>
        <v>1</v>
      </c>
    </row>
    <row r="60" spans="1:21" x14ac:dyDescent="0.25">
      <c r="A60" s="27" t="s">
        <v>58</v>
      </c>
      <c r="B60" s="19">
        <f>VLOOKUP(CONCATENATE($A60,"_",B$3),'Checkpoint 9'!$A$1:$AD$1300,12, FALSE)</f>
        <v>0.99997559999999996</v>
      </c>
      <c r="C60" s="20">
        <f>VLOOKUP(CONCATENATE($A60,"_",B$3),'Checkpoint 9'!$A$1:$AD$1300,14, FALSE)</f>
        <v>6.0025E-3</v>
      </c>
      <c r="D60" s="20">
        <f>VLOOKUP(CONCATENATE($A60,"_",B$3),'Checkpoint 9'!$A$1:$AD$1300,18, FALSE)</f>
        <v>5954.5</v>
      </c>
      <c r="E60" s="20">
        <f t="shared" si="0"/>
        <v>0</v>
      </c>
      <c r="F60" s="21">
        <f t="shared" si="1"/>
        <v>1</v>
      </c>
      <c r="G60" s="19">
        <f>VLOOKUP(CONCATENATE($A60,"_",G$3),'Checkpoint 9'!$A$1:$AD$1300,12, FALSE)</f>
        <v>0.99997610000000003</v>
      </c>
      <c r="H60" s="20">
        <f>VLOOKUP(CONCATENATE($A60,"_",G$3),'Checkpoint 9'!$A$1:$AD$1300,14, FALSE)</f>
        <v>5.9424999999999999E-3</v>
      </c>
      <c r="I60" s="20">
        <f>VLOOKUP(CONCATENATE($A60,"_",G$3),'Checkpoint 9'!$A$1:$AD$1300,18, FALSE)</f>
        <v>5940.9</v>
      </c>
      <c r="J60" s="20">
        <f t="shared" si="2"/>
        <v>0</v>
      </c>
      <c r="K60" s="21">
        <f t="shared" si="3"/>
        <v>1</v>
      </c>
      <c r="L60" s="19">
        <f>VLOOKUP(CONCATENATE($A60,"_",L$3),'Checkpoint 9'!$A$1:$AD$1300,12, FALSE)</f>
        <v>0.99998770000000003</v>
      </c>
      <c r="M60" s="20">
        <f>VLOOKUP(CONCATENATE($A60,"_",L$3),'Checkpoint 9'!$A$1:$AD$1300,14, FALSE)</f>
        <v>4.2637999999999999E-3</v>
      </c>
      <c r="N60" s="20">
        <f>VLOOKUP(CONCATENATE($A60,"_",L$3),'Checkpoint 9'!$A$1:$AD$1300,18, FALSE)</f>
        <v>5867.4</v>
      </c>
      <c r="O60" s="20">
        <f t="shared" si="4"/>
        <v>0</v>
      </c>
      <c r="P60" s="21">
        <f t="shared" si="5"/>
        <v>1</v>
      </c>
      <c r="Q60" s="19">
        <f>VLOOKUP(CONCATENATE($A60,"_",Q$3),'Checkpoint 9'!$A$1:$AD$1300,12, FALSE)</f>
        <v>0.99997369999999997</v>
      </c>
      <c r="R60" s="20">
        <f>VLOOKUP(CONCATENATE($A60,"_",Q$3),'Checkpoint 9'!$A$1:$AD$1300,14, FALSE)</f>
        <v>6.2313999999999998E-3</v>
      </c>
      <c r="S60" s="20">
        <f>VLOOKUP(CONCATENATE($A60,"_",Q$3),'Checkpoint 9'!$A$1:$AD$1300,18, FALSE)</f>
        <v>5915.7</v>
      </c>
      <c r="T60" s="20">
        <f t="shared" si="6"/>
        <v>0</v>
      </c>
      <c r="U60" s="21">
        <f t="shared" si="7"/>
        <v>1</v>
      </c>
    </row>
    <row r="61" spans="1:21" x14ac:dyDescent="0.25">
      <c r="A61" s="27" t="s">
        <v>56</v>
      </c>
      <c r="B61" s="19">
        <f>VLOOKUP(CONCATENATE($A61,"_",B$3),'Checkpoint 9'!$A$1:$AD$1300,12, FALSE)</f>
        <v>0.99999760000000004</v>
      </c>
      <c r="C61" s="20">
        <f>VLOOKUP(CONCATENATE($A61,"_",B$3),'Checkpoint 9'!$A$1:$AD$1300,14, FALSE)</f>
        <v>3.274E-3</v>
      </c>
      <c r="D61" s="20">
        <f>VLOOKUP(CONCATENATE($A61,"_",B$3),'Checkpoint 9'!$A$1:$AD$1300,18, FALSE)</f>
        <v>6369.3</v>
      </c>
      <c r="E61" s="20">
        <f t="shared" si="0"/>
        <v>0</v>
      </c>
      <c r="F61" s="21">
        <f t="shared" si="1"/>
        <v>1</v>
      </c>
      <c r="G61" s="19">
        <f>VLOOKUP(CONCATENATE($A61,"_",G$3),'Checkpoint 9'!$A$1:$AD$1300,12, FALSE)</f>
        <v>0.99999720000000003</v>
      </c>
      <c r="H61" s="20">
        <f>VLOOKUP(CONCATENATE($A61,"_",G$3),'Checkpoint 9'!$A$1:$AD$1300,14, FALSE)</f>
        <v>3.5124000000000002E-3</v>
      </c>
      <c r="I61" s="20">
        <f>VLOOKUP(CONCATENATE($A61,"_",G$3),'Checkpoint 9'!$A$1:$AD$1300,18, FALSE)</f>
        <v>5930.7</v>
      </c>
      <c r="J61" s="20">
        <f t="shared" si="2"/>
        <v>0</v>
      </c>
      <c r="K61" s="21">
        <f t="shared" si="3"/>
        <v>1</v>
      </c>
      <c r="L61" s="19">
        <f>VLOOKUP(CONCATENATE($A61,"_",L$3),'Checkpoint 9'!$A$1:$AD$1300,12, FALSE)</f>
        <v>0.9999981</v>
      </c>
      <c r="M61" s="20">
        <f>VLOOKUP(CONCATENATE($A61,"_",L$3),'Checkpoint 9'!$A$1:$AD$1300,14, FALSE)</f>
        <v>2.9258999999999999E-3</v>
      </c>
      <c r="N61" s="20">
        <f>VLOOKUP(CONCATENATE($A61,"_",L$3),'Checkpoint 9'!$A$1:$AD$1300,18, FALSE)</f>
        <v>6432.2</v>
      </c>
      <c r="O61" s="20">
        <f t="shared" si="4"/>
        <v>0</v>
      </c>
      <c r="P61" s="21">
        <f t="shared" si="5"/>
        <v>1</v>
      </c>
      <c r="Q61" s="19">
        <f>VLOOKUP(CONCATENATE($A61,"_",Q$3),'Checkpoint 9'!$A$1:$AD$1300,12, FALSE)</f>
        <v>0.99999780000000005</v>
      </c>
      <c r="R61" s="20">
        <f>VLOOKUP(CONCATENATE($A61,"_",Q$3),'Checkpoint 9'!$A$1:$AD$1300,14, FALSE)</f>
        <v>3.1454999999999999E-3</v>
      </c>
      <c r="S61" s="20">
        <f>VLOOKUP(CONCATENATE($A61,"_",Q$3),'Checkpoint 9'!$A$1:$AD$1300,18, FALSE)</f>
        <v>6302.9</v>
      </c>
      <c r="T61" s="20">
        <f t="shared" si="6"/>
        <v>0</v>
      </c>
      <c r="U61" s="21">
        <f t="shared" si="7"/>
        <v>1</v>
      </c>
    </row>
    <row r="62" spans="1:21" x14ac:dyDescent="0.25">
      <c r="A62" s="27" t="s">
        <v>70</v>
      </c>
      <c r="B62" s="19">
        <f>VLOOKUP(CONCATENATE($A62,"_",B$3),'Checkpoint 9'!$A$1:$AD$1300,12, FALSE)</f>
        <v>1</v>
      </c>
      <c r="C62" s="20">
        <f>VLOOKUP(CONCATENATE($A62,"_",B$3),'Checkpoint 9'!$A$1:$AD$1300,14, FALSE)</f>
        <v>0</v>
      </c>
      <c r="D62" s="20">
        <f>VLOOKUP(CONCATENATE($A62,"_",B$3),'Checkpoint 9'!$A$1:$AD$1300,18, FALSE)</f>
        <v>33.700000000000003</v>
      </c>
      <c r="E62" s="20">
        <f t="shared" si="0"/>
        <v>1</v>
      </c>
      <c r="F62" s="21">
        <f t="shared" si="1"/>
        <v>1</v>
      </c>
      <c r="G62" s="19">
        <f>VLOOKUP(CONCATENATE($A62,"_",G$3),'Checkpoint 9'!$A$1:$AD$1300,12, FALSE)</f>
        <v>1</v>
      </c>
      <c r="H62" s="20">
        <f>VLOOKUP(CONCATENATE($A62,"_",G$3),'Checkpoint 9'!$A$1:$AD$1300,14, FALSE)</f>
        <v>0</v>
      </c>
      <c r="I62" s="20">
        <f>VLOOKUP(CONCATENATE($A62,"_",G$3),'Checkpoint 9'!$A$1:$AD$1300,18, FALSE)</f>
        <v>12.8</v>
      </c>
      <c r="J62" s="20">
        <f t="shared" si="2"/>
        <v>1</v>
      </c>
      <c r="K62" s="21">
        <f t="shared" si="3"/>
        <v>1</v>
      </c>
      <c r="L62" s="19">
        <f>VLOOKUP(CONCATENATE($A62,"_",L$3),'Checkpoint 9'!$A$1:$AD$1300,12, FALSE)</f>
        <v>1</v>
      </c>
      <c r="M62" s="20">
        <f>VLOOKUP(CONCATENATE($A62,"_",L$3),'Checkpoint 9'!$A$1:$AD$1300,14, FALSE)</f>
        <v>0</v>
      </c>
      <c r="N62" s="20">
        <f>VLOOKUP(CONCATENATE($A62,"_",L$3),'Checkpoint 9'!$A$1:$AD$1300,18, FALSE)</f>
        <v>13.9</v>
      </c>
      <c r="O62" s="20">
        <f t="shared" si="4"/>
        <v>1</v>
      </c>
      <c r="P62" s="21">
        <f t="shared" si="5"/>
        <v>1</v>
      </c>
      <c r="Q62" s="19">
        <f>VLOOKUP(CONCATENATE($A62,"_",Q$3),'Checkpoint 9'!$A$1:$AD$1300,12, FALSE)</f>
        <v>1</v>
      </c>
      <c r="R62" s="20">
        <f>VLOOKUP(CONCATENATE($A62,"_",Q$3),'Checkpoint 9'!$A$1:$AD$1300,14, FALSE)</f>
        <v>0</v>
      </c>
      <c r="S62" s="20">
        <f>VLOOKUP(CONCATENATE($A62,"_",Q$3),'Checkpoint 9'!$A$1:$AD$1300,18, FALSE)</f>
        <v>13.3</v>
      </c>
      <c r="T62" s="20">
        <f t="shared" si="6"/>
        <v>1</v>
      </c>
      <c r="U62" s="21">
        <f t="shared" si="7"/>
        <v>1</v>
      </c>
    </row>
    <row r="63" spans="1:21" x14ac:dyDescent="0.25">
      <c r="A63" s="27" t="s">
        <v>69</v>
      </c>
      <c r="B63" s="19">
        <f>VLOOKUP(CONCATENATE($A63,"_",B$3),'Checkpoint 9'!$A$1:$AD$1300,12, FALSE)</f>
        <v>1</v>
      </c>
      <c r="C63" s="20">
        <f>VLOOKUP(CONCATENATE($A63,"_",B$3),'Checkpoint 9'!$A$1:$AD$1300,14, FALSE)</f>
        <v>0</v>
      </c>
      <c r="D63" s="20">
        <f>VLOOKUP(CONCATENATE($A63,"_",B$3),'Checkpoint 9'!$A$1:$AD$1300,18, FALSE)</f>
        <v>42</v>
      </c>
      <c r="E63" s="20">
        <f t="shared" si="0"/>
        <v>1</v>
      </c>
      <c r="F63" s="21">
        <f t="shared" si="1"/>
        <v>1</v>
      </c>
      <c r="G63" s="19">
        <f>VLOOKUP(CONCATENATE($A63,"_",G$3),'Checkpoint 9'!$A$1:$AD$1300,12, FALSE)</f>
        <v>1</v>
      </c>
      <c r="H63" s="20">
        <f>VLOOKUP(CONCATENATE($A63,"_",G$3),'Checkpoint 9'!$A$1:$AD$1300,14, FALSE)</f>
        <v>0</v>
      </c>
      <c r="I63" s="20">
        <f>VLOOKUP(CONCATENATE($A63,"_",G$3),'Checkpoint 9'!$A$1:$AD$1300,18, FALSE)</f>
        <v>13</v>
      </c>
      <c r="J63" s="20">
        <f t="shared" si="2"/>
        <v>1</v>
      </c>
      <c r="K63" s="21">
        <f t="shared" si="3"/>
        <v>1</v>
      </c>
      <c r="L63" s="19">
        <f>VLOOKUP(CONCATENATE($A63,"_",L$3),'Checkpoint 9'!$A$1:$AD$1300,12, FALSE)</f>
        <v>1</v>
      </c>
      <c r="M63" s="20">
        <f>VLOOKUP(CONCATENATE($A63,"_",L$3),'Checkpoint 9'!$A$1:$AD$1300,14, FALSE)</f>
        <v>0</v>
      </c>
      <c r="N63" s="20">
        <f>VLOOKUP(CONCATENATE($A63,"_",L$3),'Checkpoint 9'!$A$1:$AD$1300,18, FALSE)</f>
        <v>14</v>
      </c>
      <c r="O63" s="20">
        <f t="shared" si="4"/>
        <v>1</v>
      </c>
      <c r="P63" s="21">
        <f t="shared" si="5"/>
        <v>1</v>
      </c>
      <c r="Q63" s="19">
        <f>VLOOKUP(CONCATENATE($A63,"_",Q$3),'Checkpoint 9'!$A$1:$AD$1300,12, FALSE)</f>
        <v>1</v>
      </c>
      <c r="R63" s="20">
        <f>VLOOKUP(CONCATENATE($A63,"_",Q$3),'Checkpoint 9'!$A$1:$AD$1300,14, FALSE)</f>
        <v>0</v>
      </c>
      <c r="S63" s="20">
        <f>VLOOKUP(CONCATENATE($A63,"_",Q$3),'Checkpoint 9'!$A$1:$AD$1300,18, FALSE)</f>
        <v>29.3</v>
      </c>
      <c r="T63" s="20">
        <f t="shared" si="6"/>
        <v>1</v>
      </c>
      <c r="U63" s="21">
        <f t="shared" si="7"/>
        <v>1</v>
      </c>
    </row>
    <row r="64" spans="1:21" x14ac:dyDescent="0.25">
      <c r="A64" s="27" t="s">
        <v>127</v>
      </c>
      <c r="B64" s="19">
        <f>VLOOKUP(CONCATENATE($A64,"_",B$3),'Checkpoint 9'!$A$1:$AD$1300,12, FALSE)</f>
        <v>1</v>
      </c>
      <c r="C64" s="20">
        <f>VLOOKUP(CONCATENATE($A64,"_",B$3),'Checkpoint 9'!$A$1:$AD$1300,14, FALSE)</f>
        <v>0</v>
      </c>
      <c r="D64" s="20">
        <f>VLOOKUP(CONCATENATE($A64,"_",B$3),'Checkpoint 9'!$A$1:$AD$1300,18, FALSE)</f>
        <v>739.2</v>
      </c>
      <c r="E64" s="20">
        <f t="shared" si="0"/>
        <v>1</v>
      </c>
      <c r="F64" s="21">
        <f t="shared" si="1"/>
        <v>1</v>
      </c>
      <c r="G64" s="19">
        <f>VLOOKUP(CONCATENATE($A64,"_",G$3),'Checkpoint 9'!$A$1:$AD$1300,12, FALSE)</f>
        <v>1</v>
      </c>
      <c r="H64" s="20">
        <f>VLOOKUP(CONCATENATE($A64,"_",G$3),'Checkpoint 9'!$A$1:$AD$1300,14, FALSE)</f>
        <v>0</v>
      </c>
      <c r="I64" s="20">
        <f>VLOOKUP(CONCATENATE($A64,"_",G$3),'Checkpoint 9'!$A$1:$AD$1300,18, FALSE)</f>
        <v>1030.4000000000001</v>
      </c>
      <c r="J64" s="20">
        <f t="shared" si="2"/>
        <v>1</v>
      </c>
      <c r="K64" s="21">
        <f t="shared" si="3"/>
        <v>1</v>
      </c>
      <c r="L64" s="19">
        <f>VLOOKUP(CONCATENATE($A64,"_",L$3),'Checkpoint 9'!$A$1:$AD$1300,12, FALSE)</f>
        <v>1</v>
      </c>
      <c r="M64" s="20">
        <f>VLOOKUP(CONCATENATE($A64,"_",L$3),'Checkpoint 9'!$A$1:$AD$1300,14, FALSE)</f>
        <v>0</v>
      </c>
      <c r="N64" s="20">
        <f>VLOOKUP(CONCATENATE($A64,"_",L$3),'Checkpoint 9'!$A$1:$AD$1300,18, FALSE)</f>
        <v>4424.3</v>
      </c>
      <c r="O64" s="20">
        <f t="shared" si="4"/>
        <v>1</v>
      </c>
      <c r="P64" s="21">
        <f t="shared" si="5"/>
        <v>1</v>
      </c>
      <c r="Q64" s="19">
        <f>VLOOKUP(CONCATENATE($A64,"_",Q$3),'Checkpoint 9'!$A$1:$AD$1300,12, FALSE)</f>
        <v>1</v>
      </c>
      <c r="R64" s="20">
        <f>VLOOKUP(CONCATENATE($A64,"_",Q$3),'Checkpoint 9'!$A$1:$AD$1300,14, FALSE)</f>
        <v>0</v>
      </c>
      <c r="S64" s="20">
        <f>VLOOKUP(CONCATENATE($A64,"_",Q$3),'Checkpoint 9'!$A$1:$AD$1300,18, FALSE)</f>
        <v>754.1</v>
      </c>
      <c r="T64" s="20">
        <f t="shared" si="6"/>
        <v>1</v>
      </c>
      <c r="U64" s="21">
        <f t="shared" si="7"/>
        <v>1</v>
      </c>
    </row>
    <row r="65" spans="1:21" x14ac:dyDescent="0.25">
      <c r="A65" s="27" t="s">
        <v>134</v>
      </c>
      <c r="B65" s="19">
        <f>VLOOKUP(CONCATENATE($A65,"_",B$3),'Checkpoint 9'!$A$1:$AD$1300,12, FALSE)</f>
        <v>1</v>
      </c>
      <c r="C65" s="20">
        <f>VLOOKUP(CONCATENATE($A65,"_",B$3),'Checkpoint 9'!$A$1:$AD$1300,14, FALSE)</f>
        <v>0</v>
      </c>
      <c r="D65" s="20">
        <f>VLOOKUP(CONCATENATE($A65,"_",B$3),'Checkpoint 9'!$A$1:$AD$1300,18, FALSE)</f>
        <v>56.3</v>
      </c>
      <c r="E65" s="20">
        <f t="shared" si="0"/>
        <v>1</v>
      </c>
      <c r="F65" s="21">
        <f t="shared" si="1"/>
        <v>1</v>
      </c>
      <c r="G65" s="19">
        <f>VLOOKUP(CONCATENATE($A65,"_",G$3),'Checkpoint 9'!$A$1:$AD$1300,12, FALSE)</f>
        <v>1</v>
      </c>
      <c r="H65" s="20">
        <f>VLOOKUP(CONCATENATE($A65,"_",G$3),'Checkpoint 9'!$A$1:$AD$1300,14, FALSE)</f>
        <v>0</v>
      </c>
      <c r="I65" s="20">
        <f>VLOOKUP(CONCATENATE($A65,"_",G$3),'Checkpoint 9'!$A$1:$AD$1300,18, FALSE)</f>
        <v>87.5</v>
      </c>
      <c r="J65" s="20">
        <f t="shared" si="2"/>
        <v>1</v>
      </c>
      <c r="K65" s="21">
        <f t="shared" si="3"/>
        <v>1</v>
      </c>
      <c r="L65" s="19">
        <f>VLOOKUP(CONCATENATE($A65,"_",L$3),'Checkpoint 9'!$A$1:$AD$1300,12, FALSE)</f>
        <v>1</v>
      </c>
      <c r="M65" s="20">
        <f>VLOOKUP(CONCATENATE($A65,"_",L$3),'Checkpoint 9'!$A$1:$AD$1300,14, FALSE)</f>
        <v>0</v>
      </c>
      <c r="N65" s="20">
        <f>VLOOKUP(CONCATENATE($A65,"_",L$3),'Checkpoint 9'!$A$1:$AD$1300,18, FALSE)</f>
        <v>4306.6000000000004</v>
      </c>
      <c r="O65" s="20">
        <f t="shared" si="4"/>
        <v>1</v>
      </c>
      <c r="P65" s="21">
        <f t="shared" si="5"/>
        <v>1</v>
      </c>
      <c r="Q65" s="19">
        <f>VLOOKUP(CONCATENATE($A65,"_",Q$3),'Checkpoint 9'!$A$1:$AD$1300,12, FALSE)</f>
        <v>1</v>
      </c>
      <c r="R65" s="20">
        <f>VLOOKUP(CONCATENATE($A65,"_",Q$3),'Checkpoint 9'!$A$1:$AD$1300,14, FALSE)</f>
        <v>0</v>
      </c>
      <c r="S65" s="20">
        <f>VLOOKUP(CONCATENATE($A65,"_",Q$3),'Checkpoint 9'!$A$1:$AD$1300,18, FALSE)</f>
        <v>61</v>
      </c>
      <c r="T65" s="20">
        <f t="shared" si="6"/>
        <v>1</v>
      </c>
      <c r="U65" s="21">
        <f t="shared" si="7"/>
        <v>1</v>
      </c>
    </row>
    <row r="66" spans="1:21" x14ac:dyDescent="0.25">
      <c r="A66" s="27" t="s">
        <v>49</v>
      </c>
      <c r="B66" s="19">
        <f>VLOOKUP(CONCATENATE($A66,"_",B$3),'Checkpoint 9'!$A$1:$AD$1300,12, FALSE)</f>
        <v>0.99997119999999995</v>
      </c>
      <c r="C66" s="20">
        <f>VLOOKUP(CONCATENATE($A66,"_",B$3),'Checkpoint 9'!$A$1:$AD$1300,14, FALSE)</f>
        <v>4.6220999999999996E-3</v>
      </c>
      <c r="D66" s="20">
        <f>VLOOKUP(CONCATENATE($A66,"_",B$3),'Checkpoint 9'!$A$1:$AD$1300,18, FALSE)</f>
        <v>5735.8</v>
      </c>
      <c r="E66" s="20">
        <f t="shared" si="0"/>
        <v>0</v>
      </c>
      <c r="F66" s="21">
        <f t="shared" si="1"/>
        <v>1</v>
      </c>
      <c r="G66" s="19">
        <f>VLOOKUP(CONCATENATE($A66,"_",G$3),'Checkpoint 9'!$A$1:$AD$1300,12, FALSE)</f>
        <v>0.99997020000000003</v>
      </c>
      <c r="H66" s="20">
        <f>VLOOKUP(CONCATENATE($A66,"_",G$3),'Checkpoint 9'!$A$1:$AD$1300,14, FALSE)</f>
        <v>4.7042999999999998E-3</v>
      </c>
      <c r="I66" s="20">
        <f>VLOOKUP(CONCATENATE($A66,"_",G$3),'Checkpoint 9'!$A$1:$AD$1300,18, FALSE)</f>
        <v>5725.8</v>
      </c>
      <c r="J66" s="20">
        <f t="shared" si="2"/>
        <v>0</v>
      </c>
      <c r="K66" s="21">
        <f t="shared" si="3"/>
        <v>1</v>
      </c>
      <c r="L66" s="19">
        <f>VLOOKUP(CONCATENATE($A66,"_",L$3),'Checkpoint 9'!$A$1:$AD$1300,12, FALSE)</f>
        <v>0.9999709</v>
      </c>
      <c r="M66" s="20">
        <f>VLOOKUP(CONCATENATE($A66,"_",L$3),'Checkpoint 9'!$A$1:$AD$1300,14, FALSE)</f>
        <v>4.6424999999999999E-3</v>
      </c>
      <c r="N66" s="20">
        <f>VLOOKUP(CONCATENATE($A66,"_",L$3),'Checkpoint 9'!$A$1:$AD$1300,18, FALSE)</f>
        <v>5694.6</v>
      </c>
      <c r="O66" s="20">
        <f t="shared" si="4"/>
        <v>0</v>
      </c>
      <c r="P66" s="21">
        <f t="shared" si="5"/>
        <v>1</v>
      </c>
      <c r="Q66" s="19">
        <f>VLOOKUP(CONCATENATE($A66,"_",Q$3),'Checkpoint 9'!$A$1:$AD$1300,12, FALSE)</f>
        <v>0.99997100000000005</v>
      </c>
      <c r="R66" s="20">
        <f>VLOOKUP(CONCATENATE($A66,"_",Q$3),'Checkpoint 9'!$A$1:$AD$1300,14, FALSE)</f>
        <v>4.6420000000000003E-3</v>
      </c>
      <c r="S66" s="20">
        <f>VLOOKUP(CONCATENATE($A66,"_",Q$3),'Checkpoint 9'!$A$1:$AD$1300,18, FALSE)</f>
        <v>5606.2</v>
      </c>
      <c r="T66" s="20">
        <f t="shared" si="6"/>
        <v>0</v>
      </c>
      <c r="U66" s="21">
        <f t="shared" si="7"/>
        <v>1</v>
      </c>
    </row>
    <row r="67" spans="1:21" x14ac:dyDescent="0.25">
      <c r="A67" s="27" t="s">
        <v>79</v>
      </c>
      <c r="B67" s="19">
        <f>VLOOKUP(CONCATENATE($A67,"_",B$3),'Checkpoint 9'!$A$1:$AD$1300,12, FALSE)</f>
        <v>1</v>
      </c>
      <c r="C67" s="20">
        <f>VLOOKUP(CONCATENATE($A67,"_",B$3),'Checkpoint 9'!$A$1:$AD$1300,14, FALSE)</f>
        <v>0</v>
      </c>
      <c r="D67" s="20">
        <f>VLOOKUP(CONCATENATE($A67,"_",B$3),'Checkpoint 9'!$A$1:$AD$1300,18, FALSE)</f>
        <v>13.5</v>
      </c>
      <c r="E67" s="20">
        <f t="shared" si="0"/>
        <v>1</v>
      </c>
      <c r="F67" s="21">
        <f t="shared" si="1"/>
        <v>1</v>
      </c>
      <c r="G67" s="19">
        <f>VLOOKUP(CONCATENATE($A67,"_",G$3),'Checkpoint 9'!$A$1:$AD$1300,12, FALSE)</f>
        <v>1</v>
      </c>
      <c r="H67" s="20">
        <f>VLOOKUP(CONCATENATE($A67,"_",G$3),'Checkpoint 9'!$A$1:$AD$1300,14, FALSE)</f>
        <v>0</v>
      </c>
      <c r="I67" s="20">
        <f>VLOOKUP(CONCATENATE($A67,"_",G$3),'Checkpoint 9'!$A$1:$AD$1300,18, FALSE)</f>
        <v>13.1</v>
      </c>
      <c r="J67" s="20">
        <f t="shared" si="2"/>
        <v>1</v>
      </c>
      <c r="K67" s="21">
        <f t="shared" si="3"/>
        <v>1</v>
      </c>
      <c r="L67" s="19">
        <f>VLOOKUP(CONCATENATE($A67,"_",L$3),'Checkpoint 9'!$A$1:$AD$1300,12, FALSE)</f>
        <v>1</v>
      </c>
      <c r="M67" s="20">
        <f>VLOOKUP(CONCATENATE($A67,"_",L$3),'Checkpoint 9'!$A$1:$AD$1300,14, FALSE)</f>
        <v>0</v>
      </c>
      <c r="N67" s="20">
        <f>VLOOKUP(CONCATENATE($A67,"_",L$3),'Checkpoint 9'!$A$1:$AD$1300,18, FALSE)</f>
        <v>12.5</v>
      </c>
      <c r="O67" s="20">
        <f t="shared" si="4"/>
        <v>1</v>
      </c>
      <c r="P67" s="21">
        <f t="shared" si="5"/>
        <v>1</v>
      </c>
      <c r="Q67" s="19">
        <f>VLOOKUP(CONCATENATE($A67,"_",Q$3),'Checkpoint 9'!$A$1:$AD$1300,12, FALSE)</f>
        <v>1</v>
      </c>
      <c r="R67" s="20">
        <f>VLOOKUP(CONCATENATE($A67,"_",Q$3),'Checkpoint 9'!$A$1:$AD$1300,14, FALSE)</f>
        <v>0</v>
      </c>
      <c r="S67" s="20">
        <f>VLOOKUP(CONCATENATE($A67,"_",Q$3),'Checkpoint 9'!$A$1:$AD$1300,18, FALSE)</f>
        <v>12</v>
      </c>
      <c r="T67" s="20">
        <f t="shared" si="6"/>
        <v>1</v>
      </c>
      <c r="U67" s="21">
        <f t="shared" si="7"/>
        <v>1</v>
      </c>
    </row>
    <row r="68" spans="1:21" x14ac:dyDescent="0.25">
      <c r="A68" s="27" t="s">
        <v>43</v>
      </c>
      <c r="B68" s="19">
        <f>VLOOKUP(CONCATENATE($A68,"_",B$3),'Checkpoint 9'!$A$1:$AD$1300,12, FALSE)</f>
        <v>1</v>
      </c>
      <c r="C68" s="20">
        <f>VLOOKUP(CONCATENATE($A68,"_",B$3),'Checkpoint 9'!$A$1:$AD$1300,14, FALSE)</f>
        <v>0</v>
      </c>
      <c r="D68" s="20">
        <f>VLOOKUP(CONCATENATE($A68,"_",B$3),'Checkpoint 9'!$A$1:$AD$1300,18, FALSE)</f>
        <v>5.2</v>
      </c>
      <c r="E68" s="20">
        <f t="shared" si="0"/>
        <v>1</v>
      </c>
      <c r="F68" s="21">
        <f t="shared" si="1"/>
        <v>1</v>
      </c>
      <c r="G68" s="19">
        <f>VLOOKUP(CONCATENATE($A68,"_",G$3),'Checkpoint 9'!$A$1:$AD$1300,12, FALSE)</f>
        <v>1</v>
      </c>
      <c r="H68" s="20">
        <f>VLOOKUP(CONCATENATE($A68,"_",G$3),'Checkpoint 9'!$A$1:$AD$1300,14, FALSE)</f>
        <v>0</v>
      </c>
      <c r="I68" s="20">
        <f>VLOOKUP(CONCATENATE($A68,"_",G$3),'Checkpoint 9'!$A$1:$AD$1300,18, FALSE)</f>
        <v>6.3</v>
      </c>
      <c r="J68" s="20">
        <f t="shared" si="2"/>
        <v>1</v>
      </c>
      <c r="K68" s="21">
        <f t="shared" si="3"/>
        <v>1</v>
      </c>
      <c r="L68" s="19">
        <f>VLOOKUP(CONCATENATE($A68,"_",L$3),'Checkpoint 9'!$A$1:$AD$1300,12, FALSE)</f>
        <v>1</v>
      </c>
      <c r="M68" s="20">
        <f>VLOOKUP(CONCATENATE($A68,"_",L$3),'Checkpoint 9'!$A$1:$AD$1300,14, FALSE)</f>
        <v>0</v>
      </c>
      <c r="N68" s="20">
        <f>VLOOKUP(CONCATENATE($A68,"_",L$3),'Checkpoint 9'!$A$1:$AD$1300,18, FALSE)</f>
        <v>5</v>
      </c>
      <c r="O68" s="20">
        <f t="shared" si="4"/>
        <v>1</v>
      </c>
      <c r="P68" s="21">
        <f t="shared" si="5"/>
        <v>1</v>
      </c>
      <c r="Q68" s="19">
        <f>VLOOKUP(CONCATENATE($A68,"_",Q$3),'Checkpoint 9'!$A$1:$AD$1300,12, FALSE)</f>
        <v>1</v>
      </c>
      <c r="R68" s="20">
        <f>VLOOKUP(CONCATENATE($A68,"_",Q$3),'Checkpoint 9'!$A$1:$AD$1300,14, FALSE)</f>
        <v>0</v>
      </c>
      <c r="S68" s="20">
        <f>VLOOKUP(CONCATENATE($A68,"_",Q$3),'Checkpoint 9'!$A$1:$AD$1300,18, FALSE)</f>
        <v>6.3</v>
      </c>
      <c r="T68" s="20">
        <f t="shared" si="6"/>
        <v>1</v>
      </c>
      <c r="U68" s="21">
        <f t="shared" si="7"/>
        <v>1</v>
      </c>
    </row>
    <row r="69" spans="1:21" x14ac:dyDescent="0.25">
      <c r="A69" s="27" t="s">
        <v>46</v>
      </c>
      <c r="B69" s="19">
        <f>VLOOKUP(CONCATENATE($A69,"_",B$3),'Checkpoint 9'!$A$1:$AD$1300,12, FALSE)</f>
        <v>1</v>
      </c>
      <c r="C69" s="20">
        <f>VLOOKUP(CONCATENATE($A69,"_",B$3),'Checkpoint 9'!$A$1:$AD$1300,14, FALSE)</f>
        <v>0</v>
      </c>
      <c r="D69" s="20">
        <f>VLOOKUP(CONCATENATE($A69,"_",B$3),'Checkpoint 9'!$A$1:$AD$1300,18, FALSE)</f>
        <v>8.6</v>
      </c>
      <c r="E69" s="20">
        <f t="shared" si="0"/>
        <v>1</v>
      </c>
      <c r="F69" s="21">
        <f t="shared" si="1"/>
        <v>1</v>
      </c>
      <c r="G69" s="19">
        <f>VLOOKUP(CONCATENATE($A69,"_",G$3),'Checkpoint 9'!$A$1:$AD$1300,12, FALSE)</f>
        <v>1</v>
      </c>
      <c r="H69" s="20">
        <f>VLOOKUP(CONCATENATE($A69,"_",G$3),'Checkpoint 9'!$A$1:$AD$1300,14, FALSE)</f>
        <v>0</v>
      </c>
      <c r="I69" s="20">
        <f>VLOOKUP(CONCATENATE($A69,"_",G$3),'Checkpoint 9'!$A$1:$AD$1300,18, FALSE)</f>
        <v>8</v>
      </c>
      <c r="J69" s="20">
        <f t="shared" si="2"/>
        <v>1</v>
      </c>
      <c r="K69" s="21">
        <f t="shared" si="3"/>
        <v>1</v>
      </c>
      <c r="L69" s="19">
        <f>VLOOKUP(CONCATENATE($A69,"_",L$3),'Checkpoint 9'!$A$1:$AD$1300,12, FALSE)</f>
        <v>1</v>
      </c>
      <c r="M69" s="20">
        <f>VLOOKUP(CONCATENATE($A69,"_",L$3),'Checkpoint 9'!$A$1:$AD$1300,14, FALSE)</f>
        <v>0</v>
      </c>
      <c r="N69" s="20">
        <f>VLOOKUP(CONCATENATE($A69,"_",L$3),'Checkpoint 9'!$A$1:$AD$1300,18, FALSE)</f>
        <v>7.7</v>
      </c>
      <c r="O69" s="20">
        <f t="shared" si="4"/>
        <v>1</v>
      </c>
      <c r="P69" s="21">
        <f t="shared" si="5"/>
        <v>1</v>
      </c>
      <c r="Q69" s="19">
        <f>VLOOKUP(CONCATENATE($A69,"_",Q$3),'Checkpoint 9'!$A$1:$AD$1300,12, FALSE)</f>
        <v>1</v>
      </c>
      <c r="R69" s="20">
        <f>VLOOKUP(CONCATENATE($A69,"_",Q$3),'Checkpoint 9'!$A$1:$AD$1300,14, FALSE)</f>
        <v>0</v>
      </c>
      <c r="S69" s="20">
        <f>VLOOKUP(CONCATENATE($A69,"_",Q$3),'Checkpoint 9'!$A$1:$AD$1300,18, FALSE)</f>
        <v>8.8000000000000007</v>
      </c>
      <c r="T69" s="20">
        <f t="shared" si="6"/>
        <v>1</v>
      </c>
      <c r="U69" s="21">
        <f t="shared" si="7"/>
        <v>1</v>
      </c>
    </row>
    <row r="70" spans="1:21" x14ac:dyDescent="0.25">
      <c r="A70" s="27" t="s">
        <v>95</v>
      </c>
      <c r="B70" s="19">
        <f>VLOOKUP(CONCATENATE($A70,"_",B$3),'Checkpoint 9'!$A$1:$AD$1300,12, FALSE)</f>
        <v>1</v>
      </c>
      <c r="C70" s="20">
        <f>VLOOKUP(CONCATENATE($A70,"_",B$3),'Checkpoint 9'!$A$1:$AD$1300,14, FALSE)</f>
        <v>0</v>
      </c>
      <c r="D70" s="20">
        <f>VLOOKUP(CONCATENATE($A70,"_",B$3),'Checkpoint 9'!$A$1:$AD$1300,18, FALSE)</f>
        <v>13.4</v>
      </c>
      <c r="E70" s="20">
        <f t="shared" ref="E70:E133" si="8">IF(AND(B70=1,C70=0),1,0)</f>
        <v>1</v>
      </c>
      <c r="F70" s="21">
        <f t="shared" ref="F70:F133" si="9">IF(B70&gt;0.999,1,0)</f>
        <v>1</v>
      </c>
      <c r="G70" s="19">
        <f>VLOOKUP(CONCATENATE($A70,"_",G$3),'Checkpoint 9'!$A$1:$AD$1300,12, FALSE)</f>
        <v>1</v>
      </c>
      <c r="H70" s="20">
        <f>VLOOKUP(CONCATENATE($A70,"_",G$3),'Checkpoint 9'!$A$1:$AD$1300,14, FALSE)</f>
        <v>0</v>
      </c>
      <c r="I70" s="20">
        <f>VLOOKUP(CONCATENATE($A70,"_",G$3),'Checkpoint 9'!$A$1:$AD$1300,18, FALSE)</f>
        <v>11.5</v>
      </c>
      <c r="J70" s="20">
        <f t="shared" ref="J70:J133" si="10">IF(AND(G70=1,H70=0),1,0)</f>
        <v>1</v>
      </c>
      <c r="K70" s="21">
        <f t="shared" ref="K70:K133" si="11">IF(G70&gt;0.999,1,0)</f>
        <v>1</v>
      </c>
      <c r="L70" s="19">
        <f>VLOOKUP(CONCATENATE($A70,"_",L$3),'Checkpoint 9'!$A$1:$AD$1300,12, FALSE)</f>
        <v>1</v>
      </c>
      <c r="M70" s="20">
        <f>VLOOKUP(CONCATENATE($A70,"_",L$3),'Checkpoint 9'!$A$1:$AD$1300,14, FALSE)</f>
        <v>0</v>
      </c>
      <c r="N70" s="20">
        <f>VLOOKUP(CONCATENATE($A70,"_",L$3),'Checkpoint 9'!$A$1:$AD$1300,18, FALSE)</f>
        <v>11.8</v>
      </c>
      <c r="O70" s="20">
        <f t="shared" ref="O70:O133" si="12">IF(AND(L70=1,M70=0),1,0)</f>
        <v>1</v>
      </c>
      <c r="P70" s="21">
        <f t="shared" ref="P70:P133" si="13">IF(L70&gt;0.999,1,0)</f>
        <v>1</v>
      </c>
      <c r="Q70" s="19">
        <f>VLOOKUP(CONCATENATE($A70,"_",Q$3),'Checkpoint 9'!$A$1:$AD$1300,12, FALSE)</f>
        <v>1</v>
      </c>
      <c r="R70" s="20">
        <f>VLOOKUP(CONCATENATE($A70,"_",Q$3),'Checkpoint 9'!$A$1:$AD$1300,14, FALSE)</f>
        <v>0</v>
      </c>
      <c r="S70" s="20">
        <f>VLOOKUP(CONCATENATE($A70,"_",Q$3),'Checkpoint 9'!$A$1:$AD$1300,18, FALSE)</f>
        <v>11.6</v>
      </c>
      <c r="T70" s="20">
        <f t="shared" ref="T70:T133" si="14">IF(AND(Q70=1,R70=0),1,0)</f>
        <v>1</v>
      </c>
      <c r="U70" s="21">
        <f t="shared" ref="U70:U133" si="15">IF(Q70&gt;0.999,1,0)</f>
        <v>1</v>
      </c>
    </row>
    <row r="71" spans="1:21" x14ac:dyDescent="0.25">
      <c r="A71" s="27" t="s">
        <v>63</v>
      </c>
      <c r="B71" s="19">
        <f>VLOOKUP(CONCATENATE($A71,"_",B$3),'Checkpoint 9'!$A$1:$AD$1300,12, FALSE)</f>
        <v>1</v>
      </c>
      <c r="C71" s="20">
        <f>VLOOKUP(CONCATENATE($A71,"_",B$3),'Checkpoint 9'!$A$1:$AD$1300,14, FALSE)</f>
        <v>0</v>
      </c>
      <c r="D71" s="20">
        <f>VLOOKUP(CONCATENATE($A71,"_",B$3),'Checkpoint 9'!$A$1:$AD$1300,18, FALSE)</f>
        <v>5.7</v>
      </c>
      <c r="E71" s="20">
        <f t="shared" si="8"/>
        <v>1</v>
      </c>
      <c r="F71" s="21">
        <f t="shared" si="9"/>
        <v>1</v>
      </c>
      <c r="G71" s="19">
        <f>VLOOKUP(CONCATENATE($A71,"_",G$3),'Checkpoint 9'!$A$1:$AD$1300,12, FALSE)</f>
        <v>1</v>
      </c>
      <c r="H71" s="20">
        <f>VLOOKUP(CONCATENATE($A71,"_",G$3),'Checkpoint 9'!$A$1:$AD$1300,14, FALSE)</f>
        <v>0</v>
      </c>
      <c r="I71" s="20">
        <f>VLOOKUP(CONCATENATE($A71,"_",G$3),'Checkpoint 9'!$A$1:$AD$1300,18, FALSE)</f>
        <v>5.0999999999999996</v>
      </c>
      <c r="J71" s="20">
        <f t="shared" si="10"/>
        <v>1</v>
      </c>
      <c r="K71" s="21">
        <f t="shared" si="11"/>
        <v>1</v>
      </c>
      <c r="L71" s="19">
        <f>VLOOKUP(CONCATENATE($A71,"_",L$3),'Checkpoint 9'!$A$1:$AD$1300,12, FALSE)</f>
        <v>1</v>
      </c>
      <c r="M71" s="20">
        <f>VLOOKUP(CONCATENATE($A71,"_",L$3),'Checkpoint 9'!$A$1:$AD$1300,14, FALSE)</f>
        <v>0</v>
      </c>
      <c r="N71" s="20">
        <f>VLOOKUP(CONCATENATE($A71,"_",L$3),'Checkpoint 9'!$A$1:$AD$1300,18, FALSE)</f>
        <v>6.2</v>
      </c>
      <c r="O71" s="20">
        <f t="shared" si="12"/>
        <v>1</v>
      </c>
      <c r="P71" s="21">
        <f t="shared" si="13"/>
        <v>1</v>
      </c>
      <c r="Q71" s="19">
        <f>VLOOKUP(CONCATENATE($A71,"_",Q$3),'Checkpoint 9'!$A$1:$AD$1300,12, FALSE)</f>
        <v>1</v>
      </c>
      <c r="R71" s="20">
        <f>VLOOKUP(CONCATENATE($A71,"_",Q$3),'Checkpoint 9'!$A$1:$AD$1300,14, FALSE)</f>
        <v>0</v>
      </c>
      <c r="S71" s="20">
        <f>VLOOKUP(CONCATENATE($A71,"_",Q$3),'Checkpoint 9'!$A$1:$AD$1300,18, FALSE)</f>
        <v>5.2</v>
      </c>
      <c r="T71" s="20">
        <f t="shared" si="14"/>
        <v>1</v>
      </c>
      <c r="U71" s="21">
        <f t="shared" si="15"/>
        <v>1</v>
      </c>
    </row>
    <row r="72" spans="1:21" x14ac:dyDescent="0.25">
      <c r="A72" s="27" t="s">
        <v>71</v>
      </c>
      <c r="B72" s="19">
        <f>VLOOKUP(CONCATENATE($A72,"_",B$3),'Checkpoint 9'!$A$1:$AD$1300,12, FALSE)</f>
        <v>1</v>
      </c>
      <c r="C72" s="20">
        <f>VLOOKUP(CONCATENATE($A72,"_",B$3),'Checkpoint 9'!$A$1:$AD$1300,14, FALSE)</f>
        <v>0</v>
      </c>
      <c r="D72" s="20">
        <f>VLOOKUP(CONCATENATE($A72,"_",B$3),'Checkpoint 9'!$A$1:$AD$1300,18, FALSE)</f>
        <v>8</v>
      </c>
      <c r="E72" s="20">
        <f t="shared" si="8"/>
        <v>1</v>
      </c>
      <c r="F72" s="21">
        <f t="shared" si="9"/>
        <v>1</v>
      </c>
      <c r="G72" s="19">
        <f>VLOOKUP(CONCATENATE($A72,"_",G$3),'Checkpoint 9'!$A$1:$AD$1300,12, FALSE)</f>
        <v>1</v>
      </c>
      <c r="H72" s="20">
        <f>VLOOKUP(CONCATENATE($A72,"_",G$3),'Checkpoint 9'!$A$1:$AD$1300,14, FALSE)</f>
        <v>0</v>
      </c>
      <c r="I72" s="20">
        <f>VLOOKUP(CONCATENATE($A72,"_",G$3),'Checkpoint 9'!$A$1:$AD$1300,18, FALSE)</f>
        <v>6.6</v>
      </c>
      <c r="J72" s="20">
        <f t="shared" si="10"/>
        <v>1</v>
      </c>
      <c r="K72" s="21">
        <f t="shared" si="11"/>
        <v>1</v>
      </c>
      <c r="L72" s="19">
        <f>VLOOKUP(CONCATENATE($A72,"_",L$3),'Checkpoint 9'!$A$1:$AD$1300,12, FALSE)</f>
        <v>1</v>
      </c>
      <c r="M72" s="20">
        <f>VLOOKUP(CONCATENATE($A72,"_",L$3),'Checkpoint 9'!$A$1:$AD$1300,14, FALSE)</f>
        <v>0</v>
      </c>
      <c r="N72" s="20">
        <f>VLOOKUP(CONCATENATE($A72,"_",L$3),'Checkpoint 9'!$A$1:$AD$1300,18, FALSE)</f>
        <v>7.3</v>
      </c>
      <c r="O72" s="20">
        <f t="shared" si="12"/>
        <v>1</v>
      </c>
      <c r="P72" s="21">
        <f t="shared" si="13"/>
        <v>1</v>
      </c>
      <c r="Q72" s="19">
        <f>VLOOKUP(CONCATENATE($A72,"_",Q$3),'Checkpoint 9'!$A$1:$AD$1300,12, FALSE)</f>
        <v>1</v>
      </c>
      <c r="R72" s="20">
        <f>VLOOKUP(CONCATENATE($A72,"_",Q$3),'Checkpoint 9'!$A$1:$AD$1300,14, FALSE)</f>
        <v>0</v>
      </c>
      <c r="S72" s="20">
        <f>VLOOKUP(CONCATENATE($A72,"_",Q$3),'Checkpoint 9'!$A$1:$AD$1300,18, FALSE)</f>
        <v>6.3</v>
      </c>
      <c r="T72" s="20">
        <f t="shared" si="14"/>
        <v>1</v>
      </c>
      <c r="U72" s="21">
        <f t="shared" si="15"/>
        <v>1</v>
      </c>
    </row>
    <row r="73" spans="1:21" x14ac:dyDescent="0.25">
      <c r="A73" s="27" t="s">
        <v>133</v>
      </c>
      <c r="B73" s="19">
        <f>VLOOKUP(CONCATENATE($A73,"_",B$3),'Checkpoint 9'!$A$1:$AD$1300,12, FALSE)</f>
        <v>1</v>
      </c>
      <c r="C73" s="20">
        <f>VLOOKUP(CONCATENATE($A73,"_",B$3),'Checkpoint 9'!$A$1:$AD$1300,14, FALSE)</f>
        <v>0</v>
      </c>
      <c r="D73" s="20">
        <f>VLOOKUP(CONCATENATE($A73,"_",B$3),'Checkpoint 9'!$A$1:$AD$1300,18, FALSE)</f>
        <v>21.2</v>
      </c>
      <c r="E73" s="20">
        <f t="shared" si="8"/>
        <v>1</v>
      </c>
      <c r="F73" s="21">
        <f t="shared" si="9"/>
        <v>1</v>
      </c>
      <c r="G73" s="19">
        <f>VLOOKUP(CONCATENATE($A73,"_",G$3),'Checkpoint 9'!$A$1:$AD$1300,12, FALSE)</f>
        <v>1</v>
      </c>
      <c r="H73" s="20">
        <f>VLOOKUP(CONCATENATE($A73,"_",G$3),'Checkpoint 9'!$A$1:$AD$1300,14, FALSE)</f>
        <v>0</v>
      </c>
      <c r="I73" s="20">
        <f>VLOOKUP(CONCATENATE($A73,"_",G$3),'Checkpoint 9'!$A$1:$AD$1300,18, FALSE)</f>
        <v>19.3</v>
      </c>
      <c r="J73" s="20">
        <f t="shared" si="10"/>
        <v>1</v>
      </c>
      <c r="K73" s="21">
        <f t="shared" si="11"/>
        <v>1</v>
      </c>
      <c r="L73" s="19">
        <f>VLOOKUP(CONCATENATE($A73,"_",L$3),'Checkpoint 9'!$A$1:$AD$1300,12, FALSE)</f>
        <v>1</v>
      </c>
      <c r="M73" s="20">
        <f>VLOOKUP(CONCATENATE($A73,"_",L$3),'Checkpoint 9'!$A$1:$AD$1300,14, FALSE)</f>
        <v>0</v>
      </c>
      <c r="N73" s="20">
        <f>VLOOKUP(CONCATENATE($A73,"_",L$3),'Checkpoint 9'!$A$1:$AD$1300,18, FALSE)</f>
        <v>19.100000000000001</v>
      </c>
      <c r="O73" s="20">
        <f t="shared" si="12"/>
        <v>1</v>
      </c>
      <c r="P73" s="21">
        <f t="shared" si="13"/>
        <v>1</v>
      </c>
      <c r="Q73" s="19">
        <f>VLOOKUP(CONCATENATE($A73,"_",Q$3),'Checkpoint 9'!$A$1:$AD$1300,12, FALSE)</f>
        <v>1</v>
      </c>
      <c r="R73" s="20">
        <f>VLOOKUP(CONCATENATE($A73,"_",Q$3),'Checkpoint 9'!$A$1:$AD$1300,14, FALSE)</f>
        <v>0</v>
      </c>
      <c r="S73" s="20">
        <f>VLOOKUP(CONCATENATE($A73,"_",Q$3),'Checkpoint 9'!$A$1:$AD$1300,18, FALSE)</f>
        <v>20.6</v>
      </c>
      <c r="T73" s="20">
        <f t="shared" si="14"/>
        <v>1</v>
      </c>
      <c r="U73" s="21">
        <f t="shared" si="15"/>
        <v>1</v>
      </c>
    </row>
    <row r="74" spans="1:21" x14ac:dyDescent="0.25">
      <c r="A74" s="27" t="s">
        <v>66</v>
      </c>
      <c r="B74" s="19">
        <f>VLOOKUP(CONCATENATE($A74,"_",B$3),'Checkpoint 9'!$A$1:$AD$1300,12, FALSE)</f>
        <v>1</v>
      </c>
      <c r="C74" s="20">
        <f>VLOOKUP(CONCATENATE($A74,"_",B$3),'Checkpoint 9'!$A$1:$AD$1300,14, FALSE)</f>
        <v>0</v>
      </c>
      <c r="D74" s="20">
        <f>VLOOKUP(CONCATENATE($A74,"_",B$3),'Checkpoint 9'!$A$1:$AD$1300,18, FALSE)</f>
        <v>7.7</v>
      </c>
      <c r="E74" s="20">
        <f t="shared" si="8"/>
        <v>1</v>
      </c>
      <c r="F74" s="21">
        <f t="shared" si="9"/>
        <v>1</v>
      </c>
      <c r="G74" s="19">
        <f>VLOOKUP(CONCATENATE($A74,"_",G$3),'Checkpoint 9'!$A$1:$AD$1300,12, FALSE)</f>
        <v>1</v>
      </c>
      <c r="H74" s="20">
        <f>VLOOKUP(CONCATENATE($A74,"_",G$3),'Checkpoint 9'!$A$1:$AD$1300,14, FALSE)</f>
        <v>0</v>
      </c>
      <c r="I74" s="20">
        <f>VLOOKUP(CONCATENATE($A74,"_",G$3),'Checkpoint 9'!$A$1:$AD$1300,18, FALSE)</f>
        <v>7.2</v>
      </c>
      <c r="J74" s="20">
        <f t="shared" si="10"/>
        <v>1</v>
      </c>
      <c r="K74" s="21">
        <f t="shared" si="11"/>
        <v>1</v>
      </c>
      <c r="L74" s="19">
        <f>VLOOKUP(CONCATENATE($A74,"_",L$3),'Checkpoint 9'!$A$1:$AD$1300,12, FALSE)</f>
        <v>1</v>
      </c>
      <c r="M74" s="20">
        <f>VLOOKUP(CONCATENATE($A74,"_",L$3),'Checkpoint 9'!$A$1:$AD$1300,14, FALSE)</f>
        <v>0</v>
      </c>
      <c r="N74" s="20">
        <f>VLOOKUP(CONCATENATE($A74,"_",L$3),'Checkpoint 9'!$A$1:$AD$1300,18, FALSE)</f>
        <v>7.1</v>
      </c>
      <c r="O74" s="20">
        <f t="shared" si="12"/>
        <v>1</v>
      </c>
      <c r="P74" s="21">
        <f t="shared" si="13"/>
        <v>1</v>
      </c>
      <c r="Q74" s="19">
        <f>VLOOKUP(CONCATENATE($A74,"_",Q$3),'Checkpoint 9'!$A$1:$AD$1300,12, FALSE)</f>
        <v>1</v>
      </c>
      <c r="R74" s="20">
        <f>VLOOKUP(CONCATENATE($A74,"_",Q$3),'Checkpoint 9'!$A$1:$AD$1300,14, FALSE)</f>
        <v>0</v>
      </c>
      <c r="S74" s="20">
        <f>VLOOKUP(CONCATENATE($A74,"_",Q$3),'Checkpoint 9'!$A$1:$AD$1300,18, FALSE)</f>
        <v>7.2</v>
      </c>
      <c r="T74" s="20">
        <f t="shared" si="14"/>
        <v>1</v>
      </c>
      <c r="U74" s="21">
        <f t="shared" si="15"/>
        <v>1</v>
      </c>
    </row>
    <row r="75" spans="1:21" x14ac:dyDescent="0.25">
      <c r="A75" s="27" t="s">
        <v>120</v>
      </c>
      <c r="B75" s="19">
        <f>VLOOKUP(CONCATENATE($A75,"_",B$3),'Checkpoint 9'!$A$1:$AD$1300,12, FALSE)</f>
        <v>0.99972939999999999</v>
      </c>
      <c r="C75" s="20">
        <f>VLOOKUP(CONCATENATE($A75,"_",B$3),'Checkpoint 9'!$A$1:$AD$1300,14, FALSE)</f>
        <v>5.2084000000000002E-3</v>
      </c>
      <c r="D75" s="20">
        <f>VLOOKUP(CONCATENATE($A75,"_",B$3),'Checkpoint 9'!$A$1:$AD$1300,18, FALSE)</f>
        <v>6367.6</v>
      </c>
      <c r="E75" s="20">
        <f t="shared" si="8"/>
        <v>0</v>
      </c>
      <c r="F75" s="21">
        <f t="shared" si="9"/>
        <v>1</v>
      </c>
      <c r="G75" s="19">
        <f>VLOOKUP(CONCATENATE($A75,"_",G$3),'Checkpoint 9'!$A$1:$AD$1300,12, FALSE)</f>
        <v>0.99967200000000001</v>
      </c>
      <c r="H75" s="20">
        <f>VLOOKUP(CONCATENATE($A75,"_",G$3),'Checkpoint 9'!$A$1:$AD$1300,14, FALSE)</f>
        <v>5.7464999999999999E-3</v>
      </c>
      <c r="I75" s="20">
        <f>VLOOKUP(CONCATENATE($A75,"_",G$3),'Checkpoint 9'!$A$1:$AD$1300,18, FALSE)</f>
        <v>7104.2</v>
      </c>
      <c r="J75" s="20">
        <f t="shared" si="10"/>
        <v>0</v>
      </c>
      <c r="K75" s="21">
        <f t="shared" si="11"/>
        <v>1</v>
      </c>
      <c r="L75" s="19">
        <f>VLOOKUP(CONCATENATE($A75,"_",L$3),'Checkpoint 9'!$A$1:$AD$1300,12, FALSE)</f>
        <v>0.99972970000000005</v>
      </c>
      <c r="M75" s="20">
        <f>VLOOKUP(CONCATENATE($A75,"_",L$3),'Checkpoint 9'!$A$1:$AD$1300,14, FALSE)</f>
        <v>5.2126999999999998E-3</v>
      </c>
      <c r="N75" s="20">
        <f>VLOOKUP(CONCATENATE($A75,"_",L$3),'Checkpoint 9'!$A$1:$AD$1300,18, FALSE)</f>
        <v>6856.7</v>
      </c>
      <c r="O75" s="20">
        <f t="shared" si="12"/>
        <v>0</v>
      </c>
      <c r="P75" s="21">
        <f t="shared" si="13"/>
        <v>1</v>
      </c>
      <c r="Q75" s="19">
        <f>VLOOKUP(CONCATENATE($A75,"_",Q$3),'Checkpoint 9'!$A$1:$AD$1300,12, FALSE)</f>
        <v>0.99009639999999999</v>
      </c>
      <c r="R75" s="20">
        <f>VLOOKUP(CONCATENATE($A75,"_",Q$3),'Checkpoint 9'!$A$1:$AD$1300,14, FALSE)</f>
        <v>3.15451E-2</v>
      </c>
      <c r="S75" s="20">
        <f>VLOOKUP(CONCATENATE($A75,"_",Q$3),'Checkpoint 9'!$A$1:$AD$1300,18, FALSE)</f>
        <v>6486.7</v>
      </c>
      <c r="T75" s="20">
        <f t="shared" si="14"/>
        <v>0</v>
      </c>
      <c r="U75" s="21">
        <f t="shared" si="15"/>
        <v>0</v>
      </c>
    </row>
    <row r="76" spans="1:21" x14ac:dyDescent="0.25">
      <c r="A76" s="27" t="s">
        <v>121</v>
      </c>
      <c r="B76" s="19">
        <f>VLOOKUP(CONCATENATE($A76,"_",B$3),'Checkpoint 9'!$A$1:$AD$1300,12, FALSE)</f>
        <v>0.99501930000000005</v>
      </c>
      <c r="C76" s="20">
        <f>VLOOKUP(CONCATENATE($A76,"_",B$3),'Checkpoint 9'!$A$1:$AD$1300,14, FALSE)</f>
        <v>0.35529899999999998</v>
      </c>
      <c r="D76" s="20">
        <f>VLOOKUP(CONCATENATE($A76,"_",B$3),'Checkpoint 9'!$A$1:$AD$1300,18, FALSE)</f>
        <v>7201.6</v>
      </c>
      <c r="E76" s="20">
        <f t="shared" si="8"/>
        <v>0</v>
      </c>
      <c r="F76" s="21">
        <f t="shared" si="9"/>
        <v>0</v>
      </c>
      <c r="G76" s="19">
        <f>VLOOKUP(CONCATENATE($A76,"_",G$3),'Checkpoint 9'!$A$1:$AD$1300,12, FALSE)</f>
        <v>0.99852260000000004</v>
      </c>
      <c r="H76" s="20">
        <f>VLOOKUP(CONCATENATE($A76,"_",G$3),'Checkpoint 9'!$A$1:$AD$1300,14, FALSE)</f>
        <v>0.19366059999999999</v>
      </c>
      <c r="I76" s="20">
        <f>VLOOKUP(CONCATENATE($A76,"_",G$3),'Checkpoint 9'!$A$1:$AD$1300,18, FALSE)</f>
        <v>7202</v>
      </c>
      <c r="J76" s="20">
        <f t="shared" si="10"/>
        <v>0</v>
      </c>
      <c r="K76" s="21">
        <f t="shared" si="11"/>
        <v>0</v>
      </c>
      <c r="L76" s="19">
        <f>VLOOKUP(CONCATENATE($A76,"_",L$3),'Checkpoint 9'!$A$1:$AD$1300,12, FALSE)</f>
        <v>0.99880880000000005</v>
      </c>
      <c r="M76" s="20">
        <f>VLOOKUP(CONCATENATE($A76,"_",L$3),'Checkpoint 9'!$A$1:$AD$1300,14, FALSE)</f>
        <v>0.17397760000000001</v>
      </c>
      <c r="N76" s="20">
        <f>VLOOKUP(CONCATENATE($A76,"_",L$3),'Checkpoint 9'!$A$1:$AD$1300,18, FALSE)</f>
        <v>7202.2</v>
      </c>
      <c r="O76" s="20">
        <f t="shared" si="12"/>
        <v>0</v>
      </c>
      <c r="P76" s="21">
        <f t="shared" si="13"/>
        <v>0</v>
      </c>
      <c r="Q76" s="19">
        <f>VLOOKUP(CONCATENATE($A76,"_",Q$3),'Checkpoint 9'!$A$1:$AD$1300,12, FALSE)</f>
        <v>0.9999903</v>
      </c>
      <c r="R76" s="20">
        <f>VLOOKUP(CONCATENATE($A76,"_",Q$3),'Checkpoint 9'!$A$1:$AD$1300,14, FALSE)</f>
        <v>1.5676800000000001E-2</v>
      </c>
      <c r="S76" s="20">
        <f>VLOOKUP(CONCATENATE($A76,"_",Q$3),'Checkpoint 9'!$A$1:$AD$1300,18, FALSE)</f>
        <v>7201.2</v>
      </c>
      <c r="T76" s="20">
        <f t="shared" si="14"/>
        <v>0</v>
      </c>
      <c r="U76" s="21">
        <f t="shared" si="15"/>
        <v>1</v>
      </c>
    </row>
    <row r="77" spans="1:21" x14ac:dyDescent="0.25">
      <c r="A77" s="27" t="s">
        <v>149</v>
      </c>
      <c r="B77" s="19">
        <f>VLOOKUP(CONCATENATE($A77,"_",B$3),'Checkpoint 9'!$A$1:$AD$1300,12, FALSE)</f>
        <v>1</v>
      </c>
      <c r="C77" s="20">
        <f>VLOOKUP(CONCATENATE($A77,"_",B$3),'Checkpoint 9'!$A$1:$AD$1300,14, FALSE)</f>
        <v>0</v>
      </c>
      <c r="D77" s="20">
        <f>VLOOKUP(CONCATENATE($A77,"_",B$3),'Checkpoint 9'!$A$1:$AD$1300,18, FALSE)</f>
        <v>453.1</v>
      </c>
      <c r="E77" s="20">
        <f t="shared" si="8"/>
        <v>1</v>
      </c>
      <c r="F77" s="21">
        <f t="shared" si="9"/>
        <v>1</v>
      </c>
      <c r="G77" s="19">
        <f>VLOOKUP(CONCATENATE($A77,"_",G$3),'Checkpoint 9'!$A$1:$AD$1300,12, FALSE)</f>
        <v>1</v>
      </c>
      <c r="H77" s="20">
        <f>VLOOKUP(CONCATENATE($A77,"_",G$3),'Checkpoint 9'!$A$1:$AD$1300,14, FALSE)</f>
        <v>0</v>
      </c>
      <c r="I77" s="20">
        <f>VLOOKUP(CONCATENATE($A77,"_",G$3),'Checkpoint 9'!$A$1:$AD$1300,18, FALSE)</f>
        <v>194.8</v>
      </c>
      <c r="J77" s="20">
        <f t="shared" si="10"/>
        <v>1</v>
      </c>
      <c r="K77" s="21">
        <f t="shared" si="11"/>
        <v>1</v>
      </c>
      <c r="L77" s="19">
        <f>VLOOKUP(CONCATENATE($A77,"_",L$3),'Checkpoint 9'!$A$1:$AD$1300,12, FALSE)</f>
        <v>0.99386260000000004</v>
      </c>
      <c r="M77" s="20">
        <f>VLOOKUP(CONCATENATE($A77,"_",L$3),'Checkpoint 9'!$A$1:$AD$1300,14, FALSE)</f>
        <v>8.7100399999999994E-2</v>
      </c>
      <c r="N77" s="20">
        <f>VLOOKUP(CONCATENATE($A77,"_",L$3),'Checkpoint 9'!$A$1:$AD$1300,18, FALSE)</f>
        <v>7201.7</v>
      </c>
      <c r="O77" s="20">
        <f t="shared" si="12"/>
        <v>0</v>
      </c>
      <c r="P77" s="21">
        <f t="shared" si="13"/>
        <v>0</v>
      </c>
      <c r="Q77" s="19">
        <f>VLOOKUP(CONCATENATE($A77,"_",Q$3),'Checkpoint 9'!$A$1:$AD$1300,12, FALSE)</f>
        <v>0.99995780000000001</v>
      </c>
      <c r="R77" s="20">
        <f>VLOOKUP(CONCATENATE($A77,"_",Q$3),'Checkpoint 9'!$A$1:$AD$1300,14, FALSE)</f>
        <v>7.2830999999999998E-3</v>
      </c>
      <c r="S77" s="20">
        <f>VLOOKUP(CONCATENATE($A77,"_",Q$3),'Checkpoint 9'!$A$1:$AD$1300,18, FALSE)</f>
        <v>7202.1</v>
      </c>
      <c r="T77" s="20">
        <f t="shared" si="14"/>
        <v>0</v>
      </c>
      <c r="U77" s="21">
        <f t="shared" si="15"/>
        <v>1</v>
      </c>
    </row>
    <row r="78" spans="1:21" x14ac:dyDescent="0.25">
      <c r="A78" s="27" t="s">
        <v>75</v>
      </c>
      <c r="B78" s="19">
        <f>VLOOKUP(CONCATENATE($A78,"_",B$3),'Checkpoint 9'!$A$1:$AD$1300,12, FALSE)</f>
        <v>1</v>
      </c>
      <c r="C78" s="20">
        <f>VLOOKUP(CONCATENATE($A78,"_",B$3),'Checkpoint 9'!$A$1:$AD$1300,14, FALSE)</f>
        <v>0</v>
      </c>
      <c r="D78" s="20">
        <f>VLOOKUP(CONCATENATE($A78,"_",B$3),'Checkpoint 9'!$A$1:$AD$1300,18, FALSE)</f>
        <v>11.2</v>
      </c>
      <c r="E78" s="20">
        <f t="shared" si="8"/>
        <v>1</v>
      </c>
      <c r="F78" s="21">
        <f t="shared" si="9"/>
        <v>1</v>
      </c>
      <c r="G78" s="19">
        <f>VLOOKUP(CONCATENATE($A78,"_",G$3),'Checkpoint 9'!$A$1:$AD$1300,12, FALSE)</f>
        <v>1</v>
      </c>
      <c r="H78" s="20">
        <f>VLOOKUP(CONCATENATE($A78,"_",G$3),'Checkpoint 9'!$A$1:$AD$1300,14, FALSE)</f>
        <v>0</v>
      </c>
      <c r="I78" s="20">
        <f>VLOOKUP(CONCATENATE($A78,"_",G$3),'Checkpoint 9'!$A$1:$AD$1300,18, FALSE)</f>
        <v>10.199999999999999</v>
      </c>
      <c r="J78" s="20">
        <f t="shared" si="10"/>
        <v>1</v>
      </c>
      <c r="K78" s="21">
        <f t="shared" si="11"/>
        <v>1</v>
      </c>
      <c r="L78" s="19">
        <f>VLOOKUP(CONCATENATE($A78,"_",L$3),'Checkpoint 9'!$A$1:$AD$1300,12, FALSE)</f>
        <v>1</v>
      </c>
      <c r="M78" s="20">
        <f>VLOOKUP(CONCATENATE($A78,"_",L$3),'Checkpoint 9'!$A$1:$AD$1300,14, FALSE)</f>
        <v>0</v>
      </c>
      <c r="N78" s="20">
        <f>VLOOKUP(CONCATENATE($A78,"_",L$3),'Checkpoint 9'!$A$1:$AD$1300,18, FALSE)</f>
        <v>10</v>
      </c>
      <c r="O78" s="20">
        <f t="shared" si="12"/>
        <v>1</v>
      </c>
      <c r="P78" s="21">
        <f t="shared" si="13"/>
        <v>1</v>
      </c>
      <c r="Q78" s="19">
        <f>VLOOKUP(CONCATENATE($A78,"_",Q$3),'Checkpoint 9'!$A$1:$AD$1300,12, FALSE)</f>
        <v>1</v>
      </c>
      <c r="R78" s="20">
        <f>VLOOKUP(CONCATENATE($A78,"_",Q$3),'Checkpoint 9'!$A$1:$AD$1300,14, FALSE)</f>
        <v>0</v>
      </c>
      <c r="S78" s="20">
        <f>VLOOKUP(CONCATENATE($A78,"_",Q$3),'Checkpoint 9'!$A$1:$AD$1300,18, FALSE)</f>
        <v>9.6999999999999993</v>
      </c>
      <c r="T78" s="20">
        <f t="shared" si="14"/>
        <v>1</v>
      </c>
      <c r="U78" s="21">
        <f t="shared" si="15"/>
        <v>1</v>
      </c>
    </row>
    <row r="79" spans="1:21" x14ac:dyDescent="0.25">
      <c r="A79" s="27" t="s">
        <v>40</v>
      </c>
      <c r="B79" s="19">
        <f>VLOOKUP(CONCATENATE($A79,"_",B$3),'Checkpoint 9'!$A$1:$AD$1300,12, FALSE)</f>
        <v>1</v>
      </c>
      <c r="C79" s="20">
        <f>VLOOKUP(CONCATENATE($A79,"_",B$3),'Checkpoint 9'!$A$1:$AD$1300,14, FALSE)</f>
        <v>0</v>
      </c>
      <c r="D79" s="20">
        <f>VLOOKUP(CONCATENATE($A79,"_",B$3),'Checkpoint 9'!$A$1:$AD$1300,18, FALSE)</f>
        <v>7.7</v>
      </c>
      <c r="E79" s="20">
        <f t="shared" si="8"/>
        <v>1</v>
      </c>
      <c r="F79" s="21">
        <f t="shared" si="9"/>
        <v>1</v>
      </c>
      <c r="G79" s="19">
        <f>VLOOKUP(CONCATENATE($A79,"_",G$3),'Checkpoint 9'!$A$1:$AD$1300,12, FALSE)</f>
        <v>1</v>
      </c>
      <c r="H79" s="20">
        <f>VLOOKUP(CONCATENATE($A79,"_",G$3),'Checkpoint 9'!$A$1:$AD$1300,14, FALSE)</f>
        <v>0</v>
      </c>
      <c r="I79" s="20">
        <f>VLOOKUP(CONCATENATE($A79,"_",G$3),'Checkpoint 9'!$A$1:$AD$1300,18, FALSE)</f>
        <v>7.3</v>
      </c>
      <c r="J79" s="20">
        <f t="shared" si="10"/>
        <v>1</v>
      </c>
      <c r="K79" s="21">
        <f t="shared" si="11"/>
        <v>1</v>
      </c>
      <c r="L79" s="19">
        <f>VLOOKUP(CONCATENATE($A79,"_",L$3),'Checkpoint 9'!$A$1:$AD$1300,12, FALSE)</f>
        <v>1</v>
      </c>
      <c r="M79" s="20">
        <f>VLOOKUP(CONCATENATE($A79,"_",L$3),'Checkpoint 9'!$A$1:$AD$1300,14, FALSE)</f>
        <v>0</v>
      </c>
      <c r="N79" s="20">
        <f>VLOOKUP(CONCATENATE($A79,"_",L$3),'Checkpoint 9'!$A$1:$AD$1300,18, FALSE)</f>
        <v>6.9</v>
      </c>
      <c r="O79" s="20">
        <f t="shared" si="12"/>
        <v>1</v>
      </c>
      <c r="P79" s="21">
        <f t="shared" si="13"/>
        <v>1</v>
      </c>
      <c r="Q79" s="19">
        <f>VLOOKUP(CONCATENATE($A79,"_",Q$3),'Checkpoint 9'!$A$1:$AD$1300,12, FALSE)</f>
        <v>1</v>
      </c>
      <c r="R79" s="20">
        <f>VLOOKUP(CONCATENATE($A79,"_",Q$3),'Checkpoint 9'!$A$1:$AD$1300,14, FALSE)</f>
        <v>0</v>
      </c>
      <c r="S79" s="20">
        <f>VLOOKUP(CONCATENATE($A79,"_",Q$3),'Checkpoint 9'!$A$1:$AD$1300,18, FALSE)</f>
        <v>6.8</v>
      </c>
      <c r="T79" s="20">
        <f t="shared" si="14"/>
        <v>1</v>
      </c>
      <c r="U79" s="21">
        <f t="shared" si="15"/>
        <v>1</v>
      </c>
    </row>
    <row r="80" spans="1:21" x14ac:dyDescent="0.25">
      <c r="A80" s="27" t="s">
        <v>101</v>
      </c>
      <c r="B80" s="19">
        <f>VLOOKUP(CONCATENATE($A80,"_",B$3),'Checkpoint 9'!$A$1:$AD$1300,12, FALSE)</f>
        <v>1</v>
      </c>
      <c r="C80" s="20">
        <f>VLOOKUP(CONCATENATE($A80,"_",B$3),'Checkpoint 9'!$A$1:$AD$1300,14, FALSE)</f>
        <v>0</v>
      </c>
      <c r="D80" s="20">
        <f>VLOOKUP(CONCATENATE($A80,"_",B$3),'Checkpoint 9'!$A$1:$AD$1300,18, FALSE)</f>
        <v>13.3</v>
      </c>
      <c r="E80" s="20">
        <f t="shared" si="8"/>
        <v>1</v>
      </c>
      <c r="F80" s="21">
        <f t="shared" si="9"/>
        <v>1</v>
      </c>
      <c r="G80" s="19">
        <f>VLOOKUP(CONCATENATE($A80,"_",G$3),'Checkpoint 9'!$A$1:$AD$1300,12, FALSE)</f>
        <v>1</v>
      </c>
      <c r="H80" s="20">
        <f>VLOOKUP(CONCATENATE($A80,"_",G$3),'Checkpoint 9'!$A$1:$AD$1300,14, FALSE)</f>
        <v>0</v>
      </c>
      <c r="I80" s="20">
        <f>VLOOKUP(CONCATENATE($A80,"_",G$3),'Checkpoint 9'!$A$1:$AD$1300,18, FALSE)</f>
        <v>12.4</v>
      </c>
      <c r="J80" s="20">
        <f t="shared" si="10"/>
        <v>1</v>
      </c>
      <c r="K80" s="21">
        <f t="shared" si="11"/>
        <v>1</v>
      </c>
      <c r="L80" s="19">
        <f>VLOOKUP(CONCATENATE($A80,"_",L$3),'Checkpoint 9'!$A$1:$AD$1300,12, FALSE)</f>
        <v>1</v>
      </c>
      <c r="M80" s="20">
        <f>VLOOKUP(CONCATENATE($A80,"_",L$3),'Checkpoint 9'!$A$1:$AD$1300,14, FALSE)</f>
        <v>0</v>
      </c>
      <c r="N80" s="20">
        <f>VLOOKUP(CONCATENATE($A80,"_",L$3),'Checkpoint 9'!$A$1:$AD$1300,18, FALSE)</f>
        <v>11.7</v>
      </c>
      <c r="O80" s="20">
        <f t="shared" si="12"/>
        <v>1</v>
      </c>
      <c r="P80" s="21">
        <f t="shared" si="13"/>
        <v>1</v>
      </c>
      <c r="Q80" s="19">
        <f>VLOOKUP(CONCATENATE($A80,"_",Q$3),'Checkpoint 9'!$A$1:$AD$1300,12, FALSE)</f>
        <v>1</v>
      </c>
      <c r="R80" s="20">
        <f>VLOOKUP(CONCATENATE($A80,"_",Q$3),'Checkpoint 9'!$A$1:$AD$1300,14, FALSE)</f>
        <v>0</v>
      </c>
      <c r="S80" s="20">
        <f>VLOOKUP(CONCATENATE($A80,"_",Q$3),'Checkpoint 9'!$A$1:$AD$1300,18, FALSE)</f>
        <v>11.7</v>
      </c>
      <c r="T80" s="20">
        <f t="shared" si="14"/>
        <v>1</v>
      </c>
      <c r="U80" s="21">
        <f t="shared" si="15"/>
        <v>1</v>
      </c>
    </row>
    <row r="81" spans="1:21" x14ac:dyDescent="0.25">
      <c r="A81" s="27" t="s">
        <v>81</v>
      </c>
      <c r="B81" s="19">
        <f>VLOOKUP(CONCATENATE($A81,"_",B$3),'Checkpoint 9'!$A$1:$AD$1300,12, FALSE)</f>
        <v>1</v>
      </c>
      <c r="C81" s="20">
        <f>VLOOKUP(CONCATENATE($A81,"_",B$3),'Checkpoint 9'!$A$1:$AD$1300,14, FALSE)</f>
        <v>0</v>
      </c>
      <c r="D81" s="20">
        <f>VLOOKUP(CONCATENATE($A81,"_",B$3),'Checkpoint 9'!$A$1:$AD$1300,18, FALSE)</f>
        <v>9.1999999999999993</v>
      </c>
      <c r="E81" s="20">
        <f t="shared" si="8"/>
        <v>1</v>
      </c>
      <c r="F81" s="21">
        <f t="shared" si="9"/>
        <v>1</v>
      </c>
      <c r="G81" s="19">
        <f>VLOOKUP(CONCATENATE($A81,"_",G$3),'Checkpoint 9'!$A$1:$AD$1300,12, FALSE)</f>
        <v>1</v>
      </c>
      <c r="H81" s="20">
        <f>VLOOKUP(CONCATENATE($A81,"_",G$3),'Checkpoint 9'!$A$1:$AD$1300,14, FALSE)</f>
        <v>0</v>
      </c>
      <c r="I81" s="20">
        <f>VLOOKUP(CONCATENATE($A81,"_",G$3),'Checkpoint 9'!$A$1:$AD$1300,18, FALSE)</f>
        <v>7.8</v>
      </c>
      <c r="J81" s="20">
        <f t="shared" si="10"/>
        <v>1</v>
      </c>
      <c r="K81" s="21">
        <f t="shared" si="11"/>
        <v>1</v>
      </c>
      <c r="L81" s="19">
        <f>VLOOKUP(CONCATENATE($A81,"_",L$3),'Checkpoint 9'!$A$1:$AD$1300,12, FALSE)</f>
        <v>1</v>
      </c>
      <c r="M81" s="20">
        <f>VLOOKUP(CONCATENATE($A81,"_",L$3),'Checkpoint 9'!$A$1:$AD$1300,14, FALSE)</f>
        <v>0</v>
      </c>
      <c r="N81" s="20">
        <f>VLOOKUP(CONCATENATE($A81,"_",L$3),'Checkpoint 9'!$A$1:$AD$1300,18, FALSE)</f>
        <v>8.9</v>
      </c>
      <c r="O81" s="20">
        <f t="shared" si="12"/>
        <v>1</v>
      </c>
      <c r="P81" s="21">
        <f t="shared" si="13"/>
        <v>1</v>
      </c>
      <c r="Q81" s="19">
        <f>VLOOKUP(CONCATENATE($A81,"_",Q$3),'Checkpoint 9'!$A$1:$AD$1300,12, FALSE)</f>
        <v>1</v>
      </c>
      <c r="R81" s="20">
        <f>VLOOKUP(CONCATENATE($A81,"_",Q$3),'Checkpoint 9'!$A$1:$AD$1300,14, FALSE)</f>
        <v>0</v>
      </c>
      <c r="S81" s="20">
        <f>VLOOKUP(CONCATENATE($A81,"_",Q$3),'Checkpoint 9'!$A$1:$AD$1300,18, FALSE)</f>
        <v>8.1999999999999993</v>
      </c>
      <c r="T81" s="20">
        <f t="shared" si="14"/>
        <v>1</v>
      </c>
      <c r="U81" s="21">
        <f t="shared" si="15"/>
        <v>1</v>
      </c>
    </row>
    <row r="82" spans="1:21" x14ac:dyDescent="0.25">
      <c r="A82" s="27" t="s">
        <v>116</v>
      </c>
      <c r="B82" s="19">
        <f>VLOOKUP(CONCATENATE($A82,"_",B$3),'Checkpoint 9'!$A$1:$AD$1300,12, FALSE)</f>
        <v>1</v>
      </c>
      <c r="C82" s="20">
        <f>VLOOKUP(CONCATENATE($A82,"_",B$3),'Checkpoint 9'!$A$1:$AD$1300,14, FALSE)</f>
        <v>0</v>
      </c>
      <c r="D82" s="20">
        <f>VLOOKUP(CONCATENATE($A82,"_",B$3),'Checkpoint 9'!$A$1:$AD$1300,18, FALSE)</f>
        <v>136.80000000000001</v>
      </c>
      <c r="E82" s="20">
        <f t="shared" si="8"/>
        <v>1</v>
      </c>
      <c r="F82" s="21">
        <f t="shared" si="9"/>
        <v>1</v>
      </c>
      <c r="G82" s="19">
        <f>VLOOKUP(CONCATENATE($A82,"_",G$3),'Checkpoint 9'!$A$1:$AD$1300,12, FALSE)</f>
        <v>1</v>
      </c>
      <c r="H82" s="20">
        <f>VLOOKUP(CONCATENATE($A82,"_",G$3),'Checkpoint 9'!$A$1:$AD$1300,14, FALSE)</f>
        <v>0</v>
      </c>
      <c r="I82" s="20">
        <f>VLOOKUP(CONCATENATE($A82,"_",G$3),'Checkpoint 9'!$A$1:$AD$1300,18, FALSE)</f>
        <v>758.5</v>
      </c>
      <c r="J82" s="20">
        <f t="shared" si="10"/>
        <v>1</v>
      </c>
      <c r="K82" s="21">
        <f t="shared" si="11"/>
        <v>1</v>
      </c>
      <c r="L82" s="19">
        <f>VLOOKUP(CONCATENATE($A82,"_",L$3),'Checkpoint 9'!$A$1:$AD$1300,12, FALSE)</f>
        <v>1</v>
      </c>
      <c r="M82" s="20">
        <f>VLOOKUP(CONCATENATE($A82,"_",L$3),'Checkpoint 9'!$A$1:$AD$1300,14, FALSE)</f>
        <v>0</v>
      </c>
      <c r="N82" s="20">
        <f>VLOOKUP(CONCATENATE($A82,"_",L$3),'Checkpoint 9'!$A$1:$AD$1300,18, FALSE)</f>
        <v>613</v>
      </c>
      <c r="O82" s="20">
        <f t="shared" si="12"/>
        <v>1</v>
      </c>
      <c r="P82" s="21">
        <f t="shared" si="13"/>
        <v>1</v>
      </c>
      <c r="Q82" s="19">
        <f>VLOOKUP(CONCATENATE($A82,"_",Q$3),'Checkpoint 9'!$A$1:$AD$1300,12, FALSE)</f>
        <v>1</v>
      </c>
      <c r="R82" s="20">
        <f>VLOOKUP(CONCATENATE($A82,"_",Q$3),'Checkpoint 9'!$A$1:$AD$1300,14, FALSE)</f>
        <v>0</v>
      </c>
      <c r="S82" s="20">
        <f>VLOOKUP(CONCATENATE($A82,"_",Q$3),'Checkpoint 9'!$A$1:$AD$1300,18, FALSE)</f>
        <v>90.2</v>
      </c>
      <c r="T82" s="20">
        <f t="shared" si="14"/>
        <v>1</v>
      </c>
      <c r="U82" s="21">
        <f t="shared" si="15"/>
        <v>1</v>
      </c>
    </row>
    <row r="83" spans="1:21" x14ac:dyDescent="0.25">
      <c r="A83" s="27" t="s">
        <v>142</v>
      </c>
      <c r="B83" s="19">
        <f>VLOOKUP(CONCATENATE($A83,"_",B$3),'Checkpoint 9'!$A$1:$AD$1300,12, FALSE)</f>
        <v>0.9992259</v>
      </c>
      <c r="C83" s="20">
        <f>VLOOKUP(CONCATENATE($A83,"_",B$3),'Checkpoint 9'!$A$1:$AD$1300,14, FALSE)</f>
        <v>1.0489999999999999E-2</v>
      </c>
      <c r="D83" s="20">
        <f>VLOOKUP(CONCATENATE($A83,"_",B$3),'Checkpoint 9'!$A$1:$AD$1300,18, FALSE)</f>
        <v>6473.5</v>
      </c>
      <c r="E83" s="20">
        <f t="shared" si="8"/>
        <v>0</v>
      </c>
      <c r="F83" s="21">
        <f t="shared" si="9"/>
        <v>1</v>
      </c>
      <c r="G83" s="19">
        <f>VLOOKUP(CONCATENATE($A83,"_",G$3),'Checkpoint 9'!$A$1:$AD$1300,12, FALSE)</f>
        <v>0.9992799</v>
      </c>
      <c r="H83" s="20">
        <f>VLOOKUP(CONCATENATE($A83,"_",G$3),'Checkpoint 9'!$A$1:$AD$1300,14, FALSE)</f>
        <v>1.0026500000000001E-2</v>
      </c>
      <c r="I83" s="20">
        <f>VLOOKUP(CONCATENATE($A83,"_",G$3),'Checkpoint 9'!$A$1:$AD$1300,18, FALSE)</f>
        <v>6450.7</v>
      </c>
      <c r="J83" s="20">
        <f t="shared" si="10"/>
        <v>0</v>
      </c>
      <c r="K83" s="21">
        <f t="shared" si="11"/>
        <v>1</v>
      </c>
      <c r="L83" s="19">
        <f>VLOOKUP(CONCATENATE($A83,"_",L$3),'Checkpoint 9'!$A$1:$AD$1300,12, FALSE)</f>
        <v>0.99922200000000005</v>
      </c>
      <c r="M83" s="20">
        <f>VLOOKUP(CONCATENATE($A83,"_",L$3),'Checkpoint 9'!$A$1:$AD$1300,14, FALSE)</f>
        <v>1.04438E-2</v>
      </c>
      <c r="N83" s="20">
        <f>VLOOKUP(CONCATENATE($A83,"_",L$3),'Checkpoint 9'!$A$1:$AD$1300,18, FALSE)</f>
        <v>6334.3</v>
      </c>
      <c r="O83" s="20">
        <f t="shared" si="12"/>
        <v>0</v>
      </c>
      <c r="P83" s="21">
        <f t="shared" si="13"/>
        <v>1</v>
      </c>
      <c r="Q83" s="19">
        <f>VLOOKUP(CONCATENATE($A83,"_",Q$3),'Checkpoint 9'!$A$1:$AD$1300,12, FALSE)</f>
        <v>0.99915860000000001</v>
      </c>
      <c r="R83" s="20">
        <f>VLOOKUP(CONCATENATE($A83,"_",Q$3),'Checkpoint 9'!$A$1:$AD$1300,14, FALSE)</f>
        <v>1.08859E-2</v>
      </c>
      <c r="S83" s="20">
        <f>VLOOKUP(CONCATENATE($A83,"_",Q$3),'Checkpoint 9'!$A$1:$AD$1300,18, FALSE)</f>
        <v>6419.8</v>
      </c>
      <c r="T83" s="20">
        <f t="shared" si="14"/>
        <v>0</v>
      </c>
      <c r="U83" s="21">
        <f t="shared" si="15"/>
        <v>1</v>
      </c>
    </row>
    <row r="84" spans="1:21" x14ac:dyDescent="0.25">
      <c r="A84" s="27" t="s">
        <v>115</v>
      </c>
      <c r="B84" s="19">
        <f>VLOOKUP(CONCATENATE($A84,"_",B$3),'Checkpoint 9'!$A$1:$AD$1300,12, FALSE)</f>
        <v>1</v>
      </c>
      <c r="C84" s="20">
        <f>VLOOKUP(CONCATENATE($A84,"_",B$3),'Checkpoint 9'!$A$1:$AD$1300,14, FALSE)</f>
        <v>0</v>
      </c>
      <c r="D84" s="20">
        <f>VLOOKUP(CONCATENATE($A84,"_",B$3),'Checkpoint 9'!$A$1:$AD$1300,18, FALSE)</f>
        <v>2281.9</v>
      </c>
      <c r="E84" s="20">
        <f t="shared" si="8"/>
        <v>1</v>
      </c>
      <c r="F84" s="21">
        <f t="shared" si="9"/>
        <v>1</v>
      </c>
      <c r="G84" s="19">
        <f>VLOOKUP(CONCATENATE($A84,"_",G$3),'Checkpoint 9'!$A$1:$AD$1300,12, FALSE)</f>
        <v>0.99065040000000004</v>
      </c>
      <c r="H84" s="20">
        <f>VLOOKUP(CONCATENATE($A84,"_",G$3),'Checkpoint 9'!$A$1:$AD$1300,14, FALSE)</f>
        <v>2.8717E-3</v>
      </c>
      <c r="I84" s="20">
        <f>VLOOKUP(CONCATENATE($A84,"_",G$3),'Checkpoint 9'!$A$1:$AD$1300,18, FALSE)</f>
        <v>7196.1</v>
      </c>
      <c r="J84" s="20">
        <f t="shared" si="10"/>
        <v>0</v>
      </c>
      <c r="K84" s="21">
        <f t="shared" si="11"/>
        <v>0</v>
      </c>
      <c r="L84" s="19">
        <f>VLOOKUP(CONCATENATE($A84,"_",L$3),'Checkpoint 9'!$A$1:$AD$1300,12, FALSE)</f>
        <v>1</v>
      </c>
      <c r="M84" s="20">
        <f>VLOOKUP(CONCATENATE($A84,"_",L$3),'Checkpoint 9'!$A$1:$AD$1300,14, FALSE)</f>
        <v>0</v>
      </c>
      <c r="N84" s="20">
        <f>VLOOKUP(CONCATENATE($A84,"_",L$3),'Checkpoint 9'!$A$1:$AD$1300,18, FALSE)</f>
        <v>4953.8</v>
      </c>
      <c r="O84" s="20">
        <f t="shared" si="12"/>
        <v>1</v>
      </c>
      <c r="P84" s="21">
        <f t="shared" si="13"/>
        <v>1</v>
      </c>
      <c r="Q84" s="19">
        <f>VLOOKUP(CONCATENATE($A84,"_",Q$3),'Checkpoint 9'!$A$1:$AD$1300,12, FALSE)</f>
        <v>1</v>
      </c>
      <c r="R84" s="20">
        <f>VLOOKUP(CONCATENATE($A84,"_",Q$3),'Checkpoint 9'!$A$1:$AD$1300,14, FALSE)</f>
        <v>0</v>
      </c>
      <c r="S84" s="20">
        <f>VLOOKUP(CONCATENATE($A84,"_",Q$3),'Checkpoint 9'!$A$1:$AD$1300,18, FALSE)</f>
        <v>2843.4</v>
      </c>
      <c r="T84" s="20">
        <f t="shared" si="14"/>
        <v>1</v>
      </c>
      <c r="U84" s="21">
        <f t="shared" si="15"/>
        <v>1</v>
      </c>
    </row>
    <row r="85" spans="1:21" x14ac:dyDescent="0.25">
      <c r="A85" s="27" t="s">
        <v>42</v>
      </c>
      <c r="B85" s="19">
        <f>VLOOKUP(CONCATENATE($A85,"_",B$3),'Checkpoint 9'!$A$1:$AD$1300,12, FALSE)</f>
        <v>1</v>
      </c>
      <c r="C85" s="20">
        <f>VLOOKUP(CONCATENATE($A85,"_",B$3),'Checkpoint 9'!$A$1:$AD$1300,14, FALSE)</f>
        <v>0</v>
      </c>
      <c r="D85" s="20">
        <f>VLOOKUP(CONCATENATE($A85,"_",B$3),'Checkpoint 9'!$A$1:$AD$1300,18, FALSE)</f>
        <v>7</v>
      </c>
      <c r="E85" s="20">
        <f t="shared" si="8"/>
        <v>1</v>
      </c>
      <c r="F85" s="21">
        <f t="shared" si="9"/>
        <v>1</v>
      </c>
      <c r="G85" s="19">
        <f>VLOOKUP(CONCATENATE($A85,"_",G$3),'Checkpoint 9'!$A$1:$AD$1300,12, FALSE)</f>
        <v>1</v>
      </c>
      <c r="H85" s="20">
        <f>VLOOKUP(CONCATENATE($A85,"_",G$3),'Checkpoint 9'!$A$1:$AD$1300,14, FALSE)</f>
        <v>0</v>
      </c>
      <c r="I85" s="20">
        <f>VLOOKUP(CONCATENATE($A85,"_",G$3),'Checkpoint 9'!$A$1:$AD$1300,18, FALSE)</f>
        <v>5.2</v>
      </c>
      <c r="J85" s="20">
        <f t="shared" si="10"/>
        <v>1</v>
      </c>
      <c r="K85" s="21">
        <f t="shared" si="11"/>
        <v>1</v>
      </c>
      <c r="L85" s="19">
        <f>VLOOKUP(CONCATENATE($A85,"_",L$3),'Checkpoint 9'!$A$1:$AD$1300,12, FALSE)</f>
        <v>1</v>
      </c>
      <c r="M85" s="20">
        <f>VLOOKUP(CONCATENATE($A85,"_",L$3),'Checkpoint 9'!$A$1:$AD$1300,14, FALSE)</f>
        <v>0</v>
      </c>
      <c r="N85" s="20">
        <f>VLOOKUP(CONCATENATE($A85,"_",L$3),'Checkpoint 9'!$A$1:$AD$1300,18, FALSE)</f>
        <v>6.3</v>
      </c>
      <c r="O85" s="20">
        <f t="shared" si="12"/>
        <v>1</v>
      </c>
      <c r="P85" s="21">
        <f t="shared" si="13"/>
        <v>1</v>
      </c>
      <c r="Q85" s="19">
        <f>VLOOKUP(CONCATENATE($A85,"_",Q$3),'Checkpoint 9'!$A$1:$AD$1300,12, FALSE)</f>
        <v>1</v>
      </c>
      <c r="R85" s="20">
        <f>VLOOKUP(CONCATENATE($A85,"_",Q$3),'Checkpoint 9'!$A$1:$AD$1300,14, FALSE)</f>
        <v>0</v>
      </c>
      <c r="S85" s="20">
        <f>VLOOKUP(CONCATENATE($A85,"_",Q$3),'Checkpoint 9'!$A$1:$AD$1300,18, FALSE)</f>
        <v>6.8</v>
      </c>
      <c r="T85" s="20">
        <f t="shared" si="14"/>
        <v>1</v>
      </c>
      <c r="U85" s="21">
        <f t="shared" si="15"/>
        <v>1</v>
      </c>
    </row>
    <row r="86" spans="1:21" x14ac:dyDescent="0.25">
      <c r="A86" s="27" t="s">
        <v>80</v>
      </c>
      <c r="B86" s="19">
        <f>VLOOKUP(CONCATENATE($A86,"_",B$3),'Checkpoint 9'!$A$1:$AD$1300,12, FALSE)</f>
        <v>1</v>
      </c>
      <c r="C86" s="20">
        <f>VLOOKUP(CONCATENATE($A86,"_",B$3),'Checkpoint 9'!$A$1:$AD$1300,14, FALSE)</f>
        <v>0</v>
      </c>
      <c r="D86" s="20">
        <f>VLOOKUP(CONCATENATE($A86,"_",B$3),'Checkpoint 9'!$A$1:$AD$1300,18, FALSE)</f>
        <v>419.2</v>
      </c>
      <c r="E86" s="20">
        <f t="shared" si="8"/>
        <v>1</v>
      </c>
      <c r="F86" s="21">
        <f t="shared" si="9"/>
        <v>1</v>
      </c>
      <c r="G86" s="19">
        <f>VLOOKUP(CONCATENATE($A86,"_",G$3),'Checkpoint 9'!$A$1:$AD$1300,12, FALSE)</f>
        <v>1</v>
      </c>
      <c r="H86" s="20">
        <f>VLOOKUP(CONCATENATE($A86,"_",G$3),'Checkpoint 9'!$A$1:$AD$1300,14, FALSE)</f>
        <v>0</v>
      </c>
      <c r="I86" s="20">
        <f>VLOOKUP(CONCATENATE($A86,"_",G$3),'Checkpoint 9'!$A$1:$AD$1300,18, FALSE)</f>
        <v>11.8</v>
      </c>
      <c r="J86" s="20">
        <f t="shared" si="10"/>
        <v>1</v>
      </c>
      <c r="K86" s="21">
        <f t="shared" si="11"/>
        <v>1</v>
      </c>
      <c r="L86" s="19">
        <f>VLOOKUP(CONCATENATE($A86,"_",L$3),'Checkpoint 9'!$A$1:$AD$1300,12, FALSE)</f>
        <v>1</v>
      </c>
      <c r="M86" s="20">
        <f>VLOOKUP(CONCATENATE($A86,"_",L$3),'Checkpoint 9'!$A$1:$AD$1300,14, FALSE)</f>
        <v>0</v>
      </c>
      <c r="N86" s="20">
        <f>VLOOKUP(CONCATENATE($A86,"_",L$3),'Checkpoint 9'!$A$1:$AD$1300,18, FALSE)</f>
        <v>13.6</v>
      </c>
      <c r="O86" s="20">
        <f t="shared" si="12"/>
        <v>1</v>
      </c>
      <c r="P86" s="21">
        <f t="shared" si="13"/>
        <v>1</v>
      </c>
      <c r="Q86" s="19">
        <f>VLOOKUP(CONCATENATE($A86,"_",Q$3),'Checkpoint 9'!$A$1:$AD$1300,12, FALSE)</f>
        <v>1</v>
      </c>
      <c r="R86" s="20">
        <f>VLOOKUP(CONCATENATE($A86,"_",Q$3),'Checkpoint 9'!$A$1:$AD$1300,14, FALSE)</f>
        <v>0</v>
      </c>
      <c r="S86" s="20">
        <f>VLOOKUP(CONCATENATE($A86,"_",Q$3),'Checkpoint 9'!$A$1:$AD$1300,18, FALSE)</f>
        <v>13.3</v>
      </c>
      <c r="T86" s="20">
        <f t="shared" si="14"/>
        <v>1</v>
      </c>
      <c r="U86" s="21">
        <f t="shared" si="15"/>
        <v>1</v>
      </c>
    </row>
    <row r="87" spans="1:21" x14ac:dyDescent="0.25">
      <c r="A87" s="27" t="s">
        <v>103</v>
      </c>
      <c r="B87" s="19">
        <f>VLOOKUP(CONCATENATE($A87,"_",B$3),'Checkpoint 9'!$A$1:$AD$1300,12, FALSE)</f>
        <v>0.99992650000000005</v>
      </c>
      <c r="C87" s="20">
        <f>VLOOKUP(CONCATENATE($A87,"_",B$3),'Checkpoint 9'!$A$1:$AD$1300,14, FALSE)</f>
        <v>6.2167E-2</v>
      </c>
      <c r="D87" s="20">
        <f>VLOOKUP(CONCATENATE($A87,"_",B$3),'Checkpoint 9'!$A$1:$AD$1300,18, FALSE)</f>
        <v>7202</v>
      </c>
      <c r="E87" s="20">
        <f t="shared" si="8"/>
        <v>0</v>
      </c>
      <c r="F87" s="21">
        <f t="shared" si="9"/>
        <v>1</v>
      </c>
      <c r="G87" s="19">
        <f>VLOOKUP(CONCATENATE($A87,"_",G$3),'Checkpoint 9'!$A$1:$AD$1300,12, FALSE)</f>
        <v>0.99972039999999995</v>
      </c>
      <c r="H87" s="20">
        <f>VLOOKUP(CONCATENATE($A87,"_",G$3),'Checkpoint 9'!$A$1:$AD$1300,14, FALSE)</f>
        <v>0.121379</v>
      </c>
      <c r="I87" s="20">
        <f>VLOOKUP(CONCATENATE($A87,"_",G$3),'Checkpoint 9'!$A$1:$AD$1300,18, FALSE)</f>
        <v>7202.3</v>
      </c>
      <c r="J87" s="20">
        <f t="shared" si="10"/>
        <v>0</v>
      </c>
      <c r="K87" s="21">
        <f t="shared" si="11"/>
        <v>1</v>
      </c>
      <c r="L87" s="19">
        <f>VLOOKUP(CONCATENATE($A87,"_",L$3),'Checkpoint 9'!$A$1:$AD$1300,12, FALSE)</f>
        <v>0.99997769999999997</v>
      </c>
      <c r="M87" s="20">
        <f>VLOOKUP(CONCATENATE($A87,"_",L$3),'Checkpoint 9'!$A$1:$AD$1300,14, FALSE)</f>
        <v>3.4325599999999998E-2</v>
      </c>
      <c r="N87" s="20">
        <f>VLOOKUP(CONCATENATE($A87,"_",L$3),'Checkpoint 9'!$A$1:$AD$1300,18, FALSE)</f>
        <v>7200.9</v>
      </c>
      <c r="O87" s="20">
        <f t="shared" si="12"/>
        <v>0</v>
      </c>
      <c r="P87" s="21">
        <f t="shared" si="13"/>
        <v>1</v>
      </c>
      <c r="Q87" s="19">
        <f>VLOOKUP(CONCATENATE($A87,"_",Q$3),'Checkpoint 9'!$A$1:$AD$1300,12, FALSE)</f>
        <v>0.9997798</v>
      </c>
      <c r="R87" s="20">
        <f>VLOOKUP(CONCATENATE($A87,"_",Q$3),'Checkpoint 9'!$A$1:$AD$1300,14, FALSE)</f>
        <v>0.1078698</v>
      </c>
      <c r="S87" s="20">
        <f>VLOOKUP(CONCATENATE($A87,"_",Q$3),'Checkpoint 9'!$A$1:$AD$1300,18, FALSE)</f>
        <v>7201.4</v>
      </c>
      <c r="T87" s="20">
        <f t="shared" si="14"/>
        <v>0</v>
      </c>
      <c r="U87" s="21">
        <f t="shared" si="15"/>
        <v>1</v>
      </c>
    </row>
    <row r="88" spans="1:21" x14ac:dyDescent="0.25">
      <c r="A88" s="27" t="s">
        <v>33</v>
      </c>
      <c r="B88" s="19">
        <f>VLOOKUP(CONCATENATE($A88,"_",B$3),'Checkpoint 9'!$A$1:$AD$1300,12, FALSE)</f>
        <v>1</v>
      </c>
      <c r="C88" s="20">
        <f>VLOOKUP(CONCATENATE($A88,"_",B$3),'Checkpoint 9'!$A$1:$AD$1300,14, FALSE)</f>
        <v>0</v>
      </c>
      <c r="D88" s="20">
        <f>VLOOKUP(CONCATENATE($A88,"_",B$3),'Checkpoint 9'!$A$1:$AD$1300,18, FALSE)</f>
        <v>2.2999999999999998</v>
      </c>
      <c r="E88" s="20">
        <f t="shared" si="8"/>
        <v>1</v>
      </c>
      <c r="F88" s="21">
        <f t="shared" si="9"/>
        <v>1</v>
      </c>
      <c r="G88" s="19">
        <f>VLOOKUP(CONCATENATE($A88,"_",G$3),'Checkpoint 9'!$A$1:$AD$1300,12, FALSE)</f>
        <v>1</v>
      </c>
      <c r="H88" s="20">
        <f>VLOOKUP(CONCATENATE($A88,"_",G$3),'Checkpoint 9'!$A$1:$AD$1300,14, FALSE)</f>
        <v>0</v>
      </c>
      <c r="I88" s="20">
        <f>VLOOKUP(CONCATENATE($A88,"_",G$3),'Checkpoint 9'!$A$1:$AD$1300,18, FALSE)</f>
        <v>2.8</v>
      </c>
      <c r="J88" s="20">
        <f t="shared" si="10"/>
        <v>1</v>
      </c>
      <c r="K88" s="21">
        <f t="shared" si="11"/>
        <v>1</v>
      </c>
      <c r="L88" s="19">
        <f>VLOOKUP(CONCATENATE($A88,"_",L$3),'Checkpoint 9'!$A$1:$AD$1300,12, FALSE)</f>
        <v>1</v>
      </c>
      <c r="M88" s="20">
        <f>VLOOKUP(CONCATENATE($A88,"_",L$3),'Checkpoint 9'!$A$1:$AD$1300,14, FALSE)</f>
        <v>0</v>
      </c>
      <c r="N88" s="20">
        <f>VLOOKUP(CONCATENATE($A88,"_",L$3),'Checkpoint 9'!$A$1:$AD$1300,18, FALSE)</f>
        <v>3</v>
      </c>
      <c r="O88" s="20">
        <f t="shared" si="12"/>
        <v>1</v>
      </c>
      <c r="P88" s="21">
        <f t="shared" si="13"/>
        <v>1</v>
      </c>
      <c r="Q88" s="19">
        <f>VLOOKUP(CONCATENATE($A88,"_",Q$3),'Checkpoint 9'!$A$1:$AD$1300,12, FALSE)</f>
        <v>1</v>
      </c>
      <c r="R88" s="20">
        <f>VLOOKUP(CONCATENATE($A88,"_",Q$3),'Checkpoint 9'!$A$1:$AD$1300,14, FALSE)</f>
        <v>0</v>
      </c>
      <c r="S88" s="20">
        <f>VLOOKUP(CONCATENATE($A88,"_",Q$3),'Checkpoint 9'!$A$1:$AD$1300,18, FALSE)</f>
        <v>3</v>
      </c>
      <c r="T88" s="20">
        <f t="shared" si="14"/>
        <v>1</v>
      </c>
      <c r="U88" s="21">
        <f t="shared" si="15"/>
        <v>1</v>
      </c>
    </row>
    <row r="89" spans="1:21" x14ac:dyDescent="0.25">
      <c r="A89" s="27" t="s">
        <v>114</v>
      </c>
      <c r="B89" s="19">
        <f>VLOOKUP(CONCATENATE($A89,"_",B$3),'Checkpoint 9'!$A$1:$AD$1300,12, FALSE)</f>
        <v>1</v>
      </c>
      <c r="C89" s="20">
        <f>VLOOKUP(CONCATENATE($A89,"_",B$3),'Checkpoint 9'!$A$1:$AD$1300,14, FALSE)</f>
        <v>0</v>
      </c>
      <c r="D89" s="20">
        <f>VLOOKUP(CONCATENATE($A89,"_",B$3),'Checkpoint 9'!$A$1:$AD$1300,18, FALSE)</f>
        <v>25.3</v>
      </c>
      <c r="E89" s="20">
        <f t="shared" si="8"/>
        <v>1</v>
      </c>
      <c r="F89" s="21">
        <f t="shared" si="9"/>
        <v>1</v>
      </c>
      <c r="G89" s="19">
        <f>VLOOKUP(CONCATENATE($A89,"_",G$3),'Checkpoint 9'!$A$1:$AD$1300,12, FALSE)</f>
        <v>1</v>
      </c>
      <c r="H89" s="20">
        <f>VLOOKUP(CONCATENATE($A89,"_",G$3),'Checkpoint 9'!$A$1:$AD$1300,14, FALSE)</f>
        <v>0</v>
      </c>
      <c r="I89" s="20">
        <f>VLOOKUP(CONCATENATE($A89,"_",G$3),'Checkpoint 9'!$A$1:$AD$1300,18, FALSE)</f>
        <v>18.8</v>
      </c>
      <c r="J89" s="20">
        <f t="shared" si="10"/>
        <v>1</v>
      </c>
      <c r="K89" s="21">
        <f t="shared" si="11"/>
        <v>1</v>
      </c>
      <c r="L89" s="19">
        <f>VLOOKUP(CONCATENATE($A89,"_",L$3),'Checkpoint 9'!$A$1:$AD$1300,12, FALSE)</f>
        <v>1</v>
      </c>
      <c r="M89" s="20">
        <f>VLOOKUP(CONCATENATE($A89,"_",L$3),'Checkpoint 9'!$A$1:$AD$1300,14, FALSE)</f>
        <v>0</v>
      </c>
      <c r="N89" s="20">
        <f>VLOOKUP(CONCATENATE($A89,"_",L$3),'Checkpoint 9'!$A$1:$AD$1300,18, FALSE)</f>
        <v>19.7</v>
      </c>
      <c r="O89" s="20">
        <f t="shared" si="12"/>
        <v>1</v>
      </c>
      <c r="P89" s="21">
        <f t="shared" si="13"/>
        <v>1</v>
      </c>
      <c r="Q89" s="19">
        <f>VLOOKUP(CONCATENATE($A89,"_",Q$3),'Checkpoint 9'!$A$1:$AD$1300,12, FALSE)</f>
        <v>1</v>
      </c>
      <c r="R89" s="20">
        <f>VLOOKUP(CONCATENATE($A89,"_",Q$3),'Checkpoint 9'!$A$1:$AD$1300,14, FALSE)</f>
        <v>0</v>
      </c>
      <c r="S89" s="20">
        <f>VLOOKUP(CONCATENATE($A89,"_",Q$3),'Checkpoint 9'!$A$1:$AD$1300,18, FALSE)</f>
        <v>17.399999999999999</v>
      </c>
      <c r="T89" s="20">
        <f t="shared" si="14"/>
        <v>1</v>
      </c>
      <c r="U89" s="21">
        <f t="shared" si="15"/>
        <v>1</v>
      </c>
    </row>
    <row r="90" spans="1:21" x14ac:dyDescent="0.25">
      <c r="A90" s="27" t="s">
        <v>119</v>
      </c>
      <c r="B90" s="19">
        <f>VLOOKUP(CONCATENATE($A90,"_",B$3),'Checkpoint 9'!$A$1:$AD$1300,12, FALSE)</f>
        <v>0.99613850000000004</v>
      </c>
      <c r="C90" s="20">
        <f>VLOOKUP(CONCATENATE($A90,"_",B$3),'Checkpoint 9'!$A$1:$AD$1300,14, FALSE)</f>
        <v>0.4261084</v>
      </c>
      <c r="D90" s="20">
        <f>VLOOKUP(CONCATENATE($A90,"_",B$3),'Checkpoint 9'!$A$1:$AD$1300,18, FALSE)</f>
        <v>7202.3</v>
      </c>
      <c r="E90" s="20">
        <f t="shared" si="8"/>
        <v>0</v>
      </c>
      <c r="F90" s="21">
        <f t="shared" si="9"/>
        <v>0</v>
      </c>
      <c r="G90" s="19">
        <f>VLOOKUP(CONCATENATE($A90,"_",G$3),'Checkpoint 9'!$A$1:$AD$1300,12, FALSE)</f>
        <v>0.99991629999999998</v>
      </c>
      <c r="H90" s="20">
        <f>VLOOKUP(CONCATENATE($A90,"_",G$3),'Checkpoint 9'!$A$1:$AD$1300,14, FALSE)</f>
        <v>6.2897700000000001E-2</v>
      </c>
      <c r="I90" s="20">
        <f>VLOOKUP(CONCATENATE($A90,"_",G$3),'Checkpoint 9'!$A$1:$AD$1300,18, FALSE)</f>
        <v>7202.2</v>
      </c>
      <c r="J90" s="20">
        <f t="shared" si="10"/>
        <v>0</v>
      </c>
      <c r="K90" s="21">
        <f t="shared" si="11"/>
        <v>1</v>
      </c>
      <c r="L90" s="19">
        <f>VLOOKUP(CONCATENATE($A90,"_",L$3),'Checkpoint 9'!$A$1:$AD$1300,12, FALSE)</f>
        <v>1</v>
      </c>
      <c r="M90" s="20">
        <f>VLOOKUP(CONCATENATE($A90,"_",L$3),'Checkpoint 9'!$A$1:$AD$1300,14, FALSE)</f>
        <v>0</v>
      </c>
      <c r="N90" s="20">
        <f>VLOOKUP(CONCATENATE($A90,"_",L$3),'Checkpoint 9'!$A$1:$AD$1300,18, FALSE)</f>
        <v>1032.4000000000001</v>
      </c>
      <c r="O90" s="20">
        <f t="shared" si="12"/>
        <v>1</v>
      </c>
      <c r="P90" s="21">
        <f t="shared" si="13"/>
        <v>1</v>
      </c>
      <c r="Q90" s="19">
        <f>VLOOKUP(CONCATENATE($A90,"_",Q$3),'Checkpoint 9'!$A$1:$AD$1300,12, FALSE)</f>
        <v>0.99962359999999995</v>
      </c>
      <c r="R90" s="20">
        <f>VLOOKUP(CONCATENATE($A90,"_",Q$3),'Checkpoint 9'!$A$1:$AD$1300,14, FALSE)</f>
        <v>0.13415379999999999</v>
      </c>
      <c r="S90" s="20">
        <f>VLOOKUP(CONCATENATE($A90,"_",Q$3),'Checkpoint 9'!$A$1:$AD$1300,18, FALSE)</f>
        <v>7202.2</v>
      </c>
      <c r="T90" s="20">
        <f t="shared" si="14"/>
        <v>0</v>
      </c>
      <c r="U90" s="21">
        <f t="shared" si="15"/>
        <v>1</v>
      </c>
    </row>
    <row r="91" spans="1:21" x14ac:dyDescent="0.25">
      <c r="A91" s="27" t="s">
        <v>67</v>
      </c>
      <c r="B91" s="19">
        <f>VLOOKUP(CONCATENATE($A91,"_",B$3),'Checkpoint 9'!$A$1:$AD$1300,12, FALSE)</f>
        <v>1</v>
      </c>
      <c r="C91" s="20">
        <f>VLOOKUP(CONCATENATE($A91,"_",B$3),'Checkpoint 9'!$A$1:$AD$1300,14, FALSE)</f>
        <v>0</v>
      </c>
      <c r="D91" s="20">
        <f>VLOOKUP(CONCATENATE($A91,"_",B$3),'Checkpoint 9'!$A$1:$AD$1300,18, FALSE)</f>
        <v>229.6</v>
      </c>
      <c r="E91" s="20">
        <f t="shared" si="8"/>
        <v>1</v>
      </c>
      <c r="F91" s="21">
        <f t="shared" si="9"/>
        <v>1</v>
      </c>
      <c r="G91" s="19">
        <f>VLOOKUP(CONCATENATE($A91,"_",G$3),'Checkpoint 9'!$A$1:$AD$1300,12, FALSE)</f>
        <v>1</v>
      </c>
      <c r="H91" s="20">
        <f>VLOOKUP(CONCATENATE($A91,"_",G$3),'Checkpoint 9'!$A$1:$AD$1300,14, FALSE)</f>
        <v>0</v>
      </c>
      <c r="I91" s="20">
        <f>VLOOKUP(CONCATENATE($A91,"_",G$3),'Checkpoint 9'!$A$1:$AD$1300,18, FALSE)</f>
        <v>533.70000000000005</v>
      </c>
      <c r="J91" s="20">
        <f t="shared" si="10"/>
        <v>1</v>
      </c>
      <c r="K91" s="21">
        <f t="shared" si="11"/>
        <v>1</v>
      </c>
      <c r="L91" s="19">
        <f>VLOOKUP(CONCATENATE($A91,"_",L$3),'Checkpoint 9'!$A$1:$AD$1300,12, FALSE)</f>
        <v>1</v>
      </c>
      <c r="M91" s="20">
        <f>VLOOKUP(CONCATENATE($A91,"_",L$3),'Checkpoint 9'!$A$1:$AD$1300,14, FALSE)</f>
        <v>0</v>
      </c>
      <c r="N91" s="20">
        <f>VLOOKUP(CONCATENATE($A91,"_",L$3),'Checkpoint 9'!$A$1:$AD$1300,18, FALSE)</f>
        <v>270.60000000000002</v>
      </c>
      <c r="O91" s="20">
        <f t="shared" si="12"/>
        <v>1</v>
      </c>
      <c r="P91" s="21">
        <f t="shared" si="13"/>
        <v>1</v>
      </c>
      <c r="Q91" s="19">
        <f>VLOOKUP(CONCATENATE($A91,"_",Q$3),'Checkpoint 9'!$A$1:$AD$1300,12, FALSE)</f>
        <v>1</v>
      </c>
      <c r="R91" s="20">
        <f>VLOOKUP(CONCATENATE($A91,"_",Q$3),'Checkpoint 9'!$A$1:$AD$1300,14, FALSE)</f>
        <v>0</v>
      </c>
      <c r="S91" s="20">
        <f>VLOOKUP(CONCATENATE($A91,"_",Q$3),'Checkpoint 9'!$A$1:$AD$1300,18, FALSE)</f>
        <v>850.2</v>
      </c>
      <c r="T91" s="20">
        <f t="shared" si="14"/>
        <v>1</v>
      </c>
      <c r="U91" s="21">
        <f t="shared" si="15"/>
        <v>1</v>
      </c>
    </row>
    <row r="92" spans="1:21" x14ac:dyDescent="0.25">
      <c r="A92" s="27" t="s">
        <v>84</v>
      </c>
      <c r="B92" s="19">
        <f>VLOOKUP(CONCATENATE($A92,"_",B$3),'Checkpoint 9'!$A$1:$AD$1300,12, FALSE)</f>
        <v>1</v>
      </c>
      <c r="C92" s="20">
        <f>VLOOKUP(CONCATENATE($A92,"_",B$3),'Checkpoint 9'!$A$1:$AD$1300,14, FALSE)</f>
        <v>0</v>
      </c>
      <c r="D92" s="20">
        <f>VLOOKUP(CONCATENATE($A92,"_",B$3),'Checkpoint 9'!$A$1:$AD$1300,18, FALSE)</f>
        <v>19.2</v>
      </c>
      <c r="E92" s="20">
        <f t="shared" si="8"/>
        <v>1</v>
      </c>
      <c r="F92" s="21">
        <f t="shared" si="9"/>
        <v>1</v>
      </c>
      <c r="G92" s="19">
        <f>VLOOKUP(CONCATENATE($A92,"_",G$3),'Checkpoint 9'!$A$1:$AD$1300,12, FALSE)</f>
        <v>1</v>
      </c>
      <c r="H92" s="20">
        <f>VLOOKUP(CONCATENATE($A92,"_",G$3),'Checkpoint 9'!$A$1:$AD$1300,14, FALSE)</f>
        <v>0</v>
      </c>
      <c r="I92" s="20">
        <f>VLOOKUP(CONCATENATE($A92,"_",G$3),'Checkpoint 9'!$A$1:$AD$1300,18, FALSE)</f>
        <v>89.5</v>
      </c>
      <c r="J92" s="20">
        <f t="shared" si="10"/>
        <v>1</v>
      </c>
      <c r="K92" s="21">
        <f t="shared" si="11"/>
        <v>1</v>
      </c>
      <c r="L92" s="19">
        <f>VLOOKUP(CONCATENATE($A92,"_",L$3),'Checkpoint 9'!$A$1:$AD$1300,12, FALSE)</f>
        <v>1</v>
      </c>
      <c r="M92" s="20">
        <f>VLOOKUP(CONCATENATE($A92,"_",L$3),'Checkpoint 9'!$A$1:$AD$1300,14, FALSE)</f>
        <v>0</v>
      </c>
      <c r="N92" s="20">
        <f>VLOOKUP(CONCATENATE($A92,"_",L$3),'Checkpoint 9'!$A$1:$AD$1300,18, FALSE)</f>
        <v>16.8</v>
      </c>
      <c r="O92" s="20">
        <f t="shared" si="12"/>
        <v>1</v>
      </c>
      <c r="P92" s="21">
        <f t="shared" si="13"/>
        <v>1</v>
      </c>
      <c r="Q92" s="19">
        <f>VLOOKUP(CONCATENATE($A92,"_",Q$3),'Checkpoint 9'!$A$1:$AD$1300,12, FALSE)</f>
        <v>1</v>
      </c>
      <c r="R92" s="20">
        <f>VLOOKUP(CONCATENATE($A92,"_",Q$3),'Checkpoint 9'!$A$1:$AD$1300,14, FALSE)</f>
        <v>0</v>
      </c>
      <c r="S92" s="20">
        <f>VLOOKUP(CONCATENATE($A92,"_",Q$3),'Checkpoint 9'!$A$1:$AD$1300,18, FALSE)</f>
        <v>17.100000000000001</v>
      </c>
      <c r="T92" s="20">
        <f t="shared" si="14"/>
        <v>1</v>
      </c>
      <c r="U92" s="21">
        <f t="shared" si="15"/>
        <v>1</v>
      </c>
    </row>
    <row r="93" spans="1:21" x14ac:dyDescent="0.25">
      <c r="A93" s="27" t="s">
        <v>59</v>
      </c>
      <c r="B93" s="19">
        <f>VLOOKUP(CONCATENATE($A93,"_",B$3),'Checkpoint 9'!$A$1:$AD$1300,12, FALSE)</f>
        <v>1</v>
      </c>
      <c r="C93" s="20">
        <f>VLOOKUP(CONCATENATE($A93,"_",B$3),'Checkpoint 9'!$A$1:$AD$1300,14, FALSE)</f>
        <v>0</v>
      </c>
      <c r="D93" s="20">
        <f>VLOOKUP(CONCATENATE($A93,"_",B$3),'Checkpoint 9'!$A$1:$AD$1300,18, FALSE)</f>
        <v>9.5</v>
      </c>
      <c r="E93" s="20">
        <f t="shared" si="8"/>
        <v>1</v>
      </c>
      <c r="F93" s="21">
        <f t="shared" si="9"/>
        <v>1</v>
      </c>
      <c r="G93" s="19">
        <f>VLOOKUP(CONCATENATE($A93,"_",G$3),'Checkpoint 9'!$A$1:$AD$1300,12, FALSE)</f>
        <v>1</v>
      </c>
      <c r="H93" s="20">
        <f>VLOOKUP(CONCATENATE($A93,"_",G$3),'Checkpoint 9'!$A$1:$AD$1300,14, FALSE)</f>
        <v>0</v>
      </c>
      <c r="I93" s="20">
        <f>VLOOKUP(CONCATENATE($A93,"_",G$3),'Checkpoint 9'!$A$1:$AD$1300,18, FALSE)</f>
        <v>7.9</v>
      </c>
      <c r="J93" s="20">
        <f t="shared" si="10"/>
        <v>1</v>
      </c>
      <c r="K93" s="21">
        <f t="shared" si="11"/>
        <v>1</v>
      </c>
      <c r="L93" s="19">
        <f>VLOOKUP(CONCATENATE($A93,"_",L$3),'Checkpoint 9'!$A$1:$AD$1300,12, FALSE)</f>
        <v>1</v>
      </c>
      <c r="M93" s="20">
        <f>VLOOKUP(CONCATENATE($A93,"_",L$3),'Checkpoint 9'!$A$1:$AD$1300,14, FALSE)</f>
        <v>0</v>
      </c>
      <c r="N93" s="20">
        <f>VLOOKUP(CONCATENATE($A93,"_",L$3),'Checkpoint 9'!$A$1:$AD$1300,18, FALSE)</f>
        <v>8</v>
      </c>
      <c r="O93" s="20">
        <f t="shared" si="12"/>
        <v>1</v>
      </c>
      <c r="P93" s="21">
        <f t="shared" si="13"/>
        <v>1</v>
      </c>
      <c r="Q93" s="19">
        <f>VLOOKUP(CONCATENATE($A93,"_",Q$3),'Checkpoint 9'!$A$1:$AD$1300,12, FALSE)</f>
        <v>1</v>
      </c>
      <c r="R93" s="20">
        <f>VLOOKUP(CONCATENATE($A93,"_",Q$3),'Checkpoint 9'!$A$1:$AD$1300,14, FALSE)</f>
        <v>0</v>
      </c>
      <c r="S93" s="20">
        <f>VLOOKUP(CONCATENATE($A93,"_",Q$3),'Checkpoint 9'!$A$1:$AD$1300,18, FALSE)</f>
        <v>15.9</v>
      </c>
      <c r="T93" s="20">
        <f t="shared" si="14"/>
        <v>1</v>
      </c>
      <c r="U93" s="21">
        <f t="shared" si="15"/>
        <v>1</v>
      </c>
    </row>
    <row r="94" spans="1:21" x14ac:dyDescent="0.25">
      <c r="A94" s="27" t="s">
        <v>77</v>
      </c>
      <c r="B94" s="19">
        <f>VLOOKUP(CONCATENATE($A94,"_",B$3),'Checkpoint 9'!$A$1:$AD$1300,12, FALSE)</f>
        <v>1</v>
      </c>
      <c r="C94" s="20">
        <f>VLOOKUP(CONCATENATE($A94,"_",B$3),'Checkpoint 9'!$A$1:$AD$1300,14, FALSE)</f>
        <v>0</v>
      </c>
      <c r="D94" s="20">
        <f>VLOOKUP(CONCATENATE($A94,"_",B$3),'Checkpoint 9'!$A$1:$AD$1300,18, FALSE)</f>
        <v>54.2</v>
      </c>
      <c r="E94" s="20">
        <f t="shared" si="8"/>
        <v>1</v>
      </c>
      <c r="F94" s="21">
        <f t="shared" si="9"/>
        <v>1</v>
      </c>
      <c r="G94" s="19">
        <f>VLOOKUP(CONCATENATE($A94,"_",G$3),'Checkpoint 9'!$A$1:$AD$1300,12, FALSE)</f>
        <v>1</v>
      </c>
      <c r="H94" s="20">
        <f>VLOOKUP(CONCATENATE($A94,"_",G$3),'Checkpoint 9'!$A$1:$AD$1300,14, FALSE)</f>
        <v>0</v>
      </c>
      <c r="I94" s="20">
        <f>VLOOKUP(CONCATENATE($A94,"_",G$3),'Checkpoint 9'!$A$1:$AD$1300,18, FALSE)</f>
        <v>22.5</v>
      </c>
      <c r="J94" s="20">
        <f t="shared" si="10"/>
        <v>1</v>
      </c>
      <c r="K94" s="21">
        <f t="shared" si="11"/>
        <v>1</v>
      </c>
      <c r="L94" s="19">
        <f>VLOOKUP(CONCATENATE($A94,"_",L$3),'Checkpoint 9'!$A$1:$AD$1300,12, FALSE)</f>
        <v>1</v>
      </c>
      <c r="M94" s="20">
        <f>VLOOKUP(CONCATENATE($A94,"_",L$3),'Checkpoint 9'!$A$1:$AD$1300,14, FALSE)</f>
        <v>0</v>
      </c>
      <c r="N94" s="20">
        <f>VLOOKUP(CONCATENATE($A94,"_",L$3),'Checkpoint 9'!$A$1:$AD$1300,18, FALSE)</f>
        <v>22.4</v>
      </c>
      <c r="O94" s="20">
        <f t="shared" si="12"/>
        <v>1</v>
      </c>
      <c r="P94" s="21">
        <f t="shared" si="13"/>
        <v>1</v>
      </c>
      <c r="Q94" s="19">
        <f>VLOOKUP(CONCATENATE($A94,"_",Q$3),'Checkpoint 9'!$A$1:$AD$1300,12, FALSE)</f>
        <v>1</v>
      </c>
      <c r="R94" s="20">
        <f>VLOOKUP(CONCATENATE($A94,"_",Q$3),'Checkpoint 9'!$A$1:$AD$1300,14, FALSE)</f>
        <v>0</v>
      </c>
      <c r="S94" s="20">
        <f>VLOOKUP(CONCATENATE($A94,"_",Q$3),'Checkpoint 9'!$A$1:$AD$1300,18, FALSE)</f>
        <v>20.9</v>
      </c>
      <c r="T94" s="20">
        <f t="shared" si="14"/>
        <v>1</v>
      </c>
      <c r="U94" s="21">
        <f t="shared" si="15"/>
        <v>1</v>
      </c>
    </row>
    <row r="95" spans="1:21" x14ac:dyDescent="0.25">
      <c r="A95" s="27" t="s">
        <v>135</v>
      </c>
      <c r="B95" s="19">
        <f>VLOOKUP(CONCATENATE($A95,"_",B$3),'Checkpoint 9'!$A$1:$AD$1300,12, FALSE)</f>
        <v>1</v>
      </c>
      <c r="C95" s="20">
        <f>VLOOKUP(CONCATENATE($A95,"_",B$3),'Checkpoint 9'!$A$1:$AD$1300,14, FALSE)</f>
        <v>0</v>
      </c>
      <c r="D95" s="20">
        <f>VLOOKUP(CONCATENATE($A95,"_",B$3),'Checkpoint 9'!$A$1:$AD$1300,18, FALSE)</f>
        <v>48.3</v>
      </c>
      <c r="E95" s="20">
        <f t="shared" si="8"/>
        <v>1</v>
      </c>
      <c r="F95" s="21">
        <f t="shared" si="9"/>
        <v>1</v>
      </c>
      <c r="G95" s="19">
        <f>VLOOKUP(CONCATENATE($A95,"_",G$3),'Checkpoint 9'!$A$1:$AD$1300,12, FALSE)</f>
        <v>1</v>
      </c>
      <c r="H95" s="20">
        <f>VLOOKUP(CONCATENATE($A95,"_",G$3),'Checkpoint 9'!$A$1:$AD$1300,14, FALSE)</f>
        <v>0</v>
      </c>
      <c r="I95" s="20">
        <f>VLOOKUP(CONCATENATE($A95,"_",G$3),'Checkpoint 9'!$A$1:$AD$1300,18, FALSE)</f>
        <v>106.3</v>
      </c>
      <c r="J95" s="20">
        <f t="shared" si="10"/>
        <v>1</v>
      </c>
      <c r="K95" s="21">
        <f t="shared" si="11"/>
        <v>1</v>
      </c>
      <c r="L95" s="19">
        <f>VLOOKUP(CONCATENATE($A95,"_",L$3),'Checkpoint 9'!$A$1:$AD$1300,12, FALSE)</f>
        <v>1</v>
      </c>
      <c r="M95" s="20">
        <f>VLOOKUP(CONCATENATE($A95,"_",L$3),'Checkpoint 9'!$A$1:$AD$1300,14, FALSE)</f>
        <v>0</v>
      </c>
      <c r="N95" s="20">
        <f>VLOOKUP(CONCATENATE($A95,"_",L$3),'Checkpoint 9'!$A$1:$AD$1300,18, FALSE)</f>
        <v>45.2</v>
      </c>
      <c r="O95" s="20">
        <f t="shared" si="12"/>
        <v>1</v>
      </c>
      <c r="P95" s="21">
        <f t="shared" si="13"/>
        <v>1</v>
      </c>
      <c r="Q95" s="19">
        <f>VLOOKUP(CONCATENATE($A95,"_",Q$3),'Checkpoint 9'!$A$1:$AD$1300,12, FALSE)</f>
        <v>1</v>
      </c>
      <c r="R95" s="20">
        <f>VLOOKUP(CONCATENATE($A95,"_",Q$3),'Checkpoint 9'!$A$1:$AD$1300,14, FALSE)</f>
        <v>0</v>
      </c>
      <c r="S95" s="20">
        <f>VLOOKUP(CONCATENATE($A95,"_",Q$3),'Checkpoint 9'!$A$1:$AD$1300,18, FALSE)</f>
        <v>594.79999999999995</v>
      </c>
      <c r="T95" s="20">
        <f t="shared" si="14"/>
        <v>1</v>
      </c>
      <c r="U95" s="21">
        <f t="shared" si="15"/>
        <v>1</v>
      </c>
    </row>
    <row r="96" spans="1:21" x14ac:dyDescent="0.25">
      <c r="A96" s="27" t="s">
        <v>109</v>
      </c>
      <c r="B96" s="19">
        <f>VLOOKUP(CONCATENATE($A96,"_",B$3),'Checkpoint 9'!$A$1:$AD$1300,12, FALSE)</f>
        <v>1</v>
      </c>
      <c r="C96" s="20">
        <f>VLOOKUP(CONCATENATE($A96,"_",B$3),'Checkpoint 9'!$A$1:$AD$1300,14, FALSE)</f>
        <v>0</v>
      </c>
      <c r="D96" s="20">
        <f>VLOOKUP(CONCATENATE($A96,"_",B$3),'Checkpoint 9'!$A$1:$AD$1300,18, FALSE)</f>
        <v>12.4</v>
      </c>
      <c r="E96" s="20">
        <f t="shared" si="8"/>
        <v>1</v>
      </c>
      <c r="F96" s="21">
        <f t="shared" si="9"/>
        <v>1</v>
      </c>
      <c r="G96" s="19">
        <f>VLOOKUP(CONCATENATE($A96,"_",G$3),'Checkpoint 9'!$A$1:$AD$1300,12, FALSE)</f>
        <v>1</v>
      </c>
      <c r="H96" s="20">
        <f>VLOOKUP(CONCATENATE($A96,"_",G$3),'Checkpoint 9'!$A$1:$AD$1300,14, FALSE)</f>
        <v>0</v>
      </c>
      <c r="I96" s="20">
        <f>VLOOKUP(CONCATENATE($A96,"_",G$3),'Checkpoint 9'!$A$1:$AD$1300,18, FALSE)</f>
        <v>11.6</v>
      </c>
      <c r="J96" s="20">
        <f t="shared" si="10"/>
        <v>1</v>
      </c>
      <c r="K96" s="21">
        <f t="shared" si="11"/>
        <v>1</v>
      </c>
      <c r="L96" s="19">
        <f>VLOOKUP(CONCATENATE($A96,"_",L$3),'Checkpoint 9'!$A$1:$AD$1300,12, FALSE)</f>
        <v>1</v>
      </c>
      <c r="M96" s="20">
        <f>VLOOKUP(CONCATENATE($A96,"_",L$3),'Checkpoint 9'!$A$1:$AD$1300,14, FALSE)</f>
        <v>0</v>
      </c>
      <c r="N96" s="20">
        <f>VLOOKUP(CONCATENATE($A96,"_",L$3),'Checkpoint 9'!$A$1:$AD$1300,18, FALSE)</f>
        <v>11.8</v>
      </c>
      <c r="O96" s="20">
        <f t="shared" si="12"/>
        <v>1</v>
      </c>
      <c r="P96" s="21">
        <f t="shared" si="13"/>
        <v>1</v>
      </c>
      <c r="Q96" s="19">
        <f>VLOOKUP(CONCATENATE($A96,"_",Q$3),'Checkpoint 9'!$A$1:$AD$1300,12, FALSE)</f>
        <v>1</v>
      </c>
      <c r="R96" s="20">
        <f>VLOOKUP(CONCATENATE($A96,"_",Q$3),'Checkpoint 9'!$A$1:$AD$1300,14, FALSE)</f>
        <v>0</v>
      </c>
      <c r="S96" s="20">
        <f>VLOOKUP(CONCATENATE($A96,"_",Q$3),'Checkpoint 9'!$A$1:$AD$1300,18, FALSE)</f>
        <v>11.6</v>
      </c>
      <c r="T96" s="20">
        <f t="shared" si="14"/>
        <v>1</v>
      </c>
      <c r="U96" s="21">
        <f t="shared" si="15"/>
        <v>1</v>
      </c>
    </row>
    <row r="97" spans="1:21" x14ac:dyDescent="0.25">
      <c r="A97" s="27" t="s">
        <v>98</v>
      </c>
      <c r="B97" s="19">
        <f>VLOOKUP(CONCATENATE($A97,"_",B$3),'Checkpoint 9'!$A$1:$AD$1300,12, FALSE)</f>
        <v>0.99999700000000002</v>
      </c>
      <c r="C97" s="20">
        <f>VLOOKUP(CONCATENATE($A97,"_",B$3),'Checkpoint 9'!$A$1:$AD$1300,14, FALSE)</f>
        <v>1.6053899999999999E-2</v>
      </c>
      <c r="D97" s="20">
        <f>VLOOKUP(CONCATENATE($A97,"_",B$3),'Checkpoint 9'!$A$1:$AD$1300,18, FALSE)</f>
        <v>5336.5</v>
      </c>
      <c r="E97" s="20">
        <f t="shared" si="8"/>
        <v>0</v>
      </c>
      <c r="F97" s="21">
        <f t="shared" si="9"/>
        <v>1</v>
      </c>
      <c r="G97" s="19">
        <f>VLOOKUP(CONCATENATE($A97,"_",G$3),'Checkpoint 9'!$A$1:$AD$1300,12, FALSE)</f>
        <v>0.99999689999999997</v>
      </c>
      <c r="H97" s="20">
        <f>VLOOKUP(CONCATENATE($A97,"_",G$3),'Checkpoint 9'!$A$1:$AD$1300,14, FALSE)</f>
        <v>1.6147700000000001E-2</v>
      </c>
      <c r="I97" s="20">
        <f>VLOOKUP(CONCATENATE($A97,"_",G$3),'Checkpoint 9'!$A$1:$AD$1300,18, FALSE)</f>
        <v>6405.3</v>
      </c>
      <c r="J97" s="20">
        <f t="shared" si="10"/>
        <v>0</v>
      </c>
      <c r="K97" s="21">
        <f t="shared" si="11"/>
        <v>1</v>
      </c>
      <c r="L97" s="19">
        <f>VLOOKUP(CONCATENATE($A97,"_",L$3),'Checkpoint 9'!$A$1:$AD$1300,12, FALSE)</f>
        <v>0.99999689999999997</v>
      </c>
      <c r="M97" s="20">
        <f>VLOOKUP(CONCATENATE($A97,"_",L$3),'Checkpoint 9'!$A$1:$AD$1300,14, FALSE)</f>
        <v>1.6219500000000001E-2</v>
      </c>
      <c r="N97" s="20">
        <f>VLOOKUP(CONCATENATE($A97,"_",L$3),'Checkpoint 9'!$A$1:$AD$1300,18, FALSE)</f>
        <v>5555.3</v>
      </c>
      <c r="O97" s="20">
        <f t="shared" si="12"/>
        <v>0</v>
      </c>
      <c r="P97" s="21">
        <f t="shared" si="13"/>
        <v>1</v>
      </c>
      <c r="Q97" s="19">
        <f>VLOOKUP(CONCATENATE($A97,"_",Q$3),'Checkpoint 9'!$A$1:$AD$1300,12, FALSE)</f>
        <v>0.99999689999999997</v>
      </c>
      <c r="R97" s="20">
        <f>VLOOKUP(CONCATENATE($A97,"_",Q$3),'Checkpoint 9'!$A$1:$AD$1300,14, FALSE)</f>
        <v>1.6191299999999999E-2</v>
      </c>
      <c r="S97" s="20">
        <f>VLOOKUP(CONCATENATE($A97,"_",Q$3),'Checkpoint 9'!$A$1:$AD$1300,18, FALSE)</f>
        <v>5525.4</v>
      </c>
      <c r="T97" s="20">
        <f t="shared" si="14"/>
        <v>0</v>
      </c>
      <c r="U97" s="21">
        <f t="shared" si="15"/>
        <v>1</v>
      </c>
    </row>
    <row r="98" spans="1:21" x14ac:dyDescent="0.25">
      <c r="A98" s="27" t="s">
        <v>96</v>
      </c>
      <c r="B98" s="19">
        <f>VLOOKUP(CONCATENATE($A98,"_",B$3),'Checkpoint 9'!$A$1:$AD$1300,12, FALSE)</f>
        <v>0.99995820000000002</v>
      </c>
      <c r="C98" s="20">
        <f>VLOOKUP(CONCATENATE($A98,"_",B$3),'Checkpoint 9'!$A$1:$AD$1300,14, FALSE)</f>
        <v>3.2865499999999999E-2</v>
      </c>
      <c r="D98" s="20">
        <f>VLOOKUP(CONCATENATE($A98,"_",B$3),'Checkpoint 9'!$A$1:$AD$1300,18, FALSE)</f>
        <v>5273.5</v>
      </c>
      <c r="E98" s="20">
        <f t="shared" si="8"/>
        <v>0</v>
      </c>
      <c r="F98" s="21">
        <f t="shared" si="9"/>
        <v>1</v>
      </c>
      <c r="G98" s="19">
        <f>VLOOKUP(CONCATENATE($A98,"_",G$3),'Checkpoint 9'!$A$1:$AD$1300,12, FALSE)</f>
        <v>0.99995719999999999</v>
      </c>
      <c r="H98" s="20">
        <f>VLOOKUP(CONCATENATE($A98,"_",G$3),'Checkpoint 9'!$A$1:$AD$1300,14, FALSE)</f>
        <v>3.3293400000000001E-2</v>
      </c>
      <c r="I98" s="20">
        <f>VLOOKUP(CONCATENATE($A98,"_",G$3),'Checkpoint 9'!$A$1:$AD$1300,18, FALSE)</f>
        <v>5154.5</v>
      </c>
      <c r="J98" s="20">
        <f t="shared" si="10"/>
        <v>0</v>
      </c>
      <c r="K98" s="21">
        <f t="shared" si="11"/>
        <v>1</v>
      </c>
      <c r="L98" s="19">
        <f>VLOOKUP(CONCATENATE($A98,"_",L$3),'Checkpoint 9'!$A$1:$AD$1300,12, FALSE)</f>
        <v>0.99999830000000001</v>
      </c>
      <c r="M98" s="20">
        <f>VLOOKUP(CONCATENATE($A98,"_",L$3),'Checkpoint 9'!$A$1:$AD$1300,14, FALSE)</f>
        <v>6.6991999999999998E-3</v>
      </c>
      <c r="N98" s="20">
        <f>VLOOKUP(CONCATENATE($A98,"_",L$3),'Checkpoint 9'!$A$1:$AD$1300,18, FALSE)</f>
        <v>6014.2</v>
      </c>
      <c r="O98" s="20">
        <f t="shared" si="12"/>
        <v>0</v>
      </c>
      <c r="P98" s="21">
        <f t="shared" si="13"/>
        <v>1</v>
      </c>
      <c r="Q98" s="19">
        <f>VLOOKUP(CONCATENATE($A98,"_",Q$3),'Checkpoint 9'!$A$1:$AD$1300,12, FALSE)</f>
        <v>0.99999990000000005</v>
      </c>
      <c r="R98" s="20">
        <f>VLOOKUP(CONCATENATE($A98,"_",Q$3),'Checkpoint 9'!$A$1:$AD$1300,14, FALSE)</f>
        <v>1.2879E-3</v>
      </c>
      <c r="S98" s="20">
        <f>VLOOKUP(CONCATENATE($A98,"_",Q$3),'Checkpoint 9'!$A$1:$AD$1300,18, FALSE)</f>
        <v>5821.2</v>
      </c>
      <c r="T98" s="20">
        <f t="shared" si="14"/>
        <v>0</v>
      </c>
      <c r="U98" s="21">
        <f t="shared" si="15"/>
        <v>1</v>
      </c>
    </row>
    <row r="99" spans="1:21" x14ac:dyDescent="0.25">
      <c r="A99" s="27" t="s">
        <v>76</v>
      </c>
      <c r="B99" s="19">
        <f>VLOOKUP(CONCATENATE($A99,"_",B$3),'Checkpoint 9'!$A$1:$AD$1300,12, FALSE)</f>
        <v>1</v>
      </c>
      <c r="C99" s="20">
        <f>VLOOKUP(CONCATENATE($A99,"_",B$3),'Checkpoint 9'!$A$1:$AD$1300,14, FALSE)</f>
        <v>0</v>
      </c>
      <c r="D99" s="20">
        <f>VLOOKUP(CONCATENATE($A99,"_",B$3),'Checkpoint 9'!$A$1:$AD$1300,18, FALSE)</f>
        <v>8.1999999999999993</v>
      </c>
      <c r="E99" s="20">
        <f t="shared" si="8"/>
        <v>1</v>
      </c>
      <c r="F99" s="21">
        <f t="shared" si="9"/>
        <v>1</v>
      </c>
      <c r="G99" s="19">
        <f>VLOOKUP(CONCATENATE($A99,"_",G$3),'Checkpoint 9'!$A$1:$AD$1300,12, FALSE)</f>
        <v>1</v>
      </c>
      <c r="H99" s="20">
        <f>VLOOKUP(CONCATENATE($A99,"_",G$3),'Checkpoint 9'!$A$1:$AD$1300,14, FALSE)</f>
        <v>0</v>
      </c>
      <c r="I99" s="20">
        <f>VLOOKUP(CONCATENATE($A99,"_",G$3),'Checkpoint 9'!$A$1:$AD$1300,18, FALSE)</f>
        <v>7.3</v>
      </c>
      <c r="J99" s="20">
        <f t="shared" si="10"/>
        <v>1</v>
      </c>
      <c r="K99" s="21">
        <f t="shared" si="11"/>
        <v>1</v>
      </c>
      <c r="L99" s="19">
        <f>VLOOKUP(CONCATENATE($A99,"_",L$3),'Checkpoint 9'!$A$1:$AD$1300,12, FALSE)</f>
        <v>1</v>
      </c>
      <c r="M99" s="20">
        <f>VLOOKUP(CONCATENATE($A99,"_",L$3),'Checkpoint 9'!$A$1:$AD$1300,14, FALSE)</f>
        <v>0</v>
      </c>
      <c r="N99" s="20">
        <f>VLOOKUP(CONCATENATE($A99,"_",L$3),'Checkpoint 9'!$A$1:$AD$1300,18, FALSE)</f>
        <v>7.1</v>
      </c>
      <c r="O99" s="20">
        <f t="shared" si="12"/>
        <v>1</v>
      </c>
      <c r="P99" s="21">
        <f t="shared" si="13"/>
        <v>1</v>
      </c>
      <c r="Q99" s="19">
        <f>VLOOKUP(CONCATENATE($A99,"_",Q$3),'Checkpoint 9'!$A$1:$AD$1300,12, FALSE)</f>
        <v>1</v>
      </c>
      <c r="R99" s="20">
        <f>VLOOKUP(CONCATENATE($A99,"_",Q$3),'Checkpoint 9'!$A$1:$AD$1300,14, FALSE)</f>
        <v>0</v>
      </c>
      <c r="S99" s="20">
        <f>VLOOKUP(CONCATENATE($A99,"_",Q$3),'Checkpoint 9'!$A$1:$AD$1300,18, FALSE)</f>
        <v>6.8</v>
      </c>
      <c r="T99" s="20">
        <f t="shared" si="14"/>
        <v>1</v>
      </c>
      <c r="U99" s="21">
        <f t="shared" si="15"/>
        <v>1</v>
      </c>
    </row>
    <row r="100" spans="1:21" x14ac:dyDescent="0.25">
      <c r="A100" s="27" t="s">
        <v>74</v>
      </c>
      <c r="B100" s="19">
        <f>VLOOKUP(CONCATENATE($A100,"_",B$3),'Checkpoint 9'!$A$1:$AD$1300,12, FALSE)</f>
        <v>0.99876580000000004</v>
      </c>
      <c r="C100" s="20">
        <f>VLOOKUP(CONCATENATE($A100,"_",B$3),'Checkpoint 9'!$A$1:$AD$1300,14, FALSE)</f>
        <v>1.2397E-2</v>
      </c>
      <c r="D100" s="20">
        <f>VLOOKUP(CONCATENATE($A100,"_",B$3),'Checkpoint 9'!$A$1:$AD$1300,18, FALSE)</f>
        <v>6295.8</v>
      </c>
      <c r="E100" s="20">
        <f t="shared" si="8"/>
        <v>0</v>
      </c>
      <c r="F100" s="21">
        <f t="shared" si="9"/>
        <v>0</v>
      </c>
      <c r="G100" s="19">
        <f>VLOOKUP(CONCATENATE($A100,"_",G$3),'Checkpoint 9'!$A$1:$AD$1300,12, FALSE)</f>
        <v>0.92870870000000005</v>
      </c>
      <c r="H100" s="20">
        <f>VLOOKUP(CONCATENATE($A100,"_",G$3),'Checkpoint 9'!$A$1:$AD$1300,14, FALSE)</f>
        <v>9.4269599999999995E-2</v>
      </c>
      <c r="I100" s="20">
        <f>VLOOKUP(CONCATENATE($A100,"_",G$3),'Checkpoint 9'!$A$1:$AD$1300,18, FALSE)</f>
        <v>5540.1</v>
      </c>
      <c r="J100" s="20">
        <f t="shared" si="10"/>
        <v>0</v>
      </c>
      <c r="K100" s="21">
        <f t="shared" si="11"/>
        <v>0</v>
      </c>
      <c r="L100" s="19">
        <f>VLOOKUP(CONCATENATE($A100,"_",L$3),'Checkpoint 9'!$A$1:$AD$1300,12, FALSE)</f>
        <v>0.5472901</v>
      </c>
      <c r="M100" s="20">
        <f>VLOOKUP(CONCATENATE($A100,"_",L$3),'Checkpoint 9'!$A$1:$AD$1300,14, FALSE)</f>
        <v>0.2378865</v>
      </c>
      <c r="N100" s="20">
        <f>VLOOKUP(CONCATENATE($A100,"_",L$3),'Checkpoint 9'!$A$1:$AD$1300,18, FALSE)</f>
        <v>5964.3</v>
      </c>
      <c r="O100" s="20">
        <f t="shared" si="12"/>
        <v>0</v>
      </c>
      <c r="P100" s="21">
        <f t="shared" si="13"/>
        <v>0</v>
      </c>
      <c r="Q100" s="19">
        <f>VLOOKUP(CONCATENATE($A100,"_",Q$3),'Checkpoint 9'!$A$1:$AD$1300,12, FALSE)</f>
        <v>0.96997489999999997</v>
      </c>
      <c r="R100" s="20">
        <f>VLOOKUP(CONCATENATE($A100,"_",Q$3),'Checkpoint 9'!$A$1:$AD$1300,14, FALSE)</f>
        <v>6.11376E-2</v>
      </c>
      <c r="S100" s="20">
        <f>VLOOKUP(CONCATENATE($A100,"_",Q$3),'Checkpoint 9'!$A$1:$AD$1300,18, FALSE)</f>
        <v>7203.6</v>
      </c>
      <c r="T100" s="20">
        <f t="shared" si="14"/>
        <v>0</v>
      </c>
      <c r="U100" s="21">
        <f t="shared" si="15"/>
        <v>0</v>
      </c>
    </row>
    <row r="101" spans="1:21" x14ac:dyDescent="0.25">
      <c r="A101" s="27" t="s">
        <v>141</v>
      </c>
      <c r="B101" s="19">
        <f>VLOOKUP(CONCATENATE($A101,"_",B$3),'Checkpoint 9'!$A$1:$AD$1300,12, FALSE)</f>
        <v>0.99642600000000003</v>
      </c>
      <c r="C101" s="20">
        <f>VLOOKUP(CONCATENATE($A101,"_",B$3),'Checkpoint 9'!$A$1:$AD$1300,14, FALSE)</f>
        <v>0.85666109999999995</v>
      </c>
      <c r="D101" s="20">
        <f>VLOOKUP(CONCATENATE($A101,"_",B$3),'Checkpoint 9'!$A$1:$AD$1300,18, FALSE)</f>
        <v>7203.2</v>
      </c>
      <c r="E101" s="20">
        <f t="shared" si="8"/>
        <v>0</v>
      </c>
      <c r="F101" s="21">
        <f t="shared" si="9"/>
        <v>0</v>
      </c>
      <c r="G101" s="19">
        <f>VLOOKUP(CONCATENATE($A101,"_",G$3),'Checkpoint 9'!$A$1:$AD$1300,12, FALSE)</f>
        <v>0.95325570000000004</v>
      </c>
      <c r="H101" s="20">
        <f>VLOOKUP(CONCATENATE($A101,"_",G$3),'Checkpoint 9'!$A$1:$AD$1300,14, FALSE)</f>
        <v>3.1073005</v>
      </c>
      <c r="I101" s="20">
        <f>VLOOKUP(CONCATENATE($A101,"_",G$3),'Checkpoint 9'!$A$1:$AD$1300,18, FALSE)</f>
        <v>7203.4</v>
      </c>
      <c r="J101" s="20">
        <f t="shared" si="10"/>
        <v>0</v>
      </c>
      <c r="K101" s="21">
        <f t="shared" si="11"/>
        <v>0</v>
      </c>
      <c r="L101" s="19">
        <f>VLOOKUP(CONCATENATE($A101,"_",L$3),'Checkpoint 9'!$A$1:$AD$1300,12, FALSE)</f>
        <v>0.95015720000000004</v>
      </c>
      <c r="M101" s="20">
        <f>VLOOKUP(CONCATENATE($A101,"_",L$3),'Checkpoint 9'!$A$1:$AD$1300,14, FALSE)</f>
        <v>3.2075192000000001</v>
      </c>
      <c r="N101" s="20">
        <f>VLOOKUP(CONCATENATE($A101,"_",L$3),'Checkpoint 9'!$A$1:$AD$1300,18, FALSE)</f>
        <v>7201.1</v>
      </c>
      <c r="O101" s="20">
        <f t="shared" si="12"/>
        <v>0</v>
      </c>
      <c r="P101" s="21">
        <f t="shared" si="13"/>
        <v>0</v>
      </c>
      <c r="Q101" s="19">
        <f>VLOOKUP(CONCATENATE($A101,"_",Q$3),'Checkpoint 9'!$A$1:$AD$1300,12, FALSE)</f>
        <v>0.99745030000000001</v>
      </c>
      <c r="R101" s="20">
        <f>VLOOKUP(CONCATENATE($A101,"_",Q$3),'Checkpoint 9'!$A$1:$AD$1300,14, FALSE)</f>
        <v>0.72493490000000005</v>
      </c>
      <c r="S101" s="20">
        <f>VLOOKUP(CONCATENATE($A101,"_",Q$3),'Checkpoint 9'!$A$1:$AD$1300,18, FALSE)</f>
        <v>7201.8</v>
      </c>
      <c r="T101" s="20">
        <f t="shared" si="14"/>
        <v>0</v>
      </c>
      <c r="U101" s="21">
        <f t="shared" si="15"/>
        <v>0</v>
      </c>
    </row>
    <row r="102" spans="1:21" x14ac:dyDescent="0.25">
      <c r="A102" s="27" t="s">
        <v>147</v>
      </c>
      <c r="B102" s="19">
        <f>VLOOKUP(CONCATENATE($A102,"_",B$3),'Checkpoint 9'!$A$1:$AD$1300,12, FALSE)</f>
        <v>0.99999800000000005</v>
      </c>
      <c r="C102" s="20">
        <f>VLOOKUP(CONCATENATE($A102,"_",B$3),'Checkpoint 9'!$A$1:$AD$1300,14, FALSE)</f>
        <v>1.65755E-2</v>
      </c>
      <c r="D102" s="20">
        <f>VLOOKUP(CONCATENATE($A102,"_",B$3),'Checkpoint 9'!$A$1:$AD$1300,18, FALSE)</f>
        <v>7202.2</v>
      </c>
      <c r="E102" s="20">
        <f t="shared" si="8"/>
        <v>0</v>
      </c>
      <c r="F102" s="21">
        <f t="shared" si="9"/>
        <v>1</v>
      </c>
      <c r="G102" s="19">
        <f>VLOOKUP(CONCATENATE($A102,"_",G$3),'Checkpoint 9'!$A$1:$AD$1300,12, FALSE)</f>
        <v>1</v>
      </c>
      <c r="H102" s="20">
        <f>VLOOKUP(CONCATENATE($A102,"_",G$3),'Checkpoint 9'!$A$1:$AD$1300,14, FALSE)</f>
        <v>0</v>
      </c>
      <c r="I102" s="20">
        <f>VLOOKUP(CONCATENATE($A102,"_",G$3),'Checkpoint 9'!$A$1:$AD$1300,18, FALSE)</f>
        <v>5572.4</v>
      </c>
      <c r="J102" s="20">
        <f t="shared" si="10"/>
        <v>1</v>
      </c>
      <c r="K102" s="21">
        <f t="shared" si="11"/>
        <v>1</v>
      </c>
      <c r="L102" s="19">
        <f>VLOOKUP(CONCATENATE($A102,"_",L$3),'Checkpoint 9'!$A$1:$AD$1300,12, FALSE)</f>
        <v>0.99999680000000002</v>
      </c>
      <c r="M102" s="20">
        <f>VLOOKUP(CONCATENATE($A102,"_",L$3),'Checkpoint 9'!$A$1:$AD$1300,14, FALSE)</f>
        <v>2.1267899999999999E-2</v>
      </c>
      <c r="N102" s="20">
        <f>VLOOKUP(CONCATENATE($A102,"_",L$3),'Checkpoint 9'!$A$1:$AD$1300,18, FALSE)</f>
        <v>7202.2</v>
      </c>
      <c r="O102" s="20">
        <f t="shared" si="12"/>
        <v>0</v>
      </c>
      <c r="P102" s="21">
        <f t="shared" si="13"/>
        <v>1</v>
      </c>
      <c r="Q102" s="19">
        <f>VLOOKUP(CONCATENATE($A102,"_",Q$3),'Checkpoint 9'!$A$1:$AD$1300,12, FALSE)</f>
        <v>0.99976430000000005</v>
      </c>
      <c r="R102" s="20">
        <f>VLOOKUP(CONCATENATE($A102,"_",Q$3),'Checkpoint 9'!$A$1:$AD$1300,14, FALSE)</f>
        <v>0.17993529999999999</v>
      </c>
      <c r="S102" s="20">
        <f>VLOOKUP(CONCATENATE($A102,"_",Q$3),'Checkpoint 9'!$A$1:$AD$1300,18, FALSE)</f>
        <v>7201.4</v>
      </c>
      <c r="T102" s="20">
        <f t="shared" si="14"/>
        <v>0</v>
      </c>
      <c r="U102" s="21">
        <f t="shared" si="15"/>
        <v>1</v>
      </c>
    </row>
    <row r="103" spans="1:21" x14ac:dyDescent="0.25">
      <c r="A103" s="27" t="s">
        <v>91</v>
      </c>
      <c r="B103" s="19">
        <f>VLOOKUP(CONCATENATE($A103,"_",B$3),'Checkpoint 9'!$A$1:$AD$1300,12, FALSE)</f>
        <v>0.9943071</v>
      </c>
      <c r="C103" s="20">
        <f>VLOOKUP(CONCATENATE($A103,"_",B$3),'Checkpoint 9'!$A$1:$AD$1300,14, FALSE)</f>
        <v>7.8583600000000003E-2</v>
      </c>
      <c r="D103" s="20">
        <f>VLOOKUP(CONCATENATE($A103,"_",B$3),'Checkpoint 9'!$A$1:$AD$1300,18, FALSE)</f>
        <v>7201</v>
      </c>
      <c r="E103" s="20">
        <f t="shared" si="8"/>
        <v>0</v>
      </c>
      <c r="F103" s="21">
        <f t="shared" si="9"/>
        <v>0</v>
      </c>
      <c r="G103" s="19">
        <f>VLOOKUP(CONCATENATE($A103,"_",G$3),'Checkpoint 9'!$A$1:$AD$1300,12, FALSE)</f>
        <v>0.99812789999999996</v>
      </c>
      <c r="H103" s="20">
        <f>VLOOKUP(CONCATENATE($A103,"_",G$3),'Checkpoint 9'!$A$1:$AD$1300,14, FALSE)</f>
        <v>4.4833100000000001E-2</v>
      </c>
      <c r="I103" s="20">
        <f>VLOOKUP(CONCATENATE($A103,"_",G$3),'Checkpoint 9'!$A$1:$AD$1300,18, FALSE)</f>
        <v>7201.1</v>
      </c>
      <c r="J103" s="20">
        <f t="shared" si="10"/>
        <v>0</v>
      </c>
      <c r="K103" s="21">
        <f t="shared" si="11"/>
        <v>0</v>
      </c>
      <c r="L103" s="19">
        <f>VLOOKUP(CONCATENATE($A103,"_",L$3),'Checkpoint 9'!$A$1:$AD$1300,12, FALSE)</f>
        <v>0.98678529999999998</v>
      </c>
      <c r="M103" s="20">
        <f>VLOOKUP(CONCATENATE($A103,"_",L$3),'Checkpoint 9'!$A$1:$AD$1300,14, FALSE)</f>
        <v>0.11893380000000001</v>
      </c>
      <c r="N103" s="20">
        <f>VLOOKUP(CONCATENATE($A103,"_",L$3),'Checkpoint 9'!$A$1:$AD$1300,18, FALSE)</f>
        <v>7202</v>
      </c>
      <c r="O103" s="20">
        <f t="shared" si="12"/>
        <v>0</v>
      </c>
      <c r="P103" s="21">
        <f t="shared" si="13"/>
        <v>0</v>
      </c>
      <c r="Q103" s="19">
        <f>VLOOKUP(CONCATENATE($A103,"_",Q$3),'Checkpoint 9'!$A$1:$AD$1300,12, FALSE)</f>
        <v>0.99512160000000005</v>
      </c>
      <c r="R103" s="20">
        <f>VLOOKUP(CONCATENATE($A103,"_",Q$3),'Checkpoint 9'!$A$1:$AD$1300,14, FALSE)</f>
        <v>7.2428999999999993E-2</v>
      </c>
      <c r="S103" s="20">
        <f>VLOOKUP(CONCATENATE($A103,"_",Q$3),'Checkpoint 9'!$A$1:$AD$1300,18, FALSE)</f>
        <v>7201.7</v>
      </c>
      <c r="T103" s="20">
        <f t="shared" si="14"/>
        <v>0</v>
      </c>
      <c r="U103" s="21">
        <f t="shared" si="15"/>
        <v>0</v>
      </c>
    </row>
    <row r="104" spans="1:21" x14ac:dyDescent="0.25">
      <c r="A104" s="27" t="s">
        <v>124</v>
      </c>
      <c r="B104" s="19">
        <f>VLOOKUP(CONCATENATE($A104,"_",B$3),'Checkpoint 9'!$A$1:$AD$1300,12, FALSE)</f>
        <v>0.99999830000000001</v>
      </c>
      <c r="C104" s="20">
        <f>VLOOKUP(CONCATENATE($A104,"_",B$3),'Checkpoint 9'!$A$1:$AD$1300,14, FALSE)</f>
        <v>1.8808999999999999E-2</v>
      </c>
      <c r="D104" s="20">
        <f>VLOOKUP(CONCATENATE($A104,"_",B$3),'Checkpoint 9'!$A$1:$AD$1300,18, FALSE)</f>
        <v>6542.6</v>
      </c>
      <c r="E104" s="20">
        <f t="shared" si="8"/>
        <v>0</v>
      </c>
      <c r="F104" s="21">
        <f t="shared" si="9"/>
        <v>1</v>
      </c>
      <c r="G104" s="19">
        <f>VLOOKUP(CONCATENATE($A104,"_",G$3),'Checkpoint 9'!$A$1:$AD$1300,12, FALSE)</f>
        <v>0.99999830000000001</v>
      </c>
      <c r="H104" s="20">
        <f>VLOOKUP(CONCATENATE($A104,"_",G$3),'Checkpoint 9'!$A$1:$AD$1300,14, FALSE)</f>
        <v>1.8753300000000001E-2</v>
      </c>
      <c r="I104" s="20">
        <f>VLOOKUP(CONCATENATE($A104,"_",G$3),'Checkpoint 9'!$A$1:$AD$1300,18, FALSE)</f>
        <v>6271.1</v>
      </c>
      <c r="J104" s="20">
        <f t="shared" si="10"/>
        <v>0</v>
      </c>
      <c r="K104" s="21">
        <f t="shared" si="11"/>
        <v>1</v>
      </c>
      <c r="L104" s="19">
        <f>VLOOKUP(CONCATENATE($A104,"_",L$3),'Checkpoint 9'!$A$1:$AD$1300,12, FALSE)</f>
        <v>0.99999830000000001</v>
      </c>
      <c r="M104" s="20">
        <f>VLOOKUP(CONCATENATE($A104,"_",L$3),'Checkpoint 9'!$A$1:$AD$1300,14, FALSE)</f>
        <v>1.8845500000000001E-2</v>
      </c>
      <c r="N104" s="20">
        <f>VLOOKUP(CONCATENATE($A104,"_",L$3),'Checkpoint 9'!$A$1:$AD$1300,18, FALSE)</f>
        <v>6767.8</v>
      </c>
      <c r="O104" s="20">
        <f t="shared" si="12"/>
        <v>0</v>
      </c>
      <c r="P104" s="21">
        <f t="shared" si="13"/>
        <v>1</v>
      </c>
      <c r="Q104" s="19">
        <f>VLOOKUP(CONCATENATE($A104,"_",Q$3),'Checkpoint 9'!$A$1:$AD$1300,12, FALSE)</f>
        <v>0.99999830000000001</v>
      </c>
      <c r="R104" s="20">
        <f>VLOOKUP(CONCATENATE($A104,"_",Q$3),'Checkpoint 9'!$A$1:$AD$1300,14, FALSE)</f>
        <v>1.86283E-2</v>
      </c>
      <c r="S104" s="20">
        <f>VLOOKUP(CONCATENATE($A104,"_",Q$3),'Checkpoint 9'!$A$1:$AD$1300,18, FALSE)</f>
        <v>6478.4</v>
      </c>
      <c r="T104" s="20">
        <f t="shared" si="14"/>
        <v>0</v>
      </c>
      <c r="U104" s="21">
        <f t="shared" si="15"/>
        <v>1</v>
      </c>
    </row>
    <row r="105" spans="1:21" x14ac:dyDescent="0.25">
      <c r="A105" s="27" t="s">
        <v>132</v>
      </c>
      <c r="B105" s="19">
        <f>VLOOKUP(CONCATENATE($A105,"_",B$3),'Checkpoint 9'!$A$1:$AD$1300,12, FALSE)</f>
        <v>0.98241820000000002</v>
      </c>
      <c r="C105" s="20">
        <f>VLOOKUP(CONCATENATE($A105,"_",B$3),'Checkpoint 9'!$A$1:$AD$1300,14, FALSE)</f>
        <v>2.0354000000000001E-3</v>
      </c>
      <c r="D105" s="20">
        <f>VLOOKUP(CONCATENATE($A105,"_",B$3),'Checkpoint 9'!$A$1:$AD$1300,18, FALSE)</f>
        <v>6513</v>
      </c>
      <c r="E105" s="20">
        <f t="shared" si="8"/>
        <v>0</v>
      </c>
      <c r="F105" s="21">
        <f t="shared" si="9"/>
        <v>0</v>
      </c>
      <c r="G105" s="19">
        <f>VLOOKUP(CONCATENATE($A105,"_",G$3),'Checkpoint 9'!$A$1:$AD$1300,12, FALSE)</f>
        <v>0.99090089999999997</v>
      </c>
      <c r="H105" s="20">
        <f>VLOOKUP(CONCATENATE($A105,"_",G$3),'Checkpoint 9'!$A$1:$AD$1300,14, FALSE)</f>
        <v>1.4668999999999999E-3</v>
      </c>
      <c r="I105" s="20">
        <f>VLOOKUP(CONCATENATE($A105,"_",G$3),'Checkpoint 9'!$A$1:$AD$1300,18, FALSE)</f>
        <v>6326.1</v>
      </c>
      <c r="J105" s="20">
        <f t="shared" si="10"/>
        <v>0</v>
      </c>
      <c r="K105" s="21">
        <f t="shared" si="11"/>
        <v>0</v>
      </c>
      <c r="L105" s="19">
        <f>VLOOKUP(CONCATENATE($A105,"_",L$3),'Checkpoint 9'!$A$1:$AD$1300,12, FALSE)</f>
        <v>0.98127010000000003</v>
      </c>
      <c r="M105" s="20">
        <f>VLOOKUP(CONCATENATE($A105,"_",L$3),'Checkpoint 9'!$A$1:$AD$1300,14, FALSE)</f>
        <v>2.1117000000000002E-3</v>
      </c>
      <c r="N105" s="20">
        <f>VLOOKUP(CONCATENATE($A105,"_",L$3),'Checkpoint 9'!$A$1:$AD$1300,18, FALSE)</f>
        <v>6182</v>
      </c>
      <c r="O105" s="20">
        <f t="shared" si="12"/>
        <v>0</v>
      </c>
      <c r="P105" s="21">
        <f t="shared" si="13"/>
        <v>0</v>
      </c>
      <c r="Q105" s="19">
        <f>VLOOKUP(CONCATENATE($A105,"_",Q$3),'Checkpoint 9'!$A$1:$AD$1300,12, FALSE)</f>
        <v>0.98747790000000002</v>
      </c>
      <c r="R105" s="20">
        <f>VLOOKUP(CONCATENATE($A105,"_",Q$3),'Checkpoint 9'!$A$1:$AD$1300,14, FALSE)</f>
        <v>1.7171E-3</v>
      </c>
      <c r="S105" s="20">
        <f>VLOOKUP(CONCATENATE($A105,"_",Q$3),'Checkpoint 9'!$A$1:$AD$1300,18, FALSE)</f>
        <v>5975.5</v>
      </c>
      <c r="T105" s="20">
        <f t="shared" si="14"/>
        <v>0</v>
      </c>
      <c r="U105" s="21">
        <f t="shared" si="15"/>
        <v>0</v>
      </c>
    </row>
    <row r="106" spans="1:21" x14ac:dyDescent="0.25">
      <c r="A106" s="27" t="s">
        <v>131</v>
      </c>
      <c r="B106" s="19">
        <f>VLOOKUP(CONCATENATE($A106,"_",B$3),'Checkpoint 9'!$A$1:$AD$1300,12, FALSE)</f>
        <v>0.99999280000000002</v>
      </c>
      <c r="C106" s="20">
        <f>VLOOKUP(CONCATENATE($A106,"_",B$3),'Checkpoint 9'!$A$1:$AD$1300,14, FALSE)</f>
        <v>3.5022999999999999E-2</v>
      </c>
      <c r="D106" s="20">
        <f>VLOOKUP(CONCATENATE($A106,"_",B$3),'Checkpoint 9'!$A$1:$AD$1300,18, FALSE)</f>
        <v>7202.9</v>
      </c>
      <c r="E106" s="20">
        <f t="shared" si="8"/>
        <v>0</v>
      </c>
      <c r="F106" s="21">
        <f t="shared" si="9"/>
        <v>1</v>
      </c>
      <c r="G106" s="19">
        <f>VLOOKUP(CONCATENATE($A106,"_",G$3),'Checkpoint 9'!$A$1:$AD$1300,12, FALSE)</f>
        <v>0.99999970000000005</v>
      </c>
      <c r="H106" s="20">
        <f>VLOOKUP(CONCATENATE($A106,"_",G$3),'Checkpoint 9'!$A$1:$AD$1300,14, FALSE)</f>
        <v>7.6699000000000003E-3</v>
      </c>
      <c r="I106" s="20">
        <f>VLOOKUP(CONCATENATE($A106,"_",G$3),'Checkpoint 9'!$A$1:$AD$1300,18, FALSE)</f>
        <v>7202</v>
      </c>
      <c r="J106" s="20">
        <f t="shared" si="10"/>
        <v>0</v>
      </c>
      <c r="K106" s="21">
        <f t="shared" si="11"/>
        <v>1</v>
      </c>
      <c r="L106" s="19">
        <f>VLOOKUP(CONCATENATE($A106,"_",L$3),'Checkpoint 9'!$A$1:$AD$1300,12, FALSE)</f>
        <v>0.99996580000000002</v>
      </c>
      <c r="M106" s="20">
        <f>VLOOKUP(CONCATENATE($A106,"_",L$3),'Checkpoint 9'!$A$1:$AD$1300,14, FALSE)</f>
        <v>7.60879E-2</v>
      </c>
      <c r="N106" s="20">
        <f>VLOOKUP(CONCATENATE($A106,"_",L$3),'Checkpoint 9'!$A$1:$AD$1300,18, FALSE)</f>
        <v>7203.8</v>
      </c>
      <c r="O106" s="20">
        <f t="shared" si="12"/>
        <v>0</v>
      </c>
      <c r="P106" s="21">
        <f t="shared" si="13"/>
        <v>1</v>
      </c>
      <c r="Q106" s="19">
        <f>VLOOKUP(CONCATENATE($A106,"_",Q$3),'Checkpoint 9'!$A$1:$AD$1300,12, FALSE)</f>
        <v>0.96346770000000004</v>
      </c>
      <c r="R106" s="20">
        <f>VLOOKUP(CONCATENATE($A106,"_",Q$3),'Checkpoint 9'!$A$1:$AD$1300,14, FALSE)</f>
        <v>2.4947748000000001</v>
      </c>
      <c r="S106" s="20">
        <f>VLOOKUP(CONCATENATE($A106,"_",Q$3),'Checkpoint 9'!$A$1:$AD$1300,18, FALSE)</f>
        <v>7200.5</v>
      </c>
      <c r="T106" s="20">
        <f t="shared" si="14"/>
        <v>0</v>
      </c>
      <c r="U106" s="21">
        <f t="shared" si="15"/>
        <v>0</v>
      </c>
    </row>
    <row r="107" spans="1:21" x14ac:dyDescent="0.25">
      <c r="A107" s="27" t="s">
        <v>97</v>
      </c>
      <c r="B107" s="19">
        <f>VLOOKUP(CONCATENATE($A107,"_",B$3),'Checkpoint 9'!$A$1:$AD$1300,12, FALSE)</f>
        <v>0.99972260000000002</v>
      </c>
      <c r="C107" s="20">
        <f>VLOOKUP(CONCATENATE($A107,"_",B$3),'Checkpoint 9'!$A$1:$AD$1300,14, FALSE)</f>
        <v>2.1005699999999999E-2</v>
      </c>
      <c r="D107" s="20">
        <f>VLOOKUP(CONCATENATE($A107,"_",B$3),'Checkpoint 9'!$A$1:$AD$1300,18, FALSE)</f>
        <v>6493.4</v>
      </c>
      <c r="E107" s="20">
        <f t="shared" si="8"/>
        <v>0</v>
      </c>
      <c r="F107" s="21">
        <f t="shared" si="9"/>
        <v>1</v>
      </c>
      <c r="G107" s="19">
        <f>VLOOKUP(CONCATENATE($A107,"_",G$3),'Checkpoint 9'!$A$1:$AD$1300,12, FALSE)</f>
        <v>0.9998515</v>
      </c>
      <c r="H107" s="20">
        <f>VLOOKUP(CONCATENATE($A107,"_",G$3),'Checkpoint 9'!$A$1:$AD$1300,14, FALSE)</f>
        <v>1.5363999999999999E-2</v>
      </c>
      <c r="I107" s="20">
        <f>VLOOKUP(CONCATENATE($A107,"_",G$3),'Checkpoint 9'!$A$1:$AD$1300,18, FALSE)</f>
        <v>6976.1</v>
      </c>
      <c r="J107" s="20">
        <f t="shared" si="10"/>
        <v>0</v>
      </c>
      <c r="K107" s="21">
        <f t="shared" si="11"/>
        <v>1</v>
      </c>
      <c r="L107" s="19">
        <f>VLOOKUP(CONCATENATE($A107,"_",L$3),'Checkpoint 9'!$A$1:$AD$1300,12, FALSE)</f>
        <v>0.99973920000000005</v>
      </c>
      <c r="M107" s="20">
        <f>VLOOKUP(CONCATENATE($A107,"_",L$3),'Checkpoint 9'!$A$1:$AD$1300,14, FALSE)</f>
        <v>2.0354299999999999E-2</v>
      </c>
      <c r="N107" s="20">
        <f>VLOOKUP(CONCATENATE($A107,"_",L$3),'Checkpoint 9'!$A$1:$AD$1300,18, FALSE)</f>
        <v>6372.2</v>
      </c>
      <c r="O107" s="20">
        <f t="shared" si="12"/>
        <v>0</v>
      </c>
      <c r="P107" s="21">
        <f t="shared" si="13"/>
        <v>1</v>
      </c>
      <c r="Q107" s="19">
        <f>VLOOKUP(CONCATENATE($A107,"_",Q$3),'Checkpoint 9'!$A$1:$AD$1300,12, FALSE)</f>
        <v>0.99972700000000003</v>
      </c>
      <c r="R107" s="20">
        <f>VLOOKUP(CONCATENATE($A107,"_",Q$3),'Checkpoint 9'!$A$1:$AD$1300,14, FALSE)</f>
        <v>2.0863099999999999E-2</v>
      </c>
      <c r="S107" s="20">
        <f>VLOOKUP(CONCATENATE($A107,"_",Q$3),'Checkpoint 9'!$A$1:$AD$1300,18, FALSE)</f>
        <v>6397.6</v>
      </c>
      <c r="T107" s="20">
        <f t="shared" si="14"/>
        <v>0</v>
      </c>
      <c r="U107" s="21">
        <f t="shared" si="15"/>
        <v>1</v>
      </c>
    </row>
    <row r="108" spans="1:21" x14ac:dyDescent="0.25">
      <c r="A108" s="27" t="s">
        <v>140</v>
      </c>
      <c r="B108" s="19">
        <f>VLOOKUP(CONCATENATE($A108,"_",B$3),'Checkpoint 9'!$A$1:$AD$1300,12, FALSE)</f>
        <v>0.99925220000000003</v>
      </c>
      <c r="C108" s="20">
        <f>VLOOKUP(CONCATENATE($A108,"_",B$3),'Checkpoint 9'!$A$1:$AD$1300,14, FALSE)</f>
        <v>0.78162069999999995</v>
      </c>
      <c r="D108" s="20">
        <f>VLOOKUP(CONCATENATE($A108,"_",B$3),'Checkpoint 9'!$A$1:$AD$1300,18, FALSE)</f>
        <v>7201.7</v>
      </c>
      <c r="E108" s="20">
        <f t="shared" si="8"/>
        <v>0</v>
      </c>
      <c r="F108" s="21">
        <f t="shared" si="9"/>
        <v>1</v>
      </c>
      <c r="G108" s="19">
        <f>VLOOKUP(CONCATENATE($A108,"_",G$3),'Checkpoint 9'!$A$1:$AD$1300,12, FALSE)</f>
        <v>0.9984982</v>
      </c>
      <c r="H108" s="20">
        <f>VLOOKUP(CONCATENATE($A108,"_",G$3),'Checkpoint 9'!$A$1:$AD$1300,14, FALSE)</f>
        <v>1.1065711</v>
      </c>
      <c r="I108" s="20">
        <f>VLOOKUP(CONCATENATE($A108,"_",G$3),'Checkpoint 9'!$A$1:$AD$1300,18, FALSE)</f>
        <v>7202.5</v>
      </c>
      <c r="J108" s="20">
        <f t="shared" si="10"/>
        <v>0</v>
      </c>
      <c r="K108" s="21">
        <f t="shared" si="11"/>
        <v>0</v>
      </c>
      <c r="L108" s="19">
        <f>VLOOKUP(CONCATENATE($A108,"_",L$3),'Checkpoint 9'!$A$1:$AD$1300,12, FALSE)</f>
        <v>0.99967680000000003</v>
      </c>
      <c r="M108" s="20">
        <f>VLOOKUP(CONCATENATE($A108,"_",L$3),'Checkpoint 9'!$A$1:$AD$1300,14, FALSE)</f>
        <v>0.51400820000000003</v>
      </c>
      <c r="N108" s="20">
        <f>VLOOKUP(CONCATENATE($A108,"_",L$3),'Checkpoint 9'!$A$1:$AD$1300,18, FALSE)</f>
        <v>7201.3</v>
      </c>
      <c r="O108" s="20">
        <f t="shared" si="12"/>
        <v>0</v>
      </c>
      <c r="P108" s="21">
        <f t="shared" si="13"/>
        <v>1</v>
      </c>
      <c r="Q108" s="19">
        <f>VLOOKUP(CONCATENATE($A108,"_",Q$3),'Checkpoint 9'!$A$1:$AD$1300,12, FALSE)</f>
        <v>0.99854730000000003</v>
      </c>
      <c r="R108" s="20">
        <f>VLOOKUP(CONCATENATE($A108,"_",Q$3),'Checkpoint 9'!$A$1:$AD$1300,14, FALSE)</f>
        <v>1.0870295999999999</v>
      </c>
      <c r="S108" s="20">
        <f>VLOOKUP(CONCATENATE($A108,"_",Q$3),'Checkpoint 9'!$A$1:$AD$1300,18, FALSE)</f>
        <v>7203.4</v>
      </c>
      <c r="T108" s="20">
        <f t="shared" si="14"/>
        <v>0</v>
      </c>
      <c r="U108" s="21">
        <f t="shared" si="15"/>
        <v>0</v>
      </c>
    </row>
    <row r="109" spans="1:21" x14ac:dyDescent="0.25">
      <c r="A109" s="27" t="s">
        <v>145</v>
      </c>
      <c r="B109" s="19">
        <f>VLOOKUP(CONCATENATE($A109,"_",B$3),'Checkpoint 9'!$A$1:$AD$1300,12, FALSE)</f>
        <v>1</v>
      </c>
      <c r="C109" s="20">
        <f>VLOOKUP(CONCATENATE($A109,"_",B$3),'Checkpoint 9'!$A$1:$AD$1300,14, FALSE)</f>
        <v>7.6458700000000004E-2</v>
      </c>
      <c r="D109" s="20">
        <f>VLOOKUP(CONCATENATE($A109,"_",B$3),'Checkpoint 9'!$A$1:$AD$1300,18, FALSE)</f>
        <v>7203.4</v>
      </c>
      <c r="E109" s="20">
        <f t="shared" si="8"/>
        <v>0</v>
      </c>
      <c r="F109" s="21">
        <f t="shared" si="9"/>
        <v>1</v>
      </c>
      <c r="G109" s="19">
        <f>VLOOKUP(CONCATENATE($A109,"_",G$3),'Checkpoint 9'!$A$1:$AD$1300,12, FALSE)</f>
        <v>1</v>
      </c>
      <c r="H109" s="20">
        <f>VLOOKUP(CONCATENATE($A109,"_",G$3),'Checkpoint 9'!$A$1:$AD$1300,14, FALSE)</f>
        <v>0</v>
      </c>
      <c r="I109" s="20">
        <f>VLOOKUP(CONCATENATE($A109,"_",G$3),'Checkpoint 9'!$A$1:$AD$1300,18, FALSE)</f>
        <v>1065.5999999999999</v>
      </c>
      <c r="J109" s="20">
        <f t="shared" si="10"/>
        <v>1</v>
      </c>
      <c r="K109" s="21">
        <f t="shared" si="11"/>
        <v>1</v>
      </c>
      <c r="L109" s="19">
        <f>VLOOKUP(CONCATENATE($A109,"_",L$3),'Checkpoint 9'!$A$1:$AD$1300,12, FALSE)</f>
        <v>1</v>
      </c>
      <c r="M109" s="20">
        <f>VLOOKUP(CONCATENATE($A109,"_",L$3),'Checkpoint 9'!$A$1:$AD$1300,14, FALSE)</f>
        <v>0</v>
      </c>
      <c r="N109" s="20">
        <f>VLOOKUP(CONCATENATE($A109,"_",L$3),'Checkpoint 9'!$A$1:$AD$1300,18, FALSE)</f>
        <v>435</v>
      </c>
      <c r="O109" s="20">
        <f t="shared" si="12"/>
        <v>1</v>
      </c>
      <c r="P109" s="21">
        <f t="shared" si="13"/>
        <v>1</v>
      </c>
      <c r="Q109" s="19">
        <f>VLOOKUP(CONCATENATE($A109,"_",Q$3),'Checkpoint 9'!$A$1:$AD$1300,12, FALSE)</f>
        <v>1</v>
      </c>
      <c r="R109" s="20">
        <f>VLOOKUP(CONCATENATE($A109,"_",Q$3),'Checkpoint 9'!$A$1:$AD$1300,14, FALSE)</f>
        <v>0</v>
      </c>
      <c r="S109" s="20">
        <f>VLOOKUP(CONCATENATE($A109,"_",Q$3),'Checkpoint 9'!$A$1:$AD$1300,18, FALSE)</f>
        <v>979.7</v>
      </c>
      <c r="T109" s="20">
        <f t="shared" si="14"/>
        <v>1</v>
      </c>
      <c r="U109" s="21">
        <f t="shared" si="15"/>
        <v>1</v>
      </c>
    </row>
    <row r="110" spans="1:21" x14ac:dyDescent="0.25">
      <c r="A110" s="27" t="s">
        <v>123</v>
      </c>
      <c r="B110" s="19">
        <f>VLOOKUP(CONCATENATE($A110,"_",B$3),'Checkpoint 9'!$A$1:$AD$1300,12, FALSE)</f>
        <v>1</v>
      </c>
      <c r="C110" s="20">
        <f>VLOOKUP(CONCATENATE($A110,"_",B$3),'Checkpoint 9'!$A$1:$AD$1300,14, FALSE)</f>
        <v>0</v>
      </c>
      <c r="D110" s="20">
        <f>VLOOKUP(CONCATENATE($A110,"_",B$3),'Checkpoint 9'!$A$1:$AD$1300,18, FALSE)</f>
        <v>166.7</v>
      </c>
      <c r="E110" s="20">
        <f t="shared" si="8"/>
        <v>1</v>
      </c>
      <c r="F110" s="21">
        <f t="shared" si="9"/>
        <v>1</v>
      </c>
      <c r="G110" s="19">
        <f>VLOOKUP(CONCATENATE($A110,"_",G$3),'Checkpoint 9'!$A$1:$AD$1300,12, FALSE)</f>
        <v>1</v>
      </c>
      <c r="H110" s="20">
        <f>VLOOKUP(CONCATENATE($A110,"_",G$3),'Checkpoint 9'!$A$1:$AD$1300,14, FALSE)</f>
        <v>0</v>
      </c>
      <c r="I110" s="20">
        <f>VLOOKUP(CONCATENATE($A110,"_",G$3),'Checkpoint 9'!$A$1:$AD$1300,18, FALSE)</f>
        <v>96.6</v>
      </c>
      <c r="J110" s="20">
        <f t="shared" si="10"/>
        <v>1</v>
      </c>
      <c r="K110" s="21">
        <f t="shared" si="11"/>
        <v>1</v>
      </c>
      <c r="L110" s="19">
        <f>VLOOKUP(CONCATENATE($A110,"_",L$3),'Checkpoint 9'!$A$1:$AD$1300,12, FALSE)</f>
        <v>1</v>
      </c>
      <c r="M110" s="20">
        <f>VLOOKUP(CONCATENATE($A110,"_",L$3),'Checkpoint 9'!$A$1:$AD$1300,14, FALSE)</f>
        <v>0</v>
      </c>
      <c r="N110" s="20">
        <f>VLOOKUP(CONCATENATE($A110,"_",L$3),'Checkpoint 9'!$A$1:$AD$1300,18, FALSE)</f>
        <v>97.2</v>
      </c>
      <c r="O110" s="20">
        <f t="shared" si="12"/>
        <v>1</v>
      </c>
      <c r="P110" s="21">
        <f t="shared" si="13"/>
        <v>1</v>
      </c>
      <c r="Q110" s="19">
        <f>VLOOKUP(CONCATENATE($A110,"_",Q$3),'Checkpoint 9'!$A$1:$AD$1300,12, FALSE)</f>
        <v>1</v>
      </c>
      <c r="R110" s="20">
        <f>VLOOKUP(CONCATENATE($A110,"_",Q$3),'Checkpoint 9'!$A$1:$AD$1300,14, FALSE)</f>
        <v>0</v>
      </c>
      <c r="S110" s="20">
        <f>VLOOKUP(CONCATENATE($A110,"_",Q$3),'Checkpoint 9'!$A$1:$AD$1300,18, FALSE)</f>
        <v>105.2</v>
      </c>
      <c r="T110" s="20">
        <f t="shared" si="14"/>
        <v>1</v>
      </c>
      <c r="U110" s="21">
        <f t="shared" si="15"/>
        <v>1</v>
      </c>
    </row>
    <row r="111" spans="1:21" x14ac:dyDescent="0.25">
      <c r="A111" s="27" t="s">
        <v>139</v>
      </c>
      <c r="B111" s="19">
        <f>VLOOKUP(CONCATENATE($A111,"_",B$3),'Checkpoint 9'!$A$1:$AD$1300,12, FALSE)</f>
        <v>1</v>
      </c>
      <c r="C111" s="20">
        <f>VLOOKUP(CONCATENATE($A111,"_",B$3),'Checkpoint 9'!$A$1:$AD$1300,14, FALSE)</f>
        <v>0</v>
      </c>
      <c r="D111" s="20">
        <f>VLOOKUP(CONCATENATE($A111,"_",B$3),'Checkpoint 9'!$A$1:$AD$1300,18, FALSE)</f>
        <v>192.3</v>
      </c>
      <c r="E111" s="20">
        <f t="shared" si="8"/>
        <v>1</v>
      </c>
      <c r="F111" s="21">
        <f t="shared" si="9"/>
        <v>1</v>
      </c>
      <c r="G111" s="19">
        <f>VLOOKUP(CONCATENATE($A111,"_",G$3),'Checkpoint 9'!$A$1:$AD$1300,12, FALSE)</f>
        <v>1</v>
      </c>
      <c r="H111" s="20">
        <f>VLOOKUP(CONCATENATE($A111,"_",G$3),'Checkpoint 9'!$A$1:$AD$1300,14, FALSE)</f>
        <v>0</v>
      </c>
      <c r="I111" s="20">
        <f>VLOOKUP(CONCATENATE($A111,"_",G$3),'Checkpoint 9'!$A$1:$AD$1300,18, FALSE)</f>
        <v>234.3</v>
      </c>
      <c r="J111" s="20">
        <f t="shared" si="10"/>
        <v>1</v>
      </c>
      <c r="K111" s="21">
        <f t="shared" si="11"/>
        <v>1</v>
      </c>
      <c r="L111" s="19">
        <f>VLOOKUP(CONCATENATE($A111,"_",L$3),'Checkpoint 9'!$A$1:$AD$1300,12, FALSE)</f>
        <v>1</v>
      </c>
      <c r="M111" s="20">
        <f>VLOOKUP(CONCATENATE($A111,"_",L$3),'Checkpoint 9'!$A$1:$AD$1300,14, FALSE)</f>
        <v>0</v>
      </c>
      <c r="N111" s="20">
        <f>VLOOKUP(CONCATENATE($A111,"_",L$3),'Checkpoint 9'!$A$1:$AD$1300,18, FALSE)</f>
        <v>275.7</v>
      </c>
      <c r="O111" s="20">
        <f t="shared" si="12"/>
        <v>1</v>
      </c>
      <c r="P111" s="21">
        <f t="shared" si="13"/>
        <v>1</v>
      </c>
      <c r="Q111" s="19">
        <f>VLOOKUP(CONCATENATE($A111,"_",Q$3),'Checkpoint 9'!$A$1:$AD$1300,12, FALSE)</f>
        <v>1</v>
      </c>
      <c r="R111" s="20">
        <f>VLOOKUP(CONCATENATE($A111,"_",Q$3),'Checkpoint 9'!$A$1:$AD$1300,14, FALSE)</f>
        <v>0</v>
      </c>
      <c r="S111" s="20">
        <f>VLOOKUP(CONCATENATE($A111,"_",Q$3),'Checkpoint 9'!$A$1:$AD$1300,18, FALSE)</f>
        <v>217.8</v>
      </c>
      <c r="T111" s="20">
        <f t="shared" si="14"/>
        <v>1</v>
      </c>
      <c r="U111" s="21">
        <f t="shared" si="15"/>
        <v>1</v>
      </c>
    </row>
    <row r="112" spans="1:21" x14ac:dyDescent="0.25">
      <c r="A112" s="27" t="s">
        <v>143</v>
      </c>
      <c r="B112" s="19">
        <f>VLOOKUP(CONCATENATE($A112,"_",B$3),'Checkpoint 9'!$A$1:$AD$1300,12, FALSE)</f>
        <v>0.99945260000000002</v>
      </c>
      <c r="C112" s="20">
        <f>VLOOKUP(CONCATENATE($A112,"_",B$3),'Checkpoint 9'!$A$1:$AD$1300,14, FALSE)</f>
        <v>4.7362899999999999E-2</v>
      </c>
      <c r="D112" s="20">
        <f>VLOOKUP(CONCATENATE($A112,"_",B$3),'Checkpoint 9'!$A$1:$AD$1300,18, FALSE)</f>
        <v>6174</v>
      </c>
      <c r="E112" s="20">
        <f t="shared" si="8"/>
        <v>0</v>
      </c>
      <c r="F112" s="21">
        <f t="shared" si="9"/>
        <v>1</v>
      </c>
      <c r="G112" s="19"/>
      <c r="H112" s="20"/>
      <c r="I112" s="20"/>
      <c r="J112" s="20">
        <f t="shared" si="10"/>
        <v>0</v>
      </c>
      <c r="K112" s="21">
        <f t="shared" si="11"/>
        <v>0</v>
      </c>
      <c r="L112" s="19"/>
      <c r="M112" s="20"/>
      <c r="N112" s="20">
        <f>VLOOKUP(CONCATENATE($A112,"_",L$3),'Checkpoint 9'!$A$1:$AD$1300,18, FALSE)</f>
        <v>7201.4</v>
      </c>
      <c r="O112" s="20">
        <f t="shared" ref="O112" si="16">IF(AND(L112=1,M112=0),1,0)</f>
        <v>0</v>
      </c>
      <c r="P112" s="21">
        <f t="shared" ref="P112" si="17">IF(L112&gt;0.999,1,0)</f>
        <v>0</v>
      </c>
      <c r="Q112" s="19"/>
      <c r="R112" s="20"/>
      <c r="S112" s="20"/>
      <c r="T112" s="20">
        <f t="shared" si="14"/>
        <v>0</v>
      </c>
      <c r="U112" s="21">
        <f t="shared" si="15"/>
        <v>0</v>
      </c>
    </row>
    <row r="113" spans="1:21" x14ac:dyDescent="0.25">
      <c r="A113" s="27" t="s">
        <v>148</v>
      </c>
      <c r="B113" s="19">
        <f>VLOOKUP(CONCATENATE($A113,"_",B$3),'Checkpoint 9'!$A$1:$AD$1300,12, FALSE)</f>
        <v>0.98254929999999996</v>
      </c>
      <c r="C113" s="20">
        <f>VLOOKUP(CONCATENATE($A113,"_",B$3),'Checkpoint 9'!$A$1:$AD$1300,14, FALSE)</f>
        <v>2.0584123999999999</v>
      </c>
      <c r="D113" s="20">
        <f>VLOOKUP(CONCATENATE($A113,"_",B$3),'Checkpoint 9'!$A$1:$AD$1300,18, FALSE)</f>
        <v>7202.9</v>
      </c>
      <c r="E113" s="20">
        <f t="shared" si="8"/>
        <v>0</v>
      </c>
      <c r="F113" s="21">
        <f t="shared" si="9"/>
        <v>0</v>
      </c>
      <c r="G113" s="19">
        <f>VLOOKUP(CONCATENATE($A113,"_",G$3),'Checkpoint 9'!$A$1:$AD$1300,12, FALSE)</f>
        <v>0.9677133</v>
      </c>
      <c r="H113" s="20">
        <f>VLOOKUP(CONCATENATE($A113,"_",G$3),'Checkpoint 9'!$A$1:$AD$1300,14, FALSE)</f>
        <v>2.8855339</v>
      </c>
      <c r="I113" s="20">
        <f>VLOOKUP(CONCATENATE($A113,"_",G$3),'Checkpoint 9'!$A$1:$AD$1300,18, FALSE)</f>
        <v>7201.9</v>
      </c>
      <c r="J113" s="20">
        <f t="shared" si="10"/>
        <v>0</v>
      </c>
      <c r="K113" s="21">
        <f t="shared" si="11"/>
        <v>0</v>
      </c>
      <c r="L113" s="19">
        <f>VLOOKUP(CONCATENATE($A113,"_",L$3),'Checkpoint 9'!$A$1:$AD$1300,12, FALSE)</f>
        <v>0.91060980000000002</v>
      </c>
      <c r="M113" s="20">
        <f>VLOOKUP(CONCATENATE($A113,"_",L$3),'Checkpoint 9'!$A$1:$AD$1300,14, FALSE)</f>
        <v>4.6405247999999997</v>
      </c>
      <c r="N113" s="20">
        <f>VLOOKUP(CONCATENATE($A113,"_",L$3),'Checkpoint 9'!$A$1:$AD$1300,18, FALSE)</f>
        <v>7202.3</v>
      </c>
      <c r="O113" s="20">
        <f t="shared" si="12"/>
        <v>0</v>
      </c>
      <c r="P113" s="21">
        <f t="shared" si="13"/>
        <v>0</v>
      </c>
      <c r="Q113" s="19"/>
      <c r="R113" s="20"/>
      <c r="S113" s="20">
        <f>VLOOKUP(CONCATENATE($A113,"_",Q$3),'Checkpoint 9'!$A$1:$AD$1300,18, FALSE)</f>
        <v>7206.8</v>
      </c>
      <c r="T113" s="20">
        <f t="shared" si="14"/>
        <v>0</v>
      </c>
      <c r="U113" s="21">
        <f t="shared" si="15"/>
        <v>0</v>
      </c>
    </row>
    <row r="114" spans="1:21" x14ac:dyDescent="0.25">
      <c r="A114" s="27" t="s">
        <v>86</v>
      </c>
      <c r="B114" s="19">
        <f>VLOOKUP(CONCATENATE($A114,"_",B$3),'Checkpoint 9'!$A$1:$AD$1300,12, FALSE)</f>
        <v>0.99990780000000001</v>
      </c>
      <c r="C114" s="20">
        <f>VLOOKUP(CONCATENATE($A114,"_",B$3),'Checkpoint 9'!$A$1:$AD$1300,14, FALSE)</f>
        <v>1.76686E-2</v>
      </c>
      <c r="D114" s="20">
        <f>VLOOKUP(CONCATENATE($A114,"_",B$3),'Checkpoint 9'!$A$1:$AD$1300,18, FALSE)</f>
        <v>6405.1</v>
      </c>
      <c r="E114" s="20">
        <f t="shared" si="8"/>
        <v>0</v>
      </c>
      <c r="F114" s="21">
        <f t="shared" si="9"/>
        <v>1</v>
      </c>
      <c r="G114" s="19">
        <f>VLOOKUP(CONCATENATE($A114,"_",G$3),'Checkpoint 9'!$A$1:$AD$1300,12, FALSE)</f>
        <v>0.99962709999999999</v>
      </c>
      <c r="H114" s="20">
        <f>VLOOKUP(CONCATENATE($A114,"_",G$3),'Checkpoint 9'!$A$1:$AD$1300,14, FALSE)</f>
        <v>3.5553500000000002E-2</v>
      </c>
      <c r="I114" s="20">
        <f>VLOOKUP(CONCATENATE($A114,"_",G$3),'Checkpoint 9'!$A$1:$AD$1300,18, FALSE)</f>
        <v>6478.1</v>
      </c>
      <c r="J114" s="20">
        <f t="shared" si="10"/>
        <v>0</v>
      </c>
      <c r="K114" s="21">
        <f t="shared" si="11"/>
        <v>1</v>
      </c>
      <c r="L114" s="19">
        <f>VLOOKUP(CONCATENATE($A114,"_",L$3),'Checkpoint 9'!$A$1:$AD$1300,12, FALSE)</f>
        <v>0.99973780000000001</v>
      </c>
      <c r="M114" s="20">
        <f>VLOOKUP(CONCATENATE($A114,"_",L$3),'Checkpoint 9'!$A$1:$AD$1300,14, FALSE)</f>
        <v>2.97837E-2</v>
      </c>
      <c r="N114" s="20">
        <f>VLOOKUP(CONCATENATE($A114,"_",L$3),'Checkpoint 9'!$A$1:$AD$1300,18, FALSE)</f>
        <v>6255.3</v>
      </c>
      <c r="O114" s="20">
        <f t="shared" si="12"/>
        <v>0</v>
      </c>
      <c r="P114" s="21">
        <f t="shared" si="13"/>
        <v>1</v>
      </c>
      <c r="Q114" s="19">
        <f>VLOOKUP(CONCATENATE($A114,"_",Q$3),'Checkpoint 9'!$A$1:$AD$1300,12, FALSE)</f>
        <v>0.99998149999999997</v>
      </c>
      <c r="R114" s="20">
        <f>VLOOKUP(CONCATENATE($A114,"_",Q$3),'Checkpoint 9'!$A$1:$AD$1300,14, FALSE)</f>
        <v>7.9042000000000001E-3</v>
      </c>
      <c r="S114" s="20">
        <f>VLOOKUP(CONCATENATE($A114,"_",Q$3),'Checkpoint 9'!$A$1:$AD$1300,18, FALSE)</f>
        <v>7084.5</v>
      </c>
      <c r="T114" s="20">
        <f t="shared" si="14"/>
        <v>0</v>
      </c>
      <c r="U114" s="21">
        <f t="shared" si="15"/>
        <v>1</v>
      </c>
    </row>
    <row r="115" spans="1:21" x14ac:dyDescent="0.25">
      <c r="A115" s="27" t="s">
        <v>117</v>
      </c>
      <c r="B115" s="19">
        <f>VLOOKUP(CONCATENATE($A115,"_",B$3),'Checkpoint 9'!$A$1:$AD$1300,12, FALSE)</f>
        <v>0.99922109999999997</v>
      </c>
      <c r="C115" s="20">
        <f>VLOOKUP(CONCATENATE($A115,"_",B$3),'Checkpoint 9'!$A$1:$AD$1300,14, FALSE)</f>
        <v>1.3888299999999999E-2</v>
      </c>
      <c r="D115" s="20">
        <f>VLOOKUP(CONCATENATE($A115,"_",B$3),'Checkpoint 9'!$A$1:$AD$1300,18, FALSE)</f>
        <v>6456.5</v>
      </c>
      <c r="E115" s="20">
        <f t="shared" si="8"/>
        <v>0</v>
      </c>
      <c r="F115" s="21">
        <f t="shared" si="9"/>
        <v>1</v>
      </c>
      <c r="G115" s="19">
        <f>VLOOKUP(CONCATENATE($A115,"_",G$3),'Checkpoint 9'!$A$1:$AD$1300,12, FALSE)</f>
        <v>0.99889070000000002</v>
      </c>
      <c r="H115" s="20">
        <f>VLOOKUP(CONCATENATE($A115,"_",G$3),'Checkpoint 9'!$A$1:$AD$1300,14, FALSE)</f>
        <v>1.6572E-2</v>
      </c>
      <c r="I115" s="20">
        <f>VLOOKUP(CONCATENATE($A115,"_",G$3),'Checkpoint 9'!$A$1:$AD$1300,18, FALSE)</f>
        <v>6548.3</v>
      </c>
      <c r="J115" s="20">
        <f t="shared" si="10"/>
        <v>0</v>
      </c>
      <c r="K115" s="21">
        <f t="shared" si="11"/>
        <v>0</v>
      </c>
      <c r="L115" s="19">
        <f>VLOOKUP(CONCATENATE($A115,"_",L$3),'Checkpoint 9'!$A$1:$AD$1300,12, FALSE)</f>
        <v>0.9989169</v>
      </c>
      <c r="M115" s="20">
        <f>VLOOKUP(CONCATENATE($A115,"_",L$3),'Checkpoint 9'!$A$1:$AD$1300,14, FALSE)</f>
        <v>1.63646E-2</v>
      </c>
      <c r="N115" s="20">
        <f>VLOOKUP(CONCATENATE($A115,"_",L$3),'Checkpoint 9'!$A$1:$AD$1300,18, FALSE)</f>
        <v>6457.4</v>
      </c>
      <c r="O115" s="20">
        <f t="shared" si="12"/>
        <v>0</v>
      </c>
      <c r="P115" s="21">
        <f t="shared" si="13"/>
        <v>0</v>
      </c>
      <c r="Q115" s="19">
        <f>VLOOKUP(CONCATENATE($A115,"_",Q$3),'Checkpoint 9'!$A$1:$AD$1300,12, FALSE)</f>
        <v>0.99883920000000004</v>
      </c>
      <c r="R115" s="20">
        <f>VLOOKUP(CONCATENATE($A115,"_",Q$3),'Checkpoint 9'!$A$1:$AD$1300,14, FALSE)</f>
        <v>1.6915400000000001E-2</v>
      </c>
      <c r="S115" s="20">
        <f>VLOOKUP(CONCATENATE($A115,"_",Q$3),'Checkpoint 9'!$A$1:$AD$1300,18, FALSE)</f>
        <v>6478.8</v>
      </c>
      <c r="T115" s="20">
        <f t="shared" si="14"/>
        <v>0</v>
      </c>
      <c r="U115" s="21">
        <f t="shared" si="15"/>
        <v>0</v>
      </c>
    </row>
    <row r="116" spans="1:21" x14ac:dyDescent="0.25">
      <c r="A116" s="27" t="s">
        <v>94</v>
      </c>
      <c r="B116" s="19">
        <f>VLOOKUP(CONCATENATE($A116,"_",B$3),'Checkpoint 9'!$A$1:$AD$1300,12, FALSE)</f>
        <v>1</v>
      </c>
      <c r="C116" s="20">
        <f>VLOOKUP(CONCATENATE($A116,"_",B$3),'Checkpoint 9'!$A$1:$AD$1300,14, FALSE)</f>
        <v>0</v>
      </c>
      <c r="D116" s="20">
        <f>VLOOKUP(CONCATENATE($A116,"_",B$3),'Checkpoint 9'!$A$1:$AD$1300,18, FALSE)</f>
        <v>4389.1000000000004</v>
      </c>
      <c r="E116" s="20">
        <f t="shared" si="8"/>
        <v>1</v>
      </c>
      <c r="F116" s="21">
        <f t="shared" si="9"/>
        <v>1</v>
      </c>
      <c r="G116" s="19">
        <f>VLOOKUP(CONCATENATE($A116,"_",G$3),'Checkpoint 9'!$A$1:$AD$1300,12, FALSE)</f>
        <v>1</v>
      </c>
      <c r="H116" s="20">
        <f>VLOOKUP(CONCATENATE($A116,"_",G$3),'Checkpoint 9'!$A$1:$AD$1300,14, FALSE)</f>
        <v>0</v>
      </c>
      <c r="I116" s="20">
        <f>VLOOKUP(CONCATENATE($A116,"_",G$3),'Checkpoint 9'!$A$1:$AD$1300,18, FALSE)</f>
        <v>2427.5</v>
      </c>
      <c r="J116" s="20">
        <f t="shared" si="10"/>
        <v>1</v>
      </c>
      <c r="K116" s="21">
        <f t="shared" si="11"/>
        <v>1</v>
      </c>
      <c r="L116" s="19">
        <f>VLOOKUP(CONCATENATE($A116,"_",L$3),'Checkpoint 9'!$A$1:$AD$1300,12, FALSE)</f>
        <v>0.99995239999999996</v>
      </c>
      <c r="M116" s="20">
        <f>VLOOKUP(CONCATENATE($A116,"_",L$3),'Checkpoint 9'!$A$1:$AD$1300,14, FALSE)</f>
        <v>2.19946E-2</v>
      </c>
      <c r="N116" s="20">
        <f>VLOOKUP(CONCATENATE($A116,"_",L$3),'Checkpoint 9'!$A$1:$AD$1300,18, FALSE)</f>
        <v>7201</v>
      </c>
      <c r="O116" s="20">
        <f t="shared" si="12"/>
        <v>0</v>
      </c>
      <c r="P116" s="21">
        <f t="shared" si="13"/>
        <v>1</v>
      </c>
      <c r="Q116" s="19">
        <f>VLOOKUP(CONCATENATE($A116,"_",Q$3),'Checkpoint 9'!$A$1:$AD$1300,12, FALSE)</f>
        <v>1</v>
      </c>
      <c r="R116" s="20">
        <f>VLOOKUP(CONCATENATE($A116,"_",Q$3),'Checkpoint 9'!$A$1:$AD$1300,14, FALSE)</f>
        <v>0</v>
      </c>
      <c r="S116" s="20">
        <f>VLOOKUP(CONCATENATE($A116,"_",Q$3),'Checkpoint 9'!$A$1:$AD$1300,18, FALSE)</f>
        <v>2809.5</v>
      </c>
      <c r="T116" s="20">
        <f t="shared" si="14"/>
        <v>1</v>
      </c>
      <c r="U116" s="21">
        <f t="shared" si="15"/>
        <v>1</v>
      </c>
    </row>
    <row r="117" spans="1:21" x14ac:dyDescent="0.25">
      <c r="A117" s="27" t="s">
        <v>146</v>
      </c>
      <c r="B117" s="19">
        <f>VLOOKUP(CONCATENATE($A117,"_",B$3),'Checkpoint 9'!$A$1:$AD$1300,12, FALSE)</f>
        <v>0.99205580000000004</v>
      </c>
      <c r="C117" s="20">
        <f>VLOOKUP(CONCATENATE($A117,"_",B$3),'Checkpoint 9'!$A$1:$AD$1300,14, FALSE)</f>
        <v>4.0408300000000001E-2</v>
      </c>
      <c r="D117" s="20">
        <f>VLOOKUP(CONCATENATE($A117,"_",B$3),'Checkpoint 9'!$A$1:$AD$1300,18, FALSE)</f>
        <v>7200.9</v>
      </c>
      <c r="E117" s="20">
        <f t="shared" si="8"/>
        <v>0</v>
      </c>
      <c r="F117" s="21">
        <f t="shared" si="9"/>
        <v>0</v>
      </c>
      <c r="G117" s="19">
        <f>VLOOKUP(CONCATENATE($A117,"_",G$3),'Checkpoint 9'!$A$1:$AD$1300,12, FALSE)</f>
        <v>0.99672709999999998</v>
      </c>
      <c r="H117" s="20">
        <f>VLOOKUP(CONCATENATE($A117,"_",G$3),'Checkpoint 9'!$A$1:$AD$1300,14, FALSE)</f>
        <v>2.61389E-2</v>
      </c>
      <c r="I117" s="20">
        <f>VLOOKUP(CONCATENATE($A117,"_",G$3),'Checkpoint 9'!$A$1:$AD$1300,18, FALSE)</f>
        <v>7200.9</v>
      </c>
      <c r="J117" s="20">
        <f t="shared" si="10"/>
        <v>0</v>
      </c>
      <c r="K117" s="21">
        <f t="shared" si="11"/>
        <v>0</v>
      </c>
      <c r="L117" s="19">
        <f>VLOOKUP(CONCATENATE($A117,"_",L$3),'Checkpoint 9'!$A$1:$AD$1300,12, FALSE)</f>
        <v>1</v>
      </c>
      <c r="M117" s="20">
        <f>VLOOKUP(CONCATENATE($A117,"_",L$3),'Checkpoint 9'!$A$1:$AD$1300,14, FALSE)</f>
        <v>0</v>
      </c>
      <c r="N117" s="20">
        <f>VLOOKUP(CONCATENATE($A117,"_",L$3),'Checkpoint 9'!$A$1:$AD$1300,18, FALSE)</f>
        <v>5862.1</v>
      </c>
      <c r="O117" s="20">
        <f t="shared" si="12"/>
        <v>1</v>
      </c>
      <c r="P117" s="21">
        <f t="shared" si="13"/>
        <v>1</v>
      </c>
      <c r="Q117" s="19">
        <f>VLOOKUP(CONCATENATE($A117,"_",Q$3),'Checkpoint 9'!$A$1:$AD$1300,12, FALSE)</f>
        <v>0.98346750000000005</v>
      </c>
      <c r="R117" s="20">
        <f>VLOOKUP(CONCATENATE($A117,"_",Q$3),'Checkpoint 9'!$A$1:$AD$1300,14, FALSE)</f>
        <v>5.8112299999999999E-2</v>
      </c>
      <c r="S117" s="20">
        <f>VLOOKUP(CONCATENATE($A117,"_",Q$3),'Checkpoint 9'!$A$1:$AD$1300,18, FALSE)</f>
        <v>7059.8</v>
      </c>
      <c r="T117" s="20">
        <f t="shared" si="14"/>
        <v>0</v>
      </c>
      <c r="U117" s="21">
        <f t="shared" si="15"/>
        <v>0</v>
      </c>
    </row>
    <row r="118" spans="1:21" x14ac:dyDescent="0.25">
      <c r="A118" s="27" t="s">
        <v>118</v>
      </c>
      <c r="B118" s="19">
        <f>VLOOKUP(CONCATENATE($A118,"_",B$3),'Checkpoint 9'!$A$1:$AD$1300,12, FALSE)</f>
        <v>0.99998109999999996</v>
      </c>
      <c r="C118" s="20">
        <f>VLOOKUP(CONCATENATE($A118,"_",B$3),'Checkpoint 9'!$A$1:$AD$1300,14, FALSE)</f>
        <v>5.3636999999999999E-3</v>
      </c>
      <c r="D118" s="20">
        <f>VLOOKUP(CONCATENATE($A118,"_",B$3),'Checkpoint 9'!$A$1:$AD$1300,18, FALSE)</f>
        <v>5568.9</v>
      </c>
      <c r="E118" s="20">
        <f t="shared" si="8"/>
        <v>0</v>
      </c>
      <c r="F118" s="21">
        <f t="shared" si="9"/>
        <v>1</v>
      </c>
      <c r="G118" s="19">
        <f>VLOOKUP(CONCATENATE($A118,"_",G$3),'Checkpoint 9'!$A$1:$AD$1300,12, FALSE)</f>
        <v>0.99997429999999998</v>
      </c>
      <c r="H118" s="20">
        <f>VLOOKUP(CONCATENATE($A118,"_",G$3),'Checkpoint 9'!$A$1:$AD$1300,14, FALSE)</f>
        <v>6.2610000000000001E-3</v>
      </c>
      <c r="I118" s="20">
        <f>VLOOKUP(CONCATENATE($A118,"_",G$3),'Checkpoint 9'!$A$1:$AD$1300,18, FALSE)</f>
        <v>5610.8</v>
      </c>
      <c r="J118" s="20">
        <f t="shared" si="10"/>
        <v>0</v>
      </c>
      <c r="K118" s="21">
        <f t="shared" si="11"/>
        <v>1</v>
      </c>
      <c r="L118" s="19">
        <f>VLOOKUP(CONCATENATE($A118,"_",L$3),'Checkpoint 9'!$A$1:$AD$1300,12, FALSE)</f>
        <v>0.99998100000000001</v>
      </c>
      <c r="M118" s="20">
        <f>VLOOKUP(CONCATENATE($A118,"_",L$3),'Checkpoint 9'!$A$1:$AD$1300,14, FALSE)</f>
        <v>5.3832999999999997E-3</v>
      </c>
      <c r="N118" s="20">
        <f>VLOOKUP(CONCATENATE($A118,"_",L$3),'Checkpoint 9'!$A$1:$AD$1300,18, FALSE)</f>
        <v>5760</v>
      </c>
      <c r="O118" s="20">
        <f t="shared" si="12"/>
        <v>0</v>
      </c>
      <c r="P118" s="21">
        <f t="shared" si="13"/>
        <v>1</v>
      </c>
      <c r="Q118" s="19">
        <f>VLOOKUP(CONCATENATE($A118,"_",Q$3),'Checkpoint 9'!$A$1:$AD$1300,12, FALSE)</f>
        <v>0.99998109999999996</v>
      </c>
      <c r="R118" s="20">
        <f>VLOOKUP(CONCATENATE($A118,"_",Q$3),'Checkpoint 9'!$A$1:$AD$1300,14, FALSE)</f>
        <v>5.3566999999999998E-3</v>
      </c>
      <c r="S118" s="20">
        <f>VLOOKUP(CONCATENATE($A118,"_",Q$3),'Checkpoint 9'!$A$1:$AD$1300,18, FALSE)</f>
        <v>5789.1</v>
      </c>
      <c r="T118" s="20">
        <f t="shared" si="14"/>
        <v>0</v>
      </c>
      <c r="U118" s="21">
        <f t="shared" si="15"/>
        <v>1</v>
      </c>
    </row>
    <row r="119" spans="1:21" x14ac:dyDescent="0.25">
      <c r="A119" s="27" t="s">
        <v>87</v>
      </c>
      <c r="B119" s="19">
        <f>VLOOKUP(CONCATENATE($A119,"_",B$3),'Checkpoint 9'!$A$1:$AD$1300,12, FALSE)</f>
        <v>0.99774269999999998</v>
      </c>
      <c r="C119" s="20">
        <f>VLOOKUP(CONCATENATE($A119,"_",B$3),'Checkpoint 9'!$A$1:$AD$1300,14, FALSE)</f>
        <v>2.1357899999999999E-2</v>
      </c>
      <c r="D119" s="20">
        <f>VLOOKUP(CONCATENATE($A119,"_",B$3),'Checkpoint 9'!$A$1:$AD$1300,18, FALSE)</f>
        <v>6892.3</v>
      </c>
      <c r="E119" s="20">
        <f t="shared" si="8"/>
        <v>0</v>
      </c>
      <c r="F119" s="21">
        <f t="shared" si="9"/>
        <v>0</v>
      </c>
      <c r="G119" s="19">
        <f>VLOOKUP(CONCATENATE($A119,"_",G$3),'Checkpoint 9'!$A$1:$AD$1300,12, FALSE)</f>
        <v>0.99629800000000002</v>
      </c>
      <c r="H119" s="20">
        <f>VLOOKUP(CONCATENATE($A119,"_",G$3),'Checkpoint 9'!$A$1:$AD$1300,14, FALSE)</f>
        <v>2.73662E-2</v>
      </c>
      <c r="I119" s="20">
        <f>VLOOKUP(CONCATENATE($A119,"_",G$3),'Checkpoint 9'!$A$1:$AD$1300,18, FALSE)</f>
        <v>7046.7</v>
      </c>
      <c r="J119" s="20">
        <f t="shared" si="10"/>
        <v>0</v>
      </c>
      <c r="K119" s="21">
        <f t="shared" si="11"/>
        <v>0</v>
      </c>
      <c r="L119" s="19">
        <f>VLOOKUP(CONCATENATE($A119,"_",L$3),'Checkpoint 9'!$A$1:$AD$1300,12, FALSE)</f>
        <v>0.99709729999999996</v>
      </c>
      <c r="M119" s="20">
        <f>VLOOKUP(CONCATENATE($A119,"_",L$3),'Checkpoint 9'!$A$1:$AD$1300,14, FALSE)</f>
        <v>2.42898E-2</v>
      </c>
      <c r="N119" s="20">
        <f>VLOOKUP(CONCATENATE($A119,"_",L$3),'Checkpoint 9'!$A$1:$AD$1300,18, FALSE)</f>
        <v>7018.3</v>
      </c>
      <c r="O119" s="20">
        <f t="shared" si="12"/>
        <v>0</v>
      </c>
      <c r="P119" s="21">
        <f t="shared" si="13"/>
        <v>0</v>
      </c>
      <c r="Q119" s="19">
        <f>VLOOKUP(CONCATENATE($A119,"_",Q$3),'Checkpoint 9'!$A$1:$AD$1300,12, FALSE)</f>
        <v>0.99579070000000003</v>
      </c>
      <c r="R119" s="20">
        <f>VLOOKUP(CONCATENATE($A119,"_",Q$3),'Checkpoint 9'!$A$1:$AD$1300,14, FALSE)</f>
        <v>2.9179699999999999E-2</v>
      </c>
      <c r="S119" s="20">
        <f>VLOOKUP(CONCATENATE($A119,"_",Q$3),'Checkpoint 9'!$A$1:$AD$1300,18, FALSE)</f>
        <v>7201</v>
      </c>
      <c r="T119" s="20">
        <f t="shared" si="14"/>
        <v>0</v>
      </c>
      <c r="U119" s="21">
        <f t="shared" si="15"/>
        <v>0</v>
      </c>
    </row>
    <row r="120" spans="1:21" x14ac:dyDescent="0.25">
      <c r="A120" s="27" t="s">
        <v>136</v>
      </c>
      <c r="B120" s="19"/>
      <c r="C120" s="20"/>
      <c r="D120" s="20">
        <f>VLOOKUP(CONCATENATE($A120,"_",B$3),'Checkpoint 9'!$A$1:$AD$1300,18, FALSE)</f>
        <v>7201.8</v>
      </c>
      <c r="E120" s="20">
        <f t="shared" si="8"/>
        <v>0</v>
      </c>
      <c r="F120" s="21">
        <f t="shared" si="9"/>
        <v>0</v>
      </c>
      <c r="G120" s="19">
        <f>VLOOKUP(CONCATENATE($A120,"_",G$3),'Checkpoint 9'!$A$1:$AD$1300,12, FALSE)</f>
        <v>0.99998580000000004</v>
      </c>
      <c r="H120" s="20">
        <f>VLOOKUP(CONCATENATE($A120,"_",G$3),'Checkpoint 9'!$A$1:$AD$1300,14, FALSE)</f>
        <v>25.897439899999998</v>
      </c>
      <c r="I120" s="20">
        <f>VLOOKUP(CONCATENATE($A120,"_",G$3),'Checkpoint 9'!$A$1:$AD$1300,18, FALSE)</f>
        <v>7202</v>
      </c>
      <c r="J120" s="20">
        <f t="shared" si="10"/>
        <v>0</v>
      </c>
      <c r="K120" s="21">
        <f t="shared" si="11"/>
        <v>1</v>
      </c>
      <c r="L120" s="19">
        <f>VLOOKUP(CONCATENATE($A120,"_",L$3),'Checkpoint 9'!$A$1:$AD$1300,12, FALSE)</f>
        <v>1</v>
      </c>
      <c r="M120" s="20">
        <f>VLOOKUP(CONCATENATE($A120,"_",L$3),'Checkpoint 9'!$A$1:$AD$1300,14, FALSE)</f>
        <v>0</v>
      </c>
      <c r="N120" s="20">
        <f>VLOOKUP(CONCATENATE($A120,"_",L$3),'Checkpoint 9'!$A$1:$AD$1300,18, FALSE)</f>
        <v>1571.1</v>
      </c>
      <c r="O120" s="20">
        <f t="shared" si="12"/>
        <v>1</v>
      </c>
      <c r="P120" s="21">
        <f t="shared" si="13"/>
        <v>1</v>
      </c>
      <c r="Q120" s="19">
        <f>VLOOKUP(CONCATENATE($A120,"_",Q$3),'Checkpoint 9'!$A$1:$AD$1300,12, FALSE)</f>
        <v>0.99973409999999996</v>
      </c>
      <c r="R120" s="20">
        <f>VLOOKUP(CONCATENATE($A120,"_",Q$3),'Checkpoint 9'!$A$1:$AD$1300,14, FALSE)</f>
        <v>114.0532485</v>
      </c>
      <c r="S120" s="20">
        <f>VLOOKUP(CONCATENATE($A120,"_",Q$3),'Checkpoint 9'!$A$1:$AD$1300,18, FALSE)</f>
        <v>7208.8</v>
      </c>
      <c r="T120" s="20">
        <f t="shared" si="14"/>
        <v>0</v>
      </c>
      <c r="U120" s="21">
        <f t="shared" si="15"/>
        <v>1</v>
      </c>
    </row>
    <row r="121" spans="1:21" x14ac:dyDescent="0.25">
      <c r="A121" s="27" t="s">
        <v>26</v>
      </c>
      <c r="B121" s="19">
        <f>VLOOKUP(CONCATENATE($A121,"_",B$3),'Checkpoint 9'!$A$1:$AD$1300,12, FALSE)</f>
        <v>1</v>
      </c>
      <c r="C121" s="20">
        <f>VLOOKUP(CONCATENATE($A121,"_",B$3),'Checkpoint 9'!$A$1:$AD$1300,14, FALSE)</f>
        <v>0</v>
      </c>
      <c r="D121" s="20">
        <f>VLOOKUP(CONCATENATE($A121,"_",B$3),'Checkpoint 9'!$A$1:$AD$1300,18, FALSE)</f>
        <v>34.1</v>
      </c>
      <c r="E121" s="20">
        <f t="shared" si="8"/>
        <v>1</v>
      </c>
      <c r="F121" s="21">
        <f t="shared" si="9"/>
        <v>1</v>
      </c>
      <c r="G121" s="19">
        <f>VLOOKUP(CONCATENATE($A121,"_",G$3),'Checkpoint 9'!$A$1:$AD$1300,12, FALSE)</f>
        <v>1</v>
      </c>
      <c r="H121" s="20">
        <f>VLOOKUP(CONCATENATE($A121,"_",G$3),'Checkpoint 9'!$A$1:$AD$1300,14, FALSE)</f>
        <v>0</v>
      </c>
      <c r="I121" s="20">
        <f>VLOOKUP(CONCATENATE($A121,"_",G$3),'Checkpoint 9'!$A$1:$AD$1300,18, FALSE)</f>
        <v>350.9</v>
      </c>
      <c r="J121" s="20">
        <f t="shared" si="10"/>
        <v>1</v>
      </c>
      <c r="K121" s="21">
        <f t="shared" si="11"/>
        <v>1</v>
      </c>
      <c r="L121" s="19">
        <f>VLOOKUP(CONCATENATE($A121,"_",L$3),'Checkpoint 9'!$A$1:$AD$1300,12, FALSE)</f>
        <v>1</v>
      </c>
      <c r="M121" s="20">
        <f>VLOOKUP(CONCATENATE($A121,"_",L$3),'Checkpoint 9'!$A$1:$AD$1300,14, FALSE)</f>
        <v>0</v>
      </c>
      <c r="N121" s="20">
        <f>VLOOKUP(CONCATENATE($A121,"_",L$3),'Checkpoint 9'!$A$1:$AD$1300,18, FALSE)</f>
        <v>119.2</v>
      </c>
      <c r="O121" s="20">
        <f t="shared" si="12"/>
        <v>1</v>
      </c>
      <c r="P121" s="21">
        <f t="shared" si="13"/>
        <v>1</v>
      </c>
      <c r="Q121" s="19">
        <f>VLOOKUP(CONCATENATE($A121,"_",Q$3),'Checkpoint 9'!$A$1:$AD$1300,12, FALSE)</f>
        <v>1</v>
      </c>
      <c r="R121" s="20">
        <f>VLOOKUP(CONCATENATE($A121,"_",Q$3),'Checkpoint 9'!$A$1:$AD$1300,14, FALSE)</f>
        <v>0</v>
      </c>
      <c r="S121" s="20">
        <f>VLOOKUP(CONCATENATE($A121,"_",Q$3),'Checkpoint 9'!$A$1:$AD$1300,18, FALSE)</f>
        <v>59.9</v>
      </c>
      <c r="T121" s="20">
        <f t="shared" si="14"/>
        <v>1</v>
      </c>
      <c r="U121" s="21">
        <f t="shared" si="15"/>
        <v>1</v>
      </c>
    </row>
    <row r="122" spans="1:21" x14ac:dyDescent="0.25">
      <c r="A122" s="27" t="s">
        <v>22</v>
      </c>
      <c r="B122" s="19">
        <f>VLOOKUP(CONCATENATE($A122,"_",B$3),'Checkpoint 9'!$A$1:$AD$1300,12, FALSE)</f>
        <v>1</v>
      </c>
      <c r="C122" s="20">
        <f>VLOOKUP(CONCATENATE($A122,"_",B$3),'Checkpoint 9'!$A$1:$AD$1300,14, FALSE)</f>
        <v>0</v>
      </c>
      <c r="D122" s="20">
        <f>VLOOKUP(CONCATENATE($A122,"_",B$3),'Checkpoint 9'!$A$1:$AD$1300,18, FALSE)</f>
        <v>17.399999999999999</v>
      </c>
      <c r="E122" s="20">
        <f t="shared" si="8"/>
        <v>1</v>
      </c>
      <c r="F122" s="21">
        <f t="shared" si="9"/>
        <v>1</v>
      </c>
      <c r="G122" s="19">
        <f>VLOOKUP(CONCATENATE($A122,"_",G$3),'Checkpoint 9'!$A$1:$AD$1300,12, FALSE)</f>
        <v>1</v>
      </c>
      <c r="H122" s="20">
        <f>VLOOKUP(CONCATENATE($A122,"_",G$3),'Checkpoint 9'!$A$1:$AD$1300,14, FALSE)</f>
        <v>0</v>
      </c>
      <c r="I122" s="20">
        <f>VLOOKUP(CONCATENATE($A122,"_",G$3),'Checkpoint 9'!$A$1:$AD$1300,18, FALSE)</f>
        <v>303.7</v>
      </c>
      <c r="J122" s="20">
        <f t="shared" si="10"/>
        <v>1</v>
      </c>
      <c r="K122" s="21">
        <f t="shared" si="11"/>
        <v>1</v>
      </c>
      <c r="L122" s="19">
        <f>VLOOKUP(CONCATENATE($A122,"_",L$3),'Checkpoint 9'!$A$1:$AD$1300,12, FALSE)</f>
        <v>0.99985679999999999</v>
      </c>
      <c r="M122" s="20">
        <f>VLOOKUP(CONCATENATE($A122,"_",L$3),'Checkpoint 9'!$A$1:$AD$1300,14, FALSE)</f>
        <v>2.5842299999999999E-2</v>
      </c>
      <c r="N122" s="20">
        <f>VLOOKUP(CONCATENATE($A122,"_",L$3),'Checkpoint 9'!$A$1:$AD$1300,18, FALSE)</f>
        <v>1674.7</v>
      </c>
      <c r="O122" s="20">
        <f t="shared" si="12"/>
        <v>0</v>
      </c>
      <c r="P122" s="21">
        <f t="shared" si="13"/>
        <v>1</v>
      </c>
      <c r="Q122" s="19">
        <f>VLOOKUP(CONCATENATE($A122,"_",Q$3),'Checkpoint 9'!$A$1:$AD$1300,12, FALSE)</f>
        <v>1</v>
      </c>
      <c r="R122" s="20">
        <f>VLOOKUP(CONCATENATE($A122,"_",Q$3),'Checkpoint 9'!$A$1:$AD$1300,14, FALSE)</f>
        <v>0</v>
      </c>
      <c r="S122" s="20">
        <f>VLOOKUP(CONCATENATE($A122,"_",Q$3),'Checkpoint 9'!$A$1:$AD$1300,18, FALSE)</f>
        <v>18.100000000000001</v>
      </c>
      <c r="T122" s="20">
        <f t="shared" si="14"/>
        <v>1</v>
      </c>
      <c r="U122" s="21">
        <f t="shared" si="15"/>
        <v>1</v>
      </c>
    </row>
    <row r="123" spans="1:21" x14ac:dyDescent="0.25">
      <c r="A123" s="27" t="s">
        <v>21</v>
      </c>
      <c r="B123" s="19">
        <f>VLOOKUP(CONCATENATE($A123,"_",B$3),'Checkpoint 9'!$A$1:$AD$1300,12, FALSE)</f>
        <v>0.99533309999999997</v>
      </c>
      <c r="C123" s="20">
        <f>VLOOKUP(CONCATENATE($A123,"_",B$3),'Checkpoint 9'!$A$1:$AD$1300,14, FALSE)</f>
        <v>1.6256900000000001E-2</v>
      </c>
      <c r="D123" s="20">
        <f>VLOOKUP(CONCATENATE($A123,"_",B$3),'Checkpoint 9'!$A$1:$AD$1300,18, FALSE)</f>
        <v>2114.3000000000002</v>
      </c>
      <c r="E123" s="20">
        <f t="shared" si="8"/>
        <v>0</v>
      </c>
      <c r="F123" s="21">
        <f t="shared" si="9"/>
        <v>0</v>
      </c>
      <c r="G123" s="19">
        <f>VLOOKUP(CONCATENATE($A123,"_",G$3),'Checkpoint 9'!$A$1:$AD$1300,12, FALSE)</f>
        <v>1</v>
      </c>
      <c r="H123" s="20">
        <f>VLOOKUP(CONCATENATE($A123,"_",G$3),'Checkpoint 9'!$A$1:$AD$1300,14, FALSE)</f>
        <v>0</v>
      </c>
      <c r="I123" s="20">
        <f>VLOOKUP(CONCATENATE($A123,"_",G$3),'Checkpoint 9'!$A$1:$AD$1300,18, FALSE)</f>
        <v>786</v>
      </c>
      <c r="J123" s="20">
        <f t="shared" si="10"/>
        <v>1</v>
      </c>
      <c r="K123" s="21">
        <f t="shared" si="11"/>
        <v>1</v>
      </c>
      <c r="L123" s="19">
        <f>VLOOKUP(CONCATENATE($A123,"_",L$3),'Checkpoint 9'!$A$1:$AD$1300,12, FALSE)</f>
        <v>1</v>
      </c>
      <c r="M123" s="20">
        <f>VLOOKUP(CONCATENATE($A123,"_",L$3),'Checkpoint 9'!$A$1:$AD$1300,14, FALSE)</f>
        <v>0</v>
      </c>
      <c r="N123" s="20">
        <f>VLOOKUP(CONCATENATE($A123,"_",L$3),'Checkpoint 9'!$A$1:$AD$1300,18, FALSE)</f>
        <v>29.3</v>
      </c>
      <c r="O123" s="20">
        <f t="shared" si="12"/>
        <v>1</v>
      </c>
      <c r="P123" s="21">
        <f t="shared" si="13"/>
        <v>1</v>
      </c>
      <c r="Q123" s="19">
        <f>VLOOKUP(CONCATENATE($A123,"_",Q$3),'Checkpoint 9'!$A$1:$AD$1300,12, FALSE)</f>
        <v>0.88706169999999995</v>
      </c>
      <c r="R123" s="20">
        <f>VLOOKUP(CONCATENATE($A123,"_",Q$3),'Checkpoint 9'!$A$1:$AD$1300,14, FALSE)</f>
        <v>7.1864700000000004E-2</v>
      </c>
      <c r="S123" s="20">
        <f>VLOOKUP(CONCATENATE($A123,"_",Q$3),'Checkpoint 9'!$A$1:$AD$1300,18, FALSE)</f>
        <v>1824.2</v>
      </c>
      <c r="T123" s="20">
        <f t="shared" si="14"/>
        <v>0</v>
      </c>
      <c r="U123" s="21">
        <f t="shared" si="15"/>
        <v>0</v>
      </c>
    </row>
    <row r="124" spans="1:21" x14ac:dyDescent="0.25">
      <c r="A124" s="27" t="s">
        <v>24</v>
      </c>
      <c r="B124" s="19">
        <f>VLOOKUP(CONCATENATE($A124,"_",B$3),'Checkpoint 9'!$A$1:$AD$1300,12, FALSE)</f>
        <v>1</v>
      </c>
      <c r="C124" s="20">
        <f>VLOOKUP(CONCATENATE($A124,"_",B$3),'Checkpoint 9'!$A$1:$AD$1300,14, FALSE)</f>
        <v>0</v>
      </c>
      <c r="D124" s="20">
        <f>VLOOKUP(CONCATENATE($A124,"_",B$3),'Checkpoint 9'!$A$1:$AD$1300,18, FALSE)</f>
        <v>1461.7</v>
      </c>
      <c r="E124" s="20">
        <f t="shared" si="8"/>
        <v>1</v>
      </c>
      <c r="F124" s="21">
        <f t="shared" si="9"/>
        <v>1</v>
      </c>
      <c r="G124" s="19">
        <f>VLOOKUP(CONCATENATE($A124,"_",G$3),'Checkpoint 9'!$A$1:$AD$1300,12, FALSE)</f>
        <v>1</v>
      </c>
      <c r="H124" s="20">
        <f>VLOOKUP(CONCATENATE($A124,"_",G$3),'Checkpoint 9'!$A$1:$AD$1300,14, FALSE)</f>
        <v>0</v>
      </c>
      <c r="I124" s="20">
        <f>VLOOKUP(CONCATENATE($A124,"_",G$3),'Checkpoint 9'!$A$1:$AD$1300,18, FALSE)</f>
        <v>857.9</v>
      </c>
      <c r="J124" s="20">
        <f t="shared" si="10"/>
        <v>1</v>
      </c>
      <c r="K124" s="21">
        <f t="shared" si="11"/>
        <v>1</v>
      </c>
      <c r="L124" s="19">
        <f>VLOOKUP(CONCATENATE($A124,"_",L$3),'Checkpoint 9'!$A$1:$AD$1300,12, FALSE)</f>
        <v>1</v>
      </c>
      <c r="M124" s="20">
        <f>VLOOKUP(CONCATENATE($A124,"_",L$3),'Checkpoint 9'!$A$1:$AD$1300,14, FALSE)</f>
        <v>0</v>
      </c>
      <c r="N124" s="20">
        <f>VLOOKUP(CONCATENATE($A124,"_",L$3),'Checkpoint 9'!$A$1:$AD$1300,18, FALSE)</f>
        <v>11.6</v>
      </c>
      <c r="O124" s="20">
        <f t="shared" si="12"/>
        <v>1</v>
      </c>
      <c r="P124" s="21">
        <f t="shared" si="13"/>
        <v>1</v>
      </c>
      <c r="Q124" s="19">
        <f>VLOOKUP(CONCATENATE($A124,"_",Q$3),'Checkpoint 9'!$A$1:$AD$1300,12, FALSE)</f>
        <v>1</v>
      </c>
      <c r="R124" s="20">
        <f>VLOOKUP(CONCATENATE($A124,"_",Q$3),'Checkpoint 9'!$A$1:$AD$1300,14, FALSE)</f>
        <v>0</v>
      </c>
      <c r="S124" s="20">
        <f>VLOOKUP(CONCATENATE($A124,"_",Q$3),'Checkpoint 9'!$A$1:$AD$1300,18, FALSE)</f>
        <v>12.6</v>
      </c>
      <c r="T124" s="20">
        <f t="shared" si="14"/>
        <v>1</v>
      </c>
      <c r="U124" s="21">
        <f t="shared" si="15"/>
        <v>1</v>
      </c>
    </row>
    <row r="125" spans="1:21" x14ac:dyDescent="0.25">
      <c r="A125" s="27" t="s">
        <v>25</v>
      </c>
      <c r="B125" s="19">
        <f>VLOOKUP(CONCATENATE($A125,"_",B$3),'Checkpoint 9'!$A$1:$AD$1300,12, FALSE)</f>
        <v>1</v>
      </c>
      <c r="C125" s="20">
        <f>VLOOKUP(CONCATENATE($A125,"_",B$3),'Checkpoint 9'!$A$1:$AD$1300,14, FALSE)</f>
        <v>0</v>
      </c>
      <c r="D125" s="20">
        <f>VLOOKUP(CONCATENATE($A125,"_",B$3),'Checkpoint 9'!$A$1:$AD$1300,18, FALSE)</f>
        <v>3.7</v>
      </c>
      <c r="E125" s="20">
        <f t="shared" si="8"/>
        <v>1</v>
      </c>
      <c r="F125" s="21">
        <f t="shared" si="9"/>
        <v>1</v>
      </c>
      <c r="G125" s="19">
        <f>VLOOKUP(CONCATENATE($A125,"_",G$3),'Checkpoint 9'!$A$1:$AD$1300,12, FALSE)</f>
        <v>1</v>
      </c>
      <c r="H125" s="20">
        <f>VLOOKUP(CONCATENATE($A125,"_",G$3),'Checkpoint 9'!$A$1:$AD$1300,14, FALSE)</f>
        <v>0</v>
      </c>
      <c r="I125" s="20">
        <f>VLOOKUP(CONCATENATE($A125,"_",G$3),'Checkpoint 9'!$A$1:$AD$1300,18, FALSE)</f>
        <v>3.2</v>
      </c>
      <c r="J125" s="20">
        <f t="shared" si="10"/>
        <v>1</v>
      </c>
      <c r="K125" s="21">
        <f t="shared" si="11"/>
        <v>1</v>
      </c>
      <c r="L125" s="19">
        <f>VLOOKUP(CONCATENATE($A125,"_",L$3),'Checkpoint 9'!$A$1:$AD$1300,12, FALSE)</f>
        <v>1</v>
      </c>
      <c r="M125" s="20">
        <f>VLOOKUP(CONCATENATE($A125,"_",L$3),'Checkpoint 9'!$A$1:$AD$1300,14, FALSE)</f>
        <v>0</v>
      </c>
      <c r="N125" s="20">
        <f>VLOOKUP(CONCATENATE($A125,"_",L$3),'Checkpoint 9'!$A$1:$AD$1300,18, FALSE)</f>
        <v>5.9</v>
      </c>
      <c r="O125" s="20">
        <f t="shared" si="12"/>
        <v>1</v>
      </c>
      <c r="P125" s="21">
        <f t="shared" si="13"/>
        <v>1</v>
      </c>
      <c r="Q125" s="19">
        <f>VLOOKUP(CONCATENATE($A125,"_",Q$3),'Checkpoint 9'!$A$1:$AD$1300,12, FALSE)</f>
        <v>1</v>
      </c>
      <c r="R125" s="20">
        <f>VLOOKUP(CONCATENATE($A125,"_",Q$3),'Checkpoint 9'!$A$1:$AD$1300,14, FALSE)</f>
        <v>0</v>
      </c>
      <c r="S125" s="20">
        <f>VLOOKUP(CONCATENATE($A125,"_",Q$3),'Checkpoint 9'!$A$1:$AD$1300,18, FALSE)</f>
        <v>17.899999999999999</v>
      </c>
      <c r="T125" s="20">
        <f t="shared" si="14"/>
        <v>1</v>
      </c>
      <c r="U125" s="21">
        <f t="shared" si="15"/>
        <v>1</v>
      </c>
    </row>
    <row r="126" spans="1:21" x14ac:dyDescent="0.25">
      <c r="A126" s="27" t="s">
        <v>19</v>
      </c>
      <c r="B126" s="19">
        <f>VLOOKUP(CONCATENATE($A126,"_",B$3),'Checkpoint 9'!$A$1:$AD$1300,12, FALSE)</f>
        <v>1</v>
      </c>
      <c r="C126" s="20">
        <f>VLOOKUP(CONCATENATE($A126,"_",B$3),'Checkpoint 9'!$A$1:$AD$1300,14, FALSE)</f>
        <v>0</v>
      </c>
      <c r="D126" s="20">
        <f>VLOOKUP(CONCATENATE($A126,"_",B$3),'Checkpoint 9'!$A$1:$AD$1300,18, FALSE)</f>
        <v>109.3</v>
      </c>
      <c r="E126" s="20">
        <f t="shared" si="8"/>
        <v>1</v>
      </c>
      <c r="F126" s="21">
        <f t="shared" si="9"/>
        <v>1</v>
      </c>
      <c r="G126" s="19">
        <f>VLOOKUP(CONCATENATE($A126,"_",G$3),'Checkpoint 9'!$A$1:$AD$1300,12, FALSE)</f>
        <v>1</v>
      </c>
      <c r="H126" s="20">
        <f>VLOOKUP(CONCATENATE($A126,"_",G$3),'Checkpoint 9'!$A$1:$AD$1300,14, FALSE)</f>
        <v>0</v>
      </c>
      <c r="I126" s="20">
        <f>VLOOKUP(CONCATENATE($A126,"_",G$3),'Checkpoint 9'!$A$1:$AD$1300,18, FALSE)</f>
        <v>51.4</v>
      </c>
      <c r="J126" s="20">
        <f t="shared" si="10"/>
        <v>1</v>
      </c>
      <c r="K126" s="21">
        <f t="shared" si="11"/>
        <v>1</v>
      </c>
      <c r="L126" s="19">
        <f>VLOOKUP(CONCATENATE($A126,"_",L$3),'Checkpoint 9'!$A$1:$AD$1300,12, FALSE)</f>
        <v>1</v>
      </c>
      <c r="M126" s="20">
        <f>VLOOKUP(CONCATENATE($A126,"_",L$3),'Checkpoint 9'!$A$1:$AD$1300,14, FALSE)</f>
        <v>0</v>
      </c>
      <c r="N126" s="20">
        <f>VLOOKUP(CONCATENATE($A126,"_",L$3),'Checkpoint 9'!$A$1:$AD$1300,18, FALSE)</f>
        <v>8.1</v>
      </c>
      <c r="O126" s="20">
        <f t="shared" si="12"/>
        <v>1</v>
      </c>
      <c r="P126" s="21">
        <f t="shared" si="13"/>
        <v>1</v>
      </c>
      <c r="Q126" s="19">
        <f>VLOOKUP(CONCATENATE($A126,"_",Q$3),'Checkpoint 9'!$A$1:$AD$1300,12, FALSE)</f>
        <v>1</v>
      </c>
      <c r="R126" s="20">
        <f>VLOOKUP(CONCATENATE($A126,"_",Q$3),'Checkpoint 9'!$A$1:$AD$1300,14, FALSE)</f>
        <v>0</v>
      </c>
      <c r="S126" s="20">
        <f>VLOOKUP(CONCATENATE($A126,"_",Q$3),'Checkpoint 9'!$A$1:$AD$1300,18, FALSE)</f>
        <v>11.8</v>
      </c>
      <c r="T126" s="20">
        <f t="shared" si="14"/>
        <v>1</v>
      </c>
      <c r="U126" s="21">
        <f t="shared" si="15"/>
        <v>1</v>
      </c>
    </row>
    <row r="127" spans="1:21" x14ac:dyDescent="0.25">
      <c r="A127" s="27" t="s">
        <v>29</v>
      </c>
      <c r="B127" s="19">
        <f>VLOOKUP(CONCATENATE($A127,"_",B$3),'Checkpoint 9'!$A$1:$AD$1300,12, FALSE)</f>
        <v>1</v>
      </c>
      <c r="C127" s="20">
        <f>VLOOKUP(CONCATENATE($A127,"_",B$3),'Checkpoint 9'!$A$1:$AD$1300,14, FALSE)</f>
        <v>0</v>
      </c>
      <c r="D127" s="20">
        <f>VLOOKUP(CONCATENATE($A127,"_",B$3),'Checkpoint 9'!$A$1:$AD$1300,18, FALSE)</f>
        <v>6.4</v>
      </c>
      <c r="E127" s="20">
        <f t="shared" si="8"/>
        <v>1</v>
      </c>
      <c r="F127" s="21">
        <f t="shared" si="9"/>
        <v>1</v>
      </c>
      <c r="G127" s="19">
        <f>VLOOKUP(CONCATENATE($A127,"_",G$3),'Checkpoint 9'!$A$1:$AD$1300,12, FALSE)</f>
        <v>1</v>
      </c>
      <c r="H127" s="20">
        <f>VLOOKUP(CONCATENATE($A127,"_",G$3),'Checkpoint 9'!$A$1:$AD$1300,14, FALSE)</f>
        <v>0</v>
      </c>
      <c r="I127" s="20">
        <f>VLOOKUP(CONCATENATE($A127,"_",G$3),'Checkpoint 9'!$A$1:$AD$1300,18, FALSE)</f>
        <v>6.9</v>
      </c>
      <c r="J127" s="20">
        <f t="shared" si="10"/>
        <v>1</v>
      </c>
      <c r="K127" s="21">
        <f t="shared" si="11"/>
        <v>1</v>
      </c>
      <c r="L127" s="19">
        <f>VLOOKUP(CONCATENATE($A127,"_",L$3),'Checkpoint 9'!$A$1:$AD$1300,12, FALSE)</f>
        <v>1</v>
      </c>
      <c r="M127" s="20">
        <f>VLOOKUP(CONCATENATE($A127,"_",L$3),'Checkpoint 9'!$A$1:$AD$1300,14, FALSE)</f>
        <v>0</v>
      </c>
      <c r="N127" s="20">
        <f>VLOOKUP(CONCATENATE($A127,"_",L$3),'Checkpoint 9'!$A$1:$AD$1300,18, FALSE)</f>
        <v>197.7</v>
      </c>
      <c r="O127" s="20">
        <f t="shared" si="12"/>
        <v>1</v>
      </c>
      <c r="P127" s="21">
        <f t="shared" si="13"/>
        <v>1</v>
      </c>
      <c r="Q127" s="19">
        <f>VLOOKUP(CONCATENATE($A127,"_",Q$3),'Checkpoint 9'!$A$1:$AD$1300,12, FALSE)</f>
        <v>1</v>
      </c>
      <c r="R127" s="20">
        <f>VLOOKUP(CONCATENATE($A127,"_",Q$3),'Checkpoint 9'!$A$1:$AD$1300,14, FALSE)</f>
        <v>0</v>
      </c>
      <c r="S127" s="20">
        <f>VLOOKUP(CONCATENATE($A127,"_",Q$3),'Checkpoint 9'!$A$1:$AD$1300,18, FALSE)</f>
        <v>1698.2</v>
      </c>
      <c r="T127" s="20">
        <f t="shared" si="14"/>
        <v>1</v>
      </c>
      <c r="U127" s="21">
        <f t="shared" si="15"/>
        <v>1</v>
      </c>
    </row>
    <row r="128" spans="1:21" x14ac:dyDescent="0.25">
      <c r="A128" s="27" t="s">
        <v>27</v>
      </c>
      <c r="B128" s="19">
        <f>VLOOKUP(CONCATENATE($A128,"_",B$3),'Checkpoint 9'!$A$1:$AD$1300,12, FALSE)</f>
        <v>1</v>
      </c>
      <c r="C128" s="20">
        <f>VLOOKUP(CONCATENATE($A128,"_",B$3),'Checkpoint 9'!$A$1:$AD$1300,14, FALSE)</f>
        <v>0</v>
      </c>
      <c r="D128" s="20">
        <f>VLOOKUP(CONCATENATE($A128,"_",B$3),'Checkpoint 9'!$A$1:$AD$1300,18, FALSE)</f>
        <v>4.5999999999999996</v>
      </c>
      <c r="E128" s="20">
        <f t="shared" si="8"/>
        <v>1</v>
      </c>
      <c r="F128" s="21">
        <f t="shared" si="9"/>
        <v>1</v>
      </c>
      <c r="G128" s="19">
        <f>VLOOKUP(CONCATENATE($A128,"_",G$3),'Checkpoint 9'!$A$1:$AD$1300,12, FALSE)</f>
        <v>1</v>
      </c>
      <c r="H128" s="20">
        <f>VLOOKUP(CONCATENATE($A128,"_",G$3),'Checkpoint 9'!$A$1:$AD$1300,14, FALSE)</f>
        <v>0</v>
      </c>
      <c r="I128" s="20">
        <f>VLOOKUP(CONCATENATE($A128,"_",G$3),'Checkpoint 9'!$A$1:$AD$1300,18, FALSE)</f>
        <v>4.5</v>
      </c>
      <c r="J128" s="20">
        <f t="shared" si="10"/>
        <v>1</v>
      </c>
      <c r="K128" s="21">
        <f t="shared" si="11"/>
        <v>1</v>
      </c>
      <c r="L128" s="19">
        <f>VLOOKUP(CONCATENATE($A128,"_",L$3),'Checkpoint 9'!$A$1:$AD$1300,12, FALSE)</f>
        <v>1</v>
      </c>
      <c r="M128" s="20">
        <f>VLOOKUP(CONCATENATE($A128,"_",L$3),'Checkpoint 9'!$A$1:$AD$1300,14, FALSE)</f>
        <v>0</v>
      </c>
      <c r="N128" s="20">
        <f>VLOOKUP(CONCATENATE($A128,"_",L$3),'Checkpoint 9'!$A$1:$AD$1300,18, FALSE)</f>
        <v>38.6</v>
      </c>
      <c r="O128" s="20">
        <f t="shared" si="12"/>
        <v>1</v>
      </c>
      <c r="P128" s="21">
        <f t="shared" si="13"/>
        <v>1</v>
      </c>
      <c r="Q128" s="19">
        <f>VLOOKUP(CONCATENATE($A128,"_",Q$3),'Checkpoint 9'!$A$1:$AD$1300,12, FALSE)</f>
        <v>1</v>
      </c>
      <c r="R128" s="20">
        <f>VLOOKUP(CONCATENATE($A128,"_",Q$3),'Checkpoint 9'!$A$1:$AD$1300,14, FALSE)</f>
        <v>0</v>
      </c>
      <c r="S128" s="20">
        <f>VLOOKUP(CONCATENATE($A128,"_",Q$3),'Checkpoint 9'!$A$1:$AD$1300,18, FALSE)</f>
        <v>4.2</v>
      </c>
      <c r="T128" s="20">
        <f t="shared" si="14"/>
        <v>1</v>
      </c>
      <c r="U128" s="21">
        <f t="shared" si="15"/>
        <v>1</v>
      </c>
    </row>
    <row r="129" spans="1:21" x14ac:dyDescent="0.25">
      <c r="A129" s="27" t="s">
        <v>31</v>
      </c>
      <c r="B129" s="19">
        <f>VLOOKUP(CONCATENATE($A129,"_",B$3),'Checkpoint 9'!$A$1:$AD$1300,12, FALSE)</f>
        <v>1</v>
      </c>
      <c r="C129" s="20">
        <f>VLOOKUP(CONCATENATE($A129,"_",B$3),'Checkpoint 9'!$A$1:$AD$1300,14, FALSE)</f>
        <v>0</v>
      </c>
      <c r="D129" s="20">
        <f>VLOOKUP(CONCATENATE($A129,"_",B$3),'Checkpoint 9'!$A$1:$AD$1300,18, FALSE)</f>
        <v>1275.3</v>
      </c>
      <c r="E129" s="20">
        <f t="shared" si="8"/>
        <v>1</v>
      </c>
      <c r="F129" s="21">
        <f t="shared" si="9"/>
        <v>1</v>
      </c>
      <c r="G129" s="19">
        <f>VLOOKUP(CONCATENATE($A129,"_",G$3),'Checkpoint 9'!$A$1:$AD$1300,12, FALSE)</f>
        <v>1</v>
      </c>
      <c r="H129" s="20">
        <f>VLOOKUP(CONCATENATE($A129,"_",G$3),'Checkpoint 9'!$A$1:$AD$1300,14, FALSE)</f>
        <v>0</v>
      </c>
      <c r="I129" s="20">
        <f>VLOOKUP(CONCATENATE($A129,"_",G$3),'Checkpoint 9'!$A$1:$AD$1300,18, FALSE)</f>
        <v>643.6</v>
      </c>
      <c r="J129" s="20">
        <f t="shared" si="10"/>
        <v>1</v>
      </c>
      <c r="K129" s="21">
        <f t="shared" si="11"/>
        <v>1</v>
      </c>
      <c r="L129" s="19">
        <f>VLOOKUP(CONCATENATE($A129,"_",L$3),'Checkpoint 9'!$A$1:$AD$1300,12, FALSE)</f>
        <v>1</v>
      </c>
      <c r="M129" s="20">
        <f>VLOOKUP(CONCATENATE($A129,"_",L$3),'Checkpoint 9'!$A$1:$AD$1300,14, FALSE)</f>
        <v>0</v>
      </c>
      <c r="N129" s="20">
        <f>VLOOKUP(CONCATENATE($A129,"_",L$3),'Checkpoint 9'!$A$1:$AD$1300,18, FALSE)</f>
        <v>1097.5</v>
      </c>
      <c r="O129" s="20">
        <f t="shared" si="12"/>
        <v>1</v>
      </c>
      <c r="P129" s="21">
        <f t="shared" si="13"/>
        <v>1</v>
      </c>
      <c r="Q129" s="19">
        <f>VLOOKUP(CONCATENATE($A129,"_",Q$3),'Checkpoint 9'!$A$1:$AD$1300,12, FALSE)</f>
        <v>0.99997939999999996</v>
      </c>
      <c r="R129" s="20">
        <f>VLOOKUP(CONCATENATE($A129,"_",Q$3),'Checkpoint 9'!$A$1:$AD$1300,14, FALSE)</f>
        <v>9.7707999999999996E-3</v>
      </c>
      <c r="S129" s="20">
        <f>VLOOKUP(CONCATENATE($A129,"_",Q$3),'Checkpoint 9'!$A$1:$AD$1300,18, FALSE)</f>
        <v>2722.5</v>
      </c>
      <c r="T129" s="20">
        <f t="shared" si="14"/>
        <v>0</v>
      </c>
      <c r="U129" s="21">
        <f t="shared" si="15"/>
        <v>1</v>
      </c>
    </row>
    <row r="130" spans="1:21" x14ac:dyDescent="0.25">
      <c r="A130" s="27" t="s">
        <v>28</v>
      </c>
      <c r="B130" s="19">
        <f>VLOOKUP(CONCATENATE($A130,"_",B$3),'Checkpoint 9'!$A$1:$AD$1300,12, FALSE)</f>
        <v>1</v>
      </c>
      <c r="C130" s="20">
        <f>VLOOKUP(CONCATENATE($A130,"_",B$3),'Checkpoint 9'!$A$1:$AD$1300,14, FALSE)</f>
        <v>0</v>
      </c>
      <c r="D130" s="20">
        <f>VLOOKUP(CONCATENATE($A130,"_",B$3),'Checkpoint 9'!$A$1:$AD$1300,18, FALSE)</f>
        <v>58.9</v>
      </c>
      <c r="E130" s="20">
        <f t="shared" si="8"/>
        <v>1</v>
      </c>
      <c r="F130" s="21">
        <f t="shared" si="9"/>
        <v>1</v>
      </c>
      <c r="G130" s="19">
        <f>VLOOKUP(CONCATENATE($A130,"_",G$3),'Checkpoint 9'!$A$1:$AD$1300,12, FALSE)</f>
        <v>1</v>
      </c>
      <c r="H130" s="20">
        <f>VLOOKUP(CONCATENATE($A130,"_",G$3),'Checkpoint 9'!$A$1:$AD$1300,14, FALSE)</f>
        <v>0</v>
      </c>
      <c r="I130" s="20">
        <f>VLOOKUP(CONCATENATE($A130,"_",G$3),'Checkpoint 9'!$A$1:$AD$1300,18, FALSE)</f>
        <v>52.8</v>
      </c>
      <c r="J130" s="20">
        <f t="shared" si="10"/>
        <v>1</v>
      </c>
      <c r="K130" s="21">
        <f t="shared" si="11"/>
        <v>1</v>
      </c>
      <c r="L130" s="19">
        <f>VLOOKUP(CONCATENATE($A130,"_",L$3),'Checkpoint 9'!$A$1:$AD$1300,12, FALSE)</f>
        <v>1</v>
      </c>
      <c r="M130" s="20">
        <f>VLOOKUP(CONCATENATE($A130,"_",L$3),'Checkpoint 9'!$A$1:$AD$1300,14, FALSE)</f>
        <v>0</v>
      </c>
      <c r="N130" s="20">
        <f>VLOOKUP(CONCATENATE($A130,"_",L$3),'Checkpoint 9'!$A$1:$AD$1300,18, FALSE)</f>
        <v>169.4</v>
      </c>
      <c r="O130" s="20">
        <f t="shared" si="12"/>
        <v>1</v>
      </c>
      <c r="P130" s="21">
        <f t="shared" si="13"/>
        <v>1</v>
      </c>
      <c r="Q130" s="19">
        <f>VLOOKUP(CONCATENATE($A130,"_",Q$3),'Checkpoint 9'!$A$1:$AD$1300,12, FALSE)</f>
        <v>1</v>
      </c>
      <c r="R130" s="20">
        <f>VLOOKUP(CONCATENATE($A130,"_",Q$3),'Checkpoint 9'!$A$1:$AD$1300,14, FALSE)</f>
        <v>0</v>
      </c>
      <c r="S130" s="20">
        <f>VLOOKUP(CONCATENATE($A130,"_",Q$3),'Checkpoint 9'!$A$1:$AD$1300,18, FALSE)</f>
        <v>1722.3</v>
      </c>
      <c r="T130" s="20">
        <f t="shared" si="14"/>
        <v>1</v>
      </c>
      <c r="U130" s="21">
        <f t="shared" si="15"/>
        <v>1</v>
      </c>
    </row>
    <row r="131" spans="1:21" x14ac:dyDescent="0.25">
      <c r="A131" s="27" t="s">
        <v>23</v>
      </c>
      <c r="B131" s="19">
        <f>VLOOKUP(CONCATENATE($A131,"_",B$3),'Checkpoint 9'!$A$1:$AD$1300,12, FALSE)</f>
        <v>0.97726069999999998</v>
      </c>
      <c r="C131" s="20">
        <f>VLOOKUP(CONCATENATE($A131,"_",B$3),'Checkpoint 9'!$A$1:$AD$1300,14, FALSE)</f>
        <v>8.2687700000000003E-2</v>
      </c>
      <c r="D131" s="20">
        <f>VLOOKUP(CONCATENATE($A131,"_",B$3),'Checkpoint 9'!$A$1:$AD$1300,18, FALSE)</f>
        <v>2232.5</v>
      </c>
      <c r="E131" s="20">
        <f t="shared" si="8"/>
        <v>0</v>
      </c>
      <c r="F131" s="21">
        <f t="shared" si="9"/>
        <v>0</v>
      </c>
      <c r="G131" s="19">
        <f>VLOOKUP(CONCATENATE($A131,"_",G$3),'Checkpoint 9'!$A$1:$AD$1300,12, FALSE)</f>
        <v>0.97023649999999995</v>
      </c>
      <c r="H131" s="20">
        <f>VLOOKUP(CONCATENATE($A131,"_",G$3),'Checkpoint 9'!$A$1:$AD$1300,14, FALSE)</f>
        <v>7.8047000000000005E-2</v>
      </c>
      <c r="I131" s="20">
        <f>VLOOKUP(CONCATENATE($A131,"_",G$3),'Checkpoint 9'!$A$1:$AD$1300,18, FALSE)</f>
        <v>2168.1999999999998</v>
      </c>
      <c r="J131" s="20">
        <f t="shared" si="10"/>
        <v>0</v>
      </c>
      <c r="K131" s="21">
        <f t="shared" si="11"/>
        <v>0</v>
      </c>
      <c r="L131" s="19">
        <f>VLOOKUP(CONCATENATE($A131,"_",L$3),'Checkpoint 9'!$A$1:$AD$1300,12, FALSE)</f>
        <v>-0.55526059999999999</v>
      </c>
      <c r="M131" s="20">
        <f>VLOOKUP(CONCATENATE($A131,"_",L$3),'Checkpoint 9'!$A$1:$AD$1300,14, FALSE)</f>
        <v>0.72044799999999998</v>
      </c>
      <c r="N131" s="20">
        <f>VLOOKUP(CONCATENATE($A131,"_",L$3),'Checkpoint 9'!$A$1:$AD$1300,18, FALSE)</f>
        <v>2379</v>
      </c>
      <c r="O131" s="20">
        <f t="shared" si="12"/>
        <v>0</v>
      </c>
      <c r="P131" s="21">
        <f t="shared" si="13"/>
        <v>0</v>
      </c>
      <c r="Q131" s="19">
        <f>VLOOKUP(CONCATENATE($A131,"_",Q$3),'Checkpoint 9'!$A$1:$AD$1300,12, FALSE)</f>
        <v>0.96475580000000005</v>
      </c>
      <c r="R131" s="20">
        <f>VLOOKUP(CONCATENATE($A131,"_",Q$3),'Checkpoint 9'!$A$1:$AD$1300,14, FALSE)</f>
        <v>0.1086054</v>
      </c>
      <c r="S131" s="20">
        <f>VLOOKUP(CONCATENATE($A131,"_",Q$3),'Checkpoint 9'!$A$1:$AD$1300,18, FALSE)</f>
        <v>2376.6</v>
      </c>
      <c r="T131" s="20">
        <f t="shared" si="14"/>
        <v>0</v>
      </c>
      <c r="U131" s="21">
        <f t="shared" si="15"/>
        <v>0</v>
      </c>
    </row>
    <row r="132" spans="1:21" x14ac:dyDescent="0.25">
      <c r="A132" s="27" t="s">
        <v>20</v>
      </c>
      <c r="B132" s="19">
        <f>VLOOKUP(CONCATENATE($A132,"_",B$3),'Checkpoint 9'!$A$1:$AD$1300,12, FALSE)</f>
        <v>1</v>
      </c>
      <c r="C132" s="20">
        <f>VLOOKUP(CONCATENATE($A132,"_",B$3),'Checkpoint 9'!$A$1:$AD$1300,14, FALSE)</f>
        <v>0</v>
      </c>
      <c r="D132" s="20">
        <f>VLOOKUP(CONCATENATE($A132,"_",B$3),'Checkpoint 9'!$A$1:$AD$1300,18, FALSE)</f>
        <v>124.9</v>
      </c>
      <c r="E132" s="20">
        <f t="shared" si="8"/>
        <v>1</v>
      </c>
      <c r="F132" s="21">
        <f t="shared" si="9"/>
        <v>1</v>
      </c>
      <c r="G132" s="19">
        <f>VLOOKUP(CONCATENATE($A132,"_",G$3),'Checkpoint 9'!$A$1:$AD$1300,12, FALSE)</f>
        <v>1</v>
      </c>
      <c r="H132" s="20">
        <f>VLOOKUP(CONCATENATE($A132,"_",G$3),'Checkpoint 9'!$A$1:$AD$1300,14, FALSE)</f>
        <v>0</v>
      </c>
      <c r="I132" s="20">
        <f>VLOOKUP(CONCATENATE($A132,"_",G$3),'Checkpoint 9'!$A$1:$AD$1300,18, FALSE)</f>
        <v>429.5</v>
      </c>
      <c r="J132" s="20">
        <f t="shared" si="10"/>
        <v>1</v>
      </c>
      <c r="K132" s="21">
        <f t="shared" si="11"/>
        <v>1</v>
      </c>
      <c r="L132" s="19">
        <f>VLOOKUP(CONCATENATE($A132,"_",L$3),'Checkpoint 9'!$A$1:$AD$1300,12, FALSE)</f>
        <v>1</v>
      </c>
      <c r="M132" s="20">
        <f>VLOOKUP(CONCATENATE($A132,"_",L$3),'Checkpoint 9'!$A$1:$AD$1300,14, FALSE)</f>
        <v>0</v>
      </c>
      <c r="N132" s="20">
        <f>VLOOKUP(CONCATENATE($A132,"_",L$3),'Checkpoint 9'!$A$1:$AD$1300,18, FALSE)</f>
        <v>279.2</v>
      </c>
      <c r="O132" s="20">
        <f t="shared" si="12"/>
        <v>1</v>
      </c>
      <c r="P132" s="21">
        <f t="shared" si="13"/>
        <v>1</v>
      </c>
      <c r="Q132" s="19">
        <f>VLOOKUP(CONCATENATE($A132,"_",Q$3),'Checkpoint 9'!$A$1:$AD$1300,12, FALSE)</f>
        <v>1</v>
      </c>
      <c r="R132" s="20">
        <f>VLOOKUP(CONCATENATE($A132,"_",Q$3),'Checkpoint 9'!$A$1:$AD$1300,14, FALSE)</f>
        <v>0</v>
      </c>
      <c r="S132" s="20">
        <f>VLOOKUP(CONCATENATE($A132,"_",Q$3),'Checkpoint 9'!$A$1:$AD$1300,18, FALSE)</f>
        <v>1985.5</v>
      </c>
      <c r="T132" s="20">
        <f t="shared" si="14"/>
        <v>1</v>
      </c>
      <c r="U132" s="21">
        <f t="shared" si="15"/>
        <v>1</v>
      </c>
    </row>
    <row r="133" spans="1:21" x14ac:dyDescent="0.25">
      <c r="A133" s="27" t="s">
        <v>30</v>
      </c>
      <c r="B133" s="19">
        <f>VLOOKUP(CONCATENATE($A133,"_",B$3),'Checkpoint 9'!$A$1:$AD$1300,12, FALSE)</f>
        <v>1</v>
      </c>
      <c r="C133" s="20">
        <f>VLOOKUP(CONCATENATE($A133,"_",B$3),'Checkpoint 9'!$A$1:$AD$1300,14, FALSE)</f>
        <v>0</v>
      </c>
      <c r="D133" s="20">
        <f>VLOOKUP(CONCATENATE($A133,"_",B$3),'Checkpoint 9'!$A$1:$AD$1300,18, FALSE)</f>
        <v>13</v>
      </c>
      <c r="E133" s="20">
        <f t="shared" si="8"/>
        <v>1</v>
      </c>
      <c r="F133" s="21">
        <f t="shared" si="9"/>
        <v>1</v>
      </c>
      <c r="G133" s="19">
        <f>VLOOKUP(CONCATENATE($A133,"_",G$3),'Checkpoint 9'!$A$1:$AD$1300,12, FALSE)</f>
        <v>1</v>
      </c>
      <c r="H133" s="20">
        <f>VLOOKUP(CONCATENATE($A133,"_",G$3),'Checkpoint 9'!$A$1:$AD$1300,14, FALSE)</f>
        <v>0</v>
      </c>
      <c r="I133" s="20">
        <f>VLOOKUP(CONCATENATE($A133,"_",G$3),'Checkpoint 9'!$A$1:$AD$1300,18, FALSE)</f>
        <v>475.9</v>
      </c>
      <c r="J133" s="20">
        <f t="shared" si="10"/>
        <v>1</v>
      </c>
      <c r="K133" s="21">
        <f t="shared" si="11"/>
        <v>1</v>
      </c>
      <c r="L133" s="19">
        <f>VLOOKUP(CONCATENATE($A133,"_",L$3),'Checkpoint 9'!$A$1:$AD$1300,12, FALSE)</f>
        <v>1</v>
      </c>
      <c r="M133" s="20">
        <f>VLOOKUP(CONCATENATE($A133,"_",L$3),'Checkpoint 9'!$A$1:$AD$1300,14, FALSE)</f>
        <v>0</v>
      </c>
      <c r="N133" s="20">
        <f>VLOOKUP(CONCATENATE($A133,"_",L$3),'Checkpoint 9'!$A$1:$AD$1300,18, FALSE)</f>
        <v>232</v>
      </c>
      <c r="O133" s="20">
        <f t="shared" si="12"/>
        <v>1</v>
      </c>
      <c r="P133" s="21">
        <f t="shared" si="13"/>
        <v>1</v>
      </c>
      <c r="Q133" s="19">
        <f>VLOOKUP(CONCATENATE($A133,"_",Q$3),'Checkpoint 9'!$A$1:$AD$1300,12, FALSE)</f>
        <v>1</v>
      </c>
      <c r="R133" s="20">
        <f>VLOOKUP(CONCATENATE($A133,"_",Q$3),'Checkpoint 9'!$A$1:$AD$1300,14, FALSE)</f>
        <v>0</v>
      </c>
      <c r="S133" s="20">
        <f>VLOOKUP(CONCATENATE($A133,"_",Q$3),'Checkpoint 9'!$A$1:$AD$1300,18, FALSE)</f>
        <v>12.9</v>
      </c>
      <c r="T133" s="20">
        <f t="shared" si="14"/>
        <v>1</v>
      </c>
      <c r="U133" s="21">
        <f t="shared" si="15"/>
        <v>1</v>
      </c>
    </row>
    <row r="134" spans="1:21" ht="15.75" thickBot="1" x14ac:dyDescent="0.3">
      <c r="A134" s="11" t="s">
        <v>18</v>
      </c>
      <c r="B134" s="19">
        <f>VLOOKUP(CONCATENATE($A134,"_",B$3),'Checkpoint 9'!$A$1:$AD$1300,12, FALSE)</f>
        <v>1</v>
      </c>
      <c r="C134" s="20">
        <f>VLOOKUP(CONCATENATE($A134,"_",B$3),'Checkpoint 9'!$A$1:$AD$1300,14, FALSE)</f>
        <v>0</v>
      </c>
      <c r="D134" s="20">
        <f>VLOOKUP(CONCATENATE($A134,"_",B$3),'Checkpoint 9'!$A$1:$AD$1300,18, FALSE)</f>
        <v>0.7</v>
      </c>
      <c r="E134" s="23">
        <f t="shared" ref="E134" si="18">IF(AND(B134=1,C134=0),1,0)</f>
        <v>1</v>
      </c>
      <c r="F134" s="26">
        <f t="shared" ref="F134" si="19">IF(B134&gt;0.999,1,0)</f>
        <v>1</v>
      </c>
      <c r="G134" s="19">
        <f>VLOOKUP(CONCATENATE($A134,"_",G$3),'Checkpoint 9'!$A$1:$AD$1300,12, FALSE)</f>
        <v>1</v>
      </c>
      <c r="H134" s="20">
        <f>VLOOKUP(CONCATENATE($A134,"_",G$3),'Checkpoint 9'!$A$1:$AD$1300,14, FALSE)</f>
        <v>0</v>
      </c>
      <c r="I134" s="20">
        <f>VLOOKUP(CONCATENATE($A134,"_",G$3),'Checkpoint 9'!$A$1:$AD$1300,18, FALSE)</f>
        <v>0.6</v>
      </c>
      <c r="J134" s="23">
        <f t="shared" ref="J134" si="20">IF(AND(G134=1,H134=0),1,0)</f>
        <v>1</v>
      </c>
      <c r="K134" s="26">
        <f t="shared" ref="K134" si="21">IF(G134&gt;0.999,1,0)</f>
        <v>1</v>
      </c>
      <c r="L134" s="19">
        <f>VLOOKUP(CONCATENATE($A134,"_",L$3),'Checkpoint 9'!$A$1:$AD$1300,12, FALSE)</f>
        <v>1</v>
      </c>
      <c r="M134" s="20">
        <f>VLOOKUP(CONCATENATE($A134,"_",L$3),'Checkpoint 9'!$A$1:$AD$1300,14, FALSE)</f>
        <v>0</v>
      </c>
      <c r="N134" s="20">
        <f>VLOOKUP(CONCATENATE($A134,"_",L$3),'Checkpoint 9'!$A$1:$AD$1300,18, FALSE)</f>
        <v>0.6</v>
      </c>
      <c r="O134" s="23">
        <f t="shared" ref="O134" si="22">IF(AND(L134=1,M134=0),1,0)</f>
        <v>1</v>
      </c>
      <c r="P134" s="26">
        <f t="shared" ref="P134" si="23">IF(L134&gt;0.999,1,0)</f>
        <v>1</v>
      </c>
      <c r="Q134" s="19">
        <f>VLOOKUP(CONCATENATE($A134,"_",Q$3),'Checkpoint 9'!$A$1:$AD$1300,12, FALSE)</f>
        <v>1</v>
      </c>
      <c r="R134" s="20">
        <f>VLOOKUP(CONCATENATE($A134,"_",Q$3),'Checkpoint 9'!$A$1:$AD$1300,14, FALSE)</f>
        <v>0</v>
      </c>
      <c r="S134" s="20">
        <f>VLOOKUP(CONCATENATE($A134,"_",Q$3),'Checkpoint 9'!$A$1:$AD$1300,18, FALSE)</f>
        <v>0.6</v>
      </c>
      <c r="T134" s="23">
        <f t="shared" ref="T134" si="24">IF(AND(Q134=1,R134=0),1,0)</f>
        <v>1</v>
      </c>
      <c r="U134" s="26">
        <f t="shared" ref="U134" si="25">IF(Q134&gt;0.999,1,0)</f>
        <v>1</v>
      </c>
    </row>
  </sheetData>
  <mergeCells count="4">
    <mergeCell ref="L3:O3"/>
    <mergeCell ref="Q3:T3"/>
    <mergeCell ref="G3:J3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DF2A-80C1-4D7C-90B3-5932EBBEA42E}">
  <dimension ref="A1:DJ1299"/>
  <sheetViews>
    <sheetView topLeftCell="A1276" workbookViewId="0">
      <selection activeCell="A675" sqref="A675:A1299"/>
    </sheetView>
  </sheetViews>
  <sheetFormatPr defaultRowHeight="15" x14ac:dyDescent="0.25"/>
  <cols>
    <col min="28" max="28" width="255.7109375" bestFit="1" customWidth="1"/>
  </cols>
  <sheetData>
    <row r="1" spans="1:34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0.7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451</v>
      </c>
      <c r="Y1" t="s">
        <v>1</v>
      </c>
      <c r="Z1" t="s">
        <v>511</v>
      </c>
      <c r="AA1" t="s">
        <v>512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4" x14ac:dyDescent="0.25">
      <c r="A2" t="str">
        <f t="shared" ref="A2:A65" si="0">CONCATENATE(B2, "_", H2)</f>
        <v>feynman_III_12_43_23654</v>
      </c>
      <c r="B2" t="s">
        <v>33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2.2999999999999998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520</v>
      </c>
      <c r="Y2" t="s">
        <v>1</v>
      </c>
      <c r="Z2" t="s">
        <v>517</v>
      </c>
      <c r="AA2" t="s">
        <v>512</v>
      </c>
      <c r="AB2" t="s">
        <v>518</v>
      </c>
      <c r="AC2" t="s">
        <v>5</v>
      </c>
      <c r="AD2">
        <v>1</v>
      </c>
      <c r="AE2" t="s">
        <v>4</v>
      </c>
      <c r="AF2">
        <v>0</v>
      </c>
    </row>
    <row r="3" spans="1:34" x14ac:dyDescent="0.25">
      <c r="A3" t="str">
        <f t="shared" si="0"/>
        <v>feynman_I_39_1_23654</v>
      </c>
      <c r="B3" t="s">
        <v>39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2.4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520</v>
      </c>
      <c r="Y3" t="s">
        <v>1</v>
      </c>
      <c r="Z3" t="s">
        <v>515</v>
      </c>
      <c r="AA3" t="s">
        <v>512</v>
      </c>
      <c r="AB3" t="s">
        <v>516</v>
      </c>
      <c r="AC3" t="s">
        <v>5</v>
      </c>
      <c r="AD3">
        <v>1</v>
      </c>
      <c r="AE3" t="s">
        <v>4</v>
      </c>
      <c r="AF3">
        <v>0</v>
      </c>
    </row>
    <row r="4" spans="1:34" x14ac:dyDescent="0.25">
      <c r="A4" t="str">
        <f t="shared" si="0"/>
        <v>feynman_I_12_1_23654</v>
      </c>
      <c r="B4" t="s">
        <v>37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2.2999999999999998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519</v>
      </c>
      <c r="Y4" t="s">
        <v>1</v>
      </c>
      <c r="Z4" t="s">
        <v>519</v>
      </c>
      <c r="AA4" t="s">
        <v>512</v>
      </c>
      <c r="AB4" t="s">
        <v>520</v>
      </c>
      <c r="AC4" t="s">
        <v>5</v>
      </c>
      <c r="AD4">
        <v>1</v>
      </c>
      <c r="AE4" t="s">
        <v>4</v>
      </c>
      <c r="AF4">
        <v>0</v>
      </c>
    </row>
    <row r="5" spans="1:34" x14ac:dyDescent="0.25">
      <c r="A5" t="str">
        <f t="shared" si="0"/>
        <v>feynman_I_34_27_23654</v>
      </c>
      <c r="B5" t="s">
        <v>34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2.2999999999999998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520</v>
      </c>
      <c r="Y5" t="s">
        <v>1</v>
      </c>
      <c r="Z5" t="s">
        <v>517</v>
      </c>
      <c r="AA5" t="s">
        <v>512</v>
      </c>
      <c r="AB5" t="s">
        <v>518</v>
      </c>
      <c r="AC5" t="s">
        <v>5</v>
      </c>
      <c r="AD5">
        <v>1</v>
      </c>
      <c r="AE5" t="s">
        <v>4</v>
      </c>
      <c r="AF5">
        <v>0</v>
      </c>
    </row>
    <row r="6" spans="1:34" x14ac:dyDescent="0.25">
      <c r="A6" t="str">
        <f t="shared" si="0"/>
        <v>feynman_I_12_5_23654</v>
      </c>
      <c r="B6" t="s">
        <v>36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2.7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519</v>
      </c>
      <c r="Y6" t="s">
        <v>1</v>
      </c>
      <c r="Z6" t="s">
        <v>519</v>
      </c>
      <c r="AA6" t="s">
        <v>512</v>
      </c>
      <c r="AB6" t="s">
        <v>520</v>
      </c>
      <c r="AC6" t="s">
        <v>5</v>
      </c>
      <c r="AD6">
        <v>1</v>
      </c>
      <c r="AE6" t="s">
        <v>4</v>
      </c>
      <c r="AF6">
        <v>0</v>
      </c>
    </row>
    <row r="7" spans="1:34" x14ac:dyDescent="0.25">
      <c r="A7" t="str">
        <f t="shared" si="0"/>
        <v>strogatz_glider1_23654</v>
      </c>
      <c r="B7" t="s">
        <v>25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11</v>
      </c>
      <c r="Q7" t="s">
        <v>0</v>
      </c>
      <c r="R7">
        <v>3.7</v>
      </c>
      <c r="S7" t="s">
        <v>152</v>
      </c>
      <c r="T7">
        <v>1</v>
      </c>
      <c r="U7" t="s">
        <v>153</v>
      </c>
      <c r="V7">
        <v>6</v>
      </c>
      <c r="W7" t="s">
        <v>151</v>
      </c>
      <c r="X7">
        <v>2560</v>
      </c>
      <c r="Y7" t="s">
        <v>1</v>
      </c>
      <c r="Z7" t="s">
        <v>513</v>
      </c>
      <c r="AA7" t="s">
        <v>512</v>
      </c>
      <c r="AB7" t="s">
        <v>514</v>
      </c>
      <c r="AC7" t="s">
        <v>418</v>
      </c>
      <c r="AD7" t="s">
        <v>419</v>
      </c>
      <c r="AE7" t="s">
        <v>5</v>
      </c>
      <c r="AF7">
        <v>1</v>
      </c>
      <c r="AG7" t="s">
        <v>4</v>
      </c>
      <c r="AH7">
        <v>0</v>
      </c>
    </row>
    <row r="8" spans="1:34" x14ac:dyDescent="0.25">
      <c r="A8" t="str">
        <f t="shared" si="0"/>
        <v>feynman_I_25_13_23654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4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798</v>
      </c>
      <c r="Y8" t="s">
        <v>1</v>
      </c>
      <c r="Z8" t="s">
        <v>521</v>
      </c>
      <c r="AA8" t="s">
        <v>512</v>
      </c>
      <c r="AB8" t="s">
        <v>522</v>
      </c>
      <c r="AC8" t="s">
        <v>5</v>
      </c>
      <c r="AD8">
        <v>1</v>
      </c>
      <c r="AE8" t="s">
        <v>4</v>
      </c>
      <c r="AF8">
        <v>0</v>
      </c>
    </row>
    <row r="9" spans="1:34" x14ac:dyDescent="0.25">
      <c r="A9" t="str">
        <f t="shared" si="0"/>
        <v>feynman_I_29_4_23654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3.9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798</v>
      </c>
      <c r="Y9" t="s">
        <v>1</v>
      </c>
      <c r="Z9" t="s">
        <v>521</v>
      </c>
      <c r="AA9" t="s">
        <v>512</v>
      </c>
      <c r="AB9" t="s">
        <v>522</v>
      </c>
      <c r="AC9" t="s">
        <v>5</v>
      </c>
      <c r="AD9">
        <v>1</v>
      </c>
      <c r="AE9" t="s">
        <v>4</v>
      </c>
      <c r="AF9">
        <v>0</v>
      </c>
    </row>
    <row r="10" spans="1:34" x14ac:dyDescent="0.25">
      <c r="A10" t="str">
        <f t="shared" si="0"/>
        <v>feynman_II_8_31_23654</v>
      </c>
      <c r="B10" t="s">
        <v>42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7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1331</v>
      </c>
      <c r="Y10" t="s">
        <v>1</v>
      </c>
      <c r="Z10" t="s">
        <v>523</v>
      </c>
      <c r="AA10" t="s">
        <v>512</v>
      </c>
      <c r="AB10" t="s">
        <v>524</v>
      </c>
      <c r="AC10" t="s">
        <v>5</v>
      </c>
      <c r="AD10">
        <v>1</v>
      </c>
      <c r="AE10" t="s">
        <v>4</v>
      </c>
      <c r="AF10">
        <v>0</v>
      </c>
    </row>
    <row r="11" spans="1:34" x14ac:dyDescent="0.25">
      <c r="A11" t="str">
        <f t="shared" si="0"/>
        <v>feynman_I_14_4_23654</v>
      </c>
      <c r="B11" t="s">
        <v>41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6.9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1331</v>
      </c>
      <c r="Y11" t="s">
        <v>1</v>
      </c>
      <c r="Z11" t="s">
        <v>523</v>
      </c>
      <c r="AA11" t="s">
        <v>512</v>
      </c>
      <c r="AB11" t="s">
        <v>524</v>
      </c>
      <c r="AC11" t="s">
        <v>5</v>
      </c>
      <c r="AD11">
        <v>1</v>
      </c>
      <c r="AE11" t="s">
        <v>4</v>
      </c>
      <c r="AF11">
        <v>0</v>
      </c>
    </row>
    <row r="12" spans="1:34" x14ac:dyDescent="0.25">
      <c r="A12" t="str">
        <f t="shared" si="0"/>
        <v>feynman_II_27_18_23654</v>
      </c>
      <c r="B12" t="s">
        <v>43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5.2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1060</v>
      </c>
      <c r="Y12" t="s">
        <v>1</v>
      </c>
      <c r="Z12" t="s">
        <v>527</v>
      </c>
      <c r="AA12" t="s">
        <v>512</v>
      </c>
      <c r="AB12" t="s">
        <v>528</v>
      </c>
      <c r="AC12" t="s">
        <v>5</v>
      </c>
      <c r="AD12">
        <v>1</v>
      </c>
      <c r="AE12" t="s">
        <v>4</v>
      </c>
      <c r="AF12">
        <v>0</v>
      </c>
    </row>
    <row r="13" spans="1:34" x14ac:dyDescent="0.25">
      <c r="A13" t="str">
        <f t="shared" si="0"/>
        <v>feynman_I_43_31_23654</v>
      </c>
      <c r="B13" t="s">
        <v>72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5.5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1133</v>
      </c>
      <c r="Y13" t="s">
        <v>1</v>
      </c>
      <c r="Z13" t="s">
        <v>525</v>
      </c>
      <c r="AA13" t="s">
        <v>512</v>
      </c>
      <c r="AB13" t="s">
        <v>526</v>
      </c>
      <c r="AC13" t="s">
        <v>5</v>
      </c>
      <c r="AD13">
        <v>1</v>
      </c>
      <c r="AE13" t="s">
        <v>4</v>
      </c>
      <c r="AF13">
        <v>0</v>
      </c>
    </row>
    <row r="14" spans="1:34" x14ac:dyDescent="0.25">
      <c r="A14" t="str">
        <f t="shared" si="0"/>
        <v>feynman_II_34_2_23654</v>
      </c>
      <c r="B14" t="s">
        <v>63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5.7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1274</v>
      </c>
      <c r="Y14" t="s">
        <v>1</v>
      </c>
      <c r="Z14" t="s">
        <v>529</v>
      </c>
      <c r="AA14" t="s">
        <v>512</v>
      </c>
      <c r="AB14" t="s">
        <v>530</v>
      </c>
      <c r="AC14" t="s">
        <v>5</v>
      </c>
      <c r="AD14">
        <v>1</v>
      </c>
      <c r="AE14" t="s">
        <v>4</v>
      </c>
      <c r="AF14">
        <v>0</v>
      </c>
    </row>
    <row r="15" spans="1:34" x14ac:dyDescent="0.25">
      <c r="A15" t="str">
        <f t="shared" si="0"/>
        <v>feynman_I_14_3_23654</v>
      </c>
      <c r="B15" t="s">
        <v>73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5.9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1133</v>
      </c>
      <c r="Y15" t="s">
        <v>1</v>
      </c>
      <c r="Z15" t="s">
        <v>525</v>
      </c>
      <c r="AA15" t="s">
        <v>512</v>
      </c>
      <c r="AB15" t="s">
        <v>526</v>
      </c>
      <c r="AC15" t="s">
        <v>5</v>
      </c>
      <c r="AD15">
        <v>1</v>
      </c>
      <c r="AE15" t="s">
        <v>4</v>
      </c>
      <c r="AF15">
        <v>0</v>
      </c>
    </row>
    <row r="16" spans="1:34" x14ac:dyDescent="0.25">
      <c r="A16" t="str">
        <f t="shared" si="0"/>
        <v>feynman_II_34_29a_23654</v>
      </c>
      <c r="B16" t="s">
        <v>71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10</v>
      </c>
      <c r="Q16" t="s">
        <v>0</v>
      </c>
      <c r="R16">
        <v>8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1543</v>
      </c>
      <c r="Y16" t="s">
        <v>1</v>
      </c>
      <c r="Z16" t="s">
        <v>533</v>
      </c>
      <c r="AA16" t="s">
        <v>512</v>
      </c>
      <c r="AB16" t="s">
        <v>534</v>
      </c>
      <c r="AC16" t="s">
        <v>5</v>
      </c>
      <c r="AD16">
        <v>1</v>
      </c>
      <c r="AE16" t="s">
        <v>4</v>
      </c>
      <c r="AF16">
        <v>0</v>
      </c>
    </row>
    <row r="17" spans="1:34" x14ac:dyDescent="0.25">
      <c r="A17" t="str">
        <f t="shared" si="0"/>
        <v>feynman_II_3_24_23654</v>
      </c>
      <c r="B17" t="s">
        <v>46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8</v>
      </c>
      <c r="Q17" t="s">
        <v>0</v>
      </c>
      <c r="R17">
        <v>8.6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1659</v>
      </c>
      <c r="Y17" t="s">
        <v>1</v>
      </c>
      <c r="Z17" t="s">
        <v>531</v>
      </c>
      <c r="AA17" t="s">
        <v>512</v>
      </c>
      <c r="AB17" t="s">
        <v>532</v>
      </c>
      <c r="AC17" t="s">
        <v>5</v>
      </c>
      <c r="AD17">
        <v>1</v>
      </c>
      <c r="AE17" t="s">
        <v>4</v>
      </c>
      <c r="AF17">
        <v>0</v>
      </c>
    </row>
    <row r="18" spans="1:34" x14ac:dyDescent="0.25">
      <c r="A18" t="str">
        <f t="shared" si="0"/>
        <v>feynman_II_34_2a_23654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7.7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1543</v>
      </c>
      <c r="Y18" t="s">
        <v>1</v>
      </c>
      <c r="Z18" t="s">
        <v>535</v>
      </c>
      <c r="AA18" t="s">
        <v>512</v>
      </c>
      <c r="AB18" t="s">
        <v>536</v>
      </c>
      <c r="AC18" t="s">
        <v>5</v>
      </c>
      <c r="AD18">
        <v>1</v>
      </c>
      <c r="AE18" t="s">
        <v>4</v>
      </c>
      <c r="AF18">
        <v>0</v>
      </c>
    </row>
    <row r="19" spans="1:34" x14ac:dyDescent="0.25">
      <c r="A19" t="str">
        <f t="shared" si="0"/>
        <v>feynman_III_7_38_23654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8.1999999999999993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1631</v>
      </c>
      <c r="Y19" t="s">
        <v>1</v>
      </c>
      <c r="Z19" t="s">
        <v>537</v>
      </c>
      <c r="AA19" t="s">
        <v>512</v>
      </c>
      <c r="AB19" t="s">
        <v>538</v>
      </c>
      <c r="AC19" t="s">
        <v>5</v>
      </c>
      <c r="AD19">
        <v>1</v>
      </c>
      <c r="AE19" t="s">
        <v>4</v>
      </c>
      <c r="AF19">
        <v>0</v>
      </c>
    </row>
    <row r="20" spans="1:34" x14ac:dyDescent="0.25">
      <c r="A20" t="str">
        <f t="shared" si="0"/>
        <v>feynman_II_38_14_23654</v>
      </c>
      <c r="B20" t="s">
        <v>40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12</v>
      </c>
      <c r="Q20" t="s">
        <v>0</v>
      </c>
      <c r="R20">
        <v>7.7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1506</v>
      </c>
      <c r="Y20" t="s">
        <v>1</v>
      </c>
      <c r="Z20" t="s">
        <v>543</v>
      </c>
      <c r="AA20" t="s">
        <v>512</v>
      </c>
      <c r="AB20" t="s">
        <v>544</v>
      </c>
      <c r="AC20" t="s">
        <v>418</v>
      </c>
      <c r="AD20" t="s">
        <v>420</v>
      </c>
      <c r="AE20" t="s">
        <v>5</v>
      </c>
      <c r="AF20">
        <v>1</v>
      </c>
      <c r="AG20" t="s">
        <v>4</v>
      </c>
      <c r="AH20">
        <v>0</v>
      </c>
    </row>
    <row r="21" spans="1:34" x14ac:dyDescent="0.25">
      <c r="A21" t="str">
        <f t="shared" si="0"/>
        <v>feynman_II_4_23_23654</v>
      </c>
      <c r="B21" t="s">
        <v>81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12</v>
      </c>
      <c r="Q21" t="s">
        <v>0</v>
      </c>
      <c r="R21">
        <v>9.1999999999999993</v>
      </c>
      <c r="S21" t="s">
        <v>152</v>
      </c>
      <c r="T21">
        <v>1</v>
      </c>
      <c r="U21" t="s">
        <v>153</v>
      </c>
      <c r="V21">
        <v>3</v>
      </c>
      <c r="W21" t="s">
        <v>151</v>
      </c>
      <c r="X21">
        <v>1776</v>
      </c>
      <c r="Y21" t="s">
        <v>1</v>
      </c>
      <c r="Z21" t="s">
        <v>539</v>
      </c>
      <c r="AA21" t="s">
        <v>512</v>
      </c>
      <c r="AB21" t="s">
        <v>540</v>
      </c>
      <c r="AC21" t="s">
        <v>5</v>
      </c>
      <c r="AD21">
        <v>1</v>
      </c>
      <c r="AE21" t="s">
        <v>4</v>
      </c>
      <c r="AF21">
        <v>0</v>
      </c>
    </row>
    <row r="22" spans="1:34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9.5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1860</v>
      </c>
      <c r="Y22" t="s">
        <v>1</v>
      </c>
      <c r="Z22" t="s">
        <v>545</v>
      </c>
      <c r="AA22" t="s">
        <v>512</v>
      </c>
      <c r="AB22" t="s">
        <v>546</v>
      </c>
      <c r="AC22" t="s">
        <v>5</v>
      </c>
      <c r="AD22">
        <v>1</v>
      </c>
      <c r="AE22" t="s">
        <v>4</v>
      </c>
      <c r="AF22">
        <v>0</v>
      </c>
    </row>
    <row r="23" spans="1:34" x14ac:dyDescent="0.25">
      <c r="A23" t="str">
        <f t="shared" si="0"/>
        <v>feynman_I_18_12_23654</v>
      </c>
      <c r="B23" t="s">
        <v>78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11</v>
      </c>
      <c r="Q23" t="s">
        <v>0</v>
      </c>
      <c r="R23">
        <v>11.9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2358</v>
      </c>
      <c r="Y23" t="s">
        <v>1</v>
      </c>
      <c r="Z23" t="s">
        <v>541</v>
      </c>
      <c r="AA23" t="s">
        <v>512</v>
      </c>
      <c r="AB23" t="s">
        <v>542</v>
      </c>
      <c r="AC23" t="s">
        <v>5</v>
      </c>
      <c r="AD23">
        <v>1</v>
      </c>
      <c r="AE23" t="s">
        <v>4</v>
      </c>
      <c r="AF23">
        <v>0</v>
      </c>
    </row>
    <row r="24" spans="1:34" x14ac:dyDescent="0.25">
      <c r="A24" t="str">
        <f t="shared" si="0"/>
        <v>feynman_II_37_1_23654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11.2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2171</v>
      </c>
      <c r="Y24" t="s">
        <v>1</v>
      </c>
      <c r="Z24" t="s">
        <v>547</v>
      </c>
      <c r="AA24" t="s">
        <v>512</v>
      </c>
      <c r="AB24" t="s">
        <v>548</v>
      </c>
      <c r="AC24" t="s">
        <v>421</v>
      </c>
      <c r="AD24" t="s">
        <v>422</v>
      </c>
      <c r="AE24" t="s">
        <v>5</v>
      </c>
      <c r="AF24">
        <v>1</v>
      </c>
      <c r="AG24" t="s">
        <v>4</v>
      </c>
      <c r="AH24">
        <v>0</v>
      </c>
    </row>
    <row r="25" spans="1:34" x14ac:dyDescent="0.25">
      <c r="A25" t="str">
        <f t="shared" si="0"/>
        <v>feynman_I_47_23_23654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12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2421</v>
      </c>
      <c r="Y25" t="s">
        <v>1</v>
      </c>
      <c r="Z25" t="s">
        <v>549</v>
      </c>
      <c r="AA25" t="s">
        <v>512</v>
      </c>
      <c r="AB25" t="s">
        <v>550</v>
      </c>
      <c r="AC25" t="s">
        <v>5</v>
      </c>
      <c r="AD25">
        <v>1</v>
      </c>
      <c r="AE25" t="s">
        <v>4</v>
      </c>
      <c r="AF25">
        <v>0</v>
      </c>
    </row>
    <row r="26" spans="1:34" x14ac:dyDescent="0.25">
      <c r="A26" t="str">
        <f t="shared" si="0"/>
        <v>feynman_II_34_11_23654</v>
      </c>
      <c r="B26" t="s">
        <v>95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13.4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2548</v>
      </c>
      <c r="Y26" t="s">
        <v>1</v>
      </c>
      <c r="Z26" t="s">
        <v>553</v>
      </c>
      <c r="AA26" t="s">
        <v>512</v>
      </c>
      <c r="AB26" t="s">
        <v>554</v>
      </c>
      <c r="AC26" t="s">
        <v>5</v>
      </c>
      <c r="AD26">
        <v>1</v>
      </c>
      <c r="AE26" t="s">
        <v>4</v>
      </c>
      <c r="AF26">
        <v>0</v>
      </c>
    </row>
    <row r="27" spans="1:34" x14ac:dyDescent="0.25">
      <c r="A27" t="str">
        <f t="shared" si="0"/>
        <v>feynman_II_38_3_23654</v>
      </c>
      <c r="B27" t="s">
        <v>101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13.3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2582</v>
      </c>
      <c r="Y27" t="s">
        <v>1</v>
      </c>
      <c r="Z27" t="s">
        <v>551</v>
      </c>
      <c r="AA27" t="s">
        <v>512</v>
      </c>
      <c r="AB27" t="s">
        <v>552</v>
      </c>
      <c r="AC27" t="s">
        <v>5</v>
      </c>
      <c r="AD27">
        <v>1</v>
      </c>
      <c r="AE27" t="s">
        <v>4</v>
      </c>
      <c r="AF27">
        <v>0</v>
      </c>
    </row>
    <row r="28" spans="1:34" x14ac:dyDescent="0.25">
      <c r="A28" t="str">
        <f t="shared" si="0"/>
        <v>feynman_I_18_14_23654</v>
      </c>
      <c r="B28" t="s">
        <v>111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11</v>
      </c>
      <c r="Q28" t="s">
        <v>0</v>
      </c>
      <c r="R28">
        <v>13.7</v>
      </c>
      <c r="S28" t="s">
        <v>152</v>
      </c>
      <c r="T28">
        <v>1</v>
      </c>
      <c r="U28" t="s">
        <v>153</v>
      </c>
      <c r="V28">
        <v>5</v>
      </c>
      <c r="W28" t="s">
        <v>151</v>
      </c>
      <c r="X28">
        <v>2722</v>
      </c>
      <c r="Y28" t="s">
        <v>1</v>
      </c>
      <c r="Z28" t="s">
        <v>557</v>
      </c>
      <c r="AA28" t="s">
        <v>512</v>
      </c>
      <c r="AB28" t="s">
        <v>558</v>
      </c>
      <c r="AC28" t="s">
        <v>5</v>
      </c>
      <c r="AD28">
        <v>1</v>
      </c>
      <c r="AE28" t="s">
        <v>4</v>
      </c>
      <c r="AF28">
        <v>0</v>
      </c>
    </row>
    <row r="29" spans="1:34" x14ac:dyDescent="0.25">
      <c r="A29" t="str">
        <f t="shared" si="0"/>
        <v>feynman_I_34_8_23654</v>
      </c>
      <c r="B29" t="s">
        <v>102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12</v>
      </c>
      <c r="Q29" t="s">
        <v>0</v>
      </c>
      <c r="R29">
        <v>12.9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2582</v>
      </c>
      <c r="Y29" t="s">
        <v>1</v>
      </c>
      <c r="Z29" t="s">
        <v>555</v>
      </c>
      <c r="AA29" t="s">
        <v>512</v>
      </c>
      <c r="AB29" t="s">
        <v>556</v>
      </c>
      <c r="AC29" t="s">
        <v>5</v>
      </c>
      <c r="AD29">
        <v>1</v>
      </c>
      <c r="AE29" t="s">
        <v>4</v>
      </c>
      <c r="AF29">
        <v>0</v>
      </c>
    </row>
    <row r="30" spans="1:34" x14ac:dyDescent="0.25">
      <c r="A30" t="str">
        <f t="shared" si="0"/>
        <v>feynman_III_21_20_23654</v>
      </c>
      <c r="B30" t="s">
        <v>109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12.4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2570</v>
      </c>
      <c r="Y30" t="s">
        <v>1</v>
      </c>
      <c r="Z30" t="s">
        <v>559</v>
      </c>
      <c r="AA30" t="s">
        <v>512</v>
      </c>
      <c r="AB30" t="s">
        <v>560</v>
      </c>
      <c r="AC30" t="s">
        <v>5</v>
      </c>
      <c r="AD30">
        <v>1</v>
      </c>
      <c r="AE30" t="s">
        <v>4</v>
      </c>
      <c r="AF30">
        <v>0</v>
      </c>
    </row>
    <row r="31" spans="1:34" x14ac:dyDescent="0.25">
      <c r="A31" t="str">
        <f t="shared" si="0"/>
        <v>feynman_I_43_16_23654</v>
      </c>
      <c r="B31" t="s">
        <v>100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20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3517</v>
      </c>
      <c r="Y31" t="s">
        <v>1</v>
      </c>
      <c r="Z31" t="s">
        <v>680</v>
      </c>
      <c r="AA31" t="s">
        <v>512</v>
      </c>
      <c r="AB31" t="s">
        <v>681</v>
      </c>
      <c r="AC31" t="s">
        <v>5</v>
      </c>
      <c r="AD31">
        <v>1</v>
      </c>
      <c r="AE31" t="s">
        <v>4</v>
      </c>
      <c r="AF31">
        <v>0</v>
      </c>
    </row>
    <row r="32" spans="1:34" x14ac:dyDescent="0.25">
      <c r="A32" t="str">
        <f t="shared" si="0"/>
        <v>feynman_I_39_22_23654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13.7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2675</v>
      </c>
      <c r="Y32" t="s">
        <v>1</v>
      </c>
      <c r="Z32" t="s">
        <v>551</v>
      </c>
      <c r="AA32" t="s">
        <v>512</v>
      </c>
      <c r="AB32" t="s">
        <v>552</v>
      </c>
      <c r="AC32" t="s">
        <v>5</v>
      </c>
      <c r="AD32">
        <v>1</v>
      </c>
      <c r="AE32" t="s">
        <v>4</v>
      </c>
      <c r="AF32">
        <v>0</v>
      </c>
    </row>
    <row r="33" spans="1:36" x14ac:dyDescent="0.25">
      <c r="A33" t="str">
        <f t="shared" si="0"/>
        <v>feynman_II_10_9_23654</v>
      </c>
      <c r="B33" t="s">
        <v>68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16</v>
      </c>
      <c r="Q33" t="s">
        <v>0</v>
      </c>
      <c r="R33">
        <v>15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2885</v>
      </c>
      <c r="Y33" t="s">
        <v>1</v>
      </c>
      <c r="Z33" t="s">
        <v>565</v>
      </c>
      <c r="AA33" t="s">
        <v>512</v>
      </c>
      <c r="AB33" t="s">
        <v>566</v>
      </c>
      <c r="AC33" t="s">
        <v>418</v>
      </c>
      <c r="AD33" t="s">
        <v>424</v>
      </c>
      <c r="AE33" t="s">
        <v>5</v>
      </c>
      <c r="AF33">
        <v>1</v>
      </c>
      <c r="AG33" t="s">
        <v>4</v>
      </c>
      <c r="AH33">
        <v>0</v>
      </c>
    </row>
    <row r="34" spans="1:36" x14ac:dyDescent="0.25">
      <c r="A34" t="str">
        <f t="shared" si="0"/>
        <v>feynman_I_12_4_23654</v>
      </c>
      <c r="B34" t="s">
        <v>83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12</v>
      </c>
      <c r="Q34" t="s">
        <v>0</v>
      </c>
      <c r="R34">
        <v>19.3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3314</v>
      </c>
      <c r="Y34" t="s">
        <v>1</v>
      </c>
      <c r="Z34" t="s">
        <v>561</v>
      </c>
      <c r="AA34" t="s">
        <v>512</v>
      </c>
      <c r="AB34" t="s">
        <v>562</v>
      </c>
      <c r="AC34" t="s">
        <v>5</v>
      </c>
      <c r="AD34">
        <v>1</v>
      </c>
      <c r="AE34" t="s">
        <v>4</v>
      </c>
      <c r="AF34">
        <v>0</v>
      </c>
    </row>
    <row r="35" spans="1:36" x14ac:dyDescent="0.25">
      <c r="A35" t="str">
        <f t="shared" si="0"/>
        <v>feynman_I_39_11_23654</v>
      </c>
      <c r="B35" t="s">
        <v>53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14</v>
      </c>
      <c r="Q35" t="s">
        <v>0</v>
      </c>
      <c r="R35">
        <v>19.3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3458</v>
      </c>
      <c r="Y35" t="s">
        <v>1</v>
      </c>
      <c r="Z35" t="s">
        <v>682</v>
      </c>
      <c r="AA35" t="s">
        <v>512</v>
      </c>
      <c r="AB35" t="s">
        <v>976</v>
      </c>
      <c r="AC35" t="s">
        <v>418</v>
      </c>
      <c r="AD35" t="s">
        <v>423</v>
      </c>
      <c r="AE35" t="s">
        <v>5</v>
      </c>
      <c r="AF35">
        <v>1</v>
      </c>
      <c r="AG35" t="s">
        <v>4</v>
      </c>
      <c r="AH35">
        <v>0</v>
      </c>
    </row>
    <row r="36" spans="1:36" x14ac:dyDescent="0.25">
      <c r="A36" t="str">
        <f t="shared" si="0"/>
        <v>feynman_III_15_14_23654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19.2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3635</v>
      </c>
      <c r="Y36" t="s">
        <v>1</v>
      </c>
      <c r="Z36" t="s">
        <v>567</v>
      </c>
      <c r="AA36" t="s">
        <v>512</v>
      </c>
      <c r="AB36" t="s">
        <v>568</v>
      </c>
      <c r="AC36" t="s">
        <v>5</v>
      </c>
      <c r="AD36">
        <v>1</v>
      </c>
      <c r="AE36" t="s">
        <v>4</v>
      </c>
      <c r="AF36">
        <v>0</v>
      </c>
    </row>
    <row r="37" spans="1:36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22.2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3838</v>
      </c>
      <c r="Y37" t="s">
        <v>1</v>
      </c>
      <c r="Z37" t="s">
        <v>569</v>
      </c>
      <c r="AA37" t="s">
        <v>512</v>
      </c>
      <c r="AB37" t="s">
        <v>570</v>
      </c>
      <c r="AC37" t="s">
        <v>418</v>
      </c>
      <c r="AD37" t="s">
        <v>425</v>
      </c>
      <c r="AE37" t="s">
        <v>421</v>
      </c>
      <c r="AF37" t="s">
        <v>426</v>
      </c>
      <c r="AG37" t="s">
        <v>5</v>
      </c>
      <c r="AH37">
        <v>1</v>
      </c>
      <c r="AI37" t="s">
        <v>4</v>
      </c>
      <c r="AJ37">
        <v>0</v>
      </c>
    </row>
    <row r="38" spans="1:36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16</v>
      </c>
      <c r="Q38" t="s">
        <v>0</v>
      </c>
      <c r="R38">
        <v>25.3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4528</v>
      </c>
      <c r="Y38" t="s">
        <v>1</v>
      </c>
      <c r="Z38" t="e" cm="1">
        <f t="array" aca="1" ref="Z38" ca="1">-0.0000000000001+((((12.5663706143592*x0)*X2)*pow(X1,2))*pow(X3,-1))</f>
        <v>#NAME?</v>
      </c>
      <c r="AA38" t="s">
        <v>512</v>
      </c>
      <c r="AB38" t="s">
        <v>572</v>
      </c>
      <c r="AC38" t="s">
        <v>418</v>
      </c>
      <c r="AD38" s="7">
        <v>1E-13</v>
      </c>
      <c r="AE38" t="s">
        <v>5</v>
      </c>
      <c r="AF38">
        <v>1</v>
      </c>
      <c r="AG38" t="s">
        <v>4</v>
      </c>
      <c r="AH38">
        <v>0</v>
      </c>
    </row>
    <row r="39" spans="1:36" x14ac:dyDescent="0.25">
      <c r="A39" t="str">
        <f t="shared" si="0"/>
        <v>feynman_II_34_29b_23654</v>
      </c>
      <c r="B39" t="s">
        <v>133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21.2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4067</v>
      </c>
      <c r="Y39" t="s">
        <v>1</v>
      </c>
      <c r="Z39" t="s">
        <v>573</v>
      </c>
      <c r="AA39" t="s">
        <v>512</v>
      </c>
      <c r="AB39" t="s">
        <v>574</v>
      </c>
      <c r="AC39" t="s">
        <v>5</v>
      </c>
      <c r="AD39">
        <v>1</v>
      </c>
      <c r="AE39" t="s">
        <v>4</v>
      </c>
      <c r="AF39">
        <v>0</v>
      </c>
    </row>
    <row r="40" spans="1:36" x14ac:dyDescent="0.25">
      <c r="A40" t="str">
        <f t="shared" si="0"/>
        <v>feynman_I_27_6_23654</v>
      </c>
      <c r="B40" t="s">
        <v>60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14</v>
      </c>
      <c r="Q40" t="s">
        <v>0</v>
      </c>
      <c r="R40">
        <v>25</v>
      </c>
      <c r="S40" t="s">
        <v>152</v>
      </c>
      <c r="T40">
        <v>1</v>
      </c>
      <c r="U40" t="s">
        <v>153</v>
      </c>
      <c r="V40">
        <v>5</v>
      </c>
      <c r="W40" t="s">
        <v>151</v>
      </c>
      <c r="X40">
        <v>4505</v>
      </c>
      <c r="Y40" t="s">
        <v>1</v>
      </c>
      <c r="Z40" t="s">
        <v>577</v>
      </c>
      <c r="AA40" t="s">
        <v>512</v>
      </c>
      <c r="AB40" t="s">
        <v>578</v>
      </c>
      <c r="AC40" t="s">
        <v>421</v>
      </c>
      <c r="AD40" t="s">
        <v>428</v>
      </c>
      <c r="AE40" t="s">
        <v>5</v>
      </c>
      <c r="AF40">
        <v>1</v>
      </c>
      <c r="AG40" t="s">
        <v>4</v>
      </c>
      <c r="AH40">
        <v>0</v>
      </c>
    </row>
    <row r="41" spans="1:36" x14ac:dyDescent="0.25">
      <c r="A41" t="str">
        <f t="shared" si="0"/>
        <v>feynman_I_38_12_23654</v>
      </c>
      <c r="B41" t="s">
        <v>104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16</v>
      </c>
      <c r="Q41" t="s">
        <v>0</v>
      </c>
      <c r="R41">
        <v>28.5</v>
      </c>
      <c r="S41" t="s">
        <v>152</v>
      </c>
      <c r="T41">
        <v>1</v>
      </c>
      <c r="U41" t="s">
        <v>153</v>
      </c>
      <c r="V41">
        <v>6</v>
      </c>
      <c r="W41" t="s">
        <v>151</v>
      </c>
      <c r="X41">
        <v>5419</v>
      </c>
      <c r="Y41" t="s">
        <v>1</v>
      </c>
      <c r="Z41" t="s">
        <v>581</v>
      </c>
      <c r="AA41" t="s">
        <v>512</v>
      </c>
      <c r="AB41" t="s">
        <v>582</v>
      </c>
      <c r="AC41" t="s">
        <v>5</v>
      </c>
      <c r="AD41">
        <v>1</v>
      </c>
      <c r="AE41" t="s">
        <v>4</v>
      </c>
      <c r="AF41">
        <v>0</v>
      </c>
    </row>
    <row r="42" spans="1:36" x14ac:dyDescent="0.25">
      <c r="A42" t="str">
        <f t="shared" si="0"/>
        <v>feynman_II_15_5_23654</v>
      </c>
      <c r="B42" t="s">
        <v>69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42</v>
      </c>
      <c r="S42" t="s">
        <v>152</v>
      </c>
      <c r="T42">
        <v>1</v>
      </c>
      <c r="U42" t="s">
        <v>153</v>
      </c>
      <c r="V42">
        <v>9</v>
      </c>
      <c r="W42" t="s">
        <v>151</v>
      </c>
      <c r="X42">
        <v>7377</v>
      </c>
      <c r="Y42" t="s">
        <v>1</v>
      </c>
      <c r="Z42" t="s">
        <v>580</v>
      </c>
      <c r="AA42" t="s">
        <v>512</v>
      </c>
      <c r="AB42" t="e" cm="1">
        <f t="array" ref="AB42">-1*x0*X1*COS(X2)</f>
        <v>#NAME?</v>
      </c>
      <c r="AC42" t="s">
        <v>5</v>
      </c>
      <c r="AD42">
        <v>1</v>
      </c>
      <c r="AE42" t="s">
        <v>4</v>
      </c>
      <c r="AF42">
        <v>0</v>
      </c>
    </row>
    <row r="43" spans="1:36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33.700000000000003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5763</v>
      </c>
      <c r="Y43" t="s">
        <v>1</v>
      </c>
      <c r="Z43" t="s">
        <v>683</v>
      </c>
      <c r="AA43" t="s">
        <v>512</v>
      </c>
      <c r="AB43" t="s">
        <v>579</v>
      </c>
      <c r="AC43" t="s">
        <v>421</v>
      </c>
      <c r="AD43" t="s">
        <v>503</v>
      </c>
      <c r="AE43" t="s">
        <v>421</v>
      </c>
      <c r="AF43" t="s">
        <v>429</v>
      </c>
      <c r="AG43" t="s">
        <v>5</v>
      </c>
      <c r="AH43">
        <v>1</v>
      </c>
      <c r="AI43" t="s">
        <v>4</v>
      </c>
      <c r="AJ43">
        <v>0</v>
      </c>
    </row>
    <row r="44" spans="1:36" x14ac:dyDescent="0.25">
      <c r="A44" t="str">
        <f t="shared" si="0"/>
        <v>strogatz_lv2_23654</v>
      </c>
      <c r="B44" t="s">
        <v>27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4.5999999999999996</v>
      </c>
      <c r="S44" t="s">
        <v>152</v>
      </c>
      <c r="T44">
        <v>1</v>
      </c>
      <c r="U44" t="s">
        <v>153</v>
      </c>
      <c r="V44">
        <v>4</v>
      </c>
      <c r="W44" t="s">
        <v>151</v>
      </c>
      <c r="X44">
        <v>2428</v>
      </c>
      <c r="Y44" t="s">
        <v>1</v>
      </c>
      <c r="Z44" t="s">
        <v>591</v>
      </c>
      <c r="AA44" t="s">
        <v>512</v>
      </c>
      <c r="AB44" t="e" cm="1">
        <f t="array" ref="AB44">-1*x0*X1</f>
        <v>#NAME?</v>
      </c>
      <c r="AC44" t="s">
        <v>421</v>
      </c>
      <c r="AD44" t="s">
        <v>432</v>
      </c>
      <c r="AE44" t="s">
        <v>418</v>
      </c>
      <c r="AF44" t="s">
        <v>433</v>
      </c>
      <c r="AG44" t="s">
        <v>5</v>
      </c>
      <c r="AH44">
        <v>1</v>
      </c>
      <c r="AI44" t="s">
        <v>4</v>
      </c>
      <c r="AJ44">
        <v>0</v>
      </c>
    </row>
    <row r="45" spans="1:36" x14ac:dyDescent="0.25">
      <c r="A45" t="str">
        <f t="shared" si="0"/>
        <v>feynman_I_12_11_23654</v>
      </c>
      <c r="B45" t="s">
        <v>130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19</v>
      </c>
      <c r="Q45" t="s">
        <v>0</v>
      </c>
      <c r="R45">
        <v>39.299999999999997</v>
      </c>
      <c r="S45" t="s">
        <v>152</v>
      </c>
      <c r="T45">
        <v>1</v>
      </c>
      <c r="U45" t="s">
        <v>153</v>
      </c>
      <c r="V45">
        <v>7</v>
      </c>
      <c r="W45" t="s">
        <v>151</v>
      </c>
      <c r="X45">
        <v>7426</v>
      </c>
      <c r="Y45" t="s">
        <v>1</v>
      </c>
      <c r="Z45" t="s">
        <v>684</v>
      </c>
      <c r="AA45" t="s">
        <v>512</v>
      </c>
      <c r="AB45" t="s">
        <v>977</v>
      </c>
      <c r="AC45" t="s">
        <v>421</v>
      </c>
      <c r="AD45" t="s">
        <v>978</v>
      </c>
      <c r="AE45" t="s">
        <v>5</v>
      </c>
      <c r="AF45">
        <v>1</v>
      </c>
      <c r="AG45" t="s">
        <v>4</v>
      </c>
      <c r="AH45">
        <v>0</v>
      </c>
    </row>
    <row r="46" spans="1:36" x14ac:dyDescent="0.25">
      <c r="A46" t="str">
        <f t="shared" si="0"/>
        <v>feynman_II_15_4_23654</v>
      </c>
      <c r="B46" t="s">
        <v>70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9</v>
      </c>
      <c r="Q46" t="s">
        <v>0</v>
      </c>
      <c r="R46">
        <v>33.700000000000003</v>
      </c>
      <c r="S46" t="s">
        <v>152</v>
      </c>
      <c r="T46">
        <v>1</v>
      </c>
      <c r="U46" t="s">
        <v>153</v>
      </c>
      <c r="V46">
        <v>8</v>
      </c>
      <c r="W46" t="s">
        <v>151</v>
      </c>
      <c r="X46">
        <v>6105</v>
      </c>
      <c r="Y46" t="s">
        <v>1</v>
      </c>
      <c r="Z46" t="s">
        <v>580</v>
      </c>
      <c r="AA46" t="s">
        <v>512</v>
      </c>
      <c r="AB46" t="e" cm="1">
        <f t="array" ref="AB46">-1*x0*X1*COS(X2)</f>
        <v>#NAME?</v>
      </c>
      <c r="AC46" t="s">
        <v>5</v>
      </c>
      <c r="AD46">
        <v>1</v>
      </c>
      <c r="AE46" t="s">
        <v>4</v>
      </c>
      <c r="AF46">
        <v>0</v>
      </c>
    </row>
    <row r="47" spans="1:36" x14ac:dyDescent="0.25">
      <c r="A47" t="str">
        <f t="shared" si="0"/>
        <v>feynman_III_17_37_23654</v>
      </c>
      <c r="B47" t="s">
        <v>77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13</v>
      </c>
      <c r="Q47" t="s">
        <v>0</v>
      </c>
      <c r="R47">
        <v>54.2</v>
      </c>
      <c r="S47" t="s">
        <v>152</v>
      </c>
      <c r="T47">
        <v>1</v>
      </c>
      <c r="U47" t="s">
        <v>153</v>
      </c>
      <c r="V47">
        <v>10</v>
      </c>
      <c r="W47" t="s">
        <v>151</v>
      </c>
      <c r="X47">
        <v>9129</v>
      </c>
      <c r="Y47" t="s">
        <v>1</v>
      </c>
      <c r="Z47" t="s">
        <v>594</v>
      </c>
      <c r="AA47" t="s">
        <v>512</v>
      </c>
      <c r="AB47" t="s">
        <v>595</v>
      </c>
      <c r="AC47" t="s">
        <v>421</v>
      </c>
      <c r="AD47" t="s">
        <v>422</v>
      </c>
      <c r="AE47" t="s">
        <v>5</v>
      </c>
      <c r="AF47">
        <v>1</v>
      </c>
      <c r="AG47" t="s">
        <v>4</v>
      </c>
      <c r="AH47">
        <v>0</v>
      </c>
    </row>
    <row r="48" spans="1:36" x14ac:dyDescent="0.25">
      <c r="A48" t="str">
        <f t="shared" si="0"/>
        <v>feynman_I_32_5_23654</v>
      </c>
      <c r="B48" t="s">
        <v>108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18</v>
      </c>
      <c r="Q48" t="s">
        <v>0</v>
      </c>
      <c r="R48">
        <v>57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9255</v>
      </c>
      <c r="Y48" t="s">
        <v>1</v>
      </c>
      <c r="Z48" t="s">
        <v>583</v>
      </c>
      <c r="AA48" t="s">
        <v>512</v>
      </c>
      <c r="AB48" t="s">
        <v>584</v>
      </c>
      <c r="AC48" t="s">
        <v>5</v>
      </c>
      <c r="AD48">
        <v>1</v>
      </c>
      <c r="AE48" t="s">
        <v>4</v>
      </c>
      <c r="AF48">
        <v>0</v>
      </c>
    </row>
    <row r="49" spans="1:38" x14ac:dyDescent="0.25">
      <c r="A49" t="str">
        <f t="shared" si="0"/>
        <v>feynman_III_19_51_23654</v>
      </c>
      <c r="B49" t="s">
        <v>135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20</v>
      </c>
      <c r="Q49" t="s">
        <v>0</v>
      </c>
      <c r="R49">
        <v>48.3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8483</v>
      </c>
      <c r="Y49" t="s">
        <v>1</v>
      </c>
      <c r="Z49" t="s">
        <v>587</v>
      </c>
      <c r="AA49" t="s">
        <v>512</v>
      </c>
      <c r="AB49" t="s">
        <v>588</v>
      </c>
      <c r="AC49" t="s">
        <v>5</v>
      </c>
      <c r="AD49">
        <v>1</v>
      </c>
      <c r="AE49" t="s">
        <v>4</v>
      </c>
      <c r="AF49">
        <v>0</v>
      </c>
    </row>
    <row r="50" spans="1:38" x14ac:dyDescent="0.25">
      <c r="A50" t="str">
        <f t="shared" si="0"/>
        <v>strogatz_vdp1_23654</v>
      </c>
      <c r="B50" t="s">
        <v>30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13</v>
      </c>
      <c r="S50" t="s">
        <v>152</v>
      </c>
      <c r="T50">
        <v>1</v>
      </c>
      <c r="U50" t="s">
        <v>153</v>
      </c>
      <c r="V50">
        <v>8</v>
      </c>
      <c r="W50" t="s">
        <v>151</v>
      </c>
      <c r="X50">
        <v>6594</v>
      </c>
      <c r="Y50" t="s">
        <v>1</v>
      </c>
      <c r="Z50" t="s">
        <v>685</v>
      </c>
      <c r="AA50" t="s">
        <v>512</v>
      </c>
      <c r="AB50" t="s">
        <v>590</v>
      </c>
      <c r="AC50" t="s">
        <v>418</v>
      </c>
      <c r="AD50" t="s">
        <v>979</v>
      </c>
      <c r="AE50" t="s">
        <v>421</v>
      </c>
      <c r="AF50" t="s">
        <v>479</v>
      </c>
      <c r="AG50" t="s">
        <v>5</v>
      </c>
      <c r="AH50">
        <v>1</v>
      </c>
      <c r="AI50" t="s">
        <v>4</v>
      </c>
      <c r="AJ50">
        <v>0</v>
      </c>
    </row>
    <row r="51" spans="1:38" x14ac:dyDescent="0.25">
      <c r="A51" t="str">
        <f t="shared" si="0"/>
        <v>strogatz_glider2_23654</v>
      </c>
      <c r="B51" t="s">
        <v>19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15</v>
      </c>
      <c r="Q51" t="s">
        <v>0</v>
      </c>
      <c r="R51">
        <v>109.3</v>
      </c>
      <c r="S51" t="s">
        <v>152</v>
      </c>
      <c r="T51">
        <v>6</v>
      </c>
      <c r="U51" t="s">
        <v>153</v>
      </c>
      <c r="V51">
        <v>94</v>
      </c>
      <c r="W51" t="s">
        <v>151</v>
      </c>
      <c r="X51">
        <v>60999</v>
      </c>
      <c r="Y51" t="s">
        <v>1</v>
      </c>
      <c r="Z51" t="s">
        <v>686</v>
      </c>
      <c r="AA51" t="s">
        <v>512</v>
      </c>
      <c r="AB51" t="s">
        <v>980</v>
      </c>
      <c r="AC51" t="s">
        <v>418</v>
      </c>
      <c r="AD51" t="s">
        <v>981</v>
      </c>
      <c r="AE51" t="s">
        <v>421</v>
      </c>
      <c r="AF51" t="s">
        <v>427</v>
      </c>
      <c r="AG51" t="s">
        <v>5</v>
      </c>
      <c r="AH51">
        <v>1</v>
      </c>
      <c r="AI51" t="s">
        <v>4</v>
      </c>
      <c r="AJ51">
        <v>0</v>
      </c>
    </row>
    <row r="52" spans="1:38" x14ac:dyDescent="0.25">
      <c r="A52" t="str">
        <f t="shared" si="0"/>
        <v>feynman_II_27_16_23654</v>
      </c>
      <c r="B52" t="s">
        <v>79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12</v>
      </c>
      <c r="Q52" t="s">
        <v>0</v>
      </c>
      <c r="R52">
        <v>13.5</v>
      </c>
      <c r="S52" t="s">
        <v>152</v>
      </c>
      <c r="T52">
        <v>1</v>
      </c>
      <c r="U52" t="s">
        <v>153</v>
      </c>
      <c r="V52">
        <v>4</v>
      </c>
      <c r="W52" t="s">
        <v>151</v>
      </c>
      <c r="X52">
        <v>2608</v>
      </c>
      <c r="Y52" t="s">
        <v>1</v>
      </c>
      <c r="Z52" t="e" cm="1">
        <f t="array" aca="1" ref="Z52" ca="1">-0.0000000000001+(((1*x0)*X1)*pow(X2,2))</f>
        <v>#NAME?</v>
      </c>
      <c r="AA52" t="s">
        <v>512</v>
      </c>
      <c r="AB52" t="s">
        <v>586</v>
      </c>
      <c r="AC52" t="s">
        <v>418</v>
      </c>
      <c r="AD52" s="7">
        <v>1E-13</v>
      </c>
      <c r="AE52" t="s">
        <v>5</v>
      </c>
      <c r="AF52">
        <v>1</v>
      </c>
      <c r="AG52" t="s">
        <v>4</v>
      </c>
      <c r="AH52">
        <v>0</v>
      </c>
    </row>
    <row r="53" spans="1:38" x14ac:dyDescent="0.25">
      <c r="A53" t="str">
        <f t="shared" si="0"/>
        <v>feynman_I_24_6_23654</v>
      </c>
      <c r="B53" t="s">
        <v>106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30</v>
      </c>
      <c r="Q53" t="s">
        <v>0</v>
      </c>
      <c r="R53">
        <v>95</v>
      </c>
      <c r="S53" t="s">
        <v>152</v>
      </c>
      <c r="T53">
        <v>1</v>
      </c>
      <c r="U53" t="s">
        <v>153</v>
      </c>
      <c r="V53">
        <v>9</v>
      </c>
      <c r="W53" t="s">
        <v>151</v>
      </c>
      <c r="X53">
        <v>14146</v>
      </c>
      <c r="Y53" t="s">
        <v>1</v>
      </c>
      <c r="Z53" t="s">
        <v>592</v>
      </c>
      <c r="AA53" t="s">
        <v>512</v>
      </c>
      <c r="AB53" t="s">
        <v>593</v>
      </c>
      <c r="AC53" t="s">
        <v>418</v>
      </c>
      <c r="AD53" t="s">
        <v>434</v>
      </c>
      <c r="AE53" t="s">
        <v>421</v>
      </c>
      <c r="AF53" t="s">
        <v>435</v>
      </c>
      <c r="AG53" t="s">
        <v>421</v>
      </c>
      <c r="AH53" t="s">
        <v>436</v>
      </c>
      <c r="AI53" t="s">
        <v>5</v>
      </c>
      <c r="AJ53">
        <v>1</v>
      </c>
      <c r="AK53" t="s">
        <v>4</v>
      </c>
      <c r="AL53">
        <v>0</v>
      </c>
    </row>
    <row r="54" spans="1:38" x14ac:dyDescent="0.25">
      <c r="A54" t="str">
        <f t="shared" si="0"/>
        <v>feynman_I_43_43_23654</v>
      </c>
      <c r="B54" t="s">
        <v>90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18</v>
      </c>
      <c r="Q54" t="s">
        <v>0</v>
      </c>
      <c r="R54">
        <v>235.4</v>
      </c>
      <c r="S54" t="s">
        <v>152</v>
      </c>
      <c r="T54">
        <v>3</v>
      </c>
      <c r="U54" t="s">
        <v>153</v>
      </c>
      <c r="V54">
        <v>19</v>
      </c>
      <c r="W54" t="s">
        <v>151</v>
      </c>
      <c r="X54">
        <v>34933</v>
      </c>
      <c r="Y54" t="s">
        <v>1</v>
      </c>
      <c r="Z54" t="s">
        <v>606</v>
      </c>
      <c r="AA54" t="s">
        <v>512</v>
      </c>
      <c r="AB54" t="s">
        <v>607</v>
      </c>
      <c r="AC54" t="s">
        <v>418</v>
      </c>
      <c r="AD54" t="s">
        <v>442</v>
      </c>
      <c r="AE54" t="s">
        <v>5</v>
      </c>
      <c r="AF54">
        <v>1</v>
      </c>
      <c r="AG54" t="s">
        <v>4</v>
      </c>
      <c r="AH54">
        <v>0</v>
      </c>
    </row>
    <row r="55" spans="1:38" x14ac:dyDescent="0.25">
      <c r="A55" t="str">
        <f t="shared" si="0"/>
        <v>strogatz_predprey2_23654</v>
      </c>
      <c r="B55" t="s">
        <v>28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18</v>
      </c>
      <c r="Q55" t="s">
        <v>0</v>
      </c>
      <c r="R55">
        <v>58.9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23967</v>
      </c>
      <c r="Y55" t="s">
        <v>1</v>
      </c>
      <c r="Z55" t="s">
        <v>687</v>
      </c>
      <c r="AA55" t="s">
        <v>512</v>
      </c>
      <c r="AB55" t="s">
        <v>982</v>
      </c>
      <c r="AC55" t="s">
        <v>421</v>
      </c>
      <c r="AD55" t="s">
        <v>443</v>
      </c>
      <c r="AE55" t="s">
        <v>418</v>
      </c>
      <c r="AF55" t="s">
        <v>444</v>
      </c>
      <c r="AG55" t="s">
        <v>5</v>
      </c>
      <c r="AH55">
        <v>1</v>
      </c>
      <c r="AI55" t="s">
        <v>4</v>
      </c>
      <c r="AJ55">
        <v>0</v>
      </c>
    </row>
    <row r="56" spans="1:38" x14ac:dyDescent="0.25">
      <c r="A56" t="str">
        <f t="shared" si="0"/>
        <v>feynman_III_15_12_23654</v>
      </c>
      <c r="B56" t="s">
        <v>67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13</v>
      </c>
      <c r="Q56" t="s">
        <v>0</v>
      </c>
      <c r="R56">
        <v>229.6</v>
      </c>
      <c r="S56" t="s">
        <v>152</v>
      </c>
      <c r="T56">
        <v>3</v>
      </c>
      <c r="U56" t="s">
        <v>153</v>
      </c>
      <c r="V56">
        <v>18</v>
      </c>
      <c r="W56" t="s">
        <v>151</v>
      </c>
      <c r="X56">
        <v>32034</v>
      </c>
      <c r="Y56" t="s">
        <v>1</v>
      </c>
      <c r="Z56" t="s">
        <v>688</v>
      </c>
      <c r="AA56" t="s">
        <v>512</v>
      </c>
      <c r="AB56" t="s">
        <v>983</v>
      </c>
      <c r="AC56" t="s">
        <v>418</v>
      </c>
      <c r="AD56" t="s">
        <v>452</v>
      </c>
      <c r="AE56" t="s">
        <v>5</v>
      </c>
      <c r="AF56">
        <v>1</v>
      </c>
      <c r="AG56" t="s">
        <v>4</v>
      </c>
      <c r="AH56">
        <v>0</v>
      </c>
    </row>
    <row r="57" spans="1:38" x14ac:dyDescent="0.25">
      <c r="A57" t="str">
        <f t="shared" si="0"/>
        <v>feynman_test_19_23654</v>
      </c>
      <c r="B57" t="s">
        <v>139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48</v>
      </c>
      <c r="Q57" t="s">
        <v>0</v>
      </c>
      <c r="R57">
        <v>192.3</v>
      </c>
      <c r="S57" t="s">
        <v>152</v>
      </c>
      <c r="T57">
        <v>1</v>
      </c>
      <c r="U57" t="s">
        <v>153</v>
      </c>
      <c r="V57">
        <v>10</v>
      </c>
      <c r="W57" t="s">
        <v>151</v>
      </c>
      <c r="X57">
        <v>25038</v>
      </c>
      <c r="Y57" t="s">
        <v>1</v>
      </c>
      <c r="Z57" t="s">
        <v>596</v>
      </c>
      <c r="AA57" t="s">
        <v>512</v>
      </c>
      <c r="AB57" t="s">
        <v>597</v>
      </c>
      <c r="AC57" t="s">
        <v>421</v>
      </c>
      <c r="AD57" t="s">
        <v>439</v>
      </c>
      <c r="AE57" t="s">
        <v>418</v>
      </c>
      <c r="AF57" t="s">
        <v>440</v>
      </c>
      <c r="AG57" t="s">
        <v>5</v>
      </c>
      <c r="AH57">
        <v>1</v>
      </c>
      <c r="AI57" t="s">
        <v>4</v>
      </c>
      <c r="AJ57">
        <v>0</v>
      </c>
    </row>
    <row r="58" spans="1:38" x14ac:dyDescent="0.25">
      <c r="A58" t="str">
        <f t="shared" si="0"/>
        <v>feynman_I_12_2_23654</v>
      </c>
      <c r="B58" t="s">
        <v>110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14</v>
      </c>
      <c r="Q58" t="s">
        <v>0</v>
      </c>
      <c r="R58">
        <v>25.8</v>
      </c>
      <c r="S58" t="s">
        <v>152</v>
      </c>
      <c r="T58">
        <v>1</v>
      </c>
      <c r="U58" t="s">
        <v>153</v>
      </c>
      <c r="V58">
        <v>5</v>
      </c>
      <c r="W58" t="s">
        <v>151</v>
      </c>
      <c r="X58">
        <v>5268</v>
      </c>
      <c r="Y58" t="s">
        <v>1</v>
      </c>
      <c r="Z58" t="s">
        <v>622</v>
      </c>
      <c r="AA58" t="s">
        <v>512</v>
      </c>
      <c r="AB58" t="s">
        <v>623</v>
      </c>
      <c r="AC58" t="s">
        <v>5</v>
      </c>
      <c r="AD58">
        <v>1</v>
      </c>
      <c r="AE58" t="s">
        <v>4</v>
      </c>
      <c r="AF58">
        <v>0</v>
      </c>
    </row>
    <row r="59" spans="1:38" x14ac:dyDescent="0.25">
      <c r="A59" t="str">
        <f t="shared" si="0"/>
        <v>feynman_I_13_4_23654</v>
      </c>
      <c r="B59" t="s">
        <v>107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24</v>
      </c>
      <c r="Q59" t="s">
        <v>0</v>
      </c>
      <c r="R59">
        <v>74.400000000000006</v>
      </c>
      <c r="S59" t="s">
        <v>152</v>
      </c>
      <c r="T59">
        <v>1</v>
      </c>
      <c r="U59" t="s">
        <v>153</v>
      </c>
      <c r="V59">
        <v>10</v>
      </c>
      <c r="W59" t="s">
        <v>151</v>
      </c>
      <c r="X59">
        <v>12116</v>
      </c>
      <c r="Y59" t="s">
        <v>1</v>
      </c>
      <c r="Z59" t="s">
        <v>608</v>
      </c>
      <c r="AA59" t="s">
        <v>512</v>
      </c>
      <c r="AB59" t="s">
        <v>609</v>
      </c>
      <c r="AC59" t="s">
        <v>421</v>
      </c>
      <c r="AD59" t="s">
        <v>445</v>
      </c>
      <c r="AE59" t="s">
        <v>421</v>
      </c>
      <c r="AF59" t="s">
        <v>446</v>
      </c>
      <c r="AG59" t="s">
        <v>5</v>
      </c>
      <c r="AH59">
        <v>1</v>
      </c>
      <c r="AI59" t="s">
        <v>4</v>
      </c>
      <c r="AJ59">
        <v>0</v>
      </c>
    </row>
    <row r="60" spans="1:38" x14ac:dyDescent="0.25">
      <c r="A60" t="str">
        <f t="shared" si="0"/>
        <v>strogatz_lv1_23654</v>
      </c>
      <c r="B60" t="s">
        <v>29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18</v>
      </c>
      <c r="Q60" t="s">
        <v>0</v>
      </c>
      <c r="R60">
        <v>6.4</v>
      </c>
      <c r="S60" t="s">
        <v>152</v>
      </c>
      <c r="T60">
        <v>1</v>
      </c>
      <c r="U60" t="s">
        <v>153</v>
      </c>
      <c r="V60">
        <v>6</v>
      </c>
      <c r="W60" t="s">
        <v>151</v>
      </c>
      <c r="X60">
        <v>3946</v>
      </c>
      <c r="Y60" t="s">
        <v>1</v>
      </c>
      <c r="Z60" t="s">
        <v>689</v>
      </c>
      <c r="AA60" t="s">
        <v>512</v>
      </c>
      <c r="AB60" t="e" cm="1">
        <f t="array" ref="AB60">-2*x0*X1</f>
        <v>#NAME?</v>
      </c>
      <c r="AC60" t="s">
        <v>421</v>
      </c>
      <c r="AD60" t="s">
        <v>984</v>
      </c>
      <c r="AE60" t="s">
        <v>418</v>
      </c>
      <c r="AF60" t="s">
        <v>451</v>
      </c>
      <c r="AG60" t="s">
        <v>421</v>
      </c>
      <c r="AH60" s="7">
        <v>1E-13</v>
      </c>
      <c r="AI60" t="s">
        <v>5</v>
      </c>
      <c r="AJ60">
        <v>1</v>
      </c>
      <c r="AK60" t="s">
        <v>4</v>
      </c>
      <c r="AL60">
        <v>0</v>
      </c>
    </row>
    <row r="61" spans="1:38" x14ac:dyDescent="0.25">
      <c r="A61" t="str">
        <f t="shared" si="0"/>
        <v>feynman_II_13_17_23654</v>
      </c>
      <c r="B61" t="s">
        <v>113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337.4</v>
      </c>
      <c r="S61" t="s">
        <v>152</v>
      </c>
      <c r="T61">
        <v>4</v>
      </c>
      <c r="U61" t="s">
        <v>153</v>
      </c>
      <c r="V61">
        <v>45</v>
      </c>
      <c r="W61" t="s">
        <v>151</v>
      </c>
      <c r="X61">
        <v>57944</v>
      </c>
      <c r="Y61" t="s">
        <v>1</v>
      </c>
      <c r="Z61" t="s">
        <v>690</v>
      </c>
      <c r="AA61" t="s">
        <v>512</v>
      </c>
      <c r="AB61" t="s">
        <v>691</v>
      </c>
      <c r="AC61" t="s">
        <v>5</v>
      </c>
      <c r="AD61">
        <v>1</v>
      </c>
      <c r="AE61" t="s">
        <v>4</v>
      </c>
      <c r="AF61">
        <v>0</v>
      </c>
    </row>
    <row r="62" spans="1:38" x14ac:dyDescent="0.25">
      <c r="A62" t="str">
        <f t="shared" si="0"/>
        <v>feynman_I_37_4_23654</v>
      </c>
      <c r="B62" t="s">
        <v>61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19</v>
      </c>
      <c r="Q62" t="s">
        <v>0</v>
      </c>
      <c r="R62">
        <v>45.9</v>
      </c>
      <c r="S62" t="s">
        <v>152</v>
      </c>
      <c r="T62">
        <v>1</v>
      </c>
      <c r="U62" t="s">
        <v>153</v>
      </c>
      <c r="V62">
        <v>9</v>
      </c>
      <c r="W62" t="s">
        <v>151</v>
      </c>
      <c r="X62">
        <v>8290</v>
      </c>
      <c r="Y62" t="s">
        <v>1</v>
      </c>
      <c r="Z62" t="s">
        <v>626</v>
      </c>
      <c r="AA62" t="s">
        <v>512</v>
      </c>
      <c r="AB62" t="s">
        <v>427</v>
      </c>
      <c r="AC62" t="s">
        <v>421</v>
      </c>
      <c r="AD62" t="s">
        <v>454</v>
      </c>
      <c r="AE62" t="s">
        <v>421</v>
      </c>
      <c r="AF62" t="s">
        <v>455</v>
      </c>
      <c r="AG62" t="s">
        <v>5</v>
      </c>
      <c r="AH62">
        <v>1</v>
      </c>
      <c r="AI62" t="s">
        <v>4</v>
      </c>
      <c r="AJ62">
        <v>0</v>
      </c>
    </row>
    <row r="63" spans="1:38" x14ac:dyDescent="0.25">
      <c r="A63" t="str">
        <f t="shared" si="0"/>
        <v>feynman_test_18_23654</v>
      </c>
      <c r="B63" t="s">
        <v>123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166.7</v>
      </c>
      <c r="S63" t="s">
        <v>152</v>
      </c>
      <c r="T63">
        <v>1</v>
      </c>
      <c r="U63" t="s">
        <v>153</v>
      </c>
      <c r="V63">
        <v>9</v>
      </c>
      <c r="W63" t="s">
        <v>151</v>
      </c>
      <c r="X63">
        <v>23048</v>
      </c>
      <c r="Y63" t="s">
        <v>1</v>
      </c>
      <c r="Z63" t="s">
        <v>617</v>
      </c>
      <c r="AA63" t="s">
        <v>512</v>
      </c>
      <c r="AB63" t="s">
        <v>618</v>
      </c>
      <c r="AC63" t="s">
        <v>421</v>
      </c>
      <c r="AD63" t="s">
        <v>449</v>
      </c>
      <c r="AE63" t="s">
        <v>5</v>
      </c>
      <c r="AF63">
        <v>1</v>
      </c>
      <c r="AG63" t="s">
        <v>4</v>
      </c>
      <c r="AH63">
        <v>0</v>
      </c>
    </row>
    <row r="64" spans="1:38" x14ac:dyDescent="0.25">
      <c r="A64" t="str">
        <f t="shared" si="0"/>
        <v>feynman_II_8_7_23654</v>
      </c>
      <c r="B64" t="s">
        <v>80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14</v>
      </c>
      <c r="Q64" t="s">
        <v>0</v>
      </c>
      <c r="R64">
        <v>419.2</v>
      </c>
      <c r="S64" t="s">
        <v>152</v>
      </c>
      <c r="T64">
        <v>2</v>
      </c>
      <c r="U64" t="s">
        <v>153</v>
      </c>
      <c r="V64">
        <v>100</v>
      </c>
      <c r="W64" t="s">
        <v>151</v>
      </c>
      <c r="X64">
        <v>84585</v>
      </c>
      <c r="Y64" t="s">
        <v>1</v>
      </c>
      <c r="Z64" t="s">
        <v>600</v>
      </c>
      <c r="AA64" t="s">
        <v>512</v>
      </c>
      <c r="AB64" t="s">
        <v>601</v>
      </c>
      <c r="AC64" t="s">
        <v>5</v>
      </c>
      <c r="AD64">
        <v>1</v>
      </c>
      <c r="AE64" t="s">
        <v>4</v>
      </c>
      <c r="AF64">
        <v>0</v>
      </c>
    </row>
    <row r="65" spans="1:58" x14ac:dyDescent="0.25">
      <c r="A65" t="str">
        <f t="shared" si="0"/>
        <v>strogatz_bacres2_23654</v>
      </c>
      <c r="B65" t="s">
        <v>22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16</v>
      </c>
      <c r="Q65" t="s">
        <v>0</v>
      </c>
      <c r="R65">
        <v>17.399999999999999</v>
      </c>
      <c r="S65" t="s">
        <v>152</v>
      </c>
      <c r="T65">
        <v>3</v>
      </c>
      <c r="U65" t="s">
        <v>153</v>
      </c>
      <c r="V65">
        <v>11</v>
      </c>
      <c r="W65" t="s">
        <v>151</v>
      </c>
      <c r="X65">
        <v>9534</v>
      </c>
      <c r="Y65" t="s">
        <v>1</v>
      </c>
      <c r="Z65" t="s">
        <v>602</v>
      </c>
      <c r="AA65" t="s">
        <v>512</v>
      </c>
      <c r="AB65" t="s">
        <v>603</v>
      </c>
      <c r="AC65" t="s">
        <v>421</v>
      </c>
      <c r="AD65" t="s">
        <v>423</v>
      </c>
      <c r="AE65" t="s">
        <v>421</v>
      </c>
      <c r="AF65">
        <v>10</v>
      </c>
      <c r="AG65" t="s">
        <v>5</v>
      </c>
      <c r="AH65">
        <v>1</v>
      </c>
      <c r="AI65" t="s">
        <v>4</v>
      </c>
      <c r="AJ65">
        <v>0</v>
      </c>
    </row>
    <row r="66" spans="1:58" x14ac:dyDescent="0.25">
      <c r="A66" t="str">
        <f t="shared" ref="A66:A129" si="1">CONCATENATE(B66, "_", H66)</f>
        <v>feynman_II_36_38_23654</v>
      </c>
      <c r="B66" t="s">
        <v>149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38</v>
      </c>
      <c r="Q66" t="s">
        <v>0</v>
      </c>
      <c r="R66">
        <v>453.1</v>
      </c>
      <c r="S66" t="s">
        <v>152</v>
      </c>
      <c r="T66">
        <v>2</v>
      </c>
      <c r="U66" t="s">
        <v>153</v>
      </c>
      <c r="V66">
        <v>17</v>
      </c>
      <c r="W66" t="s">
        <v>151</v>
      </c>
      <c r="X66">
        <v>58826</v>
      </c>
      <c r="Y66" t="s">
        <v>1</v>
      </c>
      <c r="Z66" t="s">
        <v>604</v>
      </c>
      <c r="AA66" t="s">
        <v>512</v>
      </c>
      <c r="AB66" t="s">
        <v>605</v>
      </c>
      <c r="AC66" t="s">
        <v>421</v>
      </c>
      <c r="AD66" t="s">
        <v>441</v>
      </c>
      <c r="AE66" t="s">
        <v>5</v>
      </c>
      <c r="AF66">
        <v>1</v>
      </c>
      <c r="AG66" t="s">
        <v>4</v>
      </c>
      <c r="AH66">
        <v>0</v>
      </c>
    </row>
    <row r="67" spans="1:58" x14ac:dyDescent="0.25">
      <c r="A67" t="str">
        <f t="shared" si="1"/>
        <v>feynman_II_11_3_23654</v>
      </c>
      <c r="B67" t="s">
        <v>126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24</v>
      </c>
      <c r="Q67" t="s">
        <v>0</v>
      </c>
      <c r="R67">
        <v>720.3</v>
      </c>
      <c r="S67" t="s">
        <v>152</v>
      </c>
      <c r="T67">
        <v>8</v>
      </c>
      <c r="U67" t="s">
        <v>153</v>
      </c>
      <c r="V67">
        <v>67</v>
      </c>
      <c r="W67" t="s">
        <v>151</v>
      </c>
      <c r="X67">
        <v>116626</v>
      </c>
      <c r="Y67" t="s">
        <v>1</v>
      </c>
      <c r="Z67" t="s">
        <v>644</v>
      </c>
      <c r="AA67" t="s">
        <v>512</v>
      </c>
      <c r="AB67" t="s">
        <v>645</v>
      </c>
      <c r="AC67" t="s">
        <v>418</v>
      </c>
      <c r="AD67" t="s">
        <v>495</v>
      </c>
      <c r="AE67" t="s">
        <v>421</v>
      </c>
      <c r="AF67" t="s">
        <v>496</v>
      </c>
      <c r="AG67" t="s">
        <v>5</v>
      </c>
      <c r="AH67">
        <v>1</v>
      </c>
      <c r="AI67" t="s">
        <v>4</v>
      </c>
      <c r="AJ67">
        <v>0</v>
      </c>
    </row>
    <row r="68" spans="1:58" x14ac:dyDescent="0.25">
      <c r="A68" t="str">
        <f t="shared" si="1"/>
        <v>strogatz_shearflow2_23654</v>
      </c>
      <c r="B68" t="s">
        <v>20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15</v>
      </c>
      <c r="Q68" t="s">
        <v>0</v>
      </c>
      <c r="R68">
        <v>124.9</v>
      </c>
      <c r="S68" t="s">
        <v>152</v>
      </c>
      <c r="T68">
        <v>4</v>
      </c>
      <c r="U68" t="s">
        <v>153</v>
      </c>
      <c r="V68">
        <v>72</v>
      </c>
      <c r="W68" t="s">
        <v>151</v>
      </c>
      <c r="X68">
        <v>67269</v>
      </c>
      <c r="Y68" t="s">
        <v>1</v>
      </c>
      <c r="Z68" t="s">
        <v>648</v>
      </c>
      <c r="AA68" t="s">
        <v>512</v>
      </c>
      <c r="AB68" t="s">
        <v>649</v>
      </c>
      <c r="AC68" t="s">
        <v>418</v>
      </c>
      <c r="AD68" t="s">
        <v>502</v>
      </c>
      <c r="AE68" t="s">
        <v>5</v>
      </c>
      <c r="AF68">
        <v>1</v>
      </c>
      <c r="AG68" t="s">
        <v>4</v>
      </c>
      <c r="AH68">
        <v>0</v>
      </c>
    </row>
    <row r="69" spans="1:58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17</v>
      </c>
      <c r="P69">
        <v>26</v>
      </c>
      <c r="Q69" t="s">
        <v>0</v>
      </c>
      <c r="R69">
        <v>34.1</v>
      </c>
      <c r="S69" t="s">
        <v>152</v>
      </c>
      <c r="T69">
        <v>3</v>
      </c>
      <c r="U69" t="s">
        <v>153</v>
      </c>
      <c r="V69">
        <v>17</v>
      </c>
      <c r="W69" t="s">
        <v>151</v>
      </c>
      <c r="X69">
        <v>17098</v>
      </c>
      <c r="Y69" t="s">
        <v>1</v>
      </c>
      <c r="Z69" t="s">
        <v>692</v>
      </c>
      <c r="AA69" t="s">
        <v>512</v>
      </c>
      <c r="AB69" t="e" cm="1">
        <f t="array" ref="AB69">-1*x0</f>
        <v>#NAME?</v>
      </c>
      <c r="AC69" t="s">
        <v>418</v>
      </c>
      <c r="AD69" t="s">
        <v>985</v>
      </c>
      <c r="AE69" t="s">
        <v>421</v>
      </c>
      <c r="AF69" t="s">
        <v>986</v>
      </c>
      <c r="AG69" t="s">
        <v>421</v>
      </c>
      <c r="AH69">
        <v>20</v>
      </c>
      <c r="AI69" t="s">
        <v>5</v>
      </c>
      <c r="AJ69">
        <v>1</v>
      </c>
      <c r="AK69" t="s">
        <v>4</v>
      </c>
      <c r="AL69">
        <v>0</v>
      </c>
    </row>
    <row r="70" spans="1:58" x14ac:dyDescent="0.25">
      <c r="A70" t="str">
        <f t="shared" si="1"/>
        <v>strogatz_barmag2_23654</v>
      </c>
      <c r="B70" t="s">
        <v>24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14</v>
      </c>
      <c r="Q70" t="s">
        <v>0</v>
      </c>
      <c r="R70">
        <v>1461.7</v>
      </c>
      <c r="S70" t="s">
        <v>152</v>
      </c>
      <c r="T70">
        <v>7</v>
      </c>
      <c r="U70" t="s">
        <v>153</v>
      </c>
      <c r="V70">
        <v>526</v>
      </c>
      <c r="W70" t="s">
        <v>151</v>
      </c>
      <c r="X70">
        <v>711024</v>
      </c>
      <c r="Y70" t="s">
        <v>1</v>
      </c>
      <c r="Z70" t="s">
        <v>693</v>
      </c>
      <c r="AA70" t="s">
        <v>512</v>
      </c>
      <c r="AB70">
        <f>-1*SIN(X1)</f>
        <v>0.98358230602824037</v>
      </c>
      <c r="AC70" t="s">
        <v>418</v>
      </c>
      <c r="AD70" t="s">
        <v>987</v>
      </c>
      <c r="AE70" t="s">
        <v>418</v>
      </c>
      <c r="AF70" t="s">
        <v>438</v>
      </c>
      <c r="AG70" t="s">
        <v>5</v>
      </c>
      <c r="AH70">
        <v>1</v>
      </c>
      <c r="AI70" t="s">
        <v>4</v>
      </c>
      <c r="AJ70">
        <v>0</v>
      </c>
    </row>
    <row r="71" spans="1:58" x14ac:dyDescent="0.25">
      <c r="A71" t="str">
        <f t="shared" si="1"/>
        <v>feynman_II_6_11_23654</v>
      </c>
      <c r="B71" t="s">
        <v>116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15</v>
      </c>
      <c r="Q71" t="s">
        <v>0</v>
      </c>
      <c r="R71">
        <v>136.80000000000001</v>
      </c>
      <c r="S71" t="s">
        <v>152</v>
      </c>
      <c r="T71">
        <v>2</v>
      </c>
      <c r="U71" t="s">
        <v>153</v>
      </c>
      <c r="V71">
        <v>21</v>
      </c>
      <c r="W71" t="s">
        <v>151</v>
      </c>
      <c r="X71">
        <v>24280</v>
      </c>
      <c r="Y71" t="s">
        <v>1</v>
      </c>
      <c r="Z71" t="s">
        <v>694</v>
      </c>
      <c r="AA71" t="s">
        <v>512</v>
      </c>
      <c r="AB71" t="s">
        <v>695</v>
      </c>
      <c r="AC71" t="s">
        <v>5</v>
      </c>
      <c r="AD71">
        <v>1</v>
      </c>
      <c r="AE71" t="s">
        <v>4</v>
      </c>
      <c r="AF71">
        <v>0</v>
      </c>
    </row>
    <row r="72" spans="1:58" x14ac:dyDescent="0.25">
      <c r="A72" t="str">
        <f t="shared" si="1"/>
        <v>feynman_I_50_26_23654</v>
      </c>
      <c r="B72" t="s">
        <v>105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24</v>
      </c>
      <c r="Q72" t="s">
        <v>0</v>
      </c>
      <c r="R72">
        <v>1129.3</v>
      </c>
      <c r="S72" t="s">
        <v>152</v>
      </c>
      <c r="T72">
        <v>10</v>
      </c>
      <c r="U72" t="s">
        <v>153</v>
      </c>
      <c r="V72">
        <v>51</v>
      </c>
      <c r="W72" t="s">
        <v>151</v>
      </c>
      <c r="X72">
        <v>161566</v>
      </c>
      <c r="Y72" t="s">
        <v>1</v>
      </c>
      <c r="Z72" t="s">
        <v>696</v>
      </c>
      <c r="AA72" t="s">
        <v>512</v>
      </c>
      <c r="AB72" t="s">
        <v>660</v>
      </c>
      <c r="AC72" t="s">
        <v>421</v>
      </c>
      <c r="AD72" t="s">
        <v>988</v>
      </c>
      <c r="AE72" t="s">
        <v>5</v>
      </c>
      <c r="AF72">
        <v>1</v>
      </c>
      <c r="AG72" t="s">
        <v>4</v>
      </c>
      <c r="AH72">
        <v>0</v>
      </c>
    </row>
    <row r="73" spans="1:58" x14ac:dyDescent="0.25">
      <c r="A73" t="str">
        <f t="shared" si="1"/>
        <v>strogatz_barmag1_23654</v>
      </c>
      <c r="B73" t="s">
        <v>21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0.99533309999999997</v>
      </c>
      <c r="M73" t="s">
        <v>2</v>
      </c>
      <c r="N73">
        <v>1.6256900000000001E-2</v>
      </c>
      <c r="O73" t="s">
        <v>17</v>
      </c>
      <c r="P73">
        <v>23</v>
      </c>
      <c r="Q73" t="s">
        <v>0</v>
      </c>
      <c r="R73">
        <v>2114.3000000000002</v>
      </c>
      <c r="S73" t="s">
        <v>152</v>
      </c>
      <c r="T73">
        <v>14</v>
      </c>
      <c r="U73" t="s">
        <v>153</v>
      </c>
      <c r="V73">
        <v>938</v>
      </c>
      <c r="W73" t="s">
        <v>151</v>
      </c>
      <c r="X73">
        <v>1000509</v>
      </c>
      <c r="Y73" t="s">
        <v>1</v>
      </c>
      <c r="Z73" t="s">
        <v>697</v>
      </c>
      <c r="AA73" t="s">
        <v>512</v>
      </c>
      <c r="AB73" t="s">
        <v>989</v>
      </c>
      <c r="AC73" t="s">
        <v>418</v>
      </c>
      <c r="AD73" t="s">
        <v>990</v>
      </c>
      <c r="AE73" t="s">
        <v>418</v>
      </c>
      <c r="AF73" t="s">
        <v>991</v>
      </c>
      <c r="AG73" t="s">
        <v>421</v>
      </c>
      <c r="AH73" t="s">
        <v>992</v>
      </c>
      <c r="AI73" t="s">
        <v>421</v>
      </c>
      <c r="AJ73">
        <v>1.7630477958108</v>
      </c>
      <c r="AK73" t="s">
        <v>5</v>
      </c>
      <c r="AL73">
        <v>0.99473219999999996</v>
      </c>
      <c r="AM73" t="s">
        <v>4</v>
      </c>
      <c r="AN73">
        <v>1.28174E-2</v>
      </c>
    </row>
    <row r="74" spans="1:58" x14ac:dyDescent="0.25">
      <c r="A74" t="str">
        <f t="shared" si="1"/>
        <v>feynman_II_21_32_23654</v>
      </c>
      <c r="B74" t="s">
        <v>134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34</v>
      </c>
      <c r="Q74" t="s">
        <v>0</v>
      </c>
      <c r="R74">
        <v>56.3</v>
      </c>
      <c r="S74" t="s">
        <v>152</v>
      </c>
      <c r="T74">
        <v>2</v>
      </c>
      <c r="U74" t="s">
        <v>153</v>
      </c>
      <c r="V74">
        <v>7</v>
      </c>
      <c r="W74" t="s">
        <v>151</v>
      </c>
      <c r="X74">
        <v>10514</v>
      </c>
      <c r="Y74" t="s">
        <v>1</v>
      </c>
      <c r="Z74" t="s">
        <v>698</v>
      </c>
      <c r="AA74" t="s">
        <v>512</v>
      </c>
      <c r="AB74" t="s">
        <v>993</v>
      </c>
      <c r="AC74" t="s">
        <v>421</v>
      </c>
      <c r="AD74" t="s">
        <v>994</v>
      </c>
      <c r="AE74" t="s">
        <v>418</v>
      </c>
      <c r="AF74" t="s">
        <v>995</v>
      </c>
      <c r="AG74" t="s">
        <v>418</v>
      </c>
      <c r="AH74" t="s">
        <v>453</v>
      </c>
      <c r="AI74" t="s">
        <v>5</v>
      </c>
      <c r="AJ74">
        <v>1</v>
      </c>
      <c r="AK74" t="s">
        <v>4</v>
      </c>
      <c r="AL74">
        <v>0</v>
      </c>
    </row>
    <row r="75" spans="1:58" x14ac:dyDescent="0.25">
      <c r="A75" t="str">
        <f t="shared" si="1"/>
        <v>feynman_II_6_15b_23654</v>
      </c>
      <c r="B75" t="s">
        <v>115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18</v>
      </c>
      <c r="Q75" t="s">
        <v>0</v>
      </c>
      <c r="R75">
        <v>2281.9</v>
      </c>
      <c r="S75" t="s">
        <v>152</v>
      </c>
      <c r="T75">
        <v>8</v>
      </c>
      <c r="U75" t="s">
        <v>153</v>
      </c>
      <c r="V75">
        <v>154</v>
      </c>
      <c r="W75" t="s">
        <v>151</v>
      </c>
      <c r="X75">
        <v>354738</v>
      </c>
      <c r="Y75" t="s">
        <v>1</v>
      </c>
      <c r="Z75" t="s">
        <v>699</v>
      </c>
      <c r="AA75" t="s">
        <v>512</v>
      </c>
      <c r="AB75" t="s">
        <v>700</v>
      </c>
      <c r="AC75" t="s">
        <v>5</v>
      </c>
      <c r="AD75">
        <v>1</v>
      </c>
      <c r="AE75" t="s">
        <v>4</v>
      </c>
      <c r="AF75">
        <v>0</v>
      </c>
    </row>
    <row r="76" spans="1:58" x14ac:dyDescent="0.25">
      <c r="A76" t="str">
        <f t="shared" si="1"/>
        <v>feynman_II_11_20_23654</v>
      </c>
      <c r="B76" t="s">
        <v>122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50</v>
      </c>
      <c r="Q76" t="s">
        <v>0</v>
      </c>
      <c r="R76">
        <v>2974.5</v>
      </c>
      <c r="S76" t="s">
        <v>152</v>
      </c>
      <c r="T76">
        <v>4</v>
      </c>
      <c r="U76" t="s">
        <v>153</v>
      </c>
      <c r="V76">
        <v>165</v>
      </c>
      <c r="W76" t="s">
        <v>151</v>
      </c>
      <c r="X76">
        <v>440702</v>
      </c>
      <c r="Y76" t="s">
        <v>1</v>
      </c>
      <c r="Z76" t="s">
        <v>701</v>
      </c>
      <c r="AA76" t="s">
        <v>512</v>
      </c>
      <c r="AB76" t="s">
        <v>996</v>
      </c>
      <c r="AC76" t="s">
        <v>418</v>
      </c>
      <c r="AD76" t="s">
        <v>677</v>
      </c>
      <c r="AE76" t="s">
        <v>421</v>
      </c>
      <c r="AF76" t="s">
        <v>494</v>
      </c>
      <c r="AG76" t="s">
        <v>421</v>
      </c>
      <c r="AH76" t="s">
        <v>997</v>
      </c>
      <c r="AI76" t="s">
        <v>5</v>
      </c>
      <c r="AJ76">
        <v>1</v>
      </c>
      <c r="AK76" t="s">
        <v>4</v>
      </c>
      <c r="AL76">
        <v>0</v>
      </c>
    </row>
    <row r="77" spans="1:58" x14ac:dyDescent="0.25">
      <c r="A77" t="str">
        <f t="shared" si="1"/>
        <v>feynman_test_5_23654</v>
      </c>
      <c r="B77" t="s">
        <v>94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18</v>
      </c>
      <c r="Q77" t="s">
        <v>0</v>
      </c>
      <c r="R77">
        <v>4389.1000000000004</v>
      </c>
      <c r="S77" t="s">
        <v>152</v>
      </c>
      <c r="T77">
        <v>7</v>
      </c>
      <c r="U77" t="s">
        <v>153</v>
      </c>
      <c r="V77">
        <v>224</v>
      </c>
      <c r="W77" t="s">
        <v>151</v>
      </c>
      <c r="X77">
        <v>578444</v>
      </c>
      <c r="Y77" t="s">
        <v>1</v>
      </c>
      <c r="Z77" t="s">
        <v>702</v>
      </c>
      <c r="AA77" t="s">
        <v>512</v>
      </c>
      <c r="AB77" t="s">
        <v>998</v>
      </c>
      <c r="AC77" t="s">
        <v>421</v>
      </c>
      <c r="AD77" t="s">
        <v>999</v>
      </c>
      <c r="AE77" t="s">
        <v>5</v>
      </c>
      <c r="AF77">
        <v>1</v>
      </c>
      <c r="AG77" t="s">
        <v>4</v>
      </c>
      <c r="AH77">
        <v>0</v>
      </c>
    </row>
    <row r="78" spans="1:58" x14ac:dyDescent="0.25">
      <c r="A78" t="str">
        <f t="shared" si="1"/>
        <v>feynman_I_6_2b_23654</v>
      </c>
      <c r="B78" t="s">
        <v>65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0.99195219999999995</v>
      </c>
      <c r="M78" t="s">
        <v>2</v>
      </c>
      <c r="N78">
        <v>5.3892000000000002E-3</v>
      </c>
      <c r="O78" t="s">
        <v>17</v>
      </c>
      <c r="P78">
        <v>24</v>
      </c>
      <c r="Q78" t="s">
        <v>0</v>
      </c>
      <c r="R78">
        <v>6300.8</v>
      </c>
      <c r="S78" t="s">
        <v>152</v>
      </c>
      <c r="T78">
        <v>13</v>
      </c>
      <c r="U78" t="s">
        <v>153</v>
      </c>
      <c r="V78">
        <v>812</v>
      </c>
      <c r="W78" t="s">
        <v>151</v>
      </c>
      <c r="X78">
        <v>1000602</v>
      </c>
      <c r="Y78" t="s">
        <v>1</v>
      </c>
      <c r="Z78" t="s">
        <v>703</v>
      </c>
      <c r="AA78" t="s">
        <v>512</v>
      </c>
      <c r="AB78" t="s">
        <v>1000</v>
      </c>
      <c r="AC78" t="s">
        <v>418</v>
      </c>
      <c r="AD78" t="s">
        <v>1001</v>
      </c>
      <c r="AE78" t="s">
        <v>418</v>
      </c>
      <c r="AF78" t="s">
        <v>1002</v>
      </c>
      <c r="AG78" t="s">
        <v>421</v>
      </c>
      <c r="AH78" t="s">
        <v>1003</v>
      </c>
      <c r="AI78" t="s">
        <v>421</v>
      </c>
      <c r="AJ78">
        <v>9.6042551467000001E-3</v>
      </c>
      <c r="AK78" t="s">
        <v>5</v>
      </c>
      <c r="AL78">
        <v>0.99163290000000004</v>
      </c>
      <c r="AM78" t="s">
        <v>4</v>
      </c>
      <c r="AN78">
        <v>5.5047999999999998E-3</v>
      </c>
    </row>
    <row r="79" spans="1:58" x14ac:dyDescent="0.25">
      <c r="A79" t="str">
        <f t="shared" si="1"/>
        <v>feynman_II_6_15a_23654</v>
      </c>
      <c r="B79" t="s">
        <v>142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0.9992259</v>
      </c>
      <c r="M79" t="s">
        <v>2</v>
      </c>
      <c r="N79">
        <v>1.0489999999999999E-2</v>
      </c>
      <c r="O79" t="s">
        <v>17</v>
      </c>
      <c r="P79">
        <v>32</v>
      </c>
      <c r="Q79" t="s">
        <v>0</v>
      </c>
      <c r="R79">
        <v>6473.5</v>
      </c>
      <c r="S79" t="s">
        <v>152</v>
      </c>
      <c r="T79">
        <v>3</v>
      </c>
      <c r="U79" t="s">
        <v>153</v>
      </c>
      <c r="V79">
        <v>994</v>
      </c>
      <c r="W79" t="s">
        <v>151</v>
      </c>
      <c r="X79">
        <v>1001732</v>
      </c>
      <c r="Y79" t="s">
        <v>1</v>
      </c>
      <c r="Z79" t="s">
        <v>629</v>
      </c>
      <c r="AA79" t="s">
        <v>512</v>
      </c>
      <c r="AB79" t="s">
        <v>630</v>
      </c>
      <c r="AC79" t="s">
        <v>421</v>
      </c>
      <c r="AD79" t="s">
        <v>464</v>
      </c>
      <c r="AE79" t="s">
        <v>5</v>
      </c>
      <c r="AF79">
        <v>0.99929699999999999</v>
      </c>
      <c r="AG79" t="s">
        <v>4</v>
      </c>
      <c r="AH79">
        <v>9.7447999999999996E-3</v>
      </c>
    </row>
    <row r="80" spans="1:58" x14ac:dyDescent="0.25">
      <c r="A80" t="str">
        <f t="shared" si="1"/>
        <v>feynman_I_44_4_23654</v>
      </c>
      <c r="B80" t="s">
        <v>129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0.99933989999999995</v>
      </c>
      <c r="M80" t="s">
        <v>2</v>
      </c>
      <c r="N80">
        <v>0.52638359999999995</v>
      </c>
      <c r="O80" t="s">
        <v>17</v>
      </c>
      <c r="P80">
        <v>177</v>
      </c>
      <c r="Q80" t="s">
        <v>0</v>
      </c>
      <c r="R80">
        <v>7207.4</v>
      </c>
      <c r="S80" t="s">
        <v>152</v>
      </c>
      <c r="T80">
        <v>4</v>
      </c>
      <c r="U80" t="s">
        <v>153</v>
      </c>
      <c r="V80">
        <v>63</v>
      </c>
      <c r="W80" t="s">
        <v>151</v>
      </c>
      <c r="X80">
        <v>561656</v>
      </c>
      <c r="Y80" t="s">
        <v>1</v>
      </c>
      <c r="Z80" t="s">
        <v>704</v>
      </c>
      <c r="AA80" t="s">
        <v>512</v>
      </c>
      <c r="AB80" t="s">
        <v>1004</v>
      </c>
      <c r="AC80" t="s">
        <v>421</v>
      </c>
      <c r="AD80" t="s">
        <v>1005</v>
      </c>
      <c r="AE80" t="s">
        <v>421</v>
      </c>
      <c r="AF80" t="s">
        <v>1006</v>
      </c>
      <c r="AG80" t="s">
        <v>421</v>
      </c>
      <c r="AH80" t="s">
        <v>1007</v>
      </c>
      <c r="AI80" t="s">
        <v>418</v>
      </c>
      <c r="AJ80" t="s">
        <v>1008</v>
      </c>
      <c r="AK80" t="s">
        <v>421</v>
      </c>
      <c r="AL80" t="s">
        <v>1005</v>
      </c>
      <c r="AM80" t="s">
        <v>421</v>
      </c>
      <c r="AN80" t="s">
        <v>1009</v>
      </c>
      <c r="AO80" t="s">
        <v>421</v>
      </c>
      <c r="AP80" t="s">
        <v>1010</v>
      </c>
      <c r="AQ80" t="s">
        <v>418</v>
      </c>
      <c r="AR80" t="s">
        <v>1011</v>
      </c>
      <c r="AS80" t="s">
        <v>421</v>
      </c>
      <c r="AT80" t="s">
        <v>1005</v>
      </c>
      <c r="AU80" t="s">
        <v>421</v>
      </c>
      <c r="AV80" t="s">
        <v>1012</v>
      </c>
      <c r="AW80" t="s">
        <v>418</v>
      </c>
      <c r="AX80" t="s">
        <v>1013</v>
      </c>
      <c r="AY80" t="s">
        <v>418</v>
      </c>
      <c r="AZ80" t="s">
        <v>1014</v>
      </c>
      <c r="BA80" t="s">
        <v>421</v>
      </c>
      <c r="BB80" t="s">
        <v>1005</v>
      </c>
      <c r="BC80" t="s">
        <v>5</v>
      </c>
      <c r="BD80">
        <v>0.99936000000000003</v>
      </c>
      <c r="BE80" t="s">
        <v>4</v>
      </c>
      <c r="BF80">
        <v>0.52166279999999998</v>
      </c>
    </row>
    <row r="81" spans="1:54" x14ac:dyDescent="0.25">
      <c r="A81" t="str">
        <f t="shared" si="1"/>
        <v>feynman_I_15_10_23654</v>
      </c>
      <c r="B81" t="s">
        <v>55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0.99999769999999999</v>
      </c>
      <c r="M81" t="s">
        <v>2</v>
      </c>
      <c r="N81">
        <v>3.1962000000000002E-3</v>
      </c>
      <c r="O81" t="s">
        <v>17</v>
      </c>
      <c r="P81">
        <v>30</v>
      </c>
      <c r="Q81" t="s">
        <v>0</v>
      </c>
      <c r="R81">
        <v>6452.9</v>
      </c>
      <c r="S81" t="s">
        <v>152</v>
      </c>
      <c r="T81">
        <v>7</v>
      </c>
      <c r="U81" t="s">
        <v>153</v>
      </c>
      <c r="V81">
        <v>717</v>
      </c>
      <c r="W81" t="s">
        <v>151</v>
      </c>
      <c r="X81">
        <v>1000532</v>
      </c>
      <c r="Y81" t="s">
        <v>1</v>
      </c>
      <c r="Z81" t="e" cm="1">
        <f t="array" aca="1" ref="Z81" ca="1">-0.0009911631107+((0.7646740685019*x0)*X1)+((0.0032310077465*x0)*X2)+((((-0.1915157255168*x0)*X1)*X2)*pow((X1+(-1*X2)),-1))</f>
        <v>#NAME?</v>
      </c>
      <c r="AA81" t="s">
        <v>512</v>
      </c>
      <c r="AB81" t="s">
        <v>1015</v>
      </c>
      <c r="AC81" t="s">
        <v>418</v>
      </c>
      <c r="AD81" t="s">
        <v>489</v>
      </c>
      <c r="AE81" t="s">
        <v>421</v>
      </c>
      <c r="AF81" t="s">
        <v>1016</v>
      </c>
      <c r="AG81" t="s">
        <v>421</v>
      </c>
      <c r="AH81" t="s">
        <v>1017</v>
      </c>
      <c r="AI81" t="s">
        <v>418</v>
      </c>
      <c r="AJ81">
        <v>9.9116311069999993E-4</v>
      </c>
      <c r="AK81" t="s">
        <v>5</v>
      </c>
      <c r="AL81">
        <v>0.99999769999999999</v>
      </c>
      <c r="AM81" t="s">
        <v>4</v>
      </c>
      <c r="AN81">
        <v>3.2146000000000002E-3</v>
      </c>
    </row>
    <row r="82" spans="1:54" x14ac:dyDescent="0.25">
      <c r="A82" t="str">
        <f t="shared" si="1"/>
        <v>feynman_I_18_4_23654</v>
      </c>
      <c r="B82" t="s">
        <v>85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0.99949140000000003</v>
      </c>
      <c r="M82" t="s">
        <v>2</v>
      </c>
      <c r="N82">
        <v>1.9162499999999999E-2</v>
      </c>
      <c r="O82" t="s">
        <v>17</v>
      </c>
      <c r="P82">
        <v>40</v>
      </c>
      <c r="Q82" t="s">
        <v>0</v>
      </c>
      <c r="R82">
        <v>7200.8</v>
      </c>
      <c r="S82" t="s">
        <v>152</v>
      </c>
      <c r="T82">
        <v>20</v>
      </c>
      <c r="U82" t="s">
        <v>153</v>
      </c>
      <c r="V82">
        <v>573</v>
      </c>
      <c r="W82" t="s">
        <v>151</v>
      </c>
      <c r="X82">
        <v>973072</v>
      </c>
      <c r="Y82" t="s">
        <v>1</v>
      </c>
      <c r="Z82" t="s">
        <v>705</v>
      </c>
      <c r="AA82" t="s">
        <v>512</v>
      </c>
      <c r="AB82" t="s">
        <v>1018</v>
      </c>
      <c r="AC82" t="s">
        <v>418</v>
      </c>
      <c r="AD82" t="s">
        <v>1019</v>
      </c>
      <c r="AE82" t="s">
        <v>418</v>
      </c>
      <c r="AF82" t="s">
        <v>1020</v>
      </c>
      <c r="AG82" t="s">
        <v>421</v>
      </c>
      <c r="AH82" t="s">
        <v>1021</v>
      </c>
      <c r="AI82" t="s">
        <v>421</v>
      </c>
      <c r="AJ82" t="s">
        <v>1022</v>
      </c>
      <c r="AK82" t="s">
        <v>421</v>
      </c>
      <c r="AL82" t="s">
        <v>1023</v>
      </c>
      <c r="AM82" t="s">
        <v>5</v>
      </c>
      <c r="AN82">
        <v>0.99950209999999995</v>
      </c>
      <c r="AO82" t="s">
        <v>4</v>
      </c>
      <c r="AP82">
        <v>1.8975599999999999E-2</v>
      </c>
    </row>
    <row r="83" spans="1:54" x14ac:dyDescent="0.25">
      <c r="A83" t="str">
        <f t="shared" si="1"/>
        <v>feynman_test_15_23654</v>
      </c>
      <c r="B83" t="s">
        <v>97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0.99972260000000002</v>
      </c>
      <c r="M83" t="s">
        <v>2</v>
      </c>
      <c r="N83">
        <v>2.1005699999999999E-2</v>
      </c>
      <c r="O83" t="s">
        <v>17</v>
      </c>
      <c r="P83">
        <v>34</v>
      </c>
      <c r="Q83" t="s">
        <v>0</v>
      </c>
      <c r="R83">
        <v>6493.4</v>
      </c>
      <c r="S83" t="s">
        <v>152</v>
      </c>
      <c r="T83">
        <v>5</v>
      </c>
      <c r="U83" t="s">
        <v>153</v>
      </c>
      <c r="V83">
        <v>791</v>
      </c>
      <c r="W83" t="s">
        <v>151</v>
      </c>
      <c r="X83">
        <v>1001026</v>
      </c>
      <c r="Y83" t="s">
        <v>1</v>
      </c>
      <c r="Z83" t="s">
        <v>706</v>
      </c>
      <c r="AA83" t="s">
        <v>512</v>
      </c>
      <c r="AB83" t="s">
        <v>1024</v>
      </c>
      <c r="AC83" t="s">
        <v>418</v>
      </c>
      <c r="AD83" t="s">
        <v>1025</v>
      </c>
      <c r="AE83" t="s">
        <v>421</v>
      </c>
      <c r="AF83" t="s">
        <v>1026</v>
      </c>
      <c r="AG83" t="s">
        <v>5</v>
      </c>
      <c r="AH83">
        <v>0.99975190000000003</v>
      </c>
      <c r="AI83" t="s">
        <v>4</v>
      </c>
      <c r="AJ83">
        <v>1.99358E-2</v>
      </c>
    </row>
    <row r="84" spans="1:54" x14ac:dyDescent="0.25">
      <c r="A84" t="str">
        <f t="shared" si="1"/>
        <v>strogatz_predprey1_23654</v>
      </c>
      <c r="B84" t="s">
        <v>31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1</v>
      </c>
      <c r="M84" t="s">
        <v>2</v>
      </c>
      <c r="N84">
        <v>0</v>
      </c>
      <c r="O84" t="s">
        <v>17</v>
      </c>
      <c r="P84">
        <v>24</v>
      </c>
      <c r="Q84" t="s">
        <v>0</v>
      </c>
      <c r="R84">
        <v>1275.3</v>
      </c>
      <c r="S84" t="s">
        <v>152</v>
      </c>
      <c r="T84">
        <v>5</v>
      </c>
      <c r="U84" t="s">
        <v>153</v>
      </c>
      <c r="V84">
        <v>231</v>
      </c>
      <c r="W84" t="s">
        <v>151</v>
      </c>
      <c r="X84">
        <v>460157</v>
      </c>
      <c r="Y84" t="s">
        <v>1</v>
      </c>
      <c r="Z84" t="s">
        <v>627</v>
      </c>
      <c r="AA84" t="s">
        <v>512</v>
      </c>
      <c r="AB84" t="s">
        <v>628</v>
      </c>
      <c r="AC84" t="s">
        <v>418</v>
      </c>
      <c r="AD84" t="s">
        <v>451</v>
      </c>
      <c r="AE84" t="s">
        <v>421</v>
      </c>
      <c r="AF84" t="s">
        <v>456</v>
      </c>
      <c r="AG84" t="s">
        <v>421</v>
      </c>
      <c r="AH84" t="s">
        <v>443</v>
      </c>
      <c r="AI84" t="s">
        <v>418</v>
      </c>
      <c r="AJ84" t="s">
        <v>454</v>
      </c>
      <c r="AK84" t="s">
        <v>5</v>
      </c>
      <c r="AL84">
        <v>1</v>
      </c>
      <c r="AM84" t="s">
        <v>4</v>
      </c>
      <c r="AN84">
        <v>0</v>
      </c>
    </row>
    <row r="85" spans="1:54" x14ac:dyDescent="0.25">
      <c r="A85" t="str">
        <f t="shared" si="1"/>
        <v>feynman_test_4_23654</v>
      </c>
      <c r="B85" t="s">
        <v>117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0.99922109999999997</v>
      </c>
      <c r="M85" t="s">
        <v>2</v>
      </c>
      <c r="N85">
        <v>1.3888299999999999E-2</v>
      </c>
      <c r="O85" t="s">
        <v>17</v>
      </c>
      <c r="P85">
        <v>34</v>
      </c>
      <c r="Q85" t="s">
        <v>0</v>
      </c>
      <c r="R85">
        <v>6456.5</v>
      </c>
      <c r="S85" t="s">
        <v>152</v>
      </c>
      <c r="T85">
        <v>4</v>
      </c>
      <c r="U85" t="s">
        <v>153</v>
      </c>
      <c r="V85">
        <v>1021</v>
      </c>
      <c r="W85" t="s">
        <v>151</v>
      </c>
      <c r="X85">
        <v>1001781</v>
      </c>
      <c r="Y85" t="s">
        <v>1</v>
      </c>
      <c r="Z85" t="e" cm="1">
        <f t="array" aca="1" ref="Z85" ca="1">-0.4210782599745+(1.5278560760817*pow(((0.5+(X1*pow(x0,-1)))+((-1*X2)*pow(x0,-1))),0.5))+((-0.1623653679246*pow(X3,2))*pow((x0*X4),-2))</f>
        <v>#NAME?</v>
      </c>
      <c r="AA85" t="s">
        <v>512</v>
      </c>
      <c r="AB85" t="s">
        <v>1027</v>
      </c>
      <c r="AC85" t="s">
        <v>421</v>
      </c>
      <c r="AD85" t="s">
        <v>1028</v>
      </c>
      <c r="AE85" t="s">
        <v>418</v>
      </c>
      <c r="AF85" t="s">
        <v>666</v>
      </c>
      <c r="AG85" t="s">
        <v>421</v>
      </c>
      <c r="AH85" t="s">
        <v>486</v>
      </c>
      <c r="AI85" t="s">
        <v>418</v>
      </c>
      <c r="AJ85">
        <v>0.42107825997449999</v>
      </c>
      <c r="AK85" t="s">
        <v>5</v>
      </c>
      <c r="AL85">
        <v>0.99918660000000004</v>
      </c>
      <c r="AM85" t="s">
        <v>4</v>
      </c>
      <c r="AN85">
        <v>1.41809E-2</v>
      </c>
    </row>
    <row r="86" spans="1:54" x14ac:dyDescent="0.25">
      <c r="A86" t="str">
        <f t="shared" si="1"/>
        <v>feynman_III_9_52_23654</v>
      </c>
      <c r="B86" t="s">
        <v>141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0.99642600000000003</v>
      </c>
      <c r="M86" t="s">
        <v>2</v>
      </c>
      <c r="N86">
        <v>0.85666109999999995</v>
      </c>
      <c r="O86" t="s">
        <v>17</v>
      </c>
      <c r="P86">
        <v>97</v>
      </c>
      <c r="Q86" t="s">
        <v>0</v>
      </c>
      <c r="R86">
        <v>7203.2</v>
      </c>
      <c r="S86" t="s">
        <v>152</v>
      </c>
      <c r="T86">
        <v>6</v>
      </c>
      <c r="U86" t="s">
        <v>153</v>
      </c>
      <c r="V86">
        <v>138</v>
      </c>
      <c r="W86" t="s">
        <v>151</v>
      </c>
      <c r="X86">
        <v>718591</v>
      </c>
      <c r="Y86" t="s">
        <v>1</v>
      </c>
      <c r="Z86" t="s">
        <v>707</v>
      </c>
      <c r="AA86" t="s">
        <v>512</v>
      </c>
      <c r="AB86" t="s">
        <v>1029</v>
      </c>
      <c r="AC86" t="s">
        <v>418</v>
      </c>
      <c r="AD86" t="s">
        <v>1030</v>
      </c>
      <c r="AE86" t="s">
        <v>418</v>
      </c>
      <c r="AF86" t="s">
        <v>465</v>
      </c>
      <c r="AG86" t="s">
        <v>418</v>
      </c>
      <c r="AH86" t="s">
        <v>1031</v>
      </c>
      <c r="AI86" t="s">
        <v>421</v>
      </c>
      <c r="AJ86" t="s">
        <v>1032</v>
      </c>
      <c r="AK86" t="s">
        <v>421</v>
      </c>
      <c r="AL86" t="s">
        <v>1033</v>
      </c>
      <c r="AM86" t="s">
        <v>418</v>
      </c>
      <c r="AN86" t="s">
        <v>1034</v>
      </c>
      <c r="AO86" t="s">
        <v>418</v>
      </c>
      <c r="AP86" t="s">
        <v>465</v>
      </c>
      <c r="AQ86" t="s">
        <v>418</v>
      </c>
      <c r="AR86" t="s">
        <v>1035</v>
      </c>
      <c r="AS86" t="s">
        <v>418</v>
      </c>
      <c r="AT86" t="s">
        <v>465</v>
      </c>
      <c r="AU86" t="s">
        <v>421</v>
      </c>
      <c r="AV86" t="s">
        <v>1036</v>
      </c>
      <c r="AW86" t="s">
        <v>418</v>
      </c>
      <c r="AX86" t="s">
        <v>1037</v>
      </c>
      <c r="AY86" t="s">
        <v>5</v>
      </c>
      <c r="AZ86">
        <v>0.99633020000000005</v>
      </c>
      <c r="BA86" t="s">
        <v>4</v>
      </c>
      <c r="BB86">
        <v>0.87225909999999995</v>
      </c>
    </row>
    <row r="87" spans="1:54" x14ac:dyDescent="0.25">
      <c r="A87" t="str">
        <f t="shared" si="1"/>
        <v>strogatz_shearflow1_23654</v>
      </c>
      <c r="B87" t="s">
        <v>23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0.97726069999999998</v>
      </c>
      <c r="M87" t="s">
        <v>2</v>
      </c>
      <c r="N87">
        <v>8.2687700000000003E-2</v>
      </c>
      <c r="O87" t="s">
        <v>17</v>
      </c>
      <c r="P87">
        <v>35</v>
      </c>
      <c r="Q87" t="s">
        <v>0</v>
      </c>
      <c r="R87">
        <v>2232.5</v>
      </c>
      <c r="S87" t="s">
        <v>152</v>
      </c>
      <c r="T87">
        <v>6</v>
      </c>
      <c r="U87" t="s">
        <v>153</v>
      </c>
      <c r="V87">
        <v>925</v>
      </c>
      <c r="W87" t="s">
        <v>151</v>
      </c>
      <c r="X87">
        <v>1000792</v>
      </c>
      <c r="Y87" t="s">
        <v>1</v>
      </c>
      <c r="Z87" t="s">
        <v>708</v>
      </c>
      <c r="AA87" t="s">
        <v>512</v>
      </c>
      <c r="AB87" t="s">
        <v>1038</v>
      </c>
      <c r="AC87" t="s">
        <v>421</v>
      </c>
      <c r="AD87" t="s">
        <v>1039</v>
      </c>
      <c r="AE87" t="s">
        <v>418</v>
      </c>
      <c r="AF87" t="s">
        <v>1040</v>
      </c>
      <c r="AG87" t="s">
        <v>418</v>
      </c>
      <c r="AH87" t="s">
        <v>459</v>
      </c>
      <c r="AI87" t="s">
        <v>418</v>
      </c>
      <c r="AJ87" t="s">
        <v>1041</v>
      </c>
      <c r="AK87" t="s">
        <v>421</v>
      </c>
      <c r="AL87" t="s">
        <v>443</v>
      </c>
      <c r="AM87" t="s">
        <v>421</v>
      </c>
      <c r="AN87">
        <v>7.9432453833400002E-2</v>
      </c>
      <c r="AO87" t="s">
        <v>5</v>
      </c>
      <c r="AP87">
        <v>0.97052360000000004</v>
      </c>
      <c r="AQ87" t="s">
        <v>4</v>
      </c>
      <c r="AR87">
        <v>0.1242904</v>
      </c>
    </row>
    <row r="88" spans="1:54" x14ac:dyDescent="0.25">
      <c r="A88" t="str">
        <f t="shared" si="1"/>
        <v>feynman_I_30_3_23654</v>
      </c>
      <c r="B88" t="s">
        <v>64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0.999749</v>
      </c>
      <c r="M88" t="s">
        <v>2</v>
      </c>
      <c r="N88">
        <v>4.0788600000000001E-2</v>
      </c>
      <c r="O88" t="s">
        <v>17</v>
      </c>
      <c r="P88">
        <v>54</v>
      </c>
      <c r="Q88" t="s">
        <v>0</v>
      </c>
      <c r="R88">
        <v>7202.5</v>
      </c>
      <c r="S88" t="s">
        <v>152</v>
      </c>
      <c r="T88">
        <v>7</v>
      </c>
      <c r="U88" t="s">
        <v>153</v>
      </c>
      <c r="V88">
        <v>294</v>
      </c>
      <c r="W88" t="s">
        <v>151</v>
      </c>
      <c r="X88">
        <v>855090</v>
      </c>
      <c r="Y88" t="s">
        <v>1</v>
      </c>
      <c r="Z88" t="s">
        <v>709</v>
      </c>
      <c r="AA88" t="s">
        <v>512</v>
      </c>
      <c r="AB88" t="s">
        <v>1042</v>
      </c>
      <c r="AC88" t="s">
        <v>418</v>
      </c>
      <c r="AD88" t="s">
        <v>1043</v>
      </c>
      <c r="AE88" t="s">
        <v>421</v>
      </c>
      <c r="AF88" t="s">
        <v>1044</v>
      </c>
      <c r="AG88" t="s">
        <v>421</v>
      </c>
      <c r="AH88" t="s">
        <v>1045</v>
      </c>
      <c r="AI88" t="s">
        <v>418</v>
      </c>
      <c r="AJ88" t="s">
        <v>425</v>
      </c>
      <c r="AK88" t="s">
        <v>421</v>
      </c>
      <c r="AL88" t="s">
        <v>1046</v>
      </c>
      <c r="AM88" t="s">
        <v>5</v>
      </c>
      <c r="AN88">
        <v>0.99975610000000004</v>
      </c>
      <c r="AO88" t="s">
        <v>4</v>
      </c>
      <c r="AP88">
        <v>4.0298E-2</v>
      </c>
    </row>
    <row r="89" spans="1:54" x14ac:dyDescent="0.25">
      <c r="A89" t="str">
        <f t="shared" si="1"/>
        <v>feynman_I_41_16_23654</v>
      </c>
      <c r="B89" t="s">
        <v>125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0.99997199999999997</v>
      </c>
      <c r="M89" t="s">
        <v>2</v>
      </c>
      <c r="N89">
        <v>1.5675499999999998E-2</v>
      </c>
      <c r="O89" t="s">
        <v>17</v>
      </c>
      <c r="P89">
        <v>26</v>
      </c>
      <c r="Q89" t="s">
        <v>0</v>
      </c>
      <c r="R89">
        <v>6142.3</v>
      </c>
      <c r="S89" t="s">
        <v>152</v>
      </c>
      <c r="T89">
        <v>3</v>
      </c>
      <c r="U89" t="s">
        <v>153</v>
      </c>
      <c r="V89">
        <v>865</v>
      </c>
      <c r="W89" t="s">
        <v>151</v>
      </c>
      <c r="X89">
        <v>1001055</v>
      </c>
      <c r="Y89" t="s">
        <v>1</v>
      </c>
      <c r="Z89" t="s">
        <v>710</v>
      </c>
      <c r="AA89" t="s">
        <v>512</v>
      </c>
      <c r="AB89" t="s">
        <v>1047</v>
      </c>
      <c r="AC89" t="s">
        <v>418</v>
      </c>
      <c r="AD89" t="s">
        <v>1048</v>
      </c>
      <c r="AE89" t="s">
        <v>5</v>
      </c>
      <c r="AF89">
        <v>0.99996989999999997</v>
      </c>
      <c r="AG89" t="s">
        <v>4</v>
      </c>
      <c r="AH89">
        <v>1.6757999999999999E-2</v>
      </c>
    </row>
    <row r="90" spans="1:54" x14ac:dyDescent="0.25">
      <c r="A90" t="str">
        <f t="shared" si="1"/>
        <v>feynman_test_14_23654</v>
      </c>
      <c r="B90" t="s">
        <v>131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0.99999280000000002</v>
      </c>
      <c r="M90" t="s">
        <v>2</v>
      </c>
      <c r="N90">
        <v>3.5022999999999999E-2</v>
      </c>
      <c r="O90" t="s">
        <v>17</v>
      </c>
      <c r="P90">
        <v>90</v>
      </c>
      <c r="Q90" t="s">
        <v>0</v>
      </c>
      <c r="R90">
        <v>7202.9</v>
      </c>
      <c r="S90" t="s">
        <v>152</v>
      </c>
      <c r="T90">
        <v>6</v>
      </c>
      <c r="U90" t="s">
        <v>153</v>
      </c>
      <c r="V90">
        <v>214</v>
      </c>
      <c r="W90" t="s">
        <v>151</v>
      </c>
      <c r="X90">
        <v>844763</v>
      </c>
      <c r="Y90" t="s">
        <v>1</v>
      </c>
      <c r="Z90" t="s">
        <v>711</v>
      </c>
      <c r="AA90" t="s">
        <v>512</v>
      </c>
      <c r="AB90" t="s">
        <v>1049</v>
      </c>
      <c r="AC90" t="s">
        <v>418</v>
      </c>
      <c r="AD90" t="s">
        <v>1050</v>
      </c>
      <c r="AE90" t="s">
        <v>418</v>
      </c>
      <c r="AF90" t="s">
        <v>1051</v>
      </c>
      <c r="AG90" t="s">
        <v>421</v>
      </c>
      <c r="AH90" t="s">
        <v>1052</v>
      </c>
      <c r="AI90" t="s">
        <v>418</v>
      </c>
      <c r="AJ90" t="s">
        <v>1053</v>
      </c>
      <c r="AK90" t="s">
        <v>5</v>
      </c>
      <c r="AL90">
        <v>0.99999229999999995</v>
      </c>
      <c r="AM90" t="s">
        <v>4</v>
      </c>
      <c r="AN90">
        <v>3.6726099999999998E-2</v>
      </c>
    </row>
    <row r="91" spans="1:54" x14ac:dyDescent="0.25">
      <c r="A91" t="str">
        <f t="shared" si="1"/>
        <v>feynman_II_35_21_23654</v>
      </c>
      <c r="B91" t="s">
        <v>121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0.99501930000000005</v>
      </c>
      <c r="M91" t="s">
        <v>2</v>
      </c>
      <c r="N91">
        <v>0.35529899999999998</v>
      </c>
      <c r="O91" t="s">
        <v>17</v>
      </c>
      <c r="P91">
        <v>56</v>
      </c>
      <c r="Q91" t="s">
        <v>0</v>
      </c>
      <c r="R91">
        <v>7201.6</v>
      </c>
      <c r="S91" t="s">
        <v>152</v>
      </c>
      <c r="T91">
        <v>5</v>
      </c>
      <c r="U91" t="s">
        <v>153</v>
      </c>
      <c r="V91">
        <v>332</v>
      </c>
      <c r="W91" t="s">
        <v>151</v>
      </c>
      <c r="X91">
        <v>968616</v>
      </c>
      <c r="Y91" t="s">
        <v>1</v>
      </c>
      <c r="Z91" t="s">
        <v>712</v>
      </c>
      <c r="AA91" t="s">
        <v>512</v>
      </c>
      <c r="AB91" t="s">
        <v>1054</v>
      </c>
      <c r="AC91" t="s">
        <v>421</v>
      </c>
      <c r="AD91" t="s">
        <v>1055</v>
      </c>
      <c r="AE91" t="s">
        <v>418</v>
      </c>
      <c r="AF91" t="s">
        <v>1056</v>
      </c>
      <c r="AG91" t="s">
        <v>421</v>
      </c>
      <c r="AH91" t="s">
        <v>428</v>
      </c>
      <c r="AI91" t="s">
        <v>421</v>
      </c>
      <c r="AJ91" t="s">
        <v>1057</v>
      </c>
      <c r="AK91" t="s">
        <v>421</v>
      </c>
      <c r="AL91" t="s">
        <v>1058</v>
      </c>
      <c r="AM91" t="s">
        <v>5</v>
      </c>
      <c r="AN91">
        <v>0.99500949999999999</v>
      </c>
      <c r="AO91" t="s">
        <v>4</v>
      </c>
      <c r="AP91">
        <v>0.35674359999999999</v>
      </c>
    </row>
    <row r="92" spans="1:54" x14ac:dyDescent="0.25">
      <c r="A92" t="str">
        <f t="shared" si="1"/>
        <v>feynman_I_8_14_23654</v>
      </c>
      <c r="B92" t="s">
        <v>89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0.95841609999999999</v>
      </c>
      <c r="M92" t="s">
        <v>2</v>
      </c>
      <c r="N92">
        <v>0.2030901</v>
      </c>
      <c r="O92" t="s">
        <v>17</v>
      </c>
      <c r="P92">
        <v>31</v>
      </c>
      <c r="Q92" t="s">
        <v>0</v>
      </c>
      <c r="R92">
        <v>6914</v>
      </c>
      <c r="S92" t="s">
        <v>152</v>
      </c>
      <c r="T92">
        <v>9</v>
      </c>
      <c r="U92" t="s">
        <v>153</v>
      </c>
      <c r="V92">
        <v>813</v>
      </c>
      <c r="W92" t="s">
        <v>151</v>
      </c>
      <c r="X92">
        <v>1001282</v>
      </c>
      <c r="Y92" t="s">
        <v>1</v>
      </c>
      <c r="Z92" t="e" cm="1">
        <f t="array" aca="1" ref="Z92" ca="1">-0.0746166541495+(0.9106253522613*pow((0.8+pow((X2+(-1*X3)),2)),0.5))+(((0.2490981284493*x0)*X1)*pow(LOG((X1*pow(x0,-1))),2))</f>
        <v>#NAME?</v>
      </c>
      <c r="AA92" t="s">
        <v>512</v>
      </c>
      <c r="AB92" t="s">
        <v>1059</v>
      </c>
      <c r="AC92" t="s">
        <v>421</v>
      </c>
      <c r="AD92" t="s">
        <v>1060</v>
      </c>
      <c r="AE92" t="s">
        <v>418</v>
      </c>
      <c r="AF92" t="s">
        <v>1061</v>
      </c>
      <c r="AG92" t="s">
        <v>421</v>
      </c>
      <c r="AH92" t="s">
        <v>1062</v>
      </c>
      <c r="AI92" t="s">
        <v>418</v>
      </c>
      <c r="AJ92">
        <v>7.46166541495E-2</v>
      </c>
      <c r="AK92" t="s">
        <v>5</v>
      </c>
      <c r="AL92">
        <v>0.95927439999999997</v>
      </c>
      <c r="AM92" t="s">
        <v>4</v>
      </c>
      <c r="AN92">
        <v>0.19996739999999999</v>
      </c>
    </row>
    <row r="93" spans="1:54" x14ac:dyDescent="0.25">
      <c r="A93" t="str">
        <f t="shared" si="1"/>
        <v>feynman_III_8_54_23654</v>
      </c>
      <c r="B93" t="s">
        <v>74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0.99876580000000004</v>
      </c>
      <c r="M93" t="s">
        <v>2</v>
      </c>
      <c r="N93">
        <v>1.2397E-2</v>
      </c>
      <c r="O93" t="s">
        <v>17</v>
      </c>
      <c r="P93">
        <v>21</v>
      </c>
      <c r="Q93" t="s">
        <v>0</v>
      </c>
      <c r="R93">
        <v>6295.8</v>
      </c>
      <c r="S93" t="s">
        <v>152</v>
      </c>
      <c r="T93">
        <v>6</v>
      </c>
      <c r="U93" t="s">
        <v>153</v>
      </c>
      <c r="V93">
        <v>626</v>
      </c>
      <c r="W93" t="s">
        <v>151</v>
      </c>
      <c r="X93">
        <v>1000426</v>
      </c>
      <c r="Y93" t="s">
        <v>1</v>
      </c>
      <c r="Z93" t="s">
        <v>713</v>
      </c>
      <c r="AA93" t="s">
        <v>512</v>
      </c>
      <c r="AB93">
        <v>0.49967632065209999</v>
      </c>
      <c r="AC93" t="s">
        <v>418</v>
      </c>
      <c r="AD93" t="s">
        <v>1063</v>
      </c>
      <c r="AE93" t="s">
        <v>418</v>
      </c>
      <c r="AF93" t="s">
        <v>1064</v>
      </c>
      <c r="AG93" t="s">
        <v>5</v>
      </c>
      <c r="AH93">
        <v>0.99879549999999995</v>
      </c>
      <c r="AI93" t="s">
        <v>4</v>
      </c>
      <c r="AJ93">
        <v>1.23254E-2</v>
      </c>
    </row>
    <row r="94" spans="1:54" x14ac:dyDescent="0.25">
      <c r="A94" t="str">
        <f t="shared" si="1"/>
        <v>feynman_III_14_14_23654</v>
      </c>
      <c r="B94" t="s">
        <v>119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0.99613850000000004</v>
      </c>
      <c r="M94" t="s">
        <v>2</v>
      </c>
      <c r="N94">
        <v>0.4261084</v>
      </c>
      <c r="O94" t="s">
        <v>17</v>
      </c>
      <c r="P94">
        <v>61</v>
      </c>
      <c r="Q94" t="s">
        <v>0</v>
      </c>
      <c r="R94">
        <v>7202.3</v>
      </c>
      <c r="S94" t="s">
        <v>152</v>
      </c>
      <c r="T94">
        <v>7</v>
      </c>
      <c r="U94" t="s">
        <v>153</v>
      </c>
      <c r="V94">
        <v>186</v>
      </c>
      <c r="W94" t="s">
        <v>151</v>
      </c>
      <c r="X94">
        <v>860796</v>
      </c>
      <c r="Y94" t="s">
        <v>1</v>
      </c>
      <c r="Z94" t="s">
        <v>714</v>
      </c>
      <c r="AA94" t="s">
        <v>512</v>
      </c>
      <c r="AB94" t="s">
        <v>1065</v>
      </c>
      <c r="AC94" t="s">
        <v>421</v>
      </c>
      <c r="AD94" t="s">
        <v>1066</v>
      </c>
      <c r="AE94" t="s">
        <v>421</v>
      </c>
      <c r="AF94" t="s">
        <v>494</v>
      </c>
      <c r="AG94" t="s">
        <v>421</v>
      </c>
      <c r="AH94" t="s">
        <v>1067</v>
      </c>
      <c r="AI94" t="s">
        <v>421</v>
      </c>
      <c r="AJ94" t="s">
        <v>481</v>
      </c>
      <c r="AK94" t="s">
        <v>421</v>
      </c>
      <c r="AL94" t="s">
        <v>1068</v>
      </c>
      <c r="AM94" t="s">
        <v>421</v>
      </c>
      <c r="AN94" t="s">
        <v>1069</v>
      </c>
      <c r="AO94" t="s">
        <v>421</v>
      </c>
      <c r="AP94">
        <v>0.46192316666189998</v>
      </c>
      <c r="AQ94" t="s">
        <v>5</v>
      </c>
      <c r="AR94">
        <v>0.99542359999999996</v>
      </c>
      <c r="AS94" t="s">
        <v>4</v>
      </c>
      <c r="AT94">
        <v>0.47357779999999999</v>
      </c>
    </row>
    <row r="95" spans="1:54" x14ac:dyDescent="0.25">
      <c r="A95" t="str">
        <f t="shared" si="1"/>
        <v>feynman_test_8_23654</v>
      </c>
      <c r="B95" t="s">
        <v>87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0.99774269999999998</v>
      </c>
      <c r="M95" t="s">
        <v>2</v>
      </c>
      <c r="N95">
        <v>2.1357899999999999E-2</v>
      </c>
      <c r="O95" t="s">
        <v>17</v>
      </c>
      <c r="P95">
        <v>35</v>
      </c>
      <c r="Q95" t="s">
        <v>0</v>
      </c>
      <c r="R95">
        <v>6892.3</v>
      </c>
      <c r="S95" t="s">
        <v>152</v>
      </c>
      <c r="T95">
        <v>6</v>
      </c>
      <c r="U95" t="s">
        <v>153</v>
      </c>
      <c r="V95">
        <v>935</v>
      </c>
      <c r="W95" t="s">
        <v>151</v>
      </c>
      <c r="X95">
        <v>1001689</v>
      </c>
      <c r="Y95" t="s">
        <v>1</v>
      </c>
      <c r="Z95" t="e" cm="1">
        <f t="array" aca="1" ref="Z95" ca="1">-1.2530577966216+(1.0781445601582*x0)+(1.1714752528732*COS((x0*SIN(pow(pow(0.44,LOG((((X1*X2)*pow(X3,-4))+((X1*pow(X2,2))*pow(X3,-1))))),0.5)))))</f>
        <v>#NAME?</v>
      </c>
      <c r="AA95" t="s">
        <v>512</v>
      </c>
      <c r="AB95" t="s">
        <v>1070</v>
      </c>
      <c r="AC95" t="s">
        <v>421</v>
      </c>
      <c r="AD95" t="s">
        <v>1071</v>
      </c>
      <c r="AE95" t="s">
        <v>421</v>
      </c>
      <c r="AF95" t="s">
        <v>1072</v>
      </c>
      <c r="AG95" t="s">
        <v>418</v>
      </c>
      <c r="AH95">
        <v>1.2530577966216001</v>
      </c>
      <c r="AI95" t="s">
        <v>5</v>
      </c>
      <c r="AJ95">
        <v>0.99766129999999997</v>
      </c>
      <c r="AK95" t="s">
        <v>4</v>
      </c>
      <c r="AL95">
        <v>2.1791700000000001E-2</v>
      </c>
    </row>
    <row r="96" spans="1:54" x14ac:dyDescent="0.25">
      <c r="A96" t="str">
        <f t="shared" si="1"/>
        <v>feynman_I_48_2_23654</v>
      </c>
      <c r="B96" t="s">
        <v>82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1</v>
      </c>
      <c r="M96" t="s">
        <v>2</v>
      </c>
      <c r="N96">
        <v>8.7817999999999993E-3</v>
      </c>
      <c r="O96" t="s">
        <v>17</v>
      </c>
      <c r="P96">
        <v>34</v>
      </c>
      <c r="Q96" t="s">
        <v>0</v>
      </c>
      <c r="R96">
        <v>6901.7</v>
      </c>
      <c r="S96" t="s">
        <v>152</v>
      </c>
      <c r="T96">
        <v>8</v>
      </c>
      <c r="U96" t="s">
        <v>153</v>
      </c>
      <c r="V96">
        <v>744</v>
      </c>
      <c r="W96" t="s">
        <v>151</v>
      </c>
      <c r="X96">
        <v>1000696</v>
      </c>
      <c r="Y96" t="s">
        <v>1</v>
      </c>
      <c r="Z96" t="e" cm="1">
        <f t="array" aca="1" ref="Z96" ca="1">-0.0017321560272+((1.0002551798661*x0)*pow(X2,2))+((0.4721238234015*x0)*pow(X1,2))+(((-0.1452049101078*x0)*pow(X1,3))*pow((X1+(-1*X2)),-1))</f>
        <v>#NAME?</v>
      </c>
      <c r="AA96" t="s">
        <v>512</v>
      </c>
      <c r="AB96" t="s">
        <v>1073</v>
      </c>
      <c r="AC96" t="s">
        <v>418</v>
      </c>
      <c r="AD96" t="s">
        <v>1074</v>
      </c>
      <c r="AE96" t="s">
        <v>418</v>
      </c>
      <c r="AF96" t="s">
        <v>489</v>
      </c>
      <c r="AG96" t="s">
        <v>421</v>
      </c>
      <c r="AH96" t="s">
        <v>1075</v>
      </c>
      <c r="AI96" t="s">
        <v>418</v>
      </c>
      <c r="AJ96">
        <v>1.7321560272E-3</v>
      </c>
      <c r="AK96" t="s">
        <v>5</v>
      </c>
      <c r="AL96">
        <v>1</v>
      </c>
      <c r="AM96" t="s">
        <v>4</v>
      </c>
      <c r="AN96">
        <v>8.9085999999999992E-3</v>
      </c>
    </row>
    <row r="97" spans="1:58" x14ac:dyDescent="0.25">
      <c r="A97" t="str">
        <f t="shared" si="1"/>
        <v>feynman_I_6_2_23654</v>
      </c>
      <c r="B97" t="s">
        <v>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0.99607800000000002</v>
      </c>
      <c r="M97" t="s">
        <v>2</v>
      </c>
      <c r="N97">
        <v>2.6695E-3</v>
      </c>
      <c r="O97" t="s">
        <v>17</v>
      </c>
      <c r="P97">
        <v>26</v>
      </c>
      <c r="Q97" t="s">
        <v>0</v>
      </c>
      <c r="R97">
        <v>6638</v>
      </c>
      <c r="S97" t="s">
        <v>152</v>
      </c>
      <c r="T97">
        <v>12</v>
      </c>
      <c r="U97" t="s">
        <v>153</v>
      </c>
      <c r="V97">
        <v>1009</v>
      </c>
      <c r="W97" t="s">
        <v>151</v>
      </c>
      <c r="X97">
        <v>1000631</v>
      </c>
      <c r="Y97" t="s">
        <v>1</v>
      </c>
      <c r="Z97" t="e" cm="1">
        <f t="array" aca="1" ref="Z97" ca="1">-0.1464645267627+(0.2209654482732*COS((X1*pow(x0,-1))))+(0.4641397684903*pow(0.5,x0))+((0.0084037801045*pow(x0,-1))*EXP(X1))</f>
        <v>#NAME?</v>
      </c>
      <c r="AA97" t="s">
        <v>512</v>
      </c>
      <c r="AB97" t="s">
        <v>1076</v>
      </c>
      <c r="AC97" t="s">
        <v>421</v>
      </c>
      <c r="AD97" t="s">
        <v>1077</v>
      </c>
      <c r="AE97" t="s">
        <v>421</v>
      </c>
      <c r="AF97" t="s">
        <v>1078</v>
      </c>
      <c r="AG97" t="s">
        <v>418</v>
      </c>
      <c r="AH97">
        <v>0.1464645267627</v>
      </c>
      <c r="AI97" t="s">
        <v>5</v>
      </c>
      <c r="AJ97">
        <v>0.9961856</v>
      </c>
      <c r="AK97" t="s">
        <v>4</v>
      </c>
      <c r="AL97">
        <v>2.6283999999999999E-3</v>
      </c>
    </row>
    <row r="98" spans="1:58" x14ac:dyDescent="0.25">
      <c r="A98" t="str">
        <f t="shared" si="1"/>
        <v>feynman_I_40_1_23654</v>
      </c>
      <c r="B98" t="s">
        <v>144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0.99886129999999995</v>
      </c>
      <c r="M98" t="s">
        <v>2</v>
      </c>
      <c r="N98">
        <v>2.2050500000000001E-2</v>
      </c>
      <c r="O98" t="s">
        <v>17</v>
      </c>
      <c r="P98">
        <v>38</v>
      </c>
      <c r="Q98" t="s">
        <v>0</v>
      </c>
      <c r="R98">
        <v>7201.1</v>
      </c>
      <c r="S98" t="s">
        <v>152</v>
      </c>
      <c r="T98">
        <v>10</v>
      </c>
      <c r="U98" t="s">
        <v>153</v>
      </c>
      <c r="V98">
        <v>346</v>
      </c>
      <c r="W98" t="s">
        <v>151</v>
      </c>
      <c r="X98">
        <v>994562</v>
      </c>
      <c r="Y98" t="s">
        <v>1</v>
      </c>
      <c r="Z98" t="s">
        <v>715</v>
      </c>
      <c r="AA98" t="s">
        <v>512</v>
      </c>
      <c r="AB98" t="s">
        <v>1079</v>
      </c>
      <c r="AC98" t="s">
        <v>418</v>
      </c>
      <c r="AD98" t="s">
        <v>1080</v>
      </c>
      <c r="AE98" t="s">
        <v>418</v>
      </c>
      <c r="AF98" t="s">
        <v>1081</v>
      </c>
      <c r="AG98" t="s">
        <v>421</v>
      </c>
      <c r="AH98" t="s">
        <v>1082</v>
      </c>
      <c r="AI98" t="s">
        <v>418</v>
      </c>
      <c r="AJ98" t="s">
        <v>1083</v>
      </c>
      <c r="AK98" t="s">
        <v>5</v>
      </c>
      <c r="AL98">
        <v>0.99889749999999999</v>
      </c>
      <c r="AM98" t="s">
        <v>4</v>
      </c>
      <c r="AN98">
        <v>2.1525300000000001E-2</v>
      </c>
    </row>
    <row r="99" spans="1:58" x14ac:dyDescent="0.25">
      <c r="A99" t="str">
        <f t="shared" si="1"/>
        <v>feynman_test_6_23654</v>
      </c>
      <c r="B99" t="s">
        <v>146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0.99205580000000004</v>
      </c>
      <c r="M99" t="s">
        <v>2</v>
      </c>
      <c r="N99">
        <v>4.0408300000000001E-2</v>
      </c>
      <c r="O99" t="s">
        <v>17</v>
      </c>
      <c r="P99">
        <v>52</v>
      </c>
      <c r="Q99" t="s">
        <v>0</v>
      </c>
      <c r="R99">
        <v>7200.9</v>
      </c>
      <c r="S99" t="s">
        <v>152</v>
      </c>
      <c r="T99">
        <v>6</v>
      </c>
      <c r="U99" t="s">
        <v>153</v>
      </c>
      <c r="V99">
        <v>245</v>
      </c>
      <c r="W99" t="s">
        <v>151</v>
      </c>
      <c r="X99">
        <v>990555</v>
      </c>
      <c r="Y99" t="s">
        <v>1</v>
      </c>
      <c r="Z99" t="s">
        <v>716</v>
      </c>
      <c r="AA99" t="s">
        <v>512</v>
      </c>
      <c r="AB99" t="s">
        <v>1084</v>
      </c>
      <c r="AC99" t="s">
        <v>421</v>
      </c>
      <c r="AD99" t="s">
        <v>1085</v>
      </c>
      <c r="AE99" t="s">
        <v>421</v>
      </c>
      <c r="AF99" t="s">
        <v>1086</v>
      </c>
      <c r="AG99" t="s">
        <v>421</v>
      </c>
      <c r="AH99" t="s">
        <v>679</v>
      </c>
      <c r="AI99" t="s">
        <v>421</v>
      </c>
      <c r="AJ99" t="s">
        <v>466</v>
      </c>
      <c r="AK99" t="s">
        <v>418</v>
      </c>
      <c r="AL99" t="s">
        <v>1087</v>
      </c>
      <c r="AM99" t="s">
        <v>421</v>
      </c>
      <c r="AN99">
        <v>0.75997396749650004</v>
      </c>
      <c r="AO99" t="s">
        <v>5</v>
      </c>
      <c r="AP99">
        <v>0.99266030000000005</v>
      </c>
      <c r="AQ99" t="s">
        <v>4</v>
      </c>
      <c r="AR99">
        <v>3.9800200000000001E-2</v>
      </c>
    </row>
    <row r="100" spans="1:58" x14ac:dyDescent="0.25">
      <c r="A100" t="str">
        <f t="shared" si="1"/>
        <v>feynman_test_7_23654</v>
      </c>
      <c r="B100" t="s">
        <v>118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17</v>
      </c>
      <c r="P100">
        <v>28</v>
      </c>
      <c r="Q100" t="s">
        <v>0</v>
      </c>
      <c r="R100">
        <v>5568.9</v>
      </c>
      <c r="S100" t="s">
        <v>152</v>
      </c>
      <c r="T100">
        <v>5</v>
      </c>
      <c r="U100" t="s">
        <v>153</v>
      </c>
      <c r="V100">
        <v>1134</v>
      </c>
      <c r="W100" t="s">
        <v>151</v>
      </c>
      <c r="X100">
        <v>1001380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512</v>
      </c>
      <c r="AB100" t="s">
        <v>631</v>
      </c>
      <c r="AC100" t="s">
        <v>421</v>
      </c>
      <c r="AD100" t="s">
        <v>472</v>
      </c>
      <c r="AE100" t="s">
        <v>421</v>
      </c>
      <c r="AF100" t="s">
        <v>473</v>
      </c>
      <c r="AG100" t="s">
        <v>418</v>
      </c>
      <c r="AH100">
        <v>2.2167639547000001E-3</v>
      </c>
      <c r="AI100" t="s">
        <v>5</v>
      </c>
      <c r="AJ100">
        <v>0.9999808</v>
      </c>
      <c r="AK100" t="s">
        <v>4</v>
      </c>
      <c r="AL100">
        <v>5.4280999999999999E-3</v>
      </c>
    </row>
    <row r="101" spans="1:58" x14ac:dyDescent="0.25">
      <c r="A101" t="str">
        <f t="shared" si="1"/>
        <v>feynman_II_11_27_23654</v>
      </c>
      <c r="B101" t="s">
        <v>112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0.99990749999999995</v>
      </c>
      <c r="M101" t="s">
        <v>2</v>
      </c>
      <c r="N101">
        <v>6.7324000000000004E-3</v>
      </c>
      <c r="O101" t="s">
        <v>17</v>
      </c>
      <c r="P101">
        <v>24</v>
      </c>
      <c r="Q101" t="s">
        <v>0</v>
      </c>
      <c r="R101">
        <v>5944.4</v>
      </c>
      <c r="S101" t="s">
        <v>152</v>
      </c>
      <c r="T101">
        <v>4</v>
      </c>
      <c r="U101" t="s">
        <v>153</v>
      </c>
      <c r="V101">
        <v>712</v>
      </c>
      <c r="W101" t="s">
        <v>151</v>
      </c>
      <c r="X101">
        <v>1000640</v>
      </c>
      <c r="Y101" t="s">
        <v>1</v>
      </c>
      <c r="Z101" t="s">
        <v>632</v>
      </c>
      <c r="AA101" t="s">
        <v>512</v>
      </c>
      <c r="AB101" t="s">
        <v>633</v>
      </c>
      <c r="AC101" t="s">
        <v>421</v>
      </c>
      <c r="AD101" t="s">
        <v>475</v>
      </c>
      <c r="AE101" t="s">
        <v>421</v>
      </c>
      <c r="AF101">
        <v>6.6490383656000003E-3</v>
      </c>
      <c r="AG101" t="s">
        <v>5</v>
      </c>
      <c r="AH101">
        <v>0.99990310000000004</v>
      </c>
      <c r="AI101" t="s">
        <v>4</v>
      </c>
      <c r="AJ101">
        <v>6.9090000000000002E-3</v>
      </c>
    </row>
    <row r="102" spans="1:58" x14ac:dyDescent="0.25">
      <c r="A102" t="str">
        <f t="shared" si="1"/>
        <v>feynman_I_15_3x_23654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0.99985409999999997</v>
      </c>
      <c r="M102" t="s">
        <v>2</v>
      </c>
      <c r="N102">
        <v>1.9360700000000002E-2</v>
      </c>
      <c r="O102" t="s">
        <v>17</v>
      </c>
      <c r="P102">
        <v>33</v>
      </c>
      <c r="Q102" t="s">
        <v>0</v>
      </c>
      <c r="R102">
        <v>6681.8</v>
      </c>
      <c r="S102" t="s">
        <v>152</v>
      </c>
      <c r="T102">
        <v>3</v>
      </c>
      <c r="U102" t="s">
        <v>153</v>
      </c>
      <c r="V102">
        <v>804</v>
      </c>
      <c r="W102" t="s">
        <v>151</v>
      </c>
      <c r="X102">
        <v>1001110</v>
      </c>
      <c r="Y102" t="s">
        <v>1</v>
      </c>
      <c r="Z102" t="s">
        <v>717</v>
      </c>
      <c r="AA102" t="s">
        <v>512</v>
      </c>
      <c r="AB102" t="s">
        <v>1088</v>
      </c>
      <c r="AC102" t="s">
        <v>418</v>
      </c>
      <c r="AD102" t="s">
        <v>489</v>
      </c>
      <c r="AE102" t="s">
        <v>421</v>
      </c>
      <c r="AF102" t="s">
        <v>1089</v>
      </c>
      <c r="AG102" t="s">
        <v>418</v>
      </c>
      <c r="AH102" t="s">
        <v>1090</v>
      </c>
      <c r="AI102" t="s">
        <v>418</v>
      </c>
      <c r="AJ102" t="s">
        <v>467</v>
      </c>
      <c r="AK102" t="s">
        <v>421</v>
      </c>
      <c r="AL102">
        <v>5.0236587566099999E-2</v>
      </c>
      <c r="AM102" t="s">
        <v>5</v>
      </c>
      <c r="AN102">
        <v>0.99985009999999996</v>
      </c>
      <c r="AO102" t="s">
        <v>4</v>
      </c>
      <c r="AP102">
        <v>1.9673300000000001E-2</v>
      </c>
    </row>
    <row r="103" spans="1:58" x14ac:dyDescent="0.25">
      <c r="A103" t="str">
        <f t="shared" si="1"/>
        <v>feynman_II_35_18_23654</v>
      </c>
      <c r="B103" t="s">
        <v>120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0.99972939999999999</v>
      </c>
      <c r="M103" t="s">
        <v>2</v>
      </c>
      <c r="N103">
        <v>5.2084000000000002E-3</v>
      </c>
      <c r="O103" t="s">
        <v>17</v>
      </c>
      <c r="P103">
        <v>28</v>
      </c>
      <c r="Q103" t="s">
        <v>0</v>
      </c>
      <c r="R103">
        <v>6367.6</v>
      </c>
      <c r="S103" t="s">
        <v>152</v>
      </c>
      <c r="T103">
        <v>18</v>
      </c>
      <c r="U103" t="s">
        <v>153</v>
      </c>
      <c r="V103">
        <v>867</v>
      </c>
      <c r="W103" t="s">
        <v>151</v>
      </c>
      <c r="X103">
        <v>1001415</v>
      </c>
      <c r="Y103" t="s">
        <v>1</v>
      </c>
      <c r="Z103" t="s">
        <v>718</v>
      </c>
      <c r="AA103" t="s">
        <v>512</v>
      </c>
      <c r="AB103" t="s">
        <v>1091</v>
      </c>
      <c r="AC103" t="s">
        <v>418</v>
      </c>
      <c r="AD103" t="s">
        <v>1092</v>
      </c>
      <c r="AE103" t="s">
        <v>418</v>
      </c>
      <c r="AF103" t="s">
        <v>471</v>
      </c>
      <c r="AG103" t="s">
        <v>5</v>
      </c>
      <c r="AH103">
        <v>0.99973179999999995</v>
      </c>
      <c r="AI103" t="s">
        <v>4</v>
      </c>
      <c r="AJ103">
        <v>5.2021999999999997E-3</v>
      </c>
    </row>
    <row r="104" spans="1:58" x14ac:dyDescent="0.25">
      <c r="A104" t="str">
        <f t="shared" si="1"/>
        <v>feynman_I_16_6_23654</v>
      </c>
      <c r="B104" t="s">
        <v>50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0.99608890000000005</v>
      </c>
      <c r="M104" t="s">
        <v>2</v>
      </c>
      <c r="N104">
        <v>7.12145E-2</v>
      </c>
      <c r="O104" t="s">
        <v>17</v>
      </c>
      <c r="P104">
        <v>48</v>
      </c>
      <c r="Q104" t="s">
        <v>0</v>
      </c>
      <c r="R104">
        <v>7200.7</v>
      </c>
      <c r="S104" t="s">
        <v>152</v>
      </c>
      <c r="T104">
        <v>6</v>
      </c>
      <c r="U104" t="s">
        <v>153</v>
      </c>
      <c r="V104">
        <v>361</v>
      </c>
      <c r="W104" t="s">
        <v>151</v>
      </c>
      <c r="X104">
        <v>896858</v>
      </c>
      <c r="Y104" t="s">
        <v>1</v>
      </c>
      <c r="Z104" t="e" cm="1">
        <f t="array" aca="1" ref="Z104" ca="1">-0.3022638641739+(0.9795009846721*x0)+((0.0441265034364*pow(X1,-1))*pow(X2,2))+((0.2061738360814*X1)*pow(X2,-1))+((-0.7329354046166*pow(((x0+(-0.5*X1))+(-0.5*X2)),2))*pow(((X1+X2)+pow(X1,-1)),-1))</f>
        <v>#NAME?</v>
      </c>
      <c r="AA104" t="s">
        <v>512</v>
      </c>
      <c r="AB104" t="s">
        <v>1093</v>
      </c>
      <c r="AC104" t="s">
        <v>421</v>
      </c>
      <c r="AD104" t="s">
        <v>1094</v>
      </c>
      <c r="AE104" t="s">
        <v>421</v>
      </c>
      <c r="AF104" t="s">
        <v>1095</v>
      </c>
      <c r="AG104" t="s">
        <v>418</v>
      </c>
      <c r="AH104" t="s">
        <v>1096</v>
      </c>
      <c r="AI104" t="s">
        <v>418</v>
      </c>
      <c r="AJ104" t="s">
        <v>485</v>
      </c>
      <c r="AK104" t="s">
        <v>418</v>
      </c>
      <c r="AL104" t="s">
        <v>1097</v>
      </c>
      <c r="AM104" t="s">
        <v>421</v>
      </c>
      <c r="AN104" t="s">
        <v>493</v>
      </c>
      <c r="AO104" t="s">
        <v>421</v>
      </c>
      <c r="AP104" t="s">
        <v>428</v>
      </c>
      <c r="AQ104" t="s">
        <v>418</v>
      </c>
      <c r="AR104">
        <v>0.3022638641739</v>
      </c>
      <c r="AS104" t="s">
        <v>5</v>
      </c>
      <c r="AT104">
        <v>0.99615880000000001</v>
      </c>
      <c r="AU104" t="s">
        <v>4</v>
      </c>
      <c r="AV104">
        <v>7.0654599999999998E-2</v>
      </c>
    </row>
    <row r="105" spans="1:58" x14ac:dyDescent="0.25">
      <c r="A105" t="str">
        <f t="shared" si="1"/>
        <v>feynman_test_17_23654</v>
      </c>
      <c r="B105" t="s">
        <v>145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1</v>
      </c>
      <c r="M105" t="s">
        <v>2</v>
      </c>
      <c r="N105">
        <v>7.6458700000000004E-2</v>
      </c>
      <c r="O105" t="s">
        <v>17</v>
      </c>
      <c r="P105">
        <v>112</v>
      </c>
      <c r="Q105" t="s">
        <v>0</v>
      </c>
      <c r="R105">
        <v>7203.4</v>
      </c>
      <c r="S105" t="s">
        <v>152</v>
      </c>
      <c r="T105">
        <v>2</v>
      </c>
      <c r="U105" t="s">
        <v>153</v>
      </c>
      <c r="V105">
        <v>90</v>
      </c>
      <c r="W105" t="s">
        <v>151</v>
      </c>
      <c r="X105">
        <v>644888</v>
      </c>
      <c r="Y105" t="s">
        <v>1</v>
      </c>
      <c r="Z105" t="s">
        <v>719</v>
      </c>
      <c r="AA105" t="s">
        <v>512</v>
      </c>
      <c r="AB105" t="s">
        <v>1098</v>
      </c>
      <c r="AC105" t="s">
        <v>421</v>
      </c>
      <c r="AD105" t="s">
        <v>1099</v>
      </c>
      <c r="AE105" t="s">
        <v>421</v>
      </c>
      <c r="AF105" t="s">
        <v>1100</v>
      </c>
      <c r="AG105" t="s">
        <v>421</v>
      </c>
      <c r="AH105" t="s">
        <v>1101</v>
      </c>
      <c r="AI105" t="s">
        <v>418</v>
      </c>
      <c r="AJ105" t="s">
        <v>1102</v>
      </c>
      <c r="AK105" t="s">
        <v>421</v>
      </c>
      <c r="AL105" t="s">
        <v>476</v>
      </c>
      <c r="AM105" t="s">
        <v>418</v>
      </c>
      <c r="AN105" t="s">
        <v>1103</v>
      </c>
      <c r="AO105" t="s">
        <v>421</v>
      </c>
      <c r="AP105" t="s">
        <v>1104</v>
      </c>
      <c r="AQ105" t="s">
        <v>421</v>
      </c>
      <c r="AR105" t="s">
        <v>1105</v>
      </c>
      <c r="AS105" t="s">
        <v>418</v>
      </c>
      <c r="AT105" t="s">
        <v>1106</v>
      </c>
      <c r="AU105" t="s">
        <v>421</v>
      </c>
      <c r="AV105" t="s">
        <v>1107</v>
      </c>
      <c r="AW105" t="s">
        <v>421</v>
      </c>
      <c r="AX105" t="s">
        <v>1108</v>
      </c>
      <c r="AY105" t="s">
        <v>421</v>
      </c>
      <c r="AZ105" t="s">
        <v>1109</v>
      </c>
      <c r="BA105" t="s">
        <v>418</v>
      </c>
      <c r="BB105" t="s">
        <v>1110</v>
      </c>
      <c r="BC105" t="s">
        <v>5</v>
      </c>
      <c r="BD105">
        <v>1</v>
      </c>
      <c r="BE105" t="s">
        <v>4</v>
      </c>
      <c r="BF105">
        <v>7.5939800000000002E-2</v>
      </c>
    </row>
    <row r="106" spans="1:58" x14ac:dyDescent="0.25">
      <c r="A106" t="str">
        <f t="shared" si="1"/>
        <v>feynman_test_13_23654</v>
      </c>
      <c r="B106" t="s">
        <v>132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0.98241820000000002</v>
      </c>
      <c r="M106" t="s">
        <v>2</v>
      </c>
      <c r="N106">
        <v>2.0354000000000001E-3</v>
      </c>
      <c r="O106" t="s">
        <v>17</v>
      </c>
      <c r="P106">
        <v>33</v>
      </c>
      <c r="Q106" t="s">
        <v>0</v>
      </c>
      <c r="R106">
        <v>6513</v>
      </c>
      <c r="S106" t="s">
        <v>152</v>
      </c>
      <c r="T106">
        <v>17</v>
      </c>
      <c r="U106" t="s">
        <v>153</v>
      </c>
      <c r="V106">
        <v>1027</v>
      </c>
      <c r="W106" t="s">
        <v>151</v>
      </c>
      <c r="X106">
        <v>1001965</v>
      </c>
      <c r="Y106" t="s">
        <v>1</v>
      </c>
      <c r="Z106" t="s">
        <v>720</v>
      </c>
      <c r="AA106" t="s">
        <v>512</v>
      </c>
      <c r="AB106" t="s">
        <v>1111</v>
      </c>
      <c r="AC106" t="s">
        <v>421</v>
      </c>
      <c r="AD106" t="s">
        <v>1003</v>
      </c>
      <c r="AE106" t="s">
        <v>421</v>
      </c>
      <c r="AF106" t="s">
        <v>1112</v>
      </c>
      <c r="AG106" t="s">
        <v>5</v>
      </c>
      <c r="AH106">
        <v>0.98277179999999997</v>
      </c>
      <c r="AI106" t="s">
        <v>4</v>
      </c>
      <c r="AJ106">
        <v>2.0114999999999998E-3</v>
      </c>
    </row>
    <row r="107" spans="1:58" x14ac:dyDescent="0.25">
      <c r="A107" t="str">
        <f t="shared" si="1"/>
        <v>feynman_I_9_18_23654</v>
      </c>
      <c r="B107" t="s">
        <v>150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0.99314789999999997</v>
      </c>
      <c r="M107" t="s">
        <v>2</v>
      </c>
      <c r="N107">
        <v>1.0180700000000001E-2</v>
      </c>
      <c r="O107" t="s">
        <v>17</v>
      </c>
      <c r="P107">
        <v>30</v>
      </c>
      <c r="Q107" t="s">
        <v>0</v>
      </c>
      <c r="R107">
        <v>7136.3</v>
      </c>
      <c r="S107" t="s">
        <v>152</v>
      </c>
      <c r="T107">
        <v>11</v>
      </c>
      <c r="U107" t="s">
        <v>153</v>
      </c>
      <c r="V107">
        <v>1265</v>
      </c>
      <c r="W107" t="s">
        <v>151</v>
      </c>
      <c r="X107">
        <v>1003169</v>
      </c>
      <c r="Y107" t="s">
        <v>1</v>
      </c>
      <c r="Z107" t="s">
        <v>721</v>
      </c>
      <c r="AA107" t="s">
        <v>512</v>
      </c>
      <c r="AB107" t="s">
        <v>1113</v>
      </c>
      <c r="AC107" t="s">
        <v>421</v>
      </c>
      <c r="AD107" t="s">
        <v>478</v>
      </c>
      <c r="AE107" t="s">
        <v>5</v>
      </c>
      <c r="AF107">
        <v>0.99309320000000001</v>
      </c>
      <c r="AG107" t="s">
        <v>4</v>
      </c>
      <c r="AH107">
        <v>1.0207300000000001E-2</v>
      </c>
    </row>
    <row r="108" spans="1:58" x14ac:dyDescent="0.25">
      <c r="A108" t="str">
        <f t="shared" si="1"/>
        <v>feynman_III_10_19_23654</v>
      </c>
      <c r="B108" t="s">
        <v>103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0.99992650000000005</v>
      </c>
      <c r="M108" t="s">
        <v>2</v>
      </c>
      <c r="N108">
        <v>6.2167E-2</v>
      </c>
      <c r="O108" t="s">
        <v>17</v>
      </c>
      <c r="P108">
        <v>75</v>
      </c>
      <c r="Q108" t="s">
        <v>0</v>
      </c>
      <c r="R108">
        <v>7202</v>
      </c>
      <c r="S108" t="s">
        <v>152</v>
      </c>
      <c r="T108">
        <v>8</v>
      </c>
      <c r="U108" t="s">
        <v>153</v>
      </c>
      <c r="V108">
        <v>149</v>
      </c>
      <c r="W108" t="s">
        <v>151</v>
      </c>
      <c r="X108">
        <v>692841</v>
      </c>
      <c r="Y108" t="s">
        <v>1</v>
      </c>
      <c r="Z108" t="s">
        <v>722</v>
      </c>
      <c r="AA108" t="s">
        <v>512</v>
      </c>
      <c r="AB108" t="e" cm="1">
        <f t="array" ref="AB108">-0.0258747054644*x0*X1*X3</f>
        <v>#NAME?</v>
      </c>
      <c r="AC108" t="s">
        <v>421</v>
      </c>
      <c r="AD108" t="s">
        <v>1114</v>
      </c>
      <c r="AE108" t="s">
        <v>421</v>
      </c>
      <c r="AF108" t="s">
        <v>1115</v>
      </c>
      <c r="AG108" t="s">
        <v>421</v>
      </c>
      <c r="AH108" t="s">
        <v>1116</v>
      </c>
      <c r="AI108" t="s">
        <v>421</v>
      </c>
      <c r="AJ108" t="s">
        <v>661</v>
      </c>
      <c r="AK108" t="s">
        <v>418</v>
      </c>
      <c r="AL108" t="s">
        <v>1117</v>
      </c>
      <c r="AM108" t="s">
        <v>421</v>
      </c>
      <c r="AN108" t="s">
        <v>1118</v>
      </c>
      <c r="AO108" t="s">
        <v>418</v>
      </c>
      <c r="AP108" t="s">
        <v>426</v>
      </c>
      <c r="AQ108" t="s">
        <v>421</v>
      </c>
      <c r="AR108" t="s">
        <v>1119</v>
      </c>
      <c r="AS108" t="s">
        <v>421</v>
      </c>
      <c r="AT108" t="s">
        <v>443</v>
      </c>
      <c r="AU108" t="s">
        <v>421</v>
      </c>
      <c r="AV108" t="s">
        <v>1120</v>
      </c>
      <c r="AW108" t="s">
        <v>421</v>
      </c>
      <c r="AX108" t="s">
        <v>492</v>
      </c>
      <c r="AY108" t="s">
        <v>418</v>
      </c>
      <c r="AZ108" t="s">
        <v>1121</v>
      </c>
      <c r="BA108" t="s">
        <v>5</v>
      </c>
      <c r="BB108">
        <v>0.99992650000000005</v>
      </c>
      <c r="BC108" t="s">
        <v>4</v>
      </c>
      <c r="BD108">
        <v>6.2672199999999997E-2</v>
      </c>
    </row>
    <row r="109" spans="1:58" x14ac:dyDescent="0.25">
      <c r="A109" t="str">
        <f t="shared" si="1"/>
        <v>feynman_II_13_23_23654</v>
      </c>
      <c r="B109" t="s">
        <v>58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0.99997559999999996</v>
      </c>
      <c r="M109" t="s">
        <v>2</v>
      </c>
      <c r="N109">
        <v>6.0025E-3</v>
      </c>
      <c r="O109" t="s">
        <v>17</v>
      </c>
      <c r="P109">
        <v>18</v>
      </c>
      <c r="Q109" t="s">
        <v>0</v>
      </c>
      <c r="R109">
        <v>5954.5</v>
      </c>
      <c r="S109" t="s">
        <v>152</v>
      </c>
      <c r="T109">
        <v>6</v>
      </c>
      <c r="U109" t="s">
        <v>153</v>
      </c>
      <c r="V109">
        <v>941</v>
      </c>
      <c r="W109" t="s">
        <v>151</v>
      </c>
      <c r="X109">
        <v>1000295</v>
      </c>
      <c r="Y109" t="s">
        <v>1</v>
      </c>
      <c r="Z109" t="s">
        <v>639</v>
      </c>
      <c r="AA109" t="s">
        <v>512</v>
      </c>
      <c r="AB109" t="s">
        <v>640</v>
      </c>
      <c r="AC109" t="s">
        <v>418</v>
      </c>
      <c r="AD109" t="s">
        <v>482</v>
      </c>
      <c r="AE109" t="s">
        <v>421</v>
      </c>
      <c r="AF109" t="s">
        <v>483</v>
      </c>
      <c r="AG109" t="s">
        <v>5</v>
      </c>
      <c r="AH109">
        <v>0.99997570000000002</v>
      </c>
      <c r="AI109" t="s">
        <v>4</v>
      </c>
      <c r="AJ109">
        <v>5.9861000000000003E-3</v>
      </c>
    </row>
    <row r="110" spans="1:58" x14ac:dyDescent="0.25">
      <c r="A110" t="str">
        <f t="shared" si="1"/>
        <v>feynman_test_11_23654</v>
      </c>
      <c r="B110" t="s">
        <v>91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0.9943071</v>
      </c>
      <c r="M110" t="s">
        <v>2</v>
      </c>
      <c r="N110">
        <v>7.8583600000000003E-2</v>
      </c>
      <c r="O110" t="s">
        <v>17</v>
      </c>
      <c r="P110">
        <v>62</v>
      </c>
      <c r="Q110" t="s">
        <v>0</v>
      </c>
      <c r="R110">
        <v>7201</v>
      </c>
      <c r="S110" t="s">
        <v>152</v>
      </c>
      <c r="T110">
        <v>8</v>
      </c>
      <c r="U110" t="s">
        <v>153</v>
      </c>
      <c r="V110">
        <v>320</v>
      </c>
      <c r="W110" t="s">
        <v>151</v>
      </c>
      <c r="X110">
        <v>917560</v>
      </c>
      <c r="Y110" t="s">
        <v>1</v>
      </c>
      <c r="Z110" t="s">
        <v>723</v>
      </c>
      <c r="AA110" t="s">
        <v>512</v>
      </c>
      <c r="AB110" t="s">
        <v>1122</v>
      </c>
      <c r="AC110" t="s">
        <v>418</v>
      </c>
      <c r="AD110" t="s">
        <v>1123</v>
      </c>
      <c r="AE110" t="s">
        <v>421</v>
      </c>
      <c r="AF110" t="s">
        <v>1124</v>
      </c>
      <c r="AG110" t="s">
        <v>421</v>
      </c>
      <c r="AH110" t="s">
        <v>1125</v>
      </c>
      <c r="AI110" t="s">
        <v>421</v>
      </c>
      <c r="AJ110" t="s">
        <v>1126</v>
      </c>
      <c r="AK110" t="s">
        <v>421</v>
      </c>
      <c r="AL110" t="s">
        <v>1127</v>
      </c>
      <c r="AM110" t="s">
        <v>418</v>
      </c>
      <c r="AN110" t="s">
        <v>469</v>
      </c>
      <c r="AO110" t="s">
        <v>421</v>
      </c>
      <c r="AP110" t="s">
        <v>1128</v>
      </c>
      <c r="AQ110" t="s">
        <v>5</v>
      </c>
      <c r="AR110">
        <v>0.99393940000000003</v>
      </c>
      <c r="AS110" t="s">
        <v>4</v>
      </c>
      <c r="AT110">
        <v>7.9808100000000007E-2</v>
      </c>
    </row>
    <row r="111" spans="1:58" x14ac:dyDescent="0.25">
      <c r="A111" t="str">
        <f t="shared" si="1"/>
        <v>feynman_test_1_23654</v>
      </c>
      <c r="B111" t="s">
        <v>147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23654</v>
      </c>
      <c r="I111" t="s">
        <v>192</v>
      </c>
      <c r="J111">
        <v>1E-3</v>
      </c>
      <c r="K111" t="s">
        <v>3</v>
      </c>
      <c r="L111">
        <v>0.99999800000000005</v>
      </c>
      <c r="M111" t="s">
        <v>2</v>
      </c>
      <c r="N111">
        <v>1.65755E-2</v>
      </c>
      <c r="O111" t="s">
        <v>17</v>
      </c>
      <c r="P111">
        <v>94</v>
      </c>
      <c r="Q111" t="s">
        <v>0</v>
      </c>
      <c r="R111">
        <v>7202.2</v>
      </c>
      <c r="S111" t="s">
        <v>152</v>
      </c>
      <c r="T111">
        <v>5</v>
      </c>
      <c r="U111" t="s">
        <v>153</v>
      </c>
      <c r="V111">
        <v>124</v>
      </c>
      <c r="W111" t="s">
        <v>151</v>
      </c>
      <c r="X111">
        <v>822255</v>
      </c>
      <c r="Y111" t="s">
        <v>1</v>
      </c>
      <c r="Z111" t="s">
        <v>724</v>
      </c>
      <c r="AA111" t="s">
        <v>512</v>
      </c>
      <c r="AB111" t="s">
        <v>1129</v>
      </c>
      <c r="AC111" t="s">
        <v>421</v>
      </c>
      <c r="AD111" t="s">
        <v>1130</v>
      </c>
      <c r="AE111" t="s">
        <v>421</v>
      </c>
      <c r="AF111" t="s">
        <v>1131</v>
      </c>
      <c r="AG111" t="s">
        <v>421</v>
      </c>
      <c r="AH111" t="s">
        <v>1132</v>
      </c>
      <c r="AI111" t="s">
        <v>421</v>
      </c>
      <c r="AJ111" t="s">
        <v>1133</v>
      </c>
      <c r="AK111" t="s">
        <v>421</v>
      </c>
      <c r="AL111" t="s">
        <v>1134</v>
      </c>
      <c r="AM111" t="s">
        <v>5</v>
      </c>
      <c r="AN111">
        <v>0.99999800000000005</v>
      </c>
      <c r="AO111" t="s">
        <v>4</v>
      </c>
      <c r="AP111">
        <v>1.6713499999999999E-2</v>
      </c>
    </row>
    <row r="112" spans="1:58" x14ac:dyDescent="0.25">
      <c r="A112" t="str">
        <f t="shared" si="1"/>
        <v>feynman_I_29_16_23654</v>
      </c>
      <c r="B112" t="s">
        <v>88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23654</v>
      </c>
      <c r="I112" t="s">
        <v>192</v>
      </c>
      <c r="J112">
        <v>1E-3</v>
      </c>
      <c r="K112" t="s">
        <v>3</v>
      </c>
      <c r="L112">
        <v>0.96556140000000001</v>
      </c>
      <c r="M112" t="s">
        <v>2</v>
      </c>
      <c r="N112">
        <v>0.35626720000000001</v>
      </c>
      <c r="O112" t="s">
        <v>17</v>
      </c>
      <c r="P112">
        <v>76</v>
      </c>
      <c r="Q112" t="s">
        <v>0</v>
      </c>
      <c r="R112">
        <v>7203.2</v>
      </c>
      <c r="S112" t="s">
        <v>152</v>
      </c>
      <c r="T112">
        <v>9</v>
      </c>
      <c r="U112" t="s">
        <v>153</v>
      </c>
      <c r="V112">
        <v>165</v>
      </c>
      <c r="W112" t="s">
        <v>151</v>
      </c>
      <c r="X112">
        <v>736307</v>
      </c>
      <c r="Y112" t="s">
        <v>1</v>
      </c>
      <c r="Z112" t="e" cm="1">
        <f t="array" aca="1" ref="Z112" ca="1">-2.8070141651908+(1.0007825408854*x0)+(1.0009336930371*X1)+(0.8149889421252*X2)+(0.4250553996921*X3)+((-1.0461731709749*X3)*pow(COS((((1+pow((1+X3),-1))+(X2*SIN(pow((1+X3),-1))))+SIN((X2*pow(X3,-1))))),2))+(((-2.4944409992423*pow(COS(((1.3129617962078+(X2*SIN(pow(X3,-1))))+SIN((X2*pow(X3,-1))))),4))*LOG(x0))*LOG(X1))</f>
        <v>#NAME?</v>
      </c>
      <c r="AA112" t="s">
        <v>512</v>
      </c>
      <c r="AB112" t="s">
        <v>1135</v>
      </c>
      <c r="AC112" t="s">
        <v>421</v>
      </c>
      <c r="AD112" t="s">
        <v>1136</v>
      </c>
      <c r="AE112" t="s">
        <v>421</v>
      </c>
      <c r="AF112" t="s">
        <v>1137</v>
      </c>
      <c r="AG112" t="s">
        <v>418</v>
      </c>
      <c r="AH112" t="s">
        <v>1138</v>
      </c>
      <c r="AI112" t="s">
        <v>421</v>
      </c>
      <c r="AJ112" t="s">
        <v>1139</v>
      </c>
      <c r="AK112" t="s">
        <v>421</v>
      </c>
      <c r="AL112" t="s">
        <v>494</v>
      </c>
      <c r="AM112" t="s">
        <v>421</v>
      </c>
      <c r="AN112" t="s">
        <v>1140</v>
      </c>
      <c r="AO112" t="s">
        <v>421</v>
      </c>
      <c r="AP112" t="s">
        <v>1141</v>
      </c>
      <c r="AQ112" t="s">
        <v>421</v>
      </c>
      <c r="AR112" t="s">
        <v>492</v>
      </c>
      <c r="AS112" t="s">
        <v>421</v>
      </c>
      <c r="AT112" t="s">
        <v>1142</v>
      </c>
      <c r="AU112" t="s">
        <v>418</v>
      </c>
      <c r="AV112" t="s">
        <v>1143</v>
      </c>
      <c r="AW112" t="s">
        <v>421</v>
      </c>
      <c r="AX112" t="s">
        <v>1141</v>
      </c>
      <c r="AY112" t="s">
        <v>421</v>
      </c>
      <c r="AZ112" t="s">
        <v>1144</v>
      </c>
      <c r="BA112" t="s">
        <v>418</v>
      </c>
      <c r="BB112">
        <v>2.8070141651907998</v>
      </c>
      <c r="BC112" t="s">
        <v>5</v>
      </c>
      <c r="BD112">
        <v>0.96608830000000001</v>
      </c>
      <c r="BE112" t="s">
        <v>4</v>
      </c>
      <c r="BF112">
        <v>0.35288930000000002</v>
      </c>
    </row>
    <row r="113" spans="1:42" x14ac:dyDescent="0.25">
      <c r="A113" t="str">
        <f t="shared" si="1"/>
        <v>feynman_test_12_23654</v>
      </c>
      <c r="B113" t="s">
        <v>124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23654</v>
      </c>
      <c r="I113" t="s">
        <v>192</v>
      </c>
      <c r="J113">
        <v>1E-3</v>
      </c>
      <c r="K113" t="s">
        <v>3</v>
      </c>
      <c r="L113">
        <v>0.99999830000000001</v>
      </c>
      <c r="M113" t="s">
        <v>2</v>
      </c>
      <c r="N113">
        <v>1.8808999999999999E-2</v>
      </c>
      <c r="O113" t="s">
        <v>17</v>
      </c>
      <c r="P113">
        <v>10</v>
      </c>
      <c r="Q113" t="s">
        <v>0</v>
      </c>
      <c r="R113">
        <v>6542.6</v>
      </c>
      <c r="S113" t="s">
        <v>152</v>
      </c>
      <c r="T113">
        <v>4</v>
      </c>
      <c r="U113" t="s">
        <v>153</v>
      </c>
      <c r="V113">
        <v>852</v>
      </c>
      <c r="W113" t="s">
        <v>151</v>
      </c>
      <c r="X113">
        <v>1000893</v>
      </c>
      <c r="Y113" t="s">
        <v>1</v>
      </c>
      <c r="Z113" t="s">
        <v>634</v>
      </c>
      <c r="AA113" t="s">
        <v>512</v>
      </c>
      <c r="AB113" t="s">
        <v>635</v>
      </c>
      <c r="AC113" t="s">
        <v>5</v>
      </c>
      <c r="AD113">
        <v>0.99999839999999995</v>
      </c>
      <c r="AE113" t="s">
        <v>4</v>
      </c>
      <c r="AF113">
        <v>1.8537100000000001E-2</v>
      </c>
    </row>
    <row r="114" spans="1:42" x14ac:dyDescent="0.25">
      <c r="A114" t="str">
        <f t="shared" si="1"/>
        <v>feynman_II_2_42_23654</v>
      </c>
      <c r="B114" t="s">
        <v>127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23654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24</v>
      </c>
      <c r="Q114" t="s">
        <v>0</v>
      </c>
      <c r="R114">
        <v>739.2</v>
      </c>
      <c r="S114" t="s">
        <v>152</v>
      </c>
      <c r="T114">
        <v>5</v>
      </c>
      <c r="U114" t="s">
        <v>153</v>
      </c>
      <c r="V114">
        <v>47</v>
      </c>
      <c r="W114" t="s">
        <v>151</v>
      </c>
      <c r="X114">
        <v>101419</v>
      </c>
      <c r="Y114" t="s">
        <v>1</v>
      </c>
      <c r="Z114" t="s">
        <v>725</v>
      </c>
      <c r="AA114" t="s">
        <v>512</v>
      </c>
      <c r="AB114" t="s">
        <v>1145</v>
      </c>
      <c r="AC114" t="s">
        <v>421</v>
      </c>
      <c r="AD114" t="s">
        <v>1146</v>
      </c>
      <c r="AE114" t="s">
        <v>5</v>
      </c>
      <c r="AF114">
        <v>1</v>
      </c>
      <c r="AG114" t="s">
        <v>4</v>
      </c>
      <c r="AH114">
        <v>0</v>
      </c>
    </row>
    <row r="115" spans="1:42" x14ac:dyDescent="0.25">
      <c r="A115" t="str">
        <f t="shared" si="1"/>
        <v>feynman_I_39_1_15795</v>
      </c>
      <c r="B115" t="s">
        <v>39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15795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6</v>
      </c>
      <c r="Q115" t="s">
        <v>0</v>
      </c>
      <c r="R115">
        <v>2.1</v>
      </c>
      <c r="S115" t="s">
        <v>152</v>
      </c>
      <c r="T115">
        <v>1</v>
      </c>
      <c r="U115" t="s">
        <v>153</v>
      </c>
      <c r="V115">
        <v>2</v>
      </c>
      <c r="W115" t="s">
        <v>151</v>
      </c>
      <c r="X115">
        <v>520</v>
      </c>
      <c r="Y115" t="s">
        <v>1</v>
      </c>
      <c r="Z115" t="s">
        <v>515</v>
      </c>
      <c r="AA115" t="s">
        <v>512</v>
      </c>
      <c r="AB115" t="s">
        <v>516</v>
      </c>
      <c r="AC115" t="s">
        <v>5</v>
      </c>
      <c r="AD115">
        <v>1</v>
      </c>
      <c r="AE115" t="s">
        <v>4</v>
      </c>
      <c r="AF115">
        <v>0</v>
      </c>
    </row>
    <row r="116" spans="1:42" x14ac:dyDescent="0.25">
      <c r="A116" t="str">
        <f t="shared" si="1"/>
        <v>feynman_II_34_2_15795</v>
      </c>
      <c r="B116" t="s">
        <v>63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15795</v>
      </c>
      <c r="I116" t="s">
        <v>192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17</v>
      </c>
      <c r="P116">
        <v>8</v>
      </c>
      <c r="Q116" t="s">
        <v>0</v>
      </c>
      <c r="R116">
        <v>5.0999999999999996</v>
      </c>
      <c r="S116" t="s">
        <v>152</v>
      </c>
      <c r="T116">
        <v>1</v>
      </c>
      <c r="U116" t="s">
        <v>153</v>
      </c>
      <c r="V116">
        <v>3</v>
      </c>
      <c r="W116" t="s">
        <v>151</v>
      </c>
      <c r="X116">
        <v>1106</v>
      </c>
      <c r="Y116" t="s">
        <v>1</v>
      </c>
      <c r="Z116" t="s">
        <v>529</v>
      </c>
      <c r="AA116" t="s">
        <v>512</v>
      </c>
      <c r="AB116" t="s">
        <v>530</v>
      </c>
      <c r="AC116" t="s">
        <v>5</v>
      </c>
      <c r="AD116">
        <v>1</v>
      </c>
      <c r="AE116" t="s">
        <v>4</v>
      </c>
      <c r="AF116">
        <v>0</v>
      </c>
    </row>
    <row r="117" spans="1:42" x14ac:dyDescent="0.25">
      <c r="A117" t="str">
        <f t="shared" si="1"/>
        <v>feynman_III_15_27_15795</v>
      </c>
      <c r="B117" t="s">
        <v>59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15795</v>
      </c>
      <c r="I117" t="s">
        <v>192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17</v>
      </c>
      <c r="P117">
        <v>12</v>
      </c>
      <c r="Q117" t="s">
        <v>0</v>
      </c>
      <c r="R117">
        <v>7.9</v>
      </c>
      <c r="S117" t="s">
        <v>152</v>
      </c>
      <c r="T117">
        <v>1</v>
      </c>
      <c r="U117" t="s">
        <v>153</v>
      </c>
      <c r="V117">
        <v>3</v>
      </c>
      <c r="W117" t="s">
        <v>151</v>
      </c>
      <c r="X117">
        <v>1774</v>
      </c>
      <c r="Y117" t="s">
        <v>1</v>
      </c>
      <c r="Z117" t="s">
        <v>545</v>
      </c>
      <c r="AA117" t="s">
        <v>512</v>
      </c>
      <c r="AB117" t="s">
        <v>546</v>
      </c>
      <c r="AC117" t="s">
        <v>5</v>
      </c>
      <c r="AD117">
        <v>1</v>
      </c>
      <c r="AE117" t="s">
        <v>4</v>
      </c>
      <c r="AF117">
        <v>0</v>
      </c>
    </row>
    <row r="118" spans="1:42" x14ac:dyDescent="0.25">
      <c r="A118" t="str">
        <f t="shared" si="1"/>
        <v>feynman_I_39_22_15795</v>
      </c>
      <c r="B118" t="s">
        <v>99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15795</v>
      </c>
      <c r="I118" t="s">
        <v>192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17</v>
      </c>
      <c r="P118">
        <v>12</v>
      </c>
      <c r="Q118" t="s">
        <v>0</v>
      </c>
      <c r="R118">
        <v>12.4</v>
      </c>
      <c r="S118" t="s">
        <v>152</v>
      </c>
      <c r="T118">
        <v>1</v>
      </c>
      <c r="U118" t="s">
        <v>153</v>
      </c>
      <c r="V118">
        <v>4</v>
      </c>
      <c r="W118" t="s">
        <v>151</v>
      </c>
      <c r="X118">
        <v>2675</v>
      </c>
      <c r="Y118" t="s">
        <v>1</v>
      </c>
      <c r="Z118" t="s">
        <v>551</v>
      </c>
      <c r="AA118" t="s">
        <v>512</v>
      </c>
      <c r="AB118" t="s">
        <v>552</v>
      </c>
      <c r="AC118" t="s">
        <v>5</v>
      </c>
      <c r="AD118">
        <v>1</v>
      </c>
      <c r="AE118" t="s">
        <v>4</v>
      </c>
      <c r="AF118">
        <v>0</v>
      </c>
    </row>
    <row r="119" spans="1:42" x14ac:dyDescent="0.25">
      <c r="A119" t="str">
        <f t="shared" si="1"/>
        <v>feynman_I_43_43_15795</v>
      </c>
      <c r="B119" t="s">
        <v>90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15795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18</v>
      </c>
      <c r="Q119" t="s">
        <v>0</v>
      </c>
      <c r="R119">
        <v>20.7</v>
      </c>
      <c r="S119" t="s">
        <v>152</v>
      </c>
      <c r="T119">
        <v>1</v>
      </c>
      <c r="U119" t="s">
        <v>153</v>
      </c>
      <c r="V119">
        <v>5</v>
      </c>
      <c r="W119" t="s">
        <v>151</v>
      </c>
      <c r="X119">
        <v>4234</v>
      </c>
      <c r="Y119" t="s">
        <v>1</v>
      </c>
      <c r="Z119" t="s">
        <v>606</v>
      </c>
      <c r="AA119" t="s">
        <v>512</v>
      </c>
      <c r="AB119" t="s">
        <v>607</v>
      </c>
      <c r="AC119" t="s">
        <v>418</v>
      </c>
      <c r="AD119" t="s">
        <v>442</v>
      </c>
      <c r="AE119" t="s">
        <v>5</v>
      </c>
      <c r="AF119">
        <v>1</v>
      </c>
      <c r="AG119" t="s">
        <v>4</v>
      </c>
      <c r="AH119">
        <v>0</v>
      </c>
    </row>
    <row r="120" spans="1:42" x14ac:dyDescent="0.25">
      <c r="A120" t="str">
        <f t="shared" si="1"/>
        <v>strogatz_predprey2_15795</v>
      </c>
      <c r="B120" t="s">
        <v>28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15795</v>
      </c>
      <c r="I120" t="s">
        <v>192</v>
      </c>
      <c r="J120">
        <v>1E-3</v>
      </c>
      <c r="K120" t="s">
        <v>3</v>
      </c>
      <c r="L120">
        <v>1</v>
      </c>
      <c r="M120" t="s">
        <v>2</v>
      </c>
      <c r="N120">
        <v>0</v>
      </c>
      <c r="O120" t="s">
        <v>17</v>
      </c>
      <c r="P120">
        <v>20</v>
      </c>
      <c r="Q120" t="s">
        <v>0</v>
      </c>
      <c r="R120">
        <v>52.8</v>
      </c>
      <c r="S120" t="s">
        <v>152</v>
      </c>
      <c r="T120">
        <v>3</v>
      </c>
      <c r="U120" t="s">
        <v>153</v>
      </c>
      <c r="V120">
        <v>19</v>
      </c>
      <c r="W120" t="s">
        <v>151</v>
      </c>
      <c r="X120">
        <v>25135</v>
      </c>
      <c r="Y120" t="s">
        <v>1</v>
      </c>
      <c r="Z120" t="s">
        <v>726</v>
      </c>
      <c r="AA120" t="s">
        <v>512</v>
      </c>
      <c r="AB120" t="s">
        <v>1147</v>
      </c>
      <c r="AC120" t="s">
        <v>421</v>
      </c>
      <c r="AD120" t="s">
        <v>443</v>
      </c>
      <c r="AE120" t="s">
        <v>421</v>
      </c>
      <c r="AF120" t="s">
        <v>454</v>
      </c>
      <c r="AG120" t="s">
        <v>418</v>
      </c>
      <c r="AH120" t="s">
        <v>1148</v>
      </c>
      <c r="AI120" t="s">
        <v>5</v>
      </c>
      <c r="AJ120">
        <v>1</v>
      </c>
      <c r="AK120" t="s">
        <v>4</v>
      </c>
      <c r="AL120">
        <v>0</v>
      </c>
    </row>
    <row r="121" spans="1:42" x14ac:dyDescent="0.25">
      <c r="A121" t="str">
        <f t="shared" si="1"/>
        <v>feynman_I_13_4_15795</v>
      </c>
      <c r="B121" t="s">
        <v>107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15795</v>
      </c>
      <c r="I121" t="s">
        <v>192</v>
      </c>
      <c r="J121">
        <v>1E-3</v>
      </c>
      <c r="K121" t="s">
        <v>3</v>
      </c>
      <c r="L121">
        <v>1</v>
      </c>
      <c r="M121" t="s">
        <v>2</v>
      </c>
      <c r="N121">
        <v>0</v>
      </c>
      <c r="O121" t="s">
        <v>17</v>
      </c>
      <c r="P121">
        <v>24</v>
      </c>
      <c r="Q121" t="s">
        <v>0</v>
      </c>
      <c r="R121">
        <v>72.7</v>
      </c>
      <c r="S121" t="s">
        <v>152</v>
      </c>
      <c r="T121">
        <v>1</v>
      </c>
      <c r="U121" t="s">
        <v>153</v>
      </c>
      <c r="V121">
        <v>10</v>
      </c>
      <c r="W121" t="s">
        <v>151</v>
      </c>
      <c r="X121">
        <v>12116</v>
      </c>
      <c r="Y121" t="s">
        <v>1</v>
      </c>
      <c r="Z121" t="s">
        <v>608</v>
      </c>
      <c r="AA121" t="s">
        <v>512</v>
      </c>
      <c r="AB121" t="s">
        <v>609</v>
      </c>
      <c r="AC121" t="s">
        <v>421</v>
      </c>
      <c r="AD121" t="s">
        <v>445</v>
      </c>
      <c r="AE121" t="s">
        <v>421</v>
      </c>
      <c r="AF121" t="s">
        <v>446</v>
      </c>
      <c r="AG121" t="s">
        <v>5</v>
      </c>
      <c r="AH121">
        <v>1</v>
      </c>
      <c r="AI121" t="s">
        <v>4</v>
      </c>
      <c r="AJ121">
        <v>0</v>
      </c>
    </row>
    <row r="122" spans="1:42" x14ac:dyDescent="0.25">
      <c r="A122" t="str">
        <f t="shared" si="1"/>
        <v>strogatz_lv1_15795</v>
      </c>
      <c r="B122" t="s">
        <v>29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16</v>
      </c>
      <c r="Q122" t="s">
        <v>0</v>
      </c>
      <c r="R122">
        <v>6.9</v>
      </c>
      <c r="S122" t="s">
        <v>152</v>
      </c>
      <c r="T122">
        <v>1</v>
      </c>
      <c r="U122" t="s">
        <v>153</v>
      </c>
      <c r="V122">
        <v>5</v>
      </c>
      <c r="W122" t="s">
        <v>151</v>
      </c>
      <c r="X122">
        <v>3689</v>
      </c>
      <c r="Y122" t="s">
        <v>1</v>
      </c>
      <c r="Z122" t="s">
        <v>727</v>
      </c>
      <c r="AA122" t="s">
        <v>512</v>
      </c>
      <c r="AB122" t="e" cm="1">
        <f t="array" ref="AB122">-2*x0*X1</f>
        <v>#NAME?</v>
      </c>
      <c r="AC122" t="s">
        <v>421</v>
      </c>
      <c r="AD122" t="s">
        <v>1149</v>
      </c>
      <c r="AE122" t="s">
        <v>418</v>
      </c>
      <c r="AF122" t="s">
        <v>451</v>
      </c>
      <c r="AG122" t="s">
        <v>5</v>
      </c>
      <c r="AH122">
        <v>1</v>
      </c>
      <c r="AI122" t="s">
        <v>4</v>
      </c>
      <c r="AJ122">
        <v>0</v>
      </c>
    </row>
    <row r="123" spans="1:42" x14ac:dyDescent="0.25">
      <c r="A123" t="str">
        <f t="shared" si="1"/>
        <v>feynman_II_13_34_23654</v>
      </c>
      <c r="B123" t="s">
        <v>56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0.99999760000000004</v>
      </c>
      <c r="M123" t="s">
        <v>2</v>
      </c>
      <c r="N123">
        <v>3.274E-3</v>
      </c>
      <c r="O123" t="s">
        <v>17</v>
      </c>
      <c r="P123">
        <v>28</v>
      </c>
      <c r="Q123" t="s">
        <v>0</v>
      </c>
      <c r="R123">
        <v>6369.3</v>
      </c>
      <c r="S123" t="s">
        <v>152</v>
      </c>
      <c r="T123">
        <v>4</v>
      </c>
      <c r="U123" t="s">
        <v>153</v>
      </c>
      <c r="V123">
        <v>838</v>
      </c>
      <c r="W123" t="s">
        <v>151</v>
      </c>
      <c r="X123">
        <v>1000832</v>
      </c>
      <c r="Y123" t="s">
        <v>1</v>
      </c>
      <c r="Z123" t="s">
        <v>642</v>
      </c>
      <c r="AA123" t="s">
        <v>512</v>
      </c>
      <c r="AB123" t="s">
        <v>643</v>
      </c>
      <c r="AC123" t="s">
        <v>418</v>
      </c>
      <c r="AD123" t="s">
        <v>489</v>
      </c>
      <c r="AE123" t="s">
        <v>421</v>
      </c>
      <c r="AF123" t="s">
        <v>490</v>
      </c>
      <c r="AG123" t="s">
        <v>421</v>
      </c>
      <c r="AH123" t="s">
        <v>491</v>
      </c>
      <c r="AI123" t="s">
        <v>5</v>
      </c>
      <c r="AJ123">
        <v>0.99999749999999998</v>
      </c>
      <c r="AK123" t="s">
        <v>4</v>
      </c>
      <c r="AL123">
        <v>3.3313000000000001E-3</v>
      </c>
    </row>
    <row r="124" spans="1:42" x14ac:dyDescent="0.25">
      <c r="A124" t="str">
        <f t="shared" si="1"/>
        <v>feynman_I_13_12_23654</v>
      </c>
      <c r="B124" t="s">
        <v>128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32</v>
      </c>
      <c r="Q124" t="s">
        <v>0</v>
      </c>
      <c r="R124">
        <v>1499.1</v>
      </c>
      <c r="S124" t="s">
        <v>152</v>
      </c>
      <c r="T124">
        <v>2</v>
      </c>
      <c r="U124" t="s">
        <v>153</v>
      </c>
      <c r="V124">
        <v>39</v>
      </c>
      <c r="W124" t="s">
        <v>151</v>
      </c>
      <c r="X124">
        <v>170683</v>
      </c>
      <c r="Y124" t="s">
        <v>1</v>
      </c>
      <c r="Z124" t="s">
        <v>728</v>
      </c>
      <c r="AA124" t="s">
        <v>512</v>
      </c>
      <c r="AB124" t="s">
        <v>1150</v>
      </c>
      <c r="AC124" t="s">
        <v>418</v>
      </c>
      <c r="AD124" t="s">
        <v>1151</v>
      </c>
      <c r="AE124" t="s">
        <v>5</v>
      </c>
      <c r="AF124">
        <v>1</v>
      </c>
      <c r="AG124" t="s">
        <v>4</v>
      </c>
      <c r="AH124">
        <v>0</v>
      </c>
    </row>
    <row r="125" spans="1:42" x14ac:dyDescent="0.25">
      <c r="A125" t="str">
        <f t="shared" si="1"/>
        <v>strogatz_vdp2_15795</v>
      </c>
      <c r="B125" t="s">
        <v>18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4</v>
      </c>
      <c r="Q125" t="s">
        <v>0</v>
      </c>
      <c r="R125">
        <v>0.6</v>
      </c>
      <c r="S125" t="s">
        <v>152</v>
      </c>
      <c r="T125">
        <v>1</v>
      </c>
      <c r="U125" t="s">
        <v>153</v>
      </c>
      <c r="V125">
        <v>2</v>
      </c>
      <c r="W125" t="s">
        <v>151</v>
      </c>
      <c r="X125">
        <v>451</v>
      </c>
      <c r="Y125" t="s">
        <v>1</v>
      </c>
      <c r="Z125" t="s">
        <v>511</v>
      </c>
      <c r="AA125" t="s">
        <v>512</v>
      </c>
      <c r="AB125" t="e" cm="1">
        <f t="array" ref="AB125">-0.1*x0</f>
        <v>#NAME?</v>
      </c>
      <c r="AC125" t="s">
        <v>5</v>
      </c>
      <c r="AD125">
        <v>1</v>
      </c>
      <c r="AE125" t="s">
        <v>4</v>
      </c>
      <c r="AF125">
        <v>0</v>
      </c>
    </row>
    <row r="126" spans="1:42" x14ac:dyDescent="0.25">
      <c r="A126" t="str">
        <f t="shared" si="1"/>
        <v>feynman_I_14_4_15795</v>
      </c>
      <c r="B126" t="s">
        <v>41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8</v>
      </c>
      <c r="Q126" t="s">
        <v>0</v>
      </c>
      <c r="R126">
        <v>6.2</v>
      </c>
      <c r="S126" t="s">
        <v>152</v>
      </c>
      <c r="T126">
        <v>1</v>
      </c>
      <c r="U126" t="s">
        <v>153</v>
      </c>
      <c r="V126">
        <v>3</v>
      </c>
      <c r="W126" t="s">
        <v>151</v>
      </c>
      <c r="X126">
        <v>1410</v>
      </c>
      <c r="Y126" t="s">
        <v>1</v>
      </c>
      <c r="Z126" t="s">
        <v>523</v>
      </c>
      <c r="AA126" t="s">
        <v>512</v>
      </c>
      <c r="AB126" t="s">
        <v>524</v>
      </c>
      <c r="AC126" t="s">
        <v>5</v>
      </c>
      <c r="AD126">
        <v>1</v>
      </c>
      <c r="AE126" t="s">
        <v>4</v>
      </c>
      <c r="AF126">
        <v>0</v>
      </c>
    </row>
    <row r="127" spans="1:42" x14ac:dyDescent="0.25">
      <c r="A127" t="str">
        <f t="shared" si="1"/>
        <v>feynman_II_4_23_15795</v>
      </c>
      <c r="B127" t="s">
        <v>81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12</v>
      </c>
      <c r="Q127" t="s">
        <v>0</v>
      </c>
      <c r="R127">
        <v>7.8</v>
      </c>
      <c r="S127" t="s">
        <v>152</v>
      </c>
      <c r="T127">
        <v>1</v>
      </c>
      <c r="U127" t="s">
        <v>153</v>
      </c>
      <c r="V127">
        <v>3</v>
      </c>
      <c r="W127" t="s">
        <v>151</v>
      </c>
      <c r="X127">
        <v>1776</v>
      </c>
      <c r="Y127" t="s">
        <v>1</v>
      </c>
      <c r="Z127" t="s">
        <v>539</v>
      </c>
      <c r="AA127" t="s">
        <v>512</v>
      </c>
      <c r="AB127" t="s">
        <v>540</v>
      </c>
      <c r="AC127" t="s">
        <v>5</v>
      </c>
      <c r="AD127">
        <v>1</v>
      </c>
      <c r="AE127" t="s">
        <v>4</v>
      </c>
      <c r="AF127">
        <v>0</v>
      </c>
    </row>
    <row r="128" spans="1:42" x14ac:dyDescent="0.25">
      <c r="A128" t="str">
        <f t="shared" si="1"/>
        <v>feynman_I_32_17_23654</v>
      </c>
      <c r="B128" t="s">
        <v>137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0.99997789999999998</v>
      </c>
      <c r="M128" t="s">
        <v>2</v>
      </c>
      <c r="N128">
        <v>2.1996600000000002E-2</v>
      </c>
      <c r="O128" t="s">
        <v>17</v>
      </c>
      <c r="P128">
        <v>78</v>
      </c>
      <c r="Q128" t="s">
        <v>0</v>
      </c>
      <c r="R128">
        <v>7202.3</v>
      </c>
      <c r="S128" t="s">
        <v>152</v>
      </c>
      <c r="T128">
        <v>7</v>
      </c>
      <c r="U128" t="s">
        <v>153</v>
      </c>
      <c r="V128">
        <v>109</v>
      </c>
      <c r="W128" t="s">
        <v>151</v>
      </c>
      <c r="X128">
        <v>752375</v>
      </c>
      <c r="Y128" t="s">
        <v>1</v>
      </c>
      <c r="Z128" t="s">
        <v>729</v>
      </c>
      <c r="AA128" t="s">
        <v>512</v>
      </c>
      <c r="AB128" t="s">
        <v>1152</v>
      </c>
      <c r="AC128" t="s">
        <v>421</v>
      </c>
      <c r="AD128" t="s">
        <v>1153</v>
      </c>
      <c r="AE128" t="s">
        <v>421</v>
      </c>
      <c r="AF128" t="s">
        <v>1154</v>
      </c>
      <c r="AG128" t="s">
        <v>421</v>
      </c>
      <c r="AH128" t="s">
        <v>481</v>
      </c>
      <c r="AI128" t="s">
        <v>421</v>
      </c>
      <c r="AJ128" t="s">
        <v>1155</v>
      </c>
      <c r="AK128" t="s">
        <v>421</v>
      </c>
      <c r="AL128">
        <v>2.3948288284700001E-2</v>
      </c>
      <c r="AM128" t="s">
        <v>5</v>
      </c>
      <c r="AN128">
        <v>0.99997720000000001</v>
      </c>
      <c r="AO128" t="s">
        <v>4</v>
      </c>
      <c r="AP128">
        <v>2.22732E-2</v>
      </c>
    </row>
    <row r="129" spans="1:74" x14ac:dyDescent="0.25">
      <c r="A129" t="str">
        <f t="shared" si="1"/>
        <v>feynman_I_34_8_15795</v>
      </c>
      <c r="B129" t="s">
        <v>102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12</v>
      </c>
      <c r="Q129" t="s">
        <v>0</v>
      </c>
      <c r="R129">
        <v>12.4</v>
      </c>
      <c r="S129" t="s">
        <v>152</v>
      </c>
      <c r="T129">
        <v>1</v>
      </c>
      <c r="U129" t="s">
        <v>153</v>
      </c>
      <c r="V129">
        <v>4</v>
      </c>
      <c r="W129" t="s">
        <v>151</v>
      </c>
      <c r="X129">
        <v>2582</v>
      </c>
      <c r="Y129" t="s">
        <v>1</v>
      </c>
      <c r="Z129" t="s">
        <v>555</v>
      </c>
      <c r="AA129" t="s">
        <v>512</v>
      </c>
      <c r="AB129" t="s">
        <v>556</v>
      </c>
      <c r="AC129" t="s">
        <v>5</v>
      </c>
      <c r="AD129">
        <v>1</v>
      </c>
      <c r="AE129" t="s">
        <v>4</v>
      </c>
      <c r="AF129">
        <v>0</v>
      </c>
    </row>
    <row r="130" spans="1:74" x14ac:dyDescent="0.25">
      <c r="A130" t="str">
        <f t="shared" ref="A130:A193" si="2">CONCATENATE(B130, "_", H130)</f>
        <v>feynman_II_15_5_15795</v>
      </c>
      <c r="B130" t="s">
        <v>69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15795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9</v>
      </c>
      <c r="Q130" t="s">
        <v>0</v>
      </c>
      <c r="R130">
        <v>13</v>
      </c>
      <c r="S130" t="s">
        <v>152</v>
      </c>
      <c r="T130">
        <v>1</v>
      </c>
      <c r="U130" t="s">
        <v>153</v>
      </c>
      <c r="V130">
        <v>6</v>
      </c>
      <c r="W130" t="s">
        <v>151</v>
      </c>
      <c r="X130">
        <v>2895</v>
      </c>
      <c r="Y130" t="s">
        <v>1</v>
      </c>
      <c r="Z130" t="s">
        <v>580</v>
      </c>
      <c r="AA130" t="s">
        <v>512</v>
      </c>
      <c r="AB130" t="e" cm="1">
        <f t="array" ref="AB130">-1*x0*X1*COS(X2)</f>
        <v>#NAME?</v>
      </c>
      <c r="AC130" t="s">
        <v>5</v>
      </c>
      <c r="AD130">
        <v>1</v>
      </c>
      <c r="AE130" t="s">
        <v>4</v>
      </c>
      <c r="AF130">
        <v>0</v>
      </c>
    </row>
    <row r="131" spans="1:74" x14ac:dyDescent="0.25">
      <c r="A131" t="str">
        <f t="shared" si="2"/>
        <v>feynman_III_19_51_15795</v>
      </c>
      <c r="B131" t="s">
        <v>135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20</v>
      </c>
      <c r="Q131" t="s">
        <v>0</v>
      </c>
      <c r="R131">
        <v>106.3</v>
      </c>
      <c r="S131" t="s">
        <v>152</v>
      </c>
      <c r="T131">
        <v>2</v>
      </c>
      <c r="U131" t="s">
        <v>153</v>
      </c>
      <c r="V131">
        <v>11</v>
      </c>
      <c r="W131" t="s">
        <v>151</v>
      </c>
      <c r="X131">
        <v>18482</v>
      </c>
      <c r="Y131" t="s">
        <v>1</v>
      </c>
      <c r="Z131" t="s">
        <v>637</v>
      </c>
      <c r="AA131" t="s">
        <v>512</v>
      </c>
      <c r="AB131" t="s">
        <v>638</v>
      </c>
      <c r="AC131" t="s">
        <v>5</v>
      </c>
      <c r="AD131">
        <v>1</v>
      </c>
      <c r="AE131" t="s">
        <v>4</v>
      </c>
      <c r="AF131">
        <v>0</v>
      </c>
    </row>
    <row r="132" spans="1:74" x14ac:dyDescent="0.25">
      <c r="A132" t="str">
        <f t="shared" si="2"/>
        <v>strogatz_vdp1_15795</v>
      </c>
      <c r="B132" t="s">
        <v>30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15795</v>
      </c>
      <c r="I132" t="s">
        <v>192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17</v>
      </c>
      <c r="P132">
        <v>14</v>
      </c>
      <c r="Q132" t="s">
        <v>0</v>
      </c>
      <c r="R132">
        <v>475.9</v>
      </c>
      <c r="S132" t="s">
        <v>152</v>
      </c>
      <c r="T132">
        <v>3</v>
      </c>
      <c r="U132" t="s">
        <v>153</v>
      </c>
      <c r="V132">
        <v>29</v>
      </c>
      <c r="W132" t="s">
        <v>151</v>
      </c>
      <c r="X132">
        <v>111879</v>
      </c>
      <c r="Y132" t="s">
        <v>1</v>
      </c>
      <c r="Z132" t="s">
        <v>730</v>
      </c>
      <c r="AA132" t="s">
        <v>512</v>
      </c>
      <c r="AB132" t="s">
        <v>590</v>
      </c>
      <c r="AC132" t="s">
        <v>418</v>
      </c>
      <c r="AD132" t="s">
        <v>430</v>
      </c>
      <c r="AE132" t="s">
        <v>421</v>
      </c>
      <c r="AF132" t="s">
        <v>1156</v>
      </c>
      <c r="AG132" t="s">
        <v>5</v>
      </c>
      <c r="AH132">
        <v>1</v>
      </c>
      <c r="AI132" t="s">
        <v>4</v>
      </c>
      <c r="AJ132">
        <v>0</v>
      </c>
    </row>
    <row r="133" spans="1:74" x14ac:dyDescent="0.25">
      <c r="A133" t="str">
        <f t="shared" si="2"/>
        <v>feynman_I_44_4_15795</v>
      </c>
      <c r="B133" t="s">
        <v>129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15</v>
      </c>
      <c r="Q133" t="s">
        <v>0</v>
      </c>
      <c r="R133">
        <v>25</v>
      </c>
      <c r="S133" t="s">
        <v>152</v>
      </c>
      <c r="T133">
        <v>1</v>
      </c>
      <c r="U133" t="s">
        <v>153</v>
      </c>
      <c r="V133">
        <v>7</v>
      </c>
      <c r="W133" t="s">
        <v>151</v>
      </c>
      <c r="X133">
        <v>5583</v>
      </c>
      <c r="Y133" t="s">
        <v>1</v>
      </c>
      <c r="Z133" t="s">
        <v>615</v>
      </c>
      <c r="AA133" t="s">
        <v>512</v>
      </c>
      <c r="AB133" t="s">
        <v>616</v>
      </c>
      <c r="AC133" t="s">
        <v>5</v>
      </c>
      <c r="AD133">
        <v>1</v>
      </c>
      <c r="AE133" t="s">
        <v>4</v>
      </c>
      <c r="AF133">
        <v>0</v>
      </c>
    </row>
    <row r="134" spans="1:74" x14ac:dyDescent="0.25">
      <c r="A134" t="str">
        <f t="shared" si="2"/>
        <v>strogatz_predprey1_15795</v>
      </c>
      <c r="B134" t="s">
        <v>31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24</v>
      </c>
      <c r="Q134" t="s">
        <v>0</v>
      </c>
      <c r="R134">
        <v>643.6</v>
      </c>
      <c r="S134" t="s">
        <v>152</v>
      </c>
      <c r="T134">
        <v>6</v>
      </c>
      <c r="U134" t="s">
        <v>153</v>
      </c>
      <c r="V134">
        <v>125</v>
      </c>
      <c r="W134" t="s">
        <v>151</v>
      </c>
      <c r="X134">
        <v>233739</v>
      </c>
      <c r="Y134" t="s">
        <v>1</v>
      </c>
      <c r="Z134" t="s">
        <v>731</v>
      </c>
      <c r="AA134" t="s">
        <v>512</v>
      </c>
      <c r="AB134" t="s">
        <v>1157</v>
      </c>
      <c r="AC134" t="s">
        <v>418</v>
      </c>
      <c r="AD134" t="s">
        <v>451</v>
      </c>
      <c r="AE134" t="s">
        <v>421</v>
      </c>
      <c r="AF134" t="s">
        <v>456</v>
      </c>
      <c r="AG134" t="s">
        <v>421</v>
      </c>
      <c r="AH134" t="s">
        <v>443</v>
      </c>
      <c r="AI134" t="s">
        <v>418</v>
      </c>
      <c r="AJ134" t="s">
        <v>454</v>
      </c>
      <c r="AK134" t="s">
        <v>5</v>
      </c>
      <c r="AL134">
        <v>1</v>
      </c>
      <c r="AM134" t="s">
        <v>4</v>
      </c>
      <c r="AN134">
        <v>0</v>
      </c>
    </row>
    <row r="135" spans="1:74" x14ac:dyDescent="0.25">
      <c r="A135" t="str">
        <f t="shared" si="2"/>
        <v>feynman_test_20_23654</v>
      </c>
      <c r="B135" t="s">
        <v>148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23654</v>
      </c>
      <c r="I135" t="s">
        <v>192</v>
      </c>
      <c r="J135">
        <v>1E-3</v>
      </c>
      <c r="K135" t="s">
        <v>3</v>
      </c>
      <c r="L135">
        <v>0.98254929999999996</v>
      </c>
      <c r="M135" t="s">
        <v>2</v>
      </c>
      <c r="N135">
        <v>2.0584123999999999</v>
      </c>
      <c r="O135" t="s">
        <v>17</v>
      </c>
      <c r="P135">
        <v>75</v>
      </c>
      <c r="Q135" t="s">
        <v>0</v>
      </c>
      <c r="R135">
        <v>7202.9</v>
      </c>
      <c r="S135" t="s">
        <v>152</v>
      </c>
      <c r="T135">
        <v>4</v>
      </c>
      <c r="U135" t="s">
        <v>153</v>
      </c>
      <c r="V135">
        <v>238</v>
      </c>
      <c r="W135" t="s">
        <v>151</v>
      </c>
      <c r="X135">
        <v>979403</v>
      </c>
      <c r="Y135" t="s">
        <v>1</v>
      </c>
      <c r="Z135" t="s">
        <v>732</v>
      </c>
      <c r="AA135" t="s">
        <v>512</v>
      </c>
      <c r="AB135" t="s">
        <v>1158</v>
      </c>
      <c r="AC135" t="s">
        <v>421</v>
      </c>
      <c r="AD135" t="s">
        <v>493</v>
      </c>
      <c r="AE135" t="s">
        <v>421</v>
      </c>
      <c r="AF135" t="s">
        <v>1159</v>
      </c>
      <c r="AG135" t="s">
        <v>421</v>
      </c>
      <c r="AH135" t="s">
        <v>1160</v>
      </c>
      <c r="AI135" t="s">
        <v>418</v>
      </c>
      <c r="AJ135" t="s">
        <v>1161</v>
      </c>
      <c r="AK135" t="s">
        <v>421</v>
      </c>
      <c r="AL135" t="s">
        <v>1162</v>
      </c>
      <c r="AM135" t="s">
        <v>421</v>
      </c>
      <c r="AN135" t="s">
        <v>493</v>
      </c>
      <c r="AO135" t="s">
        <v>421</v>
      </c>
      <c r="AP135" t="s">
        <v>1163</v>
      </c>
      <c r="AQ135" t="s">
        <v>5</v>
      </c>
      <c r="AR135">
        <v>0.9847998</v>
      </c>
      <c r="AS135" t="s">
        <v>4</v>
      </c>
      <c r="AT135">
        <v>1.6173701</v>
      </c>
    </row>
    <row r="136" spans="1:74" x14ac:dyDescent="0.25">
      <c r="A136" t="str">
        <f t="shared" si="2"/>
        <v>feynman_II_24_17_23654</v>
      </c>
      <c r="B136" t="s">
        <v>49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23654</v>
      </c>
      <c r="I136" t="s">
        <v>192</v>
      </c>
      <c r="J136">
        <v>1E-3</v>
      </c>
      <c r="K136" t="s">
        <v>3</v>
      </c>
      <c r="L136">
        <v>0.99997119999999995</v>
      </c>
      <c r="M136" t="s">
        <v>2</v>
      </c>
      <c r="N136">
        <v>4.6220999999999996E-3</v>
      </c>
      <c r="O136" t="s">
        <v>17</v>
      </c>
      <c r="P136">
        <v>22</v>
      </c>
      <c r="Q136" t="s">
        <v>0</v>
      </c>
      <c r="R136">
        <v>5735.8</v>
      </c>
      <c r="S136" t="s">
        <v>152</v>
      </c>
      <c r="T136">
        <v>5</v>
      </c>
      <c r="U136" t="s">
        <v>153</v>
      </c>
      <c r="V136">
        <v>1018</v>
      </c>
      <c r="W136" t="s">
        <v>151</v>
      </c>
      <c r="X136">
        <v>1000764</v>
      </c>
      <c r="Y136" t="s">
        <v>1</v>
      </c>
      <c r="Z136" t="s">
        <v>733</v>
      </c>
      <c r="AA136" t="s">
        <v>512</v>
      </c>
      <c r="AB136" t="s">
        <v>1164</v>
      </c>
      <c r="AC136" t="s">
        <v>421</v>
      </c>
      <c r="AD136" t="s">
        <v>1165</v>
      </c>
      <c r="AE136" t="s">
        <v>421</v>
      </c>
      <c r="AF136">
        <v>6.5655726790999997E-3</v>
      </c>
      <c r="AG136" t="s">
        <v>5</v>
      </c>
      <c r="AH136">
        <v>0.9999709</v>
      </c>
      <c r="AI136" t="s">
        <v>4</v>
      </c>
      <c r="AJ136">
        <v>4.6495E-3</v>
      </c>
    </row>
    <row r="137" spans="1:74" x14ac:dyDescent="0.25">
      <c r="A137" t="str">
        <f t="shared" si="2"/>
        <v>feynman_I_34_27_15795</v>
      </c>
      <c r="B137" t="s">
        <v>34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6</v>
      </c>
      <c r="Q137" t="s">
        <v>0</v>
      </c>
      <c r="R137">
        <v>2.4</v>
      </c>
      <c r="S137" t="s">
        <v>152</v>
      </c>
      <c r="T137">
        <v>1</v>
      </c>
      <c r="U137" t="s">
        <v>153</v>
      </c>
      <c r="V137">
        <v>2</v>
      </c>
      <c r="W137" t="s">
        <v>151</v>
      </c>
      <c r="X137">
        <v>520</v>
      </c>
      <c r="Y137" t="s">
        <v>1</v>
      </c>
      <c r="Z137" t="s">
        <v>517</v>
      </c>
      <c r="AA137" t="s">
        <v>512</v>
      </c>
      <c r="AB137" t="s">
        <v>518</v>
      </c>
      <c r="AC137" t="s">
        <v>5</v>
      </c>
      <c r="AD137">
        <v>1</v>
      </c>
      <c r="AE137" t="s">
        <v>4</v>
      </c>
      <c r="AF137">
        <v>0</v>
      </c>
    </row>
    <row r="138" spans="1:74" x14ac:dyDescent="0.25">
      <c r="A138" t="str">
        <f t="shared" si="2"/>
        <v>feynman_test_16_23654</v>
      </c>
      <c r="B138" t="s">
        <v>140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23654</v>
      </c>
      <c r="I138" t="s">
        <v>192</v>
      </c>
      <c r="J138">
        <v>1E-3</v>
      </c>
      <c r="K138" t="s">
        <v>3</v>
      </c>
      <c r="L138">
        <v>0.99925220000000003</v>
      </c>
      <c r="M138" t="s">
        <v>2</v>
      </c>
      <c r="N138">
        <v>0.78162069999999995</v>
      </c>
      <c r="O138" t="s">
        <v>17</v>
      </c>
      <c r="P138">
        <v>177</v>
      </c>
      <c r="Q138" t="s">
        <v>0</v>
      </c>
      <c r="R138">
        <v>7201.7</v>
      </c>
      <c r="S138" t="s">
        <v>152</v>
      </c>
      <c r="T138">
        <v>5</v>
      </c>
      <c r="U138" t="s">
        <v>153</v>
      </c>
      <c r="V138">
        <v>80</v>
      </c>
      <c r="W138" t="s">
        <v>151</v>
      </c>
      <c r="X138">
        <v>583823</v>
      </c>
      <c r="Y138" t="s">
        <v>1</v>
      </c>
      <c r="Z138" t="s">
        <v>734</v>
      </c>
      <c r="AA138" t="s">
        <v>512</v>
      </c>
      <c r="AB138" t="s">
        <v>1166</v>
      </c>
      <c r="AC138" t="s">
        <v>418</v>
      </c>
      <c r="AD138" t="s">
        <v>1167</v>
      </c>
      <c r="AE138" t="s">
        <v>421</v>
      </c>
      <c r="AF138" t="s">
        <v>1168</v>
      </c>
      <c r="AG138" t="s">
        <v>421</v>
      </c>
      <c r="AH138" t="s">
        <v>1169</v>
      </c>
      <c r="AI138" t="s">
        <v>421</v>
      </c>
      <c r="AJ138" t="s">
        <v>1170</v>
      </c>
      <c r="AK138" t="s">
        <v>421</v>
      </c>
      <c r="AL138" t="s">
        <v>1171</v>
      </c>
      <c r="AM138" t="s">
        <v>421</v>
      </c>
      <c r="AN138" t="s">
        <v>1172</v>
      </c>
      <c r="AO138" t="s">
        <v>418</v>
      </c>
      <c r="AP138" t="s">
        <v>1173</v>
      </c>
      <c r="AQ138" t="s">
        <v>421</v>
      </c>
      <c r="AR138" t="s">
        <v>1174</v>
      </c>
      <c r="AS138" t="s">
        <v>421</v>
      </c>
      <c r="AT138" t="s">
        <v>1175</v>
      </c>
      <c r="AU138" t="s">
        <v>421</v>
      </c>
      <c r="AV138" t="s">
        <v>1172</v>
      </c>
      <c r="AW138" t="s">
        <v>418</v>
      </c>
      <c r="AX138" t="s">
        <v>1176</v>
      </c>
      <c r="AY138" t="s">
        <v>421</v>
      </c>
      <c r="AZ138" t="s">
        <v>1177</v>
      </c>
      <c r="BA138" t="s">
        <v>421</v>
      </c>
      <c r="BB138" t="s">
        <v>443</v>
      </c>
      <c r="BC138" t="s">
        <v>421</v>
      </c>
      <c r="BD138" t="s">
        <v>1178</v>
      </c>
      <c r="BE138" t="s">
        <v>418</v>
      </c>
      <c r="BF138" t="s">
        <v>1179</v>
      </c>
      <c r="BG138" t="s">
        <v>421</v>
      </c>
      <c r="BH138" t="s">
        <v>1180</v>
      </c>
      <c r="BI138" t="s">
        <v>421</v>
      </c>
      <c r="BJ138" t="s">
        <v>1181</v>
      </c>
      <c r="BK138" t="s">
        <v>418</v>
      </c>
      <c r="BL138" t="s">
        <v>1182</v>
      </c>
      <c r="BM138" t="s">
        <v>418</v>
      </c>
      <c r="BN138" t="s">
        <v>1179</v>
      </c>
      <c r="BO138" t="s">
        <v>421</v>
      </c>
      <c r="BP138" t="s">
        <v>1180</v>
      </c>
      <c r="BQ138" t="s">
        <v>421</v>
      </c>
      <c r="BR138">
        <v>4.3199611057469998</v>
      </c>
      <c r="BS138" t="s">
        <v>5</v>
      </c>
      <c r="BT138">
        <v>0.99915430000000005</v>
      </c>
      <c r="BU138" t="s">
        <v>4</v>
      </c>
      <c r="BV138">
        <v>0.82767809999999997</v>
      </c>
    </row>
    <row r="139" spans="1:74" x14ac:dyDescent="0.25">
      <c r="A139" t="str">
        <f t="shared" si="2"/>
        <v>feynman_II_27_18_15795</v>
      </c>
      <c r="B139" t="s">
        <v>43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8</v>
      </c>
      <c r="Q139" t="s">
        <v>0</v>
      </c>
      <c r="R139">
        <v>6.3</v>
      </c>
      <c r="S139" t="s">
        <v>152</v>
      </c>
      <c r="T139">
        <v>1</v>
      </c>
      <c r="U139" t="s">
        <v>153</v>
      </c>
      <c r="V139">
        <v>3</v>
      </c>
      <c r="W139" t="s">
        <v>151</v>
      </c>
      <c r="X139">
        <v>1430</v>
      </c>
      <c r="Y139" t="s">
        <v>1</v>
      </c>
      <c r="Z139" t="s">
        <v>527</v>
      </c>
      <c r="AA139" t="s">
        <v>512</v>
      </c>
      <c r="AB139" t="s">
        <v>528</v>
      </c>
      <c r="AC139" t="s">
        <v>5</v>
      </c>
      <c r="AD139">
        <v>1</v>
      </c>
      <c r="AE139" t="s">
        <v>4</v>
      </c>
      <c r="AF139">
        <v>0</v>
      </c>
    </row>
    <row r="140" spans="1:74" x14ac:dyDescent="0.25">
      <c r="A140" t="str">
        <f t="shared" si="2"/>
        <v>feynman_II_37_1_15795</v>
      </c>
      <c r="B140" t="s">
        <v>75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14</v>
      </c>
      <c r="Q140" t="s">
        <v>0</v>
      </c>
      <c r="R140">
        <v>10.199999999999999</v>
      </c>
      <c r="S140" t="s">
        <v>152</v>
      </c>
      <c r="T140">
        <v>1</v>
      </c>
      <c r="U140" t="s">
        <v>153</v>
      </c>
      <c r="V140">
        <v>4</v>
      </c>
      <c r="W140" t="s">
        <v>151</v>
      </c>
      <c r="X140">
        <v>2171</v>
      </c>
      <c r="Y140" t="s">
        <v>1</v>
      </c>
      <c r="Z140" t="s">
        <v>547</v>
      </c>
      <c r="AA140" t="s">
        <v>512</v>
      </c>
      <c r="AB140" t="s">
        <v>548</v>
      </c>
      <c r="AC140" t="s">
        <v>421</v>
      </c>
      <c r="AD140" t="s">
        <v>422</v>
      </c>
      <c r="AE140" t="s">
        <v>5</v>
      </c>
      <c r="AF140">
        <v>1</v>
      </c>
      <c r="AG140" t="s">
        <v>4</v>
      </c>
      <c r="AH140">
        <v>0</v>
      </c>
    </row>
    <row r="141" spans="1:74" x14ac:dyDescent="0.25">
      <c r="A141" t="str">
        <f t="shared" si="2"/>
        <v>feynman_II_10_9_15795</v>
      </c>
      <c r="B141" t="s">
        <v>68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15795</v>
      </c>
      <c r="I141" t="s">
        <v>192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17</v>
      </c>
      <c r="P141">
        <v>16</v>
      </c>
      <c r="Q141" t="s">
        <v>0</v>
      </c>
      <c r="R141">
        <v>14</v>
      </c>
      <c r="S141" t="s">
        <v>152</v>
      </c>
      <c r="T141">
        <v>1</v>
      </c>
      <c r="U141" t="s">
        <v>153</v>
      </c>
      <c r="V141">
        <v>4</v>
      </c>
      <c r="W141" t="s">
        <v>151</v>
      </c>
      <c r="X141">
        <v>2885</v>
      </c>
      <c r="Y141" t="s">
        <v>1</v>
      </c>
      <c r="Z141" t="s">
        <v>565</v>
      </c>
      <c r="AA141" t="s">
        <v>512</v>
      </c>
      <c r="AB141" t="s">
        <v>566</v>
      </c>
      <c r="AC141" t="s">
        <v>418</v>
      </c>
      <c r="AD141" t="s">
        <v>424</v>
      </c>
      <c r="AE141" t="s">
        <v>5</v>
      </c>
      <c r="AF141">
        <v>1</v>
      </c>
      <c r="AG141" t="s">
        <v>4</v>
      </c>
      <c r="AH141">
        <v>0</v>
      </c>
    </row>
    <row r="142" spans="1:74" x14ac:dyDescent="0.25">
      <c r="A142" t="str">
        <f t="shared" si="2"/>
        <v>feynman_I_38_12_15795</v>
      </c>
      <c r="B142" t="s">
        <v>104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16</v>
      </c>
      <c r="Q142" t="s">
        <v>0</v>
      </c>
      <c r="R142">
        <v>37.700000000000003</v>
      </c>
      <c r="S142" t="s">
        <v>152</v>
      </c>
      <c r="T142">
        <v>1</v>
      </c>
      <c r="U142" t="s">
        <v>153</v>
      </c>
      <c r="V142">
        <v>6</v>
      </c>
      <c r="W142" t="s">
        <v>151</v>
      </c>
      <c r="X142">
        <v>7107</v>
      </c>
      <c r="Y142" t="s">
        <v>1</v>
      </c>
      <c r="Z142" t="s">
        <v>581</v>
      </c>
      <c r="AA142" t="s">
        <v>512</v>
      </c>
      <c r="AB142" t="s">
        <v>582</v>
      </c>
      <c r="AC142" t="s">
        <v>5</v>
      </c>
      <c r="AD142">
        <v>1</v>
      </c>
      <c r="AE142" t="s">
        <v>4</v>
      </c>
      <c r="AF142">
        <v>0</v>
      </c>
    </row>
    <row r="143" spans="1:74" x14ac:dyDescent="0.25">
      <c r="A143" t="str">
        <f t="shared" si="2"/>
        <v>feynman_II_15_4_15795</v>
      </c>
      <c r="B143" t="s">
        <v>70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9</v>
      </c>
      <c r="Q143" t="s">
        <v>0</v>
      </c>
      <c r="R143">
        <v>12.8</v>
      </c>
      <c r="S143" t="s">
        <v>152</v>
      </c>
      <c r="T143">
        <v>1</v>
      </c>
      <c r="U143" t="s">
        <v>153</v>
      </c>
      <c r="V143">
        <v>6</v>
      </c>
      <c r="W143" t="s">
        <v>151</v>
      </c>
      <c r="X143">
        <v>2895</v>
      </c>
      <c r="Y143" t="s">
        <v>1</v>
      </c>
      <c r="Z143" t="s">
        <v>580</v>
      </c>
      <c r="AA143" t="s">
        <v>512</v>
      </c>
      <c r="AB143" t="e" cm="1">
        <f t="array" ref="AB143">-1*x0*X1*COS(X2)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74" x14ac:dyDescent="0.25">
      <c r="A144" t="str">
        <f t="shared" si="2"/>
        <v>feynman_I_34_14_23654</v>
      </c>
      <c r="B144" t="s">
        <v>51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23654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18</v>
      </c>
      <c r="Q144" t="s">
        <v>0</v>
      </c>
      <c r="R144">
        <v>1889.7</v>
      </c>
      <c r="S144" t="s">
        <v>152</v>
      </c>
      <c r="T144">
        <v>5</v>
      </c>
      <c r="U144" t="s">
        <v>153</v>
      </c>
      <c r="V144">
        <v>257</v>
      </c>
      <c r="W144" t="s">
        <v>151</v>
      </c>
      <c r="X144">
        <v>316198</v>
      </c>
      <c r="Y144" t="s">
        <v>1</v>
      </c>
      <c r="Z144" t="s">
        <v>735</v>
      </c>
      <c r="AA144" t="s">
        <v>512</v>
      </c>
      <c r="AB144" t="s">
        <v>1183</v>
      </c>
      <c r="AC144" t="s">
        <v>418</v>
      </c>
      <c r="AD144" t="s">
        <v>425</v>
      </c>
      <c r="AE144" t="s">
        <v>421</v>
      </c>
      <c r="AF144" t="s">
        <v>486</v>
      </c>
      <c r="AG144" t="s">
        <v>5</v>
      </c>
      <c r="AH144">
        <v>1</v>
      </c>
      <c r="AI144" t="s">
        <v>4</v>
      </c>
      <c r="AJ144">
        <v>0</v>
      </c>
    </row>
    <row r="145" spans="1:42" x14ac:dyDescent="0.25">
      <c r="A145" t="str">
        <f t="shared" si="2"/>
        <v>feynman_II_36_38_15795</v>
      </c>
      <c r="B145" t="s">
        <v>149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38</v>
      </c>
      <c r="Q145" t="s">
        <v>0</v>
      </c>
      <c r="R145">
        <v>194.8</v>
      </c>
      <c r="S145" t="s">
        <v>152</v>
      </c>
      <c r="T145">
        <v>1</v>
      </c>
      <c r="U145" t="s">
        <v>153</v>
      </c>
      <c r="V145">
        <v>10</v>
      </c>
      <c r="W145" t="s">
        <v>151</v>
      </c>
      <c r="X145">
        <v>28483</v>
      </c>
      <c r="Y145" t="s">
        <v>1</v>
      </c>
      <c r="Z145" t="s">
        <v>604</v>
      </c>
      <c r="AA145" t="s">
        <v>512</v>
      </c>
      <c r="AB145" t="s">
        <v>605</v>
      </c>
      <c r="AC145" t="s">
        <v>421</v>
      </c>
      <c r="AD145" t="s">
        <v>441</v>
      </c>
      <c r="AE145" t="s">
        <v>5</v>
      </c>
      <c r="AF145">
        <v>1</v>
      </c>
      <c r="AG145" t="s">
        <v>4</v>
      </c>
      <c r="AH145">
        <v>0</v>
      </c>
    </row>
    <row r="146" spans="1:42" x14ac:dyDescent="0.25">
      <c r="A146" t="str">
        <f t="shared" si="2"/>
        <v>feynman_I_15_3t_23654</v>
      </c>
      <c r="B146" t="s">
        <v>92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23654</v>
      </c>
      <c r="I146" t="s">
        <v>192</v>
      </c>
      <c r="J146">
        <v>1E-3</v>
      </c>
      <c r="K146" t="s">
        <v>3</v>
      </c>
      <c r="L146">
        <v>0.99994499999999997</v>
      </c>
      <c r="M146" t="s">
        <v>2</v>
      </c>
      <c r="N146">
        <v>8.9812999999999994E-3</v>
      </c>
      <c r="O146" t="s">
        <v>17</v>
      </c>
      <c r="P146">
        <v>28</v>
      </c>
      <c r="Q146" t="s">
        <v>0</v>
      </c>
      <c r="R146">
        <v>6546.4</v>
      </c>
      <c r="S146" t="s">
        <v>152</v>
      </c>
      <c r="T146">
        <v>5</v>
      </c>
      <c r="U146" t="s">
        <v>153</v>
      </c>
      <c r="V146">
        <v>763</v>
      </c>
      <c r="W146" t="s">
        <v>151</v>
      </c>
      <c r="X146">
        <v>1000774</v>
      </c>
      <c r="Y146" t="s">
        <v>1</v>
      </c>
      <c r="Z146" t="s">
        <v>736</v>
      </c>
      <c r="AA146" t="s">
        <v>512</v>
      </c>
      <c r="AB146" t="s">
        <v>641</v>
      </c>
      <c r="AC146" t="s">
        <v>421</v>
      </c>
      <c r="AD146" t="s">
        <v>487</v>
      </c>
      <c r="AE146" t="s">
        <v>421</v>
      </c>
      <c r="AF146" t="s">
        <v>488</v>
      </c>
      <c r="AG146" t="s">
        <v>421</v>
      </c>
      <c r="AH146" t="s">
        <v>1184</v>
      </c>
      <c r="AI146" t="s">
        <v>5</v>
      </c>
      <c r="AJ146">
        <v>0.99994260000000001</v>
      </c>
      <c r="AK146" t="s">
        <v>4</v>
      </c>
      <c r="AL146">
        <v>9.1214E-3</v>
      </c>
    </row>
    <row r="147" spans="1:42" x14ac:dyDescent="0.25">
      <c r="A147" t="str">
        <f t="shared" si="2"/>
        <v>feynman_I_50_26_15795</v>
      </c>
      <c r="B147" t="s">
        <v>105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28</v>
      </c>
      <c r="Q147" t="s">
        <v>0</v>
      </c>
      <c r="R147">
        <v>941.4</v>
      </c>
      <c r="S147" t="s">
        <v>152</v>
      </c>
      <c r="T147">
        <v>2</v>
      </c>
      <c r="U147" t="s">
        <v>153</v>
      </c>
      <c r="V147">
        <v>34</v>
      </c>
      <c r="W147" t="s">
        <v>151</v>
      </c>
      <c r="X147">
        <v>108834</v>
      </c>
      <c r="Y147" t="s">
        <v>1</v>
      </c>
      <c r="Z147" t="s">
        <v>646</v>
      </c>
      <c r="AA147" t="s">
        <v>512</v>
      </c>
      <c r="AB147" t="s">
        <v>647</v>
      </c>
      <c r="AC147" t="s">
        <v>421</v>
      </c>
      <c r="AD147" t="s">
        <v>497</v>
      </c>
      <c r="AE147" t="s">
        <v>421</v>
      </c>
      <c r="AF147" t="s">
        <v>498</v>
      </c>
      <c r="AG147" t="s">
        <v>5</v>
      </c>
      <c r="AH147">
        <v>1</v>
      </c>
      <c r="AI147" t="s">
        <v>4</v>
      </c>
      <c r="AJ147">
        <v>0</v>
      </c>
    </row>
    <row r="148" spans="1:42" x14ac:dyDescent="0.25">
      <c r="A148" t="str">
        <f t="shared" si="2"/>
        <v>feynman_III_4_33_23654</v>
      </c>
      <c r="B148" t="s">
        <v>96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23654</v>
      </c>
      <c r="I148" t="s">
        <v>192</v>
      </c>
      <c r="J148">
        <v>1E-3</v>
      </c>
      <c r="K148" t="s">
        <v>3</v>
      </c>
      <c r="L148">
        <v>0.99995820000000002</v>
      </c>
      <c r="M148" t="s">
        <v>2</v>
      </c>
      <c r="N148">
        <v>3.2865499999999999E-2</v>
      </c>
      <c r="O148" t="s">
        <v>17</v>
      </c>
      <c r="P148">
        <v>12</v>
      </c>
      <c r="Q148" t="s">
        <v>0</v>
      </c>
      <c r="R148">
        <v>5273.5</v>
      </c>
      <c r="S148" t="s">
        <v>152</v>
      </c>
      <c r="T148">
        <v>9</v>
      </c>
      <c r="U148" t="s">
        <v>153</v>
      </c>
      <c r="V148">
        <v>1347</v>
      </c>
      <c r="W148" t="s">
        <v>151</v>
      </c>
      <c r="X148">
        <v>1000732</v>
      </c>
      <c r="Y148" t="s">
        <v>1</v>
      </c>
      <c r="Z148" t="s">
        <v>737</v>
      </c>
      <c r="AA148" t="s">
        <v>512</v>
      </c>
      <c r="AB148" t="e" cm="1">
        <f t="array" ref="AB148">-0.0723258852243*x0*X1</f>
        <v>#NAME?</v>
      </c>
      <c r="AC148" t="s">
        <v>421</v>
      </c>
      <c r="AD148" t="s">
        <v>1185</v>
      </c>
      <c r="AE148" t="s">
        <v>5</v>
      </c>
      <c r="AF148">
        <v>0.99995480000000003</v>
      </c>
      <c r="AG148" t="s">
        <v>4</v>
      </c>
      <c r="AH148">
        <v>3.4261199999999999E-2</v>
      </c>
    </row>
    <row r="149" spans="1:42" x14ac:dyDescent="0.25">
      <c r="A149" t="str">
        <f t="shared" si="2"/>
        <v>strogatz_glider1_15795</v>
      </c>
      <c r="B149" t="s">
        <v>25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17</v>
      </c>
      <c r="P149">
        <v>11</v>
      </c>
      <c r="Q149" t="s">
        <v>0</v>
      </c>
      <c r="R149">
        <v>3.2</v>
      </c>
      <c r="S149" t="s">
        <v>152</v>
      </c>
      <c r="T149">
        <v>1</v>
      </c>
      <c r="U149" t="s">
        <v>153</v>
      </c>
      <c r="V149">
        <v>5</v>
      </c>
      <c r="W149" t="s">
        <v>151</v>
      </c>
      <c r="X149">
        <v>2416</v>
      </c>
      <c r="Y149" t="s">
        <v>1</v>
      </c>
      <c r="Z149" t="s">
        <v>513</v>
      </c>
      <c r="AA149" t="s">
        <v>512</v>
      </c>
      <c r="AB149" t="s">
        <v>514</v>
      </c>
      <c r="AC149" t="s">
        <v>418</v>
      </c>
      <c r="AD149" t="s">
        <v>419</v>
      </c>
      <c r="AE149" t="s">
        <v>5</v>
      </c>
      <c r="AF149">
        <v>1</v>
      </c>
      <c r="AG149" t="s">
        <v>4</v>
      </c>
      <c r="AH149">
        <v>0</v>
      </c>
    </row>
    <row r="150" spans="1:42" x14ac:dyDescent="0.25">
      <c r="A150" t="str">
        <f t="shared" si="2"/>
        <v>feynman_I_14_3_15795</v>
      </c>
      <c r="B150" t="s">
        <v>73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8</v>
      </c>
      <c r="Q150" t="s">
        <v>0</v>
      </c>
      <c r="R150">
        <v>5</v>
      </c>
      <c r="S150" t="s">
        <v>152</v>
      </c>
      <c r="T150">
        <v>1</v>
      </c>
      <c r="U150" t="s">
        <v>153</v>
      </c>
      <c r="V150">
        <v>3</v>
      </c>
      <c r="W150" t="s">
        <v>151</v>
      </c>
      <c r="X150">
        <v>1133</v>
      </c>
      <c r="Y150" t="s">
        <v>1</v>
      </c>
      <c r="Z150" t="s">
        <v>525</v>
      </c>
      <c r="AA150" t="s">
        <v>512</v>
      </c>
      <c r="AB150" t="s">
        <v>526</v>
      </c>
      <c r="AC150" t="s">
        <v>5</v>
      </c>
      <c r="AD150">
        <v>1</v>
      </c>
      <c r="AE150" t="s">
        <v>4</v>
      </c>
      <c r="AF150">
        <v>0</v>
      </c>
    </row>
    <row r="151" spans="1:42" x14ac:dyDescent="0.25">
      <c r="A151" t="str">
        <f t="shared" si="2"/>
        <v>feynman_I_47_23_15795</v>
      </c>
      <c r="B151" t="s">
        <v>54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12</v>
      </c>
      <c r="Q151" t="s">
        <v>0</v>
      </c>
      <c r="R151">
        <v>11.1</v>
      </c>
      <c r="S151" t="s">
        <v>152</v>
      </c>
      <c r="T151">
        <v>1</v>
      </c>
      <c r="U151" t="s">
        <v>153</v>
      </c>
      <c r="V151">
        <v>4</v>
      </c>
      <c r="W151" t="s">
        <v>151</v>
      </c>
      <c r="X151">
        <v>2312</v>
      </c>
      <c r="Y151" t="s">
        <v>1</v>
      </c>
      <c r="Z151" t="s">
        <v>549</v>
      </c>
      <c r="AA151" t="s">
        <v>512</v>
      </c>
      <c r="AB151" t="s">
        <v>550</v>
      </c>
      <c r="AC151" t="s">
        <v>5</v>
      </c>
      <c r="AD151">
        <v>1</v>
      </c>
      <c r="AE151" t="s">
        <v>4</v>
      </c>
      <c r="AF151">
        <v>0</v>
      </c>
    </row>
    <row r="152" spans="1:42" x14ac:dyDescent="0.25">
      <c r="A152" t="str">
        <f t="shared" si="2"/>
        <v>feynman_I_39_11_15795</v>
      </c>
      <c r="B152" t="s">
        <v>53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14</v>
      </c>
      <c r="Q152" t="s">
        <v>0</v>
      </c>
      <c r="R152">
        <v>12.7</v>
      </c>
      <c r="S152" t="s">
        <v>152</v>
      </c>
      <c r="T152">
        <v>1</v>
      </c>
      <c r="U152" t="s">
        <v>153</v>
      </c>
      <c r="V152">
        <v>4</v>
      </c>
      <c r="W152" t="s">
        <v>151</v>
      </c>
      <c r="X152">
        <v>2387</v>
      </c>
      <c r="Y152" t="s">
        <v>1</v>
      </c>
      <c r="Z152" t="s">
        <v>563</v>
      </c>
      <c r="AA152" t="s">
        <v>512</v>
      </c>
      <c r="AB152" t="s">
        <v>564</v>
      </c>
      <c r="AC152" t="s">
        <v>418</v>
      </c>
      <c r="AD152" t="s">
        <v>423</v>
      </c>
      <c r="AE152" t="s">
        <v>5</v>
      </c>
      <c r="AF152">
        <v>1</v>
      </c>
      <c r="AG152" t="s">
        <v>4</v>
      </c>
      <c r="AH152">
        <v>0</v>
      </c>
    </row>
    <row r="153" spans="1:42" x14ac:dyDescent="0.25">
      <c r="A153" t="str">
        <f t="shared" si="2"/>
        <v>feynman_I_11_19_15795</v>
      </c>
      <c r="B153" t="s">
        <v>138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17</v>
      </c>
      <c r="P153">
        <v>20</v>
      </c>
      <c r="Q153" t="s">
        <v>0</v>
      </c>
      <c r="R153">
        <v>35.799999999999997</v>
      </c>
      <c r="S153" t="s">
        <v>152</v>
      </c>
      <c r="T153">
        <v>1</v>
      </c>
      <c r="U153" t="s">
        <v>153</v>
      </c>
      <c r="V153">
        <v>6</v>
      </c>
      <c r="W153" t="s">
        <v>151</v>
      </c>
      <c r="X153">
        <v>6539</v>
      </c>
      <c r="Y153" t="s">
        <v>1</v>
      </c>
      <c r="Z153" t="s">
        <v>650</v>
      </c>
      <c r="AA153" t="s">
        <v>512</v>
      </c>
      <c r="AB153" t="s">
        <v>579</v>
      </c>
      <c r="AC153" t="s">
        <v>421</v>
      </c>
      <c r="AD153" t="s">
        <v>503</v>
      </c>
      <c r="AE153" t="s">
        <v>421</v>
      </c>
      <c r="AF153" t="s">
        <v>504</v>
      </c>
      <c r="AG153" t="s">
        <v>5</v>
      </c>
      <c r="AH153">
        <v>1</v>
      </c>
      <c r="AI153" t="s">
        <v>4</v>
      </c>
      <c r="AJ153">
        <v>0</v>
      </c>
    </row>
    <row r="154" spans="1:42" x14ac:dyDescent="0.25">
      <c r="A154" t="str">
        <f t="shared" si="2"/>
        <v>strogatz_lv2_15795</v>
      </c>
      <c r="B154" t="s">
        <v>27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15795</v>
      </c>
      <c r="I154" t="s">
        <v>192</v>
      </c>
      <c r="J154">
        <v>1E-3</v>
      </c>
      <c r="K154" t="s">
        <v>3</v>
      </c>
      <c r="L154">
        <v>1</v>
      </c>
      <c r="M154" t="s">
        <v>2</v>
      </c>
      <c r="N154">
        <v>0</v>
      </c>
      <c r="O154" t="s">
        <v>17</v>
      </c>
      <c r="P154">
        <v>16</v>
      </c>
      <c r="Q154" t="s">
        <v>0</v>
      </c>
      <c r="R154">
        <v>4.5</v>
      </c>
      <c r="S154" t="s">
        <v>152</v>
      </c>
      <c r="T154">
        <v>1</v>
      </c>
      <c r="U154" t="s">
        <v>153</v>
      </c>
      <c r="V154">
        <v>4</v>
      </c>
      <c r="W154" t="s">
        <v>151</v>
      </c>
      <c r="X154">
        <v>2582</v>
      </c>
      <c r="Y154" t="s">
        <v>1</v>
      </c>
      <c r="Z154" t="s">
        <v>591</v>
      </c>
      <c r="AA154" t="s">
        <v>512</v>
      </c>
      <c r="AB154" t="e" cm="1">
        <f t="array" ref="AB154">-1*x0*X1</f>
        <v>#NAME?</v>
      </c>
      <c r="AC154" t="s">
        <v>421</v>
      </c>
      <c r="AD154" t="s">
        <v>432</v>
      </c>
      <c r="AE154" t="s">
        <v>418</v>
      </c>
      <c r="AF154" t="s">
        <v>433</v>
      </c>
      <c r="AG154" t="s">
        <v>5</v>
      </c>
      <c r="AH154">
        <v>1</v>
      </c>
      <c r="AI154" t="s">
        <v>4</v>
      </c>
      <c r="AJ154">
        <v>0</v>
      </c>
    </row>
    <row r="155" spans="1:42" x14ac:dyDescent="0.25">
      <c r="A155" t="str">
        <f t="shared" si="2"/>
        <v>feynman_II_13_17_15795</v>
      </c>
      <c r="B155" t="s">
        <v>113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16</v>
      </c>
      <c r="Q155" t="s">
        <v>0</v>
      </c>
      <c r="R155">
        <v>593.4</v>
      </c>
      <c r="S155" t="s">
        <v>152</v>
      </c>
      <c r="T155">
        <v>3</v>
      </c>
      <c r="U155" t="s">
        <v>153</v>
      </c>
      <c r="V155">
        <v>98</v>
      </c>
      <c r="W155" t="s">
        <v>151</v>
      </c>
      <c r="X155">
        <v>116699</v>
      </c>
      <c r="Y155" t="s">
        <v>1</v>
      </c>
      <c r="Z155" t="s">
        <v>612</v>
      </c>
      <c r="AA155" t="s">
        <v>512</v>
      </c>
      <c r="AB155" t="s">
        <v>613</v>
      </c>
      <c r="AC155" t="s">
        <v>5</v>
      </c>
      <c r="AD155">
        <v>1</v>
      </c>
      <c r="AE155" t="s">
        <v>4</v>
      </c>
      <c r="AF155">
        <v>0</v>
      </c>
    </row>
    <row r="156" spans="1:42" x14ac:dyDescent="0.25">
      <c r="A156" t="str">
        <f t="shared" si="2"/>
        <v>feynman_I_37_4_15795</v>
      </c>
      <c r="B156" t="s">
        <v>61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19</v>
      </c>
      <c r="Q156" t="s">
        <v>0</v>
      </c>
      <c r="R156">
        <v>43.7</v>
      </c>
      <c r="S156" t="s">
        <v>152</v>
      </c>
      <c r="T156">
        <v>1</v>
      </c>
      <c r="U156" t="s">
        <v>153</v>
      </c>
      <c r="V156">
        <v>9</v>
      </c>
      <c r="W156" t="s">
        <v>151</v>
      </c>
      <c r="X156">
        <v>7821</v>
      </c>
      <c r="Y156" t="s">
        <v>1</v>
      </c>
      <c r="Z156" t="s">
        <v>626</v>
      </c>
      <c r="AA156" t="s">
        <v>512</v>
      </c>
      <c r="AB156" t="s">
        <v>427</v>
      </c>
      <c r="AC156" t="s">
        <v>421</v>
      </c>
      <c r="AD156" t="s">
        <v>454</v>
      </c>
      <c r="AE156" t="s">
        <v>421</v>
      </c>
      <c r="AF156" t="s">
        <v>455</v>
      </c>
      <c r="AG156" t="s">
        <v>5</v>
      </c>
      <c r="AH156">
        <v>1</v>
      </c>
      <c r="AI156" t="s">
        <v>4</v>
      </c>
      <c r="AJ156">
        <v>0</v>
      </c>
    </row>
    <row r="157" spans="1:42" x14ac:dyDescent="0.25">
      <c r="A157" t="str">
        <f t="shared" si="2"/>
        <v>feynman_test_3_23654</v>
      </c>
      <c r="B157" t="s">
        <v>86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23654</v>
      </c>
      <c r="I157" t="s">
        <v>192</v>
      </c>
      <c r="J157">
        <v>1E-3</v>
      </c>
      <c r="K157" t="s">
        <v>3</v>
      </c>
      <c r="L157">
        <v>0.99990780000000001</v>
      </c>
      <c r="M157" t="s">
        <v>2</v>
      </c>
      <c r="N157">
        <v>1.76686E-2</v>
      </c>
      <c r="O157" t="s">
        <v>17</v>
      </c>
      <c r="P157">
        <v>37</v>
      </c>
      <c r="Q157" t="s">
        <v>0</v>
      </c>
      <c r="R157">
        <v>6405.1</v>
      </c>
      <c r="S157" t="s">
        <v>152</v>
      </c>
      <c r="T157">
        <v>10</v>
      </c>
      <c r="U157" t="s">
        <v>153</v>
      </c>
      <c r="V157">
        <v>1168</v>
      </c>
      <c r="W157" t="s">
        <v>151</v>
      </c>
      <c r="X157">
        <v>1001393</v>
      </c>
      <c r="Y157" t="s">
        <v>1</v>
      </c>
      <c r="Z157" t="s">
        <v>738</v>
      </c>
      <c r="AA157" t="s">
        <v>512</v>
      </c>
      <c r="AB157" t="s">
        <v>1186</v>
      </c>
      <c r="AC157" t="s">
        <v>418</v>
      </c>
      <c r="AD157" t="s">
        <v>1061</v>
      </c>
      <c r="AE157" t="s">
        <v>418</v>
      </c>
      <c r="AF157" t="s">
        <v>1187</v>
      </c>
      <c r="AG157" t="s">
        <v>418</v>
      </c>
      <c r="AH157" t="s">
        <v>1188</v>
      </c>
      <c r="AI157" t="s">
        <v>418</v>
      </c>
      <c r="AJ157" t="s">
        <v>1061</v>
      </c>
      <c r="AK157" t="s">
        <v>421</v>
      </c>
      <c r="AL157" t="s">
        <v>1189</v>
      </c>
      <c r="AM157" t="s">
        <v>5</v>
      </c>
      <c r="AN157">
        <v>0.99990040000000002</v>
      </c>
      <c r="AO157" t="s">
        <v>4</v>
      </c>
      <c r="AP157">
        <v>1.8397799999999999E-2</v>
      </c>
    </row>
    <row r="158" spans="1:42" x14ac:dyDescent="0.25">
      <c r="A158" t="str">
        <f t="shared" si="2"/>
        <v>feynman_III_12_43_15795</v>
      </c>
      <c r="B158" t="s">
        <v>33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6</v>
      </c>
      <c r="Q158" t="s">
        <v>0</v>
      </c>
      <c r="R158">
        <v>2.8</v>
      </c>
      <c r="S158" t="s">
        <v>152</v>
      </c>
      <c r="T158">
        <v>1</v>
      </c>
      <c r="U158" t="s">
        <v>153</v>
      </c>
      <c r="V158">
        <v>2</v>
      </c>
      <c r="W158" t="s">
        <v>151</v>
      </c>
      <c r="X158">
        <v>674</v>
      </c>
      <c r="Y158" t="s">
        <v>1</v>
      </c>
      <c r="Z158" t="s">
        <v>517</v>
      </c>
      <c r="AA158" t="s">
        <v>512</v>
      </c>
      <c r="AB158" t="s">
        <v>518</v>
      </c>
      <c r="AC158" t="s">
        <v>5</v>
      </c>
      <c r="AD158">
        <v>1</v>
      </c>
      <c r="AE158" t="s">
        <v>4</v>
      </c>
      <c r="AF158">
        <v>0</v>
      </c>
    </row>
    <row r="159" spans="1:42" x14ac:dyDescent="0.25">
      <c r="A159" t="str">
        <f t="shared" si="2"/>
        <v>feynman_I_43_31_15795</v>
      </c>
      <c r="B159" t="s">
        <v>72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8</v>
      </c>
      <c r="Q159" t="s">
        <v>0</v>
      </c>
      <c r="R159">
        <v>5.2</v>
      </c>
      <c r="S159" t="s">
        <v>152</v>
      </c>
      <c r="T159">
        <v>1</v>
      </c>
      <c r="U159" t="s">
        <v>153</v>
      </c>
      <c r="V159">
        <v>3</v>
      </c>
      <c r="W159" t="s">
        <v>151</v>
      </c>
      <c r="X159">
        <v>1133</v>
      </c>
      <c r="Y159" t="s">
        <v>1</v>
      </c>
      <c r="Z159" t="s">
        <v>525</v>
      </c>
      <c r="AA159" t="s">
        <v>512</v>
      </c>
      <c r="AB159" t="s">
        <v>526</v>
      </c>
      <c r="AC159" t="s">
        <v>5</v>
      </c>
      <c r="AD159">
        <v>1</v>
      </c>
      <c r="AE159" t="s">
        <v>4</v>
      </c>
      <c r="AF159">
        <v>0</v>
      </c>
    </row>
    <row r="160" spans="1:42" x14ac:dyDescent="0.25">
      <c r="A160" t="str">
        <f t="shared" si="2"/>
        <v>feynman_II_38_14_15795</v>
      </c>
      <c r="B160" t="s">
        <v>40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12</v>
      </c>
      <c r="Q160" t="s">
        <v>0</v>
      </c>
      <c r="R160">
        <v>7.3</v>
      </c>
      <c r="S160" t="s">
        <v>152</v>
      </c>
      <c r="T160">
        <v>1</v>
      </c>
      <c r="U160" t="s">
        <v>153</v>
      </c>
      <c r="V160">
        <v>3</v>
      </c>
      <c r="W160" t="s">
        <v>151</v>
      </c>
      <c r="X160">
        <v>1506</v>
      </c>
      <c r="Y160" t="s">
        <v>1</v>
      </c>
      <c r="Z160" t="s">
        <v>543</v>
      </c>
      <c r="AA160" t="s">
        <v>512</v>
      </c>
      <c r="AB160" t="s">
        <v>544</v>
      </c>
      <c r="AC160" t="s">
        <v>418</v>
      </c>
      <c r="AD160" t="s">
        <v>420</v>
      </c>
      <c r="AE160" t="s">
        <v>5</v>
      </c>
      <c r="AF160">
        <v>1</v>
      </c>
      <c r="AG160" t="s">
        <v>4</v>
      </c>
      <c r="AH160">
        <v>0</v>
      </c>
    </row>
    <row r="161" spans="1:98" x14ac:dyDescent="0.25">
      <c r="A161" t="str">
        <f t="shared" si="2"/>
        <v>feynman_I_12_4_15795</v>
      </c>
      <c r="B161" t="s">
        <v>83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15795</v>
      </c>
      <c r="I161" t="s">
        <v>192</v>
      </c>
      <c r="J161">
        <v>1E-3</v>
      </c>
      <c r="K161" t="s">
        <v>3</v>
      </c>
      <c r="L161">
        <v>1</v>
      </c>
      <c r="M161" t="s">
        <v>2</v>
      </c>
      <c r="N161">
        <v>0</v>
      </c>
      <c r="O161" t="s">
        <v>17</v>
      </c>
      <c r="P161">
        <v>12</v>
      </c>
      <c r="Q161" t="s">
        <v>0</v>
      </c>
      <c r="R161">
        <v>17</v>
      </c>
      <c r="S161" t="s">
        <v>152</v>
      </c>
      <c r="T161">
        <v>1</v>
      </c>
      <c r="U161" t="s">
        <v>153</v>
      </c>
      <c r="V161">
        <v>4</v>
      </c>
      <c r="W161" t="s">
        <v>151</v>
      </c>
      <c r="X161">
        <v>3356</v>
      </c>
      <c r="Y161" t="s">
        <v>1</v>
      </c>
      <c r="Z161" t="s">
        <v>561</v>
      </c>
      <c r="AA161" t="s">
        <v>512</v>
      </c>
      <c r="AB161" t="s">
        <v>562</v>
      </c>
      <c r="AC161" t="s">
        <v>5</v>
      </c>
      <c r="AD161">
        <v>1</v>
      </c>
      <c r="AE161" t="s">
        <v>4</v>
      </c>
      <c r="AF161">
        <v>0</v>
      </c>
    </row>
    <row r="162" spans="1:98" x14ac:dyDescent="0.25">
      <c r="A162" t="str">
        <f t="shared" si="2"/>
        <v>feynman_I_27_6_15795</v>
      </c>
      <c r="B162" t="s">
        <v>60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14</v>
      </c>
      <c r="Q162" t="s">
        <v>0</v>
      </c>
      <c r="R162">
        <v>25.5</v>
      </c>
      <c r="S162" t="s">
        <v>152</v>
      </c>
      <c r="T162">
        <v>1</v>
      </c>
      <c r="U162" t="s">
        <v>153</v>
      </c>
      <c r="V162">
        <v>5</v>
      </c>
      <c r="W162" t="s">
        <v>151</v>
      </c>
      <c r="X162">
        <v>4505</v>
      </c>
      <c r="Y162" t="s">
        <v>1</v>
      </c>
      <c r="Z162" t="s">
        <v>577</v>
      </c>
      <c r="AA162" t="s">
        <v>512</v>
      </c>
      <c r="AB162" t="s">
        <v>578</v>
      </c>
      <c r="AC162" t="s">
        <v>421</v>
      </c>
      <c r="AD162" t="s">
        <v>428</v>
      </c>
      <c r="AE162" t="s">
        <v>5</v>
      </c>
      <c r="AF162">
        <v>1</v>
      </c>
      <c r="AG162" t="s">
        <v>4</v>
      </c>
      <c r="AH162">
        <v>0</v>
      </c>
    </row>
    <row r="163" spans="1:98" x14ac:dyDescent="0.25">
      <c r="A163" t="str">
        <f t="shared" si="2"/>
        <v>feynman_II_11_3_15795</v>
      </c>
      <c r="B163" t="s">
        <v>126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22</v>
      </c>
      <c r="Q163" t="s">
        <v>0</v>
      </c>
      <c r="R163">
        <v>545.9</v>
      </c>
      <c r="S163" t="s">
        <v>152</v>
      </c>
      <c r="T163">
        <v>4</v>
      </c>
      <c r="U163" t="s">
        <v>153</v>
      </c>
      <c r="V163">
        <v>42</v>
      </c>
      <c r="W163" t="s">
        <v>151</v>
      </c>
      <c r="X163">
        <v>84712</v>
      </c>
      <c r="Y163" t="s">
        <v>1</v>
      </c>
      <c r="Z163" t="s">
        <v>739</v>
      </c>
      <c r="AA163" t="s">
        <v>512</v>
      </c>
      <c r="AB163" t="s">
        <v>1190</v>
      </c>
      <c r="AC163" t="s">
        <v>421</v>
      </c>
      <c r="AD163" t="s">
        <v>1191</v>
      </c>
      <c r="AE163" t="s">
        <v>5</v>
      </c>
      <c r="AF163">
        <v>1</v>
      </c>
      <c r="AG163" t="s">
        <v>4</v>
      </c>
      <c r="AH163">
        <v>0</v>
      </c>
    </row>
    <row r="164" spans="1:98" x14ac:dyDescent="0.25">
      <c r="A164" t="str">
        <f t="shared" si="2"/>
        <v>strogatz_shearflow2_15795</v>
      </c>
      <c r="B164" t="s">
        <v>20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15795</v>
      </c>
      <c r="I164" t="s">
        <v>192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17</v>
      </c>
      <c r="P164">
        <v>15</v>
      </c>
      <c r="Q164" t="s">
        <v>0</v>
      </c>
      <c r="R164">
        <v>429.5</v>
      </c>
      <c r="S164" t="s">
        <v>152</v>
      </c>
      <c r="T164">
        <v>4</v>
      </c>
      <c r="U164" t="s">
        <v>153</v>
      </c>
      <c r="V164">
        <v>110</v>
      </c>
      <c r="W164" t="s">
        <v>151</v>
      </c>
      <c r="X164">
        <v>186588</v>
      </c>
      <c r="Y164" t="s">
        <v>1</v>
      </c>
      <c r="Z164" t="s">
        <v>648</v>
      </c>
      <c r="AA164" t="s">
        <v>512</v>
      </c>
      <c r="AB164" t="s">
        <v>649</v>
      </c>
      <c r="AC164" t="s">
        <v>418</v>
      </c>
      <c r="AD164" t="s">
        <v>502</v>
      </c>
      <c r="AE164" t="s">
        <v>5</v>
      </c>
      <c r="AF164">
        <v>1</v>
      </c>
      <c r="AG164" t="s">
        <v>4</v>
      </c>
      <c r="AH164">
        <v>0</v>
      </c>
    </row>
    <row r="165" spans="1:98" x14ac:dyDescent="0.25">
      <c r="A165" t="str">
        <f t="shared" si="2"/>
        <v>feynman_test_5_15795</v>
      </c>
      <c r="B165" t="s">
        <v>94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18</v>
      </c>
      <c r="Q165" t="s">
        <v>0</v>
      </c>
      <c r="R165">
        <v>2427.5</v>
      </c>
      <c r="S165" t="s">
        <v>152</v>
      </c>
      <c r="T165">
        <v>4</v>
      </c>
      <c r="U165" t="s">
        <v>153</v>
      </c>
      <c r="V165">
        <v>111</v>
      </c>
      <c r="W165" t="s">
        <v>151</v>
      </c>
      <c r="X165">
        <v>311405</v>
      </c>
      <c r="Y165" t="s">
        <v>1</v>
      </c>
      <c r="Z165" t="s">
        <v>740</v>
      </c>
      <c r="AA165" t="s">
        <v>512</v>
      </c>
      <c r="AB165" t="s">
        <v>1192</v>
      </c>
      <c r="AC165" t="s">
        <v>421</v>
      </c>
      <c r="AD165" t="s">
        <v>999</v>
      </c>
      <c r="AE165" t="s">
        <v>5</v>
      </c>
      <c r="AF165">
        <v>1</v>
      </c>
      <c r="AG165" t="s">
        <v>4</v>
      </c>
      <c r="AH165">
        <v>0</v>
      </c>
    </row>
    <row r="166" spans="1:98" x14ac:dyDescent="0.25">
      <c r="A166" t="str">
        <f t="shared" si="2"/>
        <v>feynman_I_6_2b_15795</v>
      </c>
      <c r="B166" t="s">
        <v>65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0.99539730000000004</v>
      </c>
      <c r="M166" t="s">
        <v>2</v>
      </c>
      <c r="N166">
        <v>4.0714999999999996E-3</v>
      </c>
      <c r="O166" t="s">
        <v>17</v>
      </c>
      <c r="P166">
        <v>27</v>
      </c>
      <c r="Q166" t="s">
        <v>0</v>
      </c>
      <c r="R166">
        <v>6058.3</v>
      </c>
      <c r="S166" t="s">
        <v>152</v>
      </c>
      <c r="T166">
        <v>7</v>
      </c>
      <c r="U166" t="s">
        <v>153</v>
      </c>
      <c r="V166">
        <v>786</v>
      </c>
      <c r="W166" t="s">
        <v>151</v>
      </c>
      <c r="X166">
        <v>1000578</v>
      </c>
      <c r="Y166" t="s">
        <v>1</v>
      </c>
      <c r="Z166" t="s">
        <v>741</v>
      </c>
      <c r="AA166" t="s">
        <v>512</v>
      </c>
      <c r="AB166" t="s">
        <v>1193</v>
      </c>
      <c r="AC166" t="s">
        <v>418</v>
      </c>
      <c r="AD166" t="s">
        <v>1194</v>
      </c>
      <c r="AE166" t="s">
        <v>421</v>
      </c>
      <c r="AF166" t="s">
        <v>1195</v>
      </c>
      <c r="AG166" t="s">
        <v>5</v>
      </c>
      <c r="AH166">
        <v>0.99484039999999996</v>
      </c>
      <c r="AI166" t="s">
        <v>4</v>
      </c>
      <c r="AJ166">
        <v>4.3356999999999996E-3</v>
      </c>
    </row>
    <row r="167" spans="1:98" x14ac:dyDescent="0.25">
      <c r="A167" t="str">
        <f t="shared" si="2"/>
        <v>strogatz_bacres1_15795</v>
      </c>
      <c r="B167" t="s">
        <v>26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20</v>
      </c>
      <c r="Q167" t="s">
        <v>0</v>
      </c>
      <c r="R167">
        <v>350.9</v>
      </c>
      <c r="S167" t="s">
        <v>152</v>
      </c>
      <c r="T167">
        <v>6</v>
      </c>
      <c r="U167" t="s">
        <v>153</v>
      </c>
      <c r="V167">
        <v>192</v>
      </c>
      <c r="W167" t="s">
        <v>151</v>
      </c>
      <c r="X167">
        <v>188487</v>
      </c>
      <c r="Y167" t="s">
        <v>1</v>
      </c>
      <c r="Z167" t="s">
        <v>614</v>
      </c>
      <c r="AA167" t="s">
        <v>512</v>
      </c>
      <c r="AB167" t="e" cm="1">
        <f t="array" ref="AB167">-1*x0</f>
        <v>#NAME?</v>
      </c>
      <c r="AC167" t="s">
        <v>418</v>
      </c>
      <c r="AD167" t="s">
        <v>448</v>
      </c>
      <c r="AE167" t="s">
        <v>421</v>
      </c>
      <c r="AF167" t="s">
        <v>423</v>
      </c>
      <c r="AG167" t="s">
        <v>421</v>
      </c>
      <c r="AH167">
        <v>20</v>
      </c>
      <c r="AI167" t="s">
        <v>5</v>
      </c>
      <c r="AJ167">
        <v>1</v>
      </c>
      <c r="AK167" t="s">
        <v>4</v>
      </c>
      <c r="AL167">
        <v>0</v>
      </c>
    </row>
    <row r="168" spans="1:98" x14ac:dyDescent="0.25">
      <c r="A168" t="str">
        <f t="shared" si="2"/>
        <v>feynman_III_8_54_15795</v>
      </c>
      <c r="B168" t="s">
        <v>74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0.92870870000000005</v>
      </c>
      <c r="M168" t="s">
        <v>2</v>
      </c>
      <c r="N168">
        <v>9.4269599999999995E-2</v>
      </c>
      <c r="O168" t="s">
        <v>17</v>
      </c>
      <c r="P168">
        <v>65</v>
      </c>
      <c r="Q168" t="s">
        <v>0</v>
      </c>
      <c r="R168">
        <v>5540.1</v>
      </c>
      <c r="S168" t="s">
        <v>152</v>
      </c>
      <c r="T168">
        <v>13</v>
      </c>
      <c r="U168" t="s">
        <v>153</v>
      </c>
      <c r="V168">
        <v>1656</v>
      </c>
      <c r="W168" t="s">
        <v>151</v>
      </c>
      <c r="X168">
        <v>1002455</v>
      </c>
      <c r="Y168" t="s">
        <v>1</v>
      </c>
      <c r="Z168" t="s">
        <v>742</v>
      </c>
      <c r="AA168" t="s">
        <v>512</v>
      </c>
      <c r="AB168" t="s">
        <v>1196</v>
      </c>
      <c r="AC168" t="s">
        <v>421</v>
      </c>
      <c r="AD168" t="s">
        <v>1197</v>
      </c>
      <c r="AE168" t="s">
        <v>418</v>
      </c>
      <c r="AF168" t="s">
        <v>1198</v>
      </c>
      <c r="AG168" t="s">
        <v>421</v>
      </c>
      <c r="AH168" t="s">
        <v>1199</v>
      </c>
      <c r="AI168" t="s">
        <v>421</v>
      </c>
      <c r="AJ168" t="s">
        <v>461</v>
      </c>
      <c r="AK168" t="s">
        <v>421</v>
      </c>
      <c r="AL168" t="s">
        <v>1200</v>
      </c>
      <c r="AM168" t="s">
        <v>418</v>
      </c>
      <c r="AN168" t="s">
        <v>1201</v>
      </c>
      <c r="AO168" t="s">
        <v>418</v>
      </c>
      <c r="AP168" t="s">
        <v>1202</v>
      </c>
      <c r="AQ168" t="s">
        <v>421</v>
      </c>
      <c r="AR168">
        <v>0.48964056394330002</v>
      </c>
      <c r="AS168" t="s">
        <v>5</v>
      </c>
      <c r="AT168">
        <v>0.93145599999999995</v>
      </c>
      <c r="AU168" t="s">
        <v>4</v>
      </c>
      <c r="AV168">
        <v>9.2834899999999998E-2</v>
      </c>
    </row>
    <row r="169" spans="1:98" x14ac:dyDescent="0.25">
      <c r="A169" t="str">
        <f t="shared" si="2"/>
        <v>feynman_test_9_23654</v>
      </c>
      <c r="B169" t="s">
        <v>136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23654</v>
      </c>
      <c r="I169" t="s">
        <v>192</v>
      </c>
      <c r="J169">
        <v>1E-3</v>
      </c>
      <c r="K169" t="s">
        <v>3</v>
      </c>
      <c r="L169">
        <v>0.99786750000000002</v>
      </c>
      <c r="M169" t="s">
        <v>2</v>
      </c>
      <c r="N169">
        <v>314.70445690000003</v>
      </c>
      <c r="O169" t="s">
        <v>17</v>
      </c>
      <c r="P169">
        <v>303</v>
      </c>
      <c r="Q169" t="s">
        <v>0</v>
      </c>
      <c r="R169">
        <v>7201.8</v>
      </c>
      <c r="S169" t="s">
        <v>152</v>
      </c>
      <c r="T169">
        <v>1</v>
      </c>
      <c r="U169" t="s">
        <v>153</v>
      </c>
      <c r="V169">
        <v>41</v>
      </c>
      <c r="W169" t="s">
        <v>151</v>
      </c>
      <c r="X169">
        <v>463534</v>
      </c>
      <c r="Y169" t="s">
        <v>1</v>
      </c>
      <c r="Z169" t="s">
        <v>743</v>
      </c>
      <c r="AA169" t="s">
        <v>512</v>
      </c>
      <c r="AB169" t="s">
        <v>1203</v>
      </c>
      <c r="AC169" t="s">
        <v>421</v>
      </c>
      <c r="AD169" t="s">
        <v>1204</v>
      </c>
      <c r="AE169" t="s">
        <v>418</v>
      </c>
      <c r="AF169" t="s">
        <v>1102</v>
      </c>
      <c r="AG169" t="s">
        <v>421</v>
      </c>
      <c r="AH169" t="s">
        <v>1205</v>
      </c>
      <c r="AI169" t="s">
        <v>421</v>
      </c>
      <c r="AJ169" t="s">
        <v>1206</v>
      </c>
      <c r="AK169" t="s">
        <v>418</v>
      </c>
      <c r="AL169" t="s">
        <v>1102</v>
      </c>
      <c r="AM169" t="s">
        <v>421</v>
      </c>
      <c r="AN169" t="s">
        <v>1207</v>
      </c>
      <c r="AO169" t="s">
        <v>421</v>
      </c>
      <c r="AP169" t="s">
        <v>1208</v>
      </c>
      <c r="AQ169" t="s">
        <v>418</v>
      </c>
      <c r="AR169" t="s">
        <v>1102</v>
      </c>
      <c r="AS169" t="s">
        <v>421</v>
      </c>
      <c r="AT169" t="s">
        <v>1205</v>
      </c>
      <c r="AU169" t="s">
        <v>421</v>
      </c>
      <c r="AV169" t="s">
        <v>1209</v>
      </c>
      <c r="AW169" t="s">
        <v>421</v>
      </c>
      <c r="AX169" t="s">
        <v>1210</v>
      </c>
      <c r="AY169" t="s">
        <v>418</v>
      </c>
      <c r="AZ169" t="s">
        <v>1211</v>
      </c>
      <c r="BA169" t="s">
        <v>421</v>
      </c>
      <c r="BB169" t="s">
        <v>1212</v>
      </c>
      <c r="BC169" t="s">
        <v>418</v>
      </c>
      <c r="BD169" t="s">
        <v>1213</v>
      </c>
      <c r="BE169" t="s">
        <v>418</v>
      </c>
      <c r="BF169" t="s">
        <v>1211</v>
      </c>
      <c r="BG169" t="s">
        <v>421</v>
      </c>
      <c r="BH169" t="s">
        <v>1212</v>
      </c>
      <c r="BI169" t="s">
        <v>418</v>
      </c>
      <c r="BJ169" t="s">
        <v>1214</v>
      </c>
      <c r="BK169" t="s">
        <v>421</v>
      </c>
      <c r="BL169" t="s">
        <v>1215</v>
      </c>
      <c r="BM169" t="s">
        <v>421</v>
      </c>
      <c r="BN169" t="s">
        <v>1216</v>
      </c>
      <c r="BO169" t="s">
        <v>421</v>
      </c>
      <c r="BP169" t="s">
        <v>1217</v>
      </c>
      <c r="BQ169" t="s">
        <v>421</v>
      </c>
      <c r="BR169" t="s">
        <v>1218</v>
      </c>
      <c r="BS169" t="s">
        <v>418</v>
      </c>
      <c r="BT169" t="s">
        <v>1219</v>
      </c>
      <c r="BU169" t="s">
        <v>421</v>
      </c>
      <c r="BV169" t="s">
        <v>1220</v>
      </c>
      <c r="BW169" t="s">
        <v>421</v>
      </c>
      <c r="BX169" t="s">
        <v>1221</v>
      </c>
      <c r="BY169" t="s">
        <v>418</v>
      </c>
      <c r="BZ169" t="s">
        <v>1222</v>
      </c>
      <c r="CA169" t="s">
        <v>421</v>
      </c>
      <c r="CB169" t="s">
        <v>1223</v>
      </c>
      <c r="CC169" t="s">
        <v>421</v>
      </c>
      <c r="CD169" t="s">
        <v>1224</v>
      </c>
      <c r="CE169" t="s">
        <v>418</v>
      </c>
      <c r="CF169" t="s">
        <v>1225</v>
      </c>
      <c r="CG169" t="s">
        <v>421</v>
      </c>
      <c r="CH169" t="s">
        <v>1226</v>
      </c>
      <c r="CI169" t="s">
        <v>421</v>
      </c>
      <c r="CJ169" t="s">
        <v>1227</v>
      </c>
      <c r="CK169" t="s">
        <v>418</v>
      </c>
      <c r="CL169" t="s">
        <v>1228</v>
      </c>
      <c r="CM169" t="s">
        <v>421</v>
      </c>
      <c r="CN169" t="s">
        <v>458</v>
      </c>
      <c r="CO169" t="s">
        <v>418</v>
      </c>
      <c r="CP169" t="s">
        <v>1229</v>
      </c>
      <c r="CQ169" t="s">
        <v>5</v>
      </c>
      <c r="CR169">
        <v>0.98533380000000004</v>
      </c>
      <c r="CS169" t="s">
        <v>4</v>
      </c>
      <c r="CT169">
        <v>829.24758559999998</v>
      </c>
    </row>
    <row r="170" spans="1:98" x14ac:dyDescent="0.25">
      <c r="A170" t="str">
        <f t="shared" si="2"/>
        <v>feynman_I_12_1_15795</v>
      </c>
      <c r="B170" t="s">
        <v>37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6</v>
      </c>
      <c r="Q170" t="s">
        <v>0</v>
      </c>
      <c r="R170">
        <v>3.3</v>
      </c>
      <c r="S170" t="s">
        <v>152</v>
      </c>
      <c r="T170">
        <v>1</v>
      </c>
      <c r="U170" t="s">
        <v>153</v>
      </c>
      <c r="V170">
        <v>2</v>
      </c>
      <c r="W170" t="s">
        <v>151</v>
      </c>
      <c r="X170">
        <v>673</v>
      </c>
      <c r="Y170" t="s">
        <v>1</v>
      </c>
      <c r="Z170" t="s">
        <v>519</v>
      </c>
      <c r="AA170" t="s">
        <v>512</v>
      </c>
      <c r="AB170" t="s">
        <v>520</v>
      </c>
      <c r="AC170" t="s">
        <v>5</v>
      </c>
      <c r="AD170">
        <v>1</v>
      </c>
      <c r="AE170" t="s">
        <v>4</v>
      </c>
      <c r="AF170">
        <v>0</v>
      </c>
    </row>
    <row r="171" spans="1:98" x14ac:dyDescent="0.25">
      <c r="A171" t="str">
        <f t="shared" si="2"/>
        <v>feynman_II_3_24_15795</v>
      </c>
      <c r="B171" t="s">
        <v>46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15795</v>
      </c>
      <c r="I171" t="s">
        <v>192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17</v>
      </c>
      <c r="P171">
        <v>8</v>
      </c>
      <c r="Q171" t="s">
        <v>0</v>
      </c>
      <c r="R171">
        <v>8</v>
      </c>
      <c r="S171" t="s">
        <v>152</v>
      </c>
      <c r="T171">
        <v>1</v>
      </c>
      <c r="U171" t="s">
        <v>153</v>
      </c>
      <c r="V171">
        <v>3</v>
      </c>
      <c r="W171" t="s">
        <v>151</v>
      </c>
      <c r="X171">
        <v>1659</v>
      </c>
      <c r="Y171" t="s">
        <v>1</v>
      </c>
      <c r="Z171" t="s">
        <v>531</v>
      </c>
      <c r="AA171" t="s">
        <v>512</v>
      </c>
      <c r="AB171" t="s">
        <v>532</v>
      </c>
      <c r="AC171" t="s">
        <v>5</v>
      </c>
      <c r="AD171">
        <v>1</v>
      </c>
      <c r="AE171" t="s">
        <v>4</v>
      </c>
      <c r="AF171">
        <v>0</v>
      </c>
    </row>
    <row r="172" spans="1:98" x14ac:dyDescent="0.25">
      <c r="A172" t="str">
        <f t="shared" si="2"/>
        <v>feynman_II_38_3_15795</v>
      </c>
      <c r="B172" t="s">
        <v>101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15795</v>
      </c>
      <c r="I172" t="s">
        <v>192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17</v>
      </c>
      <c r="P172">
        <v>12</v>
      </c>
      <c r="Q172" t="s">
        <v>0</v>
      </c>
      <c r="R172">
        <v>12.4</v>
      </c>
      <c r="S172" t="s">
        <v>152</v>
      </c>
      <c r="T172">
        <v>1</v>
      </c>
      <c r="U172" t="s">
        <v>153</v>
      </c>
      <c r="V172">
        <v>4</v>
      </c>
      <c r="W172" t="s">
        <v>151</v>
      </c>
      <c r="X172">
        <v>2582</v>
      </c>
      <c r="Y172" t="s">
        <v>1</v>
      </c>
      <c r="Z172" t="s">
        <v>551</v>
      </c>
      <c r="AA172" t="s">
        <v>512</v>
      </c>
      <c r="AB172" t="s">
        <v>552</v>
      </c>
      <c r="AC172" t="s">
        <v>5</v>
      </c>
      <c r="AD172">
        <v>1</v>
      </c>
      <c r="AE172" t="s">
        <v>4</v>
      </c>
      <c r="AF172">
        <v>0</v>
      </c>
    </row>
    <row r="173" spans="1:98" x14ac:dyDescent="0.25">
      <c r="A173" t="str">
        <f t="shared" si="2"/>
        <v>feynman_III_15_14_15795</v>
      </c>
      <c r="B173" t="s">
        <v>84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18</v>
      </c>
      <c r="Q173" t="s">
        <v>0</v>
      </c>
      <c r="R173">
        <v>89.5</v>
      </c>
      <c r="S173" t="s">
        <v>152</v>
      </c>
      <c r="T173">
        <v>1</v>
      </c>
      <c r="U173" t="s">
        <v>153</v>
      </c>
      <c r="V173">
        <v>9</v>
      </c>
      <c r="W173" t="s">
        <v>151</v>
      </c>
      <c r="X173">
        <v>13977</v>
      </c>
      <c r="Y173" t="s">
        <v>1</v>
      </c>
      <c r="Z173" t="s">
        <v>652</v>
      </c>
      <c r="AA173" t="s">
        <v>512</v>
      </c>
      <c r="AB173" t="s">
        <v>653</v>
      </c>
      <c r="AC173" t="s">
        <v>5</v>
      </c>
      <c r="AD173">
        <v>1</v>
      </c>
      <c r="AE173" t="s">
        <v>4</v>
      </c>
      <c r="AF173">
        <v>0</v>
      </c>
    </row>
    <row r="174" spans="1:98" x14ac:dyDescent="0.25">
      <c r="A174" t="str">
        <f t="shared" si="2"/>
        <v>feynman_I_12_11_15795</v>
      </c>
      <c r="B174" t="s">
        <v>130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19</v>
      </c>
      <c r="Q174" t="s">
        <v>0</v>
      </c>
      <c r="R174">
        <v>38.200000000000003</v>
      </c>
      <c r="S174" t="s">
        <v>152</v>
      </c>
      <c r="T174">
        <v>1</v>
      </c>
      <c r="U174" t="s">
        <v>153</v>
      </c>
      <c r="V174">
        <v>7</v>
      </c>
      <c r="W174" t="s">
        <v>151</v>
      </c>
      <c r="X174">
        <v>7426</v>
      </c>
      <c r="Y174" t="s">
        <v>1</v>
      </c>
      <c r="Z174" t="s">
        <v>684</v>
      </c>
      <c r="AA174" t="s">
        <v>512</v>
      </c>
      <c r="AB174" t="s">
        <v>977</v>
      </c>
      <c r="AC174" t="s">
        <v>421</v>
      </c>
      <c r="AD174" t="s">
        <v>978</v>
      </c>
      <c r="AE174" t="s">
        <v>5</v>
      </c>
      <c r="AF174">
        <v>1</v>
      </c>
      <c r="AG174" t="s">
        <v>4</v>
      </c>
      <c r="AH174">
        <v>0</v>
      </c>
    </row>
    <row r="175" spans="1:98" x14ac:dyDescent="0.25">
      <c r="A175" t="str">
        <f t="shared" si="2"/>
        <v>feynman_I_24_6_15795</v>
      </c>
      <c r="B175" t="s">
        <v>106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24</v>
      </c>
      <c r="Q175" t="s">
        <v>0</v>
      </c>
      <c r="R175">
        <v>108.9</v>
      </c>
      <c r="S175" t="s">
        <v>152</v>
      </c>
      <c r="T175">
        <v>1</v>
      </c>
      <c r="U175" t="s">
        <v>153</v>
      </c>
      <c r="V175">
        <v>12</v>
      </c>
      <c r="W175" t="s">
        <v>151</v>
      </c>
      <c r="X175">
        <v>17741</v>
      </c>
      <c r="Y175" t="s">
        <v>1</v>
      </c>
      <c r="Z175" t="s">
        <v>654</v>
      </c>
      <c r="AA175" t="s">
        <v>512</v>
      </c>
      <c r="AB175" t="s">
        <v>655</v>
      </c>
      <c r="AC175" t="s">
        <v>421</v>
      </c>
      <c r="AD175" t="s">
        <v>507</v>
      </c>
      <c r="AE175" t="s">
        <v>5</v>
      </c>
      <c r="AF175">
        <v>1</v>
      </c>
      <c r="AG175" t="s">
        <v>4</v>
      </c>
      <c r="AH175">
        <v>0</v>
      </c>
    </row>
    <row r="176" spans="1:98" x14ac:dyDescent="0.25">
      <c r="A176" t="str">
        <f t="shared" si="2"/>
        <v>feynman_test_2_23654</v>
      </c>
      <c r="B176" t="s">
        <v>143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23654</v>
      </c>
      <c r="I176" t="s">
        <v>192</v>
      </c>
      <c r="J176">
        <v>1E-3</v>
      </c>
      <c r="K176" t="s">
        <v>3</v>
      </c>
      <c r="L176">
        <v>0.99945260000000002</v>
      </c>
      <c r="M176" t="s">
        <v>2</v>
      </c>
      <c r="N176">
        <v>4.7362899999999999E-2</v>
      </c>
      <c r="O176" t="s">
        <v>17</v>
      </c>
      <c r="P176">
        <v>48</v>
      </c>
      <c r="Q176" t="s">
        <v>0</v>
      </c>
      <c r="R176">
        <v>6174</v>
      </c>
      <c r="S176" t="s">
        <v>152</v>
      </c>
      <c r="T176">
        <v>14</v>
      </c>
      <c r="U176" t="s">
        <v>153</v>
      </c>
      <c r="V176">
        <v>1491</v>
      </c>
      <c r="W176" t="s">
        <v>151</v>
      </c>
      <c r="X176">
        <v>1002762</v>
      </c>
      <c r="Y176" t="s">
        <v>1</v>
      </c>
      <c r="Z176" t="s">
        <v>744</v>
      </c>
      <c r="AA176" t="s">
        <v>512</v>
      </c>
      <c r="AB176" t="s">
        <v>1230</v>
      </c>
      <c r="AC176" t="s">
        <v>418</v>
      </c>
      <c r="AD176" t="s">
        <v>1231</v>
      </c>
      <c r="AE176" t="s">
        <v>421</v>
      </c>
      <c r="AF176" t="s">
        <v>1232</v>
      </c>
      <c r="AG176" t="s">
        <v>421</v>
      </c>
      <c r="AH176" t="s">
        <v>1233</v>
      </c>
      <c r="AI176" t="s">
        <v>418</v>
      </c>
      <c r="AJ176" t="s">
        <v>1234</v>
      </c>
      <c r="AK176" t="s">
        <v>5</v>
      </c>
      <c r="AL176">
        <v>0.99944809999999995</v>
      </c>
      <c r="AM176" t="s">
        <v>4</v>
      </c>
      <c r="AN176">
        <v>4.7350799999999998E-2</v>
      </c>
    </row>
    <row r="177" spans="1:36" x14ac:dyDescent="0.25">
      <c r="A177" t="str">
        <f t="shared" si="2"/>
        <v>feynman_III_4_32_23654</v>
      </c>
      <c r="B177" t="s">
        <v>98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23654</v>
      </c>
      <c r="I177" t="s">
        <v>192</v>
      </c>
      <c r="J177">
        <v>1E-3</v>
      </c>
      <c r="K177" t="s">
        <v>3</v>
      </c>
      <c r="L177">
        <v>0.99999700000000002</v>
      </c>
      <c r="M177" t="s">
        <v>2</v>
      </c>
      <c r="N177">
        <v>1.6053899999999999E-2</v>
      </c>
      <c r="O177" t="s">
        <v>17</v>
      </c>
      <c r="P177">
        <v>14</v>
      </c>
      <c r="Q177" t="s">
        <v>0</v>
      </c>
      <c r="R177">
        <v>5336.5</v>
      </c>
      <c r="S177" t="s">
        <v>152</v>
      </c>
      <c r="T177">
        <v>4</v>
      </c>
      <c r="U177" t="s">
        <v>153</v>
      </c>
      <c r="V177">
        <v>991</v>
      </c>
      <c r="W177" t="s">
        <v>151</v>
      </c>
      <c r="X177">
        <v>1000584</v>
      </c>
      <c r="Y177" t="s">
        <v>1</v>
      </c>
      <c r="Z177" t="e" cm="1">
        <f t="array" aca="1" ref="Z177" ca="1">-0.4715506744078+(((6.276657967116*X2)*X3)*pow((x0*X1),-1))</f>
        <v>#NAME?</v>
      </c>
      <c r="AA177" t="s">
        <v>512</v>
      </c>
      <c r="AB177" t="s">
        <v>651</v>
      </c>
      <c r="AC177" t="s">
        <v>418</v>
      </c>
      <c r="AD177">
        <v>0.47155067440780002</v>
      </c>
      <c r="AE177" t="s">
        <v>5</v>
      </c>
      <c r="AF177">
        <v>0.99999680000000002</v>
      </c>
      <c r="AG177" t="s">
        <v>4</v>
      </c>
      <c r="AH177">
        <v>1.6480600000000001E-2</v>
      </c>
    </row>
    <row r="178" spans="1:36" x14ac:dyDescent="0.25">
      <c r="A178" t="str">
        <f t="shared" si="2"/>
        <v>feynman_I_12_5_15795</v>
      </c>
      <c r="B178" t="s">
        <v>36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15795</v>
      </c>
      <c r="I178" t="s">
        <v>192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17</v>
      </c>
      <c r="P178">
        <v>6</v>
      </c>
      <c r="Q178" t="s">
        <v>0</v>
      </c>
      <c r="R178">
        <v>2.8</v>
      </c>
      <c r="S178" t="s">
        <v>152</v>
      </c>
      <c r="T178">
        <v>1</v>
      </c>
      <c r="U178" t="s">
        <v>153</v>
      </c>
      <c r="V178">
        <v>2</v>
      </c>
      <c r="W178" t="s">
        <v>151</v>
      </c>
      <c r="X178">
        <v>673</v>
      </c>
      <c r="Y178" t="s">
        <v>1</v>
      </c>
      <c r="Z178" t="s">
        <v>519</v>
      </c>
      <c r="AA178" t="s">
        <v>512</v>
      </c>
      <c r="AB178" t="s">
        <v>520</v>
      </c>
      <c r="AC178" t="s">
        <v>5</v>
      </c>
      <c r="AD178">
        <v>1</v>
      </c>
      <c r="AE178" t="s">
        <v>4</v>
      </c>
      <c r="AF178">
        <v>0</v>
      </c>
    </row>
    <row r="179" spans="1:36" x14ac:dyDescent="0.25">
      <c r="A179" t="str">
        <f t="shared" si="2"/>
        <v>feynman_II_34_29a_15795</v>
      </c>
      <c r="B179" t="s">
        <v>71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10</v>
      </c>
      <c r="Q179" t="s">
        <v>0</v>
      </c>
      <c r="R179">
        <v>6.6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1543</v>
      </c>
      <c r="Y179" t="s">
        <v>1</v>
      </c>
      <c r="Z179" t="s">
        <v>533</v>
      </c>
      <c r="AA179" t="s">
        <v>512</v>
      </c>
      <c r="AB179" t="s">
        <v>534</v>
      </c>
      <c r="AC179" t="s">
        <v>5</v>
      </c>
      <c r="AD179">
        <v>1</v>
      </c>
      <c r="AE179" t="s">
        <v>4</v>
      </c>
      <c r="AF179">
        <v>0</v>
      </c>
    </row>
    <row r="180" spans="1:36" x14ac:dyDescent="0.25">
      <c r="A180" t="str">
        <f t="shared" si="2"/>
        <v>feynman_II_34_11_15795</v>
      </c>
      <c r="B180" t="s">
        <v>95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12</v>
      </c>
      <c r="Q180" t="s">
        <v>0</v>
      </c>
      <c r="R180">
        <v>11.5</v>
      </c>
      <c r="S180" t="s">
        <v>152</v>
      </c>
      <c r="T180">
        <v>1</v>
      </c>
      <c r="U180" t="s">
        <v>153</v>
      </c>
      <c r="V180">
        <v>4</v>
      </c>
      <c r="W180" t="s">
        <v>151</v>
      </c>
      <c r="X180">
        <v>2548</v>
      </c>
      <c r="Y180" t="s">
        <v>1</v>
      </c>
      <c r="Z180" t="s">
        <v>553</v>
      </c>
      <c r="AA180" t="s">
        <v>512</v>
      </c>
      <c r="AB180" t="s">
        <v>554</v>
      </c>
      <c r="AC180" t="s">
        <v>5</v>
      </c>
      <c r="AD180">
        <v>1</v>
      </c>
      <c r="AE180" t="s">
        <v>4</v>
      </c>
      <c r="AF180">
        <v>0</v>
      </c>
    </row>
    <row r="181" spans="1:36" x14ac:dyDescent="0.25">
      <c r="A181" t="str">
        <f t="shared" si="2"/>
        <v>feynman_I_34_1_15795</v>
      </c>
      <c r="B181" t="s">
        <v>52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18</v>
      </c>
      <c r="Q181" t="s">
        <v>0</v>
      </c>
      <c r="R181">
        <v>16.7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3054</v>
      </c>
      <c r="Y181" t="s">
        <v>1</v>
      </c>
      <c r="Z181" t="s">
        <v>569</v>
      </c>
      <c r="AA181" t="s">
        <v>512</v>
      </c>
      <c r="AB181" t="s">
        <v>570</v>
      </c>
      <c r="AC181" t="s">
        <v>418</v>
      </c>
      <c r="AD181" t="s">
        <v>425</v>
      </c>
      <c r="AE181" t="s">
        <v>421</v>
      </c>
      <c r="AF181" t="s">
        <v>426</v>
      </c>
      <c r="AG181" t="s">
        <v>5</v>
      </c>
      <c r="AH181">
        <v>1</v>
      </c>
      <c r="AI181" t="s">
        <v>4</v>
      </c>
      <c r="AJ181">
        <v>0</v>
      </c>
    </row>
    <row r="182" spans="1:36" x14ac:dyDescent="0.25">
      <c r="A182" t="str">
        <f t="shared" si="2"/>
        <v>feynman_III_17_37_15795</v>
      </c>
      <c r="B182" t="s">
        <v>77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13</v>
      </c>
      <c r="Q182" t="s">
        <v>0</v>
      </c>
      <c r="R182">
        <v>22.5</v>
      </c>
      <c r="S182" t="s">
        <v>152</v>
      </c>
      <c r="T182">
        <v>1</v>
      </c>
      <c r="U182" t="s">
        <v>153</v>
      </c>
      <c r="V182">
        <v>7</v>
      </c>
      <c r="W182" t="s">
        <v>151</v>
      </c>
      <c r="X182">
        <v>4509</v>
      </c>
      <c r="Y182" t="s">
        <v>1</v>
      </c>
      <c r="Z182" t="s">
        <v>594</v>
      </c>
      <c r="AA182" t="s">
        <v>512</v>
      </c>
      <c r="AB182" t="s">
        <v>595</v>
      </c>
      <c r="AC182" t="s">
        <v>421</v>
      </c>
      <c r="AD182" t="s">
        <v>422</v>
      </c>
      <c r="AE182" t="s">
        <v>5</v>
      </c>
      <c r="AF182">
        <v>1</v>
      </c>
      <c r="AG182" t="s">
        <v>4</v>
      </c>
      <c r="AH182">
        <v>0</v>
      </c>
    </row>
    <row r="183" spans="1:36" x14ac:dyDescent="0.25">
      <c r="A183" t="str">
        <f t="shared" si="2"/>
        <v>feynman_I_10_7_23654</v>
      </c>
      <c r="B183" t="s">
        <v>57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23654</v>
      </c>
      <c r="I183" t="s">
        <v>192</v>
      </c>
      <c r="J183">
        <v>1E-3</v>
      </c>
      <c r="K183" t="s">
        <v>3</v>
      </c>
      <c r="L183">
        <v>0.99997590000000003</v>
      </c>
      <c r="M183" t="s">
        <v>2</v>
      </c>
      <c r="N183">
        <v>5.9597000000000001E-3</v>
      </c>
      <c r="O183" t="s">
        <v>17</v>
      </c>
      <c r="P183">
        <v>18</v>
      </c>
      <c r="Q183" t="s">
        <v>0</v>
      </c>
      <c r="R183">
        <v>5942</v>
      </c>
      <c r="S183" t="s">
        <v>152</v>
      </c>
      <c r="T183">
        <v>7</v>
      </c>
      <c r="U183" t="s">
        <v>153</v>
      </c>
      <c r="V183">
        <v>941</v>
      </c>
      <c r="W183" t="s">
        <v>151</v>
      </c>
      <c r="X183">
        <v>1000315</v>
      </c>
      <c r="Y183" t="s">
        <v>1</v>
      </c>
      <c r="Z183" t="s">
        <v>656</v>
      </c>
      <c r="AA183" t="s">
        <v>512</v>
      </c>
      <c r="AB183" t="s">
        <v>657</v>
      </c>
      <c r="AC183" t="s">
        <v>418</v>
      </c>
      <c r="AD183" t="s">
        <v>482</v>
      </c>
      <c r="AE183" t="s">
        <v>421</v>
      </c>
      <c r="AF183" t="s">
        <v>508</v>
      </c>
      <c r="AG183" t="s">
        <v>5</v>
      </c>
      <c r="AH183">
        <v>0.99997610000000003</v>
      </c>
      <c r="AI183" t="s">
        <v>4</v>
      </c>
      <c r="AJ183">
        <v>5.9395000000000003E-3</v>
      </c>
    </row>
    <row r="184" spans="1:36" x14ac:dyDescent="0.25">
      <c r="A184" t="str">
        <f t="shared" si="2"/>
        <v>feynman_I_25_13_15795</v>
      </c>
      <c r="B184" t="s">
        <v>35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1</v>
      </c>
      <c r="M184" t="s">
        <v>2</v>
      </c>
      <c r="N184">
        <v>0</v>
      </c>
      <c r="O184" t="s">
        <v>17</v>
      </c>
      <c r="P184">
        <v>8</v>
      </c>
      <c r="Q184" t="s">
        <v>0</v>
      </c>
      <c r="R184">
        <v>3.3</v>
      </c>
      <c r="S184" t="s">
        <v>152</v>
      </c>
      <c r="T184">
        <v>1</v>
      </c>
      <c r="U184" t="s">
        <v>153</v>
      </c>
      <c r="V184">
        <v>2</v>
      </c>
      <c r="W184" t="s">
        <v>151</v>
      </c>
      <c r="X184">
        <v>798</v>
      </c>
      <c r="Y184" t="s">
        <v>1</v>
      </c>
      <c r="Z184" t="s">
        <v>521</v>
      </c>
      <c r="AA184" t="s">
        <v>512</v>
      </c>
      <c r="AB184" t="s">
        <v>522</v>
      </c>
      <c r="AC184" t="s">
        <v>5</v>
      </c>
      <c r="AD184">
        <v>1</v>
      </c>
      <c r="AE184" t="s">
        <v>4</v>
      </c>
      <c r="AF184">
        <v>0</v>
      </c>
    </row>
    <row r="185" spans="1:36" x14ac:dyDescent="0.25">
      <c r="A185" t="str">
        <f t="shared" si="2"/>
        <v>feynman_II_34_2a_15795</v>
      </c>
      <c r="B185" t="s">
        <v>66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10</v>
      </c>
      <c r="Q185" t="s">
        <v>0</v>
      </c>
      <c r="R185">
        <v>7.2</v>
      </c>
      <c r="S185" t="s">
        <v>152</v>
      </c>
      <c r="T185">
        <v>1</v>
      </c>
      <c r="U185" t="s">
        <v>153</v>
      </c>
      <c r="V185">
        <v>3</v>
      </c>
      <c r="W185" t="s">
        <v>151</v>
      </c>
      <c r="X185">
        <v>1543</v>
      </c>
      <c r="Y185" t="s">
        <v>1</v>
      </c>
      <c r="Z185" t="s">
        <v>535</v>
      </c>
      <c r="AA185" t="s">
        <v>512</v>
      </c>
      <c r="AB185" t="s">
        <v>536</v>
      </c>
      <c r="AC185" t="s">
        <v>5</v>
      </c>
      <c r="AD185">
        <v>1</v>
      </c>
      <c r="AE185" t="s">
        <v>4</v>
      </c>
      <c r="AF185">
        <v>0</v>
      </c>
    </row>
    <row r="186" spans="1:36" x14ac:dyDescent="0.25">
      <c r="A186" t="str">
        <f t="shared" si="2"/>
        <v>feynman_I_43_16_15795</v>
      </c>
      <c r="B186" t="s">
        <v>100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12</v>
      </c>
      <c r="Q186" t="s">
        <v>0</v>
      </c>
      <c r="R186">
        <v>14.2</v>
      </c>
      <c r="S186" t="s">
        <v>152</v>
      </c>
      <c r="T186">
        <v>1</v>
      </c>
      <c r="U186" t="s">
        <v>153</v>
      </c>
      <c r="V186">
        <v>4</v>
      </c>
      <c r="W186" t="s">
        <v>151</v>
      </c>
      <c r="X186">
        <v>2582</v>
      </c>
      <c r="Y186" t="s">
        <v>1</v>
      </c>
      <c r="Z186" t="s">
        <v>555</v>
      </c>
      <c r="AA186" t="s">
        <v>512</v>
      </c>
      <c r="AB186" t="s">
        <v>556</v>
      </c>
      <c r="AC186" t="s">
        <v>5</v>
      </c>
      <c r="AD186">
        <v>1</v>
      </c>
      <c r="AE186" t="s">
        <v>4</v>
      </c>
      <c r="AF186">
        <v>0</v>
      </c>
    </row>
    <row r="187" spans="1:36" x14ac:dyDescent="0.25">
      <c r="A187" t="str">
        <f t="shared" si="2"/>
        <v>strogatz_glider2_15795</v>
      </c>
      <c r="B187" t="s">
        <v>19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15</v>
      </c>
      <c r="Q187" t="s">
        <v>0</v>
      </c>
      <c r="R187">
        <v>51.4</v>
      </c>
      <c r="S187" t="s">
        <v>152</v>
      </c>
      <c r="T187">
        <v>2</v>
      </c>
      <c r="U187" t="s">
        <v>153</v>
      </c>
      <c r="V187">
        <v>26</v>
      </c>
      <c r="W187" t="s">
        <v>151</v>
      </c>
      <c r="X187">
        <v>25332</v>
      </c>
      <c r="Y187" t="s">
        <v>1</v>
      </c>
      <c r="Z187" t="s">
        <v>745</v>
      </c>
      <c r="AA187" t="s">
        <v>512</v>
      </c>
      <c r="AB187" t="s">
        <v>1235</v>
      </c>
      <c r="AC187" t="s">
        <v>421</v>
      </c>
      <c r="AD187" t="s">
        <v>427</v>
      </c>
      <c r="AE187" t="s">
        <v>5</v>
      </c>
      <c r="AF187">
        <v>1</v>
      </c>
      <c r="AG187" t="s">
        <v>4</v>
      </c>
      <c r="AH187">
        <v>0</v>
      </c>
    </row>
    <row r="188" spans="1:36" x14ac:dyDescent="0.25">
      <c r="A188" t="str">
        <f t="shared" si="2"/>
        <v>feynman_II_27_16_15795</v>
      </c>
      <c r="B188" t="s">
        <v>79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12</v>
      </c>
      <c r="Q188" t="s">
        <v>0</v>
      </c>
      <c r="R188">
        <v>13.1</v>
      </c>
      <c r="S188" t="s">
        <v>152</v>
      </c>
      <c r="T188">
        <v>1</v>
      </c>
      <c r="U188" t="s">
        <v>153</v>
      </c>
      <c r="V188">
        <v>4</v>
      </c>
      <c r="W188" t="s">
        <v>151</v>
      </c>
      <c r="X188">
        <v>2608</v>
      </c>
      <c r="Y188" t="s">
        <v>1</v>
      </c>
      <c r="Z188" t="e" cm="1">
        <f t="array" aca="1" ref="Z188" ca="1">-0.0000000000001+(((1*x0)*X1)*pow(X2,2))</f>
        <v>#NAME?</v>
      </c>
      <c r="AA188" t="s">
        <v>512</v>
      </c>
      <c r="AB188" t="s">
        <v>586</v>
      </c>
      <c r="AC188" t="s">
        <v>418</v>
      </c>
      <c r="AD188" s="7">
        <v>1E-13</v>
      </c>
      <c r="AE188" t="s">
        <v>5</v>
      </c>
      <c r="AF188">
        <v>1</v>
      </c>
      <c r="AG188" t="s">
        <v>4</v>
      </c>
      <c r="AH188">
        <v>0</v>
      </c>
    </row>
    <row r="189" spans="1:36" x14ac:dyDescent="0.25">
      <c r="A189" t="str">
        <f t="shared" si="2"/>
        <v>feynman_II_11_28_23654</v>
      </c>
      <c r="B189" t="s">
        <v>45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23654</v>
      </c>
      <c r="I189" t="s">
        <v>192</v>
      </c>
      <c r="J189">
        <v>1E-3</v>
      </c>
      <c r="K189" t="s">
        <v>3</v>
      </c>
      <c r="L189">
        <v>0.99998819999999999</v>
      </c>
      <c r="M189" t="s">
        <v>2</v>
      </c>
      <c r="N189">
        <v>1.0009999999999999E-3</v>
      </c>
      <c r="O189" t="s">
        <v>17</v>
      </c>
      <c r="P189">
        <v>10</v>
      </c>
      <c r="Q189" t="s">
        <v>0</v>
      </c>
      <c r="R189">
        <v>5907.8</v>
      </c>
      <c r="S189" t="s">
        <v>152</v>
      </c>
      <c r="T189">
        <v>15</v>
      </c>
      <c r="U189" t="s">
        <v>153</v>
      </c>
      <c r="V189">
        <v>1665</v>
      </c>
      <c r="W189" t="s">
        <v>151</v>
      </c>
      <c r="X189">
        <v>1000419</v>
      </c>
      <c r="Y189" t="s">
        <v>1</v>
      </c>
      <c r="Z189" t="e" cm="1">
        <f t="array" aca="1" ref="Z189" ca="1">-0.2384153312736+(1.2398764820295*pow(2.2,(x0*X1)))</f>
        <v>#NAME?</v>
      </c>
      <c r="AA189" t="s">
        <v>512</v>
      </c>
      <c r="AB189" t="s">
        <v>1236</v>
      </c>
      <c r="AC189" t="s">
        <v>418</v>
      </c>
      <c r="AD189">
        <v>0.23841533127360001</v>
      </c>
      <c r="AE189" t="s">
        <v>5</v>
      </c>
      <c r="AF189">
        <v>0.9999884</v>
      </c>
      <c r="AG189" t="s">
        <v>4</v>
      </c>
      <c r="AH189">
        <v>9.8900000000000008E-4</v>
      </c>
    </row>
    <row r="190" spans="1:36" x14ac:dyDescent="0.25">
      <c r="A190" t="str">
        <f t="shared" si="2"/>
        <v>feynman_I_29_4_15795</v>
      </c>
      <c r="B190" t="s">
        <v>38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1</v>
      </c>
      <c r="M190" t="s">
        <v>2</v>
      </c>
      <c r="N190">
        <v>0</v>
      </c>
      <c r="O190" t="s">
        <v>17</v>
      </c>
      <c r="P190">
        <v>8</v>
      </c>
      <c r="Q190" t="s">
        <v>0</v>
      </c>
      <c r="R190">
        <v>4.0999999999999996</v>
      </c>
      <c r="S190" t="s">
        <v>152</v>
      </c>
      <c r="T190">
        <v>1</v>
      </c>
      <c r="U190" t="s">
        <v>153</v>
      </c>
      <c r="V190">
        <v>2</v>
      </c>
      <c r="W190" t="s">
        <v>151</v>
      </c>
      <c r="X190">
        <v>798</v>
      </c>
      <c r="Y190" t="s">
        <v>1</v>
      </c>
      <c r="Z190" t="s">
        <v>521</v>
      </c>
      <c r="AA190" t="s">
        <v>512</v>
      </c>
      <c r="AB190" t="s">
        <v>522</v>
      </c>
      <c r="AC190" t="s">
        <v>5</v>
      </c>
      <c r="AD190">
        <v>1</v>
      </c>
      <c r="AE190" t="s">
        <v>4</v>
      </c>
      <c r="AF190">
        <v>0</v>
      </c>
    </row>
    <row r="191" spans="1:36" x14ac:dyDescent="0.25">
      <c r="A191" t="str">
        <f t="shared" si="2"/>
        <v>feynman_III_7_38_15795</v>
      </c>
      <c r="B191" t="s">
        <v>76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1</v>
      </c>
      <c r="M191" t="s">
        <v>2</v>
      </c>
      <c r="N191">
        <v>0</v>
      </c>
      <c r="O191" t="s">
        <v>17</v>
      </c>
      <c r="P191">
        <v>10</v>
      </c>
      <c r="Q191" t="s">
        <v>0</v>
      </c>
      <c r="R191">
        <v>7.3</v>
      </c>
      <c r="S191" t="s">
        <v>152</v>
      </c>
      <c r="T191">
        <v>1</v>
      </c>
      <c r="U191" t="s">
        <v>153</v>
      </c>
      <c r="V191">
        <v>3</v>
      </c>
      <c r="W191" t="s">
        <v>151</v>
      </c>
      <c r="X191">
        <v>1543</v>
      </c>
      <c r="Y191" t="s">
        <v>1</v>
      </c>
      <c r="Z191" t="s">
        <v>537</v>
      </c>
      <c r="AA191" t="s">
        <v>512</v>
      </c>
      <c r="AB191" t="s">
        <v>538</v>
      </c>
      <c r="AC191" t="s">
        <v>5</v>
      </c>
      <c r="AD191">
        <v>1</v>
      </c>
      <c r="AE191" t="s">
        <v>4</v>
      </c>
      <c r="AF191">
        <v>0</v>
      </c>
    </row>
    <row r="192" spans="1:36" x14ac:dyDescent="0.25">
      <c r="A192" t="str">
        <f t="shared" si="2"/>
        <v>feynman_I_18_14_15795</v>
      </c>
      <c r="B192" t="s">
        <v>111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1</v>
      </c>
      <c r="M192" t="s">
        <v>2</v>
      </c>
      <c r="N192">
        <v>0</v>
      </c>
      <c r="O192" t="s">
        <v>17</v>
      </c>
      <c r="P192">
        <v>13</v>
      </c>
      <c r="Q192" t="s">
        <v>0</v>
      </c>
      <c r="R192">
        <v>16.7</v>
      </c>
      <c r="S192" t="s">
        <v>152</v>
      </c>
      <c r="T192">
        <v>1</v>
      </c>
      <c r="U192" t="s">
        <v>153</v>
      </c>
      <c r="V192">
        <v>5</v>
      </c>
      <c r="W192" t="s">
        <v>151</v>
      </c>
      <c r="X192">
        <v>3648</v>
      </c>
      <c r="Y192" t="s">
        <v>1</v>
      </c>
      <c r="Z192" t="s">
        <v>746</v>
      </c>
      <c r="AA192" t="s">
        <v>512</v>
      </c>
      <c r="AB192" t="s">
        <v>747</v>
      </c>
      <c r="AC192" t="s">
        <v>5</v>
      </c>
      <c r="AD192">
        <v>1</v>
      </c>
      <c r="AE192" t="s">
        <v>4</v>
      </c>
      <c r="AF192">
        <v>0</v>
      </c>
    </row>
    <row r="193" spans="1:40" x14ac:dyDescent="0.25">
      <c r="A193" t="str">
        <f t="shared" si="2"/>
        <v>feynman_III_13_18_15795</v>
      </c>
      <c r="B193" t="s">
        <v>114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15795</v>
      </c>
      <c r="I193" t="s">
        <v>192</v>
      </c>
      <c r="J193">
        <v>1E-3</v>
      </c>
      <c r="K193" t="s">
        <v>3</v>
      </c>
      <c r="L193">
        <v>1</v>
      </c>
      <c r="M193" t="s">
        <v>2</v>
      </c>
      <c r="N193">
        <v>0</v>
      </c>
      <c r="O193" t="s">
        <v>17</v>
      </c>
      <c r="P193">
        <v>16</v>
      </c>
      <c r="Q193" t="s">
        <v>0</v>
      </c>
      <c r="R193">
        <v>18.8</v>
      </c>
      <c r="S193" t="s">
        <v>152</v>
      </c>
      <c r="T193">
        <v>1</v>
      </c>
      <c r="U193" t="s">
        <v>153</v>
      </c>
      <c r="V193">
        <v>5</v>
      </c>
      <c r="W193" t="s">
        <v>151</v>
      </c>
      <c r="X193">
        <v>3874</v>
      </c>
      <c r="Y193" t="s">
        <v>1</v>
      </c>
      <c r="Z193" t="e" cm="1">
        <f t="array" aca="1" ref="Z193" ca="1">-0.0000000000004+((((12.5663706143592*x0)*X2)*pow(X1,2))*pow(X3,-1))</f>
        <v>#NAME?</v>
      </c>
      <c r="AA193" t="s">
        <v>512</v>
      </c>
      <c r="AB193" t="s">
        <v>572</v>
      </c>
      <c r="AC193" t="s">
        <v>418</v>
      </c>
      <c r="AD193" s="7">
        <v>4.0000000000000001E-13</v>
      </c>
      <c r="AE193" t="s">
        <v>5</v>
      </c>
      <c r="AF193">
        <v>1</v>
      </c>
      <c r="AG193" t="s">
        <v>4</v>
      </c>
      <c r="AH193">
        <v>0</v>
      </c>
    </row>
    <row r="194" spans="1:40" x14ac:dyDescent="0.25">
      <c r="A194" t="str">
        <f t="shared" ref="A194:A257" si="3">CONCATENATE(B194, "_", H194)</f>
        <v>feynman_I_32_5_15795</v>
      </c>
      <c r="B194" t="s">
        <v>108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1</v>
      </c>
      <c r="M194" t="s">
        <v>2</v>
      </c>
      <c r="N194">
        <v>0</v>
      </c>
      <c r="O194" t="s">
        <v>17</v>
      </c>
      <c r="P194">
        <v>18</v>
      </c>
      <c r="Q194" t="s">
        <v>0</v>
      </c>
      <c r="R194">
        <v>42.1</v>
      </c>
      <c r="S194" t="s">
        <v>152</v>
      </c>
      <c r="T194">
        <v>1</v>
      </c>
      <c r="U194" t="s">
        <v>153</v>
      </c>
      <c r="V194">
        <v>6</v>
      </c>
      <c r="W194" t="s">
        <v>151</v>
      </c>
      <c r="X194">
        <v>7162</v>
      </c>
      <c r="Y194" t="s">
        <v>1</v>
      </c>
      <c r="Z194" t="s">
        <v>583</v>
      </c>
      <c r="AA194" t="s">
        <v>512</v>
      </c>
      <c r="AB194" t="s">
        <v>584</v>
      </c>
      <c r="AC194" t="s">
        <v>5</v>
      </c>
      <c r="AD194">
        <v>1</v>
      </c>
      <c r="AE194" t="s">
        <v>4</v>
      </c>
      <c r="AF194">
        <v>0</v>
      </c>
    </row>
    <row r="195" spans="1:40" x14ac:dyDescent="0.25">
      <c r="A195" t="str">
        <f t="shared" si="3"/>
        <v>feynman_II_8_7_15795</v>
      </c>
      <c r="B195" t="s">
        <v>80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15795</v>
      </c>
      <c r="I195" t="s">
        <v>192</v>
      </c>
      <c r="J195">
        <v>1E-3</v>
      </c>
      <c r="K195" t="s">
        <v>3</v>
      </c>
      <c r="L195">
        <v>1</v>
      </c>
      <c r="M195" t="s">
        <v>2</v>
      </c>
      <c r="N195">
        <v>0</v>
      </c>
      <c r="O195" t="s">
        <v>17</v>
      </c>
      <c r="P195">
        <v>14</v>
      </c>
      <c r="Q195" t="s">
        <v>0</v>
      </c>
      <c r="R195">
        <v>11.8</v>
      </c>
      <c r="S195" t="s">
        <v>152</v>
      </c>
      <c r="T195">
        <v>1</v>
      </c>
      <c r="U195" t="s">
        <v>153</v>
      </c>
      <c r="V195">
        <v>4</v>
      </c>
      <c r="W195" t="s">
        <v>151</v>
      </c>
      <c r="X195">
        <v>2561</v>
      </c>
      <c r="Y195" t="s">
        <v>1</v>
      </c>
      <c r="Z195" t="s">
        <v>748</v>
      </c>
      <c r="AA195" t="s">
        <v>512</v>
      </c>
      <c r="AB195" t="s">
        <v>749</v>
      </c>
      <c r="AC195" t="s">
        <v>5</v>
      </c>
      <c r="AD195">
        <v>1</v>
      </c>
      <c r="AE195" t="s">
        <v>4</v>
      </c>
      <c r="AF195">
        <v>0</v>
      </c>
    </row>
    <row r="196" spans="1:40" x14ac:dyDescent="0.25">
      <c r="A196" t="str">
        <f t="shared" si="3"/>
        <v>feynman_test_19_15795</v>
      </c>
      <c r="B196" t="s">
        <v>139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50</v>
      </c>
      <c r="Q196" t="s">
        <v>0</v>
      </c>
      <c r="R196">
        <v>234.3</v>
      </c>
      <c r="S196" t="s">
        <v>152</v>
      </c>
      <c r="T196">
        <v>1</v>
      </c>
      <c r="U196" t="s">
        <v>153</v>
      </c>
      <c r="V196">
        <v>11</v>
      </c>
      <c r="W196" t="s">
        <v>151</v>
      </c>
      <c r="X196">
        <v>30568</v>
      </c>
      <c r="Y196" t="s">
        <v>1</v>
      </c>
      <c r="Z196" t="s">
        <v>658</v>
      </c>
      <c r="AA196" t="s">
        <v>512</v>
      </c>
      <c r="AB196" t="s">
        <v>659</v>
      </c>
      <c r="AC196" t="s">
        <v>421</v>
      </c>
      <c r="AD196" t="s">
        <v>509</v>
      </c>
      <c r="AE196" t="s">
        <v>418</v>
      </c>
      <c r="AF196" t="s">
        <v>510</v>
      </c>
      <c r="AG196" t="s">
        <v>5</v>
      </c>
      <c r="AH196">
        <v>1</v>
      </c>
      <c r="AI196" t="s">
        <v>4</v>
      </c>
      <c r="AJ196">
        <v>0</v>
      </c>
    </row>
    <row r="197" spans="1:40" x14ac:dyDescent="0.25">
      <c r="A197" t="str">
        <f t="shared" si="3"/>
        <v>feynman_I_12_2_15795</v>
      </c>
      <c r="B197" t="s">
        <v>110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14</v>
      </c>
      <c r="Q197" t="s">
        <v>0</v>
      </c>
      <c r="R197">
        <v>29.5</v>
      </c>
      <c r="S197" t="s">
        <v>152</v>
      </c>
      <c r="T197">
        <v>1</v>
      </c>
      <c r="U197" t="s">
        <v>153</v>
      </c>
      <c r="V197">
        <v>5</v>
      </c>
      <c r="W197" t="s">
        <v>151</v>
      </c>
      <c r="X197">
        <v>5268</v>
      </c>
      <c r="Y197" t="s">
        <v>1</v>
      </c>
      <c r="Z197" t="s">
        <v>622</v>
      </c>
      <c r="AA197" t="s">
        <v>512</v>
      </c>
      <c r="AB197" t="s">
        <v>623</v>
      </c>
      <c r="AC197" t="s">
        <v>5</v>
      </c>
      <c r="AD197">
        <v>1</v>
      </c>
      <c r="AE197" t="s">
        <v>4</v>
      </c>
      <c r="AF197">
        <v>0</v>
      </c>
    </row>
    <row r="198" spans="1:40" x14ac:dyDescent="0.25">
      <c r="A198" t="str">
        <f t="shared" si="3"/>
        <v>strogatz_barmag1_15795</v>
      </c>
      <c r="B198" t="s">
        <v>21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14</v>
      </c>
      <c r="Q198" t="s">
        <v>0</v>
      </c>
      <c r="R198">
        <v>786</v>
      </c>
      <c r="S198" t="s">
        <v>152</v>
      </c>
      <c r="T198">
        <v>8</v>
      </c>
      <c r="U198" t="s">
        <v>153</v>
      </c>
      <c r="V198">
        <v>363</v>
      </c>
      <c r="W198" t="s">
        <v>151</v>
      </c>
      <c r="X198">
        <v>396145</v>
      </c>
      <c r="Y198" t="s">
        <v>1</v>
      </c>
      <c r="Z198" t="s">
        <v>750</v>
      </c>
      <c r="AA198" t="s">
        <v>512</v>
      </c>
      <c r="AB198" t="e" cm="1">
        <f t="array" ref="AB198">-1*SIN(x0)</f>
        <v>#NAME?</v>
      </c>
      <c r="AC198" t="s">
        <v>421</v>
      </c>
      <c r="AD198" t="s">
        <v>437</v>
      </c>
      <c r="AE198" t="s">
        <v>418</v>
      </c>
      <c r="AF198" t="s">
        <v>438</v>
      </c>
      <c r="AG198" t="s">
        <v>5</v>
      </c>
      <c r="AH198">
        <v>1</v>
      </c>
      <c r="AI198" t="s">
        <v>4</v>
      </c>
      <c r="AJ198">
        <v>0</v>
      </c>
    </row>
    <row r="199" spans="1:40" x14ac:dyDescent="0.25">
      <c r="A199" t="str">
        <f t="shared" si="3"/>
        <v>strogatz_bacres2_15795</v>
      </c>
      <c r="B199" t="s">
        <v>22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16</v>
      </c>
      <c r="Q199" t="s">
        <v>0</v>
      </c>
      <c r="R199">
        <v>303.7</v>
      </c>
      <c r="S199" t="s">
        <v>152</v>
      </c>
      <c r="T199">
        <v>3</v>
      </c>
      <c r="U199" t="s">
        <v>153</v>
      </c>
      <c r="V199">
        <v>237</v>
      </c>
      <c r="W199" t="s">
        <v>151</v>
      </c>
      <c r="X199">
        <v>178762</v>
      </c>
      <c r="Y199" t="s">
        <v>1</v>
      </c>
      <c r="Z199" t="s">
        <v>602</v>
      </c>
      <c r="AA199" t="s">
        <v>512</v>
      </c>
      <c r="AB199" t="s">
        <v>603</v>
      </c>
      <c r="AC199" t="s">
        <v>421</v>
      </c>
      <c r="AD199" t="s">
        <v>423</v>
      </c>
      <c r="AE199" t="s">
        <v>421</v>
      </c>
      <c r="AF199">
        <v>10</v>
      </c>
      <c r="AG199" t="s">
        <v>5</v>
      </c>
      <c r="AH199">
        <v>1</v>
      </c>
      <c r="AI199" t="s">
        <v>4</v>
      </c>
      <c r="AJ199">
        <v>0</v>
      </c>
    </row>
    <row r="200" spans="1:40" x14ac:dyDescent="0.25">
      <c r="A200" t="str">
        <f t="shared" si="3"/>
        <v>feynman_III_15_12_15795</v>
      </c>
      <c r="B200" t="s">
        <v>67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26</v>
      </c>
      <c r="Q200" t="s">
        <v>0</v>
      </c>
      <c r="R200">
        <v>533.70000000000005</v>
      </c>
      <c r="S200" t="s">
        <v>152</v>
      </c>
      <c r="T200">
        <v>6</v>
      </c>
      <c r="U200" t="s">
        <v>153</v>
      </c>
      <c r="V200">
        <v>87</v>
      </c>
      <c r="W200" t="s">
        <v>151</v>
      </c>
      <c r="X200">
        <v>93154</v>
      </c>
      <c r="Y200" t="s">
        <v>1</v>
      </c>
      <c r="Z200" t="s">
        <v>751</v>
      </c>
      <c r="AA200" t="s">
        <v>512</v>
      </c>
      <c r="AB200" t="s">
        <v>1237</v>
      </c>
      <c r="AC200" t="s">
        <v>418</v>
      </c>
      <c r="AD200" t="s">
        <v>1238</v>
      </c>
      <c r="AE200" t="s">
        <v>421</v>
      </c>
      <c r="AF200" t="s">
        <v>663</v>
      </c>
      <c r="AG200" t="s">
        <v>5</v>
      </c>
      <c r="AH200">
        <v>1</v>
      </c>
      <c r="AI200" t="s">
        <v>4</v>
      </c>
      <c r="AJ200">
        <v>0</v>
      </c>
    </row>
    <row r="201" spans="1:40" x14ac:dyDescent="0.25">
      <c r="A201" t="str">
        <f t="shared" si="3"/>
        <v>feynman_II_21_32_15795</v>
      </c>
      <c r="B201" t="s">
        <v>134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1</v>
      </c>
      <c r="M201" t="s">
        <v>2</v>
      </c>
      <c r="N201">
        <v>0</v>
      </c>
      <c r="O201" t="s">
        <v>17</v>
      </c>
      <c r="P201">
        <v>34</v>
      </c>
      <c r="Q201" t="s">
        <v>0</v>
      </c>
      <c r="R201">
        <v>87.5</v>
      </c>
      <c r="S201" t="s">
        <v>152</v>
      </c>
      <c r="T201">
        <v>3</v>
      </c>
      <c r="U201" t="s">
        <v>153</v>
      </c>
      <c r="V201">
        <v>10</v>
      </c>
      <c r="W201" t="s">
        <v>151</v>
      </c>
      <c r="X201">
        <v>14735</v>
      </c>
      <c r="Y201" t="s">
        <v>1</v>
      </c>
      <c r="Z201" t="s">
        <v>752</v>
      </c>
      <c r="AA201" t="s">
        <v>512</v>
      </c>
      <c r="AB201" t="s">
        <v>1239</v>
      </c>
      <c r="AC201" t="s">
        <v>421</v>
      </c>
      <c r="AD201" t="s">
        <v>1240</v>
      </c>
      <c r="AE201" t="s">
        <v>418</v>
      </c>
      <c r="AF201" t="s">
        <v>995</v>
      </c>
      <c r="AG201" t="s">
        <v>418</v>
      </c>
      <c r="AH201" t="s">
        <v>453</v>
      </c>
      <c r="AI201" t="s">
        <v>5</v>
      </c>
      <c r="AJ201">
        <v>1</v>
      </c>
      <c r="AK201" t="s">
        <v>4</v>
      </c>
      <c r="AL201">
        <v>0</v>
      </c>
    </row>
    <row r="202" spans="1:40" x14ac:dyDescent="0.25">
      <c r="A202" t="str">
        <f t="shared" si="3"/>
        <v>feynman_test_18_15795</v>
      </c>
      <c r="B202" t="s">
        <v>123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26</v>
      </c>
      <c r="Q202" t="s">
        <v>0</v>
      </c>
      <c r="R202">
        <v>96.6</v>
      </c>
      <c r="S202" t="s">
        <v>152</v>
      </c>
      <c r="T202">
        <v>1</v>
      </c>
      <c r="U202" t="s">
        <v>153</v>
      </c>
      <c r="V202">
        <v>8</v>
      </c>
      <c r="W202" t="s">
        <v>151</v>
      </c>
      <c r="X202">
        <v>15341</v>
      </c>
      <c r="Y202" t="s">
        <v>1</v>
      </c>
      <c r="Z202" t="s">
        <v>617</v>
      </c>
      <c r="AA202" t="s">
        <v>512</v>
      </c>
      <c r="AB202" t="s">
        <v>618</v>
      </c>
      <c r="AC202" t="s">
        <v>421</v>
      </c>
      <c r="AD202" t="s">
        <v>449</v>
      </c>
      <c r="AE202" t="s">
        <v>5</v>
      </c>
      <c r="AF202">
        <v>1</v>
      </c>
      <c r="AG202" t="s">
        <v>4</v>
      </c>
      <c r="AH202">
        <v>0</v>
      </c>
    </row>
    <row r="203" spans="1:40" x14ac:dyDescent="0.25">
      <c r="A203" t="str">
        <f t="shared" si="3"/>
        <v>feynman_II_6_15a_15795</v>
      </c>
      <c r="B203" t="s">
        <v>142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0.9992799</v>
      </c>
      <c r="M203" t="s">
        <v>2</v>
      </c>
      <c r="N203">
        <v>1.0026500000000001E-2</v>
      </c>
      <c r="O203" t="s">
        <v>17</v>
      </c>
      <c r="P203">
        <v>32</v>
      </c>
      <c r="Q203" t="s">
        <v>0</v>
      </c>
      <c r="R203">
        <v>6450.7</v>
      </c>
      <c r="S203" t="s">
        <v>152</v>
      </c>
      <c r="T203">
        <v>4</v>
      </c>
      <c r="U203" t="s">
        <v>153</v>
      </c>
      <c r="V203">
        <v>986</v>
      </c>
      <c r="W203" t="s">
        <v>151</v>
      </c>
      <c r="X203">
        <v>1001668</v>
      </c>
      <c r="Y203" t="s">
        <v>1</v>
      </c>
      <c r="Z203" t="s">
        <v>753</v>
      </c>
      <c r="AA203" t="s">
        <v>512</v>
      </c>
      <c r="AB203" t="s">
        <v>1241</v>
      </c>
      <c r="AC203" t="s">
        <v>421</v>
      </c>
      <c r="AD203" t="s">
        <v>1242</v>
      </c>
      <c r="AE203" t="s">
        <v>5</v>
      </c>
      <c r="AF203">
        <v>0.99930470000000005</v>
      </c>
      <c r="AG203" t="s">
        <v>4</v>
      </c>
      <c r="AH203">
        <v>9.9624999999999991E-3</v>
      </c>
    </row>
    <row r="204" spans="1:40" x14ac:dyDescent="0.25">
      <c r="A204" t="str">
        <f t="shared" si="3"/>
        <v>feynman_II_11_20_15795</v>
      </c>
      <c r="B204" t="s">
        <v>122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1</v>
      </c>
      <c r="M204" t="s">
        <v>2</v>
      </c>
      <c r="N204">
        <v>0</v>
      </c>
      <c r="O204" t="s">
        <v>17</v>
      </c>
      <c r="P204">
        <v>18</v>
      </c>
      <c r="Q204" t="s">
        <v>0</v>
      </c>
      <c r="R204">
        <v>2610.1</v>
      </c>
      <c r="S204" t="s">
        <v>152</v>
      </c>
      <c r="T204">
        <v>4</v>
      </c>
      <c r="U204" t="s">
        <v>153</v>
      </c>
      <c r="V204">
        <v>118</v>
      </c>
      <c r="W204" t="s">
        <v>151</v>
      </c>
      <c r="X204">
        <v>340466</v>
      </c>
      <c r="Y204" t="s">
        <v>1</v>
      </c>
      <c r="Z204" t="s">
        <v>754</v>
      </c>
      <c r="AA204" t="s">
        <v>512</v>
      </c>
      <c r="AB204" t="s">
        <v>755</v>
      </c>
      <c r="AC204" t="s">
        <v>5</v>
      </c>
      <c r="AD204">
        <v>1</v>
      </c>
      <c r="AE204" t="s">
        <v>4</v>
      </c>
      <c r="AF204">
        <v>0</v>
      </c>
    </row>
    <row r="205" spans="1:40" x14ac:dyDescent="0.25">
      <c r="A205" t="str">
        <f t="shared" si="3"/>
        <v>feynman_I_15_10_15795</v>
      </c>
      <c r="B205" t="s">
        <v>55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0.99998969999999998</v>
      </c>
      <c r="M205" t="s">
        <v>2</v>
      </c>
      <c r="N205">
        <v>6.7615000000000001E-3</v>
      </c>
      <c r="O205" t="s">
        <v>17</v>
      </c>
      <c r="P205">
        <v>22</v>
      </c>
      <c r="Q205" t="s">
        <v>0</v>
      </c>
      <c r="R205">
        <v>6070.6</v>
      </c>
      <c r="S205" t="s">
        <v>152</v>
      </c>
      <c r="T205">
        <v>5</v>
      </c>
      <c r="U205" t="s">
        <v>153</v>
      </c>
      <c r="V205">
        <v>769</v>
      </c>
      <c r="W205" t="s">
        <v>151</v>
      </c>
      <c r="X205">
        <v>1000463</v>
      </c>
      <c r="Y205" t="s">
        <v>1</v>
      </c>
      <c r="Z205" t="s">
        <v>756</v>
      </c>
      <c r="AA205" t="s">
        <v>512</v>
      </c>
      <c r="AB205" t="s">
        <v>1243</v>
      </c>
      <c r="AC205" t="s">
        <v>421</v>
      </c>
      <c r="AD205" t="s">
        <v>1244</v>
      </c>
      <c r="AE205" t="s">
        <v>421</v>
      </c>
      <c r="AF205" t="s">
        <v>667</v>
      </c>
      <c r="AG205" t="s">
        <v>5</v>
      </c>
      <c r="AH205">
        <v>0.99999179999999999</v>
      </c>
      <c r="AI205" t="s">
        <v>4</v>
      </c>
      <c r="AJ205">
        <v>6.0191999999999997E-3</v>
      </c>
    </row>
    <row r="206" spans="1:40" x14ac:dyDescent="0.25">
      <c r="A206" t="str">
        <f t="shared" si="3"/>
        <v>feynman_I_41_16_15795</v>
      </c>
      <c r="B206" t="s">
        <v>125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0.99997179999999997</v>
      </c>
      <c r="M206" t="s">
        <v>2</v>
      </c>
      <c r="N206">
        <v>1.5790999999999999E-2</v>
      </c>
      <c r="O206" t="s">
        <v>17</v>
      </c>
      <c r="P206">
        <v>28</v>
      </c>
      <c r="Q206" t="s">
        <v>0</v>
      </c>
      <c r="R206">
        <v>6407</v>
      </c>
      <c r="S206" t="s">
        <v>152</v>
      </c>
      <c r="T206">
        <v>4</v>
      </c>
      <c r="U206" t="s">
        <v>153</v>
      </c>
      <c r="V206">
        <v>824</v>
      </c>
      <c r="W206" t="s">
        <v>151</v>
      </c>
      <c r="X206">
        <v>1001258</v>
      </c>
      <c r="Y206" t="s">
        <v>1</v>
      </c>
      <c r="Z206" t="s">
        <v>757</v>
      </c>
      <c r="AA206" t="s">
        <v>512</v>
      </c>
      <c r="AB206" t="s">
        <v>1245</v>
      </c>
      <c r="AC206" t="s">
        <v>418</v>
      </c>
      <c r="AD206" t="s">
        <v>1246</v>
      </c>
      <c r="AE206" t="s">
        <v>421</v>
      </c>
      <c r="AF206" t="s">
        <v>1247</v>
      </c>
      <c r="AG206" t="s">
        <v>5</v>
      </c>
      <c r="AH206">
        <v>0.99997219999999998</v>
      </c>
      <c r="AI206" t="s">
        <v>4</v>
      </c>
      <c r="AJ206">
        <v>1.6004600000000001E-2</v>
      </c>
    </row>
    <row r="207" spans="1:40" x14ac:dyDescent="0.25">
      <c r="A207" t="str">
        <f t="shared" si="3"/>
        <v>feynman_test_14_15795</v>
      </c>
      <c r="B207" t="s">
        <v>131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0.99999970000000005</v>
      </c>
      <c r="M207" t="s">
        <v>2</v>
      </c>
      <c r="N207">
        <v>7.6699000000000003E-3</v>
      </c>
      <c r="O207" t="s">
        <v>17</v>
      </c>
      <c r="P207">
        <v>61</v>
      </c>
      <c r="Q207" t="s">
        <v>0</v>
      </c>
      <c r="R207">
        <v>7202</v>
      </c>
      <c r="S207" t="s">
        <v>152</v>
      </c>
      <c r="T207">
        <v>6</v>
      </c>
      <c r="U207" t="s">
        <v>153</v>
      </c>
      <c r="V207">
        <v>288</v>
      </c>
      <c r="W207" t="s">
        <v>151</v>
      </c>
      <c r="X207">
        <v>960057</v>
      </c>
      <c r="Y207" t="s">
        <v>1</v>
      </c>
      <c r="Z207" t="s">
        <v>758</v>
      </c>
      <c r="AA207" t="s">
        <v>512</v>
      </c>
      <c r="AB207" t="s">
        <v>1248</v>
      </c>
      <c r="AC207" t="s">
        <v>418</v>
      </c>
      <c r="AD207" t="s">
        <v>1249</v>
      </c>
      <c r="AE207" t="s">
        <v>421</v>
      </c>
      <c r="AF207" t="s">
        <v>1250</v>
      </c>
      <c r="AG207" t="s">
        <v>421</v>
      </c>
      <c r="AH207" t="s">
        <v>1251</v>
      </c>
      <c r="AI207" t="s">
        <v>418</v>
      </c>
      <c r="AJ207" t="s">
        <v>1252</v>
      </c>
      <c r="AK207" t="s">
        <v>5</v>
      </c>
      <c r="AL207">
        <v>0.99999970000000005</v>
      </c>
      <c r="AM207" t="s">
        <v>4</v>
      </c>
      <c r="AN207">
        <v>7.6249000000000004E-3</v>
      </c>
    </row>
    <row r="208" spans="1:40" x14ac:dyDescent="0.25">
      <c r="A208" t="str">
        <f t="shared" si="3"/>
        <v>feynman_II_35_18_15795</v>
      </c>
      <c r="B208" t="s">
        <v>120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0.99967200000000001</v>
      </c>
      <c r="M208" t="s">
        <v>2</v>
      </c>
      <c r="N208">
        <v>5.7464999999999999E-3</v>
      </c>
      <c r="O208" t="s">
        <v>17</v>
      </c>
      <c r="P208">
        <v>28</v>
      </c>
      <c r="Q208" t="s">
        <v>0</v>
      </c>
      <c r="R208">
        <v>7104.2</v>
      </c>
      <c r="S208" t="s">
        <v>152</v>
      </c>
      <c r="T208">
        <v>16</v>
      </c>
      <c r="U208" t="s">
        <v>153</v>
      </c>
      <c r="V208">
        <v>947</v>
      </c>
      <c r="W208" t="s">
        <v>151</v>
      </c>
      <c r="X208">
        <v>1001780</v>
      </c>
      <c r="Y208" t="s">
        <v>1</v>
      </c>
      <c r="Z208" t="s">
        <v>759</v>
      </c>
      <c r="AA208" t="s">
        <v>512</v>
      </c>
      <c r="AB208" t="s">
        <v>1253</v>
      </c>
      <c r="AC208" t="s">
        <v>421</v>
      </c>
      <c r="AD208" t="s">
        <v>459</v>
      </c>
      <c r="AE208" t="s">
        <v>421</v>
      </c>
      <c r="AF208" t="s">
        <v>1254</v>
      </c>
      <c r="AG208" t="s">
        <v>5</v>
      </c>
      <c r="AH208">
        <v>0.99968080000000004</v>
      </c>
      <c r="AI208" t="s">
        <v>4</v>
      </c>
      <c r="AJ208">
        <v>5.6384E-3</v>
      </c>
    </row>
    <row r="209" spans="1:48" x14ac:dyDescent="0.25">
      <c r="A209" t="str">
        <f t="shared" si="3"/>
        <v>feynman_I_6_2a_23654</v>
      </c>
      <c r="B209" t="s">
        <v>32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23654</v>
      </c>
      <c r="I209" t="s">
        <v>192</v>
      </c>
      <c r="J209">
        <v>1E-3</v>
      </c>
      <c r="K209" t="s">
        <v>3</v>
      </c>
      <c r="L209">
        <v>0.99980000000000002</v>
      </c>
      <c r="M209" t="s">
        <v>2</v>
      </c>
      <c r="N209">
        <v>9.8959999999999998E-4</v>
      </c>
      <c r="O209" t="s">
        <v>17</v>
      </c>
      <c r="P209">
        <v>10</v>
      </c>
      <c r="Q209" t="s">
        <v>0</v>
      </c>
      <c r="R209">
        <v>7205.2</v>
      </c>
      <c r="S209" t="s">
        <v>152</v>
      </c>
      <c r="T209">
        <v>36</v>
      </c>
      <c r="U209" t="s">
        <v>153</v>
      </c>
      <c r="V209">
        <v>1761</v>
      </c>
      <c r="W209" t="s">
        <v>151</v>
      </c>
      <c r="X209">
        <v>759541</v>
      </c>
      <c r="Y209" t="s">
        <v>1</v>
      </c>
      <c r="Z209" t="e" cm="1">
        <f t="array" aca="1" ref="Z209" ca="1">-0.0073951584308+(0.2504128732692*pow(x0,(-1*x0)))</f>
        <v>#NAME?</v>
      </c>
      <c r="AA209" t="s">
        <v>512</v>
      </c>
      <c r="AB209">
        <v>-7.3951584307999996E-3</v>
      </c>
      <c r="AC209" t="s">
        <v>421</v>
      </c>
      <c r="AD209" t="s">
        <v>1255</v>
      </c>
      <c r="AE209" t="s">
        <v>5</v>
      </c>
      <c r="AF209">
        <v>0.9998011</v>
      </c>
      <c r="AG209" t="s">
        <v>4</v>
      </c>
      <c r="AH209">
        <v>9.9080000000000001E-4</v>
      </c>
    </row>
    <row r="210" spans="1:48" x14ac:dyDescent="0.25">
      <c r="A210" t="str">
        <f t="shared" si="3"/>
        <v>feynman_II_8_31_15795</v>
      </c>
      <c r="B210" t="s">
        <v>42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1</v>
      </c>
      <c r="M210" t="s">
        <v>2</v>
      </c>
      <c r="N210">
        <v>0</v>
      </c>
      <c r="O210" t="s">
        <v>17</v>
      </c>
      <c r="P210">
        <v>8</v>
      </c>
      <c r="Q210" t="s">
        <v>0</v>
      </c>
      <c r="R210">
        <v>5.2</v>
      </c>
      <c r="S210" t="s">
        <v>152</v>
      </c>
      <c r="T210">
        <v>1</v>
      </c>
      <c r="U210" t="s">
        <v>153</v>
      </c>
      <c r="V210">
        <v>3</v>
      </c>
      <c r="W210" t="s">
        <v>151</v>
      </c>
      <c r="X210">
        <v>1040</v>
      </c>
      <c r="Y210" t="s">
        <v>1</v>
      </c>
      <c r="Z210" t="s">
        <v>523</v>
      </c>
      <c r="AA210" t="s">
        <v>512</v>
      </c>
      <c r="AB210" t="s">
        <v>524</v>
      </c>
      <c r="AC210" t="s">
        <v>5</v>
      </c>
      <c r="AD210">
        <v>1</v>
      </c>
      <c r="AE210" t="s">
        <v>4</v>
      </c>
      <c r="AF210">
        <v>0</v>
      </c>
    </row>
    <row r="211" spans="1:48" x14ac:dyDescent="0.25">
      <c r="A211" t="str">
        <f t="shared" si="3"/>
        <v>feynman_I_18_12_15795</v>
      </c>
      <c r="B211" t="s">
        <v>78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15795</v>
      </c>
      <c r="I211" t="s">
        <v>192</v>
      </c>
      <c r="J211">
        <v>1E-3</v>
      </c>
      <c r="K211" t="s">
        <v>3</v>
      </c>
      <c r="L211">
        <v>1</v>
      </c>
      <c r="M211" t="s">
        <v>2</v>
      </c>
      <c r="N211">
        <v>0</v>
      </c>
      <c r="O211" t="s">
        <v>17</v>
      </c>
      <c r="P211">
        <v>11</v>
      </c>
      <c r="Q211" t="s">
        <v>0</v>
      </c>
      <c r="R211">
        <v>10.4</v>
      </c>
      <c r="S211" t="s">
        <v>152</v>
      </c>
      <c r="T211">
        <v>1</v>
      </c>
      <c r="U211" t="s">
        <v>153</v>
      </c>
      <c r="V211">
        <v>4</v>
      </c>
      <c r="W211" t="s">
        <v>151</v>
      </c>
      <c r="X211">
        <v>2272</v>
      </c>
      <c r="Y211" t="s">
        <v>1</v>
      </c>
      <c r="Z211" t="s">
        <v>541</v>
      </c>
      <c r="AA211" t="s">
        <v>512</v>
      </c>
      <c r="AB211" t="s">
        <v>542</v>
      </c>
      <c r="AC211" t="s">
        <v>5</v>
      </c>
      <c r="AD211">
        <v>1</v>
      </c>
      <c r="AE211" t="s">
        <v>4</v>
      </c>
      <c r="AF211">
        <v>0</v>
      </c>
    </row>
    <row r="212" spans="1:48" x14ac:dyDescent="0.25">
      <c r="A212" t="str">
        <f t="shared" si="3"/>
        <v>feynman_III_21_20_15795</v>
      </c>
      <c r="B212" t="s">
        <v>109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12</v>
      </c>
      <c r="Q212" t="s">
        <v>0</v>
      </c>
      <c r="R212">
        <v>11.6</v>
      </c>
      <c r="S212" t="s">
        <v>152</v>
      </c>
      <c r="T212">
        <v>1</v>
      </c>
      <c r="U212" t="s">
        <v>153</v>
      </c>
      <c r="V212">
        <v>4</v>
      </c>
      <c r="W212" t="s">
        <v>151</v>
      </c>
      <c r="X212">
        <v>2570</v>
      </c>
      <c r="Y212" t="s">
        <v>1</v>
      </c>
      <c r="Z212" t="s">
        <v>559</v>
      </c>
      <c r="AA212" t="s">
        <v>512</v>
      </c>
      <c r="AB212" t="s">
        <v>560</v>
      </c>
      <c r="AC212" t="s">
        <v>5</v>
      </c>
      <c r="AD212">
        <v>1</v>
      </c>
      <c r="AE212" t="s">
        <v>4</v>
      </c>
      <c r="AF212">
        <v>0</v>
      </c>
    </row>
    <row r="213" spans="1:48" x14ac:dyDescent="0.25">
      <c r="A213" t="str">
        <f t="shared" si="3"/>
        <v>feynman_II_34_29b_15795</v>
      </c>
      <c r="B213" t="s">
        <v>133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1</v>
      </c>
      <c r="M213" t="s">
        <v>2</v>
      </c>
      <c r="N213">
        <v>0</v>
      </c>
      <c r="O213" t="s">
        <v>17</v>
      </c>
      <c r="P213">
        <v>14</v>
      </c>
      <c r="Q213" t="s">
        <v>0</v>
      </c>
      <c r="R213">
        <v>19.3</v>
      </c>
      <c r="S213" t="s">
        <v>152</v>
      </c>
      <c r="T213">
        <v>1</v>
      </c>
      <c r="U213" t="s">
        <v>153</v>
      </c>
      <c r="V213">
        <v>5</v>
      </c>
      <c r="W213" t="s">
        <v>151</v>
      </c>
      <c r="X213">
        <v>4267</v>
      </c>
      <c r="Y213" t="s">
        <v>1</v>
      </c>
      <c r="Z213" t="s">
        <v>573</v>
      </c>
      <c r="AA213" t="s">
        <v>512</v>
      </c>
      <c r="AB213" t="s">
        <v>574</v>
      </c>
      <c r="AC213" t="s">
        <v>5</v>
      </c>
      <c r="AD213">
        <v>1</v>
      </c>
      <c r="AE213" t="s">
        <v>4</v>
      </c>
      <c r="AF213">
        <v>0</v>
      </c>
    </row>
    <row r="214" spans="1:48" x14ac:dyDescent="0.25">
      <c r="A214" t="str">
        <f t="shared" si="3"/>
        <v>feynman_test_4_15795</v>
      </c>
      <c r="B214" t="s">
        <v>117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0.99889070000000002</v>
      </c>
      <c r="M214" t="s">
        <v>2</v>
      </c>
      <c r="N214">
        <v>1.6572E-2</v>
      </c>
      <c r="O214" t="s">
        <v>17</v>
      </c>
      <c r="P214">
        <v>33</v>
      </c>
      <c r="Q214" t="s">
        <v>0</v>
      </c>
      <c r="R214">
        <v>6548.3</v>
      </c>
      <c r="S214" t="s">
        <v>152</v>
      </c>
      <c r="T214">
        <v>2</v>
      </c>
      <c r="U214" t="s">
        <v>153</v>
      </c>
      <c r="V214">
        <v>915</v>
      </c>
      <c r="W214" t="s">
        <v>151</v>
      </c>
      <c r="X214">
        <v>1001542</v>
      </c>
      <c r="Y214" t="s">
        <v>1</v>
      </c>
      <c r="Z214" t="e" cm="1">
        <f t="array" aca="1" ref="Z214" ca="1">-0.4760754572977+(1.4550443007113*pow(((X1*pow(x0,-1))+((-1*X2)*pow(x0,-1))),0.5))+(0.3998332679935*COS(((X3*pow(x0,-1))*pow(X4,-1))))</f>
        <v>#NAME?</v>
      </c>
      <c r="AA214" t="s">
        <v>512</v>
      </c>
      <c r="AB214" t="s">
        <v>1256</v>
      </c>
      <c r="AC214" t="s">
        <v>418</v>
      </c>
      <c r="AD214" t="s">
        <v>463</v>
      </c>
      <c r="AE214" t="s">
        <v>421</v>
      </c>
      <c r="AF214" t="s">
        <v>1257</v>
      </c>
      <c r="AG214" t="s">
        <v>418</v>
      </c>
      <c r="AH214">
        <v>0.47607545729770001</v>
      </c>
      <c r="AI214" t="s">
        <v>5</v>
      </c>
      <c r="AJ214">
        <v>0.99867859999999997</v>
      </c>
      <c r="AK214" t="s">
        <v>4</v>
      </c>
      <c r="AL214">
        <v>1.8082299999999999E-2</v>
      </c>
    </row>
    <row r="215" spans="1:48" x14ac:dyDescent="0.25">
      <c r="A215" t="str">
        <f t="shared" si="3"/>
        <v>feynman_II_6_15b_15795</v>
      </c>
      <c r="B215" t="s">
        <v>115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0.99065040000000004</v>
      </c>
      <c r="M215" t="s">
        <v>2</v>
      </c>
      <c r="N215">
        <v>2.8717E-3</v>
      </c>
      <c r="O215" t="s">
        <v>17</v>
      </c>
      <c r="P215">
        <v>44</v>
      </c>
      <c r="Q215" t="s">
        <v>0</v>
      </c>
      <c r="R215">
        <v>7196.1</v>
      </c>
      <c r="S215" t="s">
        <v>152</v>
      </c>
      <c r="T215">
        <v>10</v>
      </c>
      <c r="U215" t="s">
        <v>153</v>
      </c>
      <c r="V215">
        <v>985</v>
      </c>
      <c r="W215" t="s">
        <v>151</v>
      </c>
      <c r="X215">
        <v>1002189</v>
      </c>
      <c r="Y215" t="s">
        <v>1</v>
      </c>
      <c r="Z215" t="s">
        <v>760</v>
      </c>
      <c r="AA215" t="s">
        <v>512</v>
      </c>
      <c r="AB215" t="s">
        <v>1258</v>
      </c>
      <c r="AC215" t="s">
        <v>418</v>
      </c>
      <c r="AD215" t="s">
        <v>1259</v>
      </c>
      <c r="AE215" t="s">
        <v>421</v>
      </c>
      <c r="AF215" t="s">
        <v>1260</v>
      </c>
      <c r="AG215" t="s">
        <v>418</v>
      </c>
      <c r="AH215" t="s">
        <v>1261</v>
      </c>
      <c r="AI215" t="s">
        <v>5</v>
      </c>
      <c r="AJ215">
        <v>0.99053159999999996</v>
      </c>
      <c r="AK215" t="s">
        <v>4</v>
      </c>
      <c r="AL215">
        <v>2.9390000000000002E-3</v>
      </c>
    </row>
    <row r="216" spans="1:48" x14ac:dyDescent="0.25">
      <c r="A216" t="str">
        <f t="shared" si="3"/>
        <v>feynman_I_18_4_15795</v>
      </c>
      <c r="B216" t="s">
        <v>85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0.99984810000000002</v>
      </c>
      <c r="M216" t="s">
        <v>2</v>
      </c>
      <c r="N216">
        <v>1.0468999999999999E-2</v>
      </c>
      <c r="O216" t="s">
        <v>17</v>
      </c>
      <c r="P216">
        <v>30</v>
      </c>
      <c r="Q216" t="s">
        <v>0</v>
      </c>
      <c r="R216">
        <v>7200.5</v>
      </c>
      <c r="S216" t="s">
        <v>152</v>
      </c>
      <c r="T216">
        <v>19</v>
      </c>
      <c r="U216" t="s">
        <v>153</v>
      </c>
      <c r="V216">
        <v>435</v>
      </c>
      <c r="W216" t="s">
        <v>151</v>
      </c>
      <c r="X216">
        <v>956061</v>
      </c>
      <c r="Y216" t="s">
        <v>1</v>
      </c>
      <c r="Z216" t="s">
        <v>761</v>
      </c>
      <c r="AA216" t="s">
        <v>512</v>
      </c>
      <c r="AB216" t="s">
        <v>1262</v>
      </c>
      <c r="AC216" t="s">
        <v>421</v>
      </c>
      <c r="AD216" t="s">
        <v>1263</v>
      </c>
      <c r="AE216" t="s">
        <v>418</v>
      </c>
      <c r="AF216" t="s">
        <v>1264</v>
      </c>
      <c r="AG216" t="s">
        <v>421</v>
      </c>
      <c r="AH216" t="s">
        <v>1265</v>
      </c>
      <c r="AI216" t="s">
        <v>5</v>
      </c>
      <c r="AJ216">
        <v>0.99984689999999998</v>
      </c>
      <c r="AK216" t="s">
        <v>4</v>
      </c>
      <c r="AL216">
        <v>1.05267E-2</v>
      </c>
    </row>
    <row r="217" spans="1:48" x14ac:dyDescent="0.25">
      <c r="A217" t="str">
        <f t="shared" si="3"/>
        <v>strogatz_barmag2_15795</v>
      </c>
      <c r="B217" t="s">
        <v>24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1</v>
      </c>
      <c r="M217" t="s">
        <v>2</v>
      </c>
      <c r="N217">
        <v>0</v>
      </c>
      <c r="O217" t="s">
        <v>17</v>
      </c>
      <c r="P217">
        <v>14</v>
      </c>
      <c r="Q217" t="s">
        <v>0</v>
      </c>
      <c r="R217">
        <v>857.9</v>
      </c>
      <c r="S217" t="s">
        <v>152</v>
      </c>
      <c r="T217">
        <v>5</v>
      </c>
      <c r="U217" t="s">
        <v>153</v>
      </c>
      <c r="V217">
        <v>286</v>
      </c>
      <c r="W217" t="s">
        <v>151</v>
      </c>
      <c r="X217">
        <v>417377</v>
      </c>
      <c r="Y217" t="s">
        <v>1</v>
      </c>
      <c r="Z217" t="s">
        <v>762</v>
      </c>
      <c r="AA217" t="s">
        <v>512</v>
      </c>
      <c r="AB217">
        <f>-1*SIN(X1)</f>
        <v>0.98358230602824037</v>
      </c>
      <c r="AC217" t="s">
        <v>418</v>
      </c>
      <c r="AD217" t="s">
        <v>437</v>
      </c>
      <c r="AE217" t="s">
        <v>418</v>
      </c>
      <c r="AF217" t="s">
        <v>438</v>
      </c>
      <c r="AG217" t="s">
        <v>5</v>
      </c>
      <c r="AH217">
        <v>1</v>
      </c>
      <c r="AI217" t="s">
        <v>4</v>
      </c>
      <c r="AJ217">
        <v>0</v>
      </c>
    </row>
    <row r="218" spans="1:48" x14ac:dyDescent="0.25">
      <c r="A218" t="str">
        <f t="shared" si="3"/>
        <v>feynman_II_6_11_15795</v>
      </c>
      <c r="B218" t="s">
        <v>116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15</v>
      </c>
      <c r="Q218" t="s">
        <v>0</v>
      </c>
      <c r="R218">
        <v>758.5</v>
      </c>
      <c r="S218" t="s">
        <v>152</v>
      </c>
      <c r="T218">
        <v>5</v>
      </c>
      <c r="U218" t="s">
        <v>153</v>
      </c>
      <c r="V218">
        <v>64</v>
      </c>
      <c r="W218" t="s">
        <v>151</v>
      </c>
      <c r="X218">
        <v>119140</v>
      </c>
      <c r="Y218" t="s">
        <v>1</v>
      </c>
      <c r="Z218" t="s">
        <v>598</v>
      </c>
      <c r="AA218" t="s">
        <v>512</v>
      </c>
      <c r="AB218" t="s">
        <v>599</v>
      </c>
      <c r="AC218" t="s">
        <v>5</v>
      </c>
      <c r="AD218">
        <v>1</v>
      </c>
      <c r="AE218" t="s">
        <v>4</v>
      </c>
      <c r="AF218">
        <v>0</v>
      </c>
    </row>
    <row r="219" spans="1:48" x14ac:dyDescent="0.25">
      <c r="A219" t="str">
        <f t="shared" si="3"/>
        <v>feynman_II_35_21_15795</v>
      </c>
      <c r="B219" t="s">
        <v>121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0.99852260000000004</v>
      </c>
      <c r="M219" t="s">
        <v>2</v>
      </c>
      <c r="N219">
        <v>0.19366059999999999</v>
      </c>
      <c r="O219" t="s">
        <v>17</v>
      </c>
      <c r="P219">
        <v>47</v>
      </c>
      <c r="Q219" t="s">
        <v>0</v>
      </c>
      <c r="R219">
        <v>7202</v>
      </c>
      <c r="S219" t="s">
        <v>152</v>
      </c>
      <c r="T219">
        <v>8</v>
      </c>
      <c r="U219" t="s">
        <v>153</v>
      </c>
      <c r="V219">
        <v>335</v>
      </c>
      <c r="W219" t="s">
        <v>151</v>
      </c>
      <c r="X219">
        <v>989472</v>
      </c>
      <c r="Y219" t="s">
        <v>1</v>
      </c>
      <c r="Z219" t="s">
        <v>763</v>
      </c>
      <c r="AA219" t="s">
        <v>512</v>
      </c>
      <c r="AB219" t="s">
        <v>1266</v>
      </c>
      <c r="AC219" t="s">
        <v>421</v>
      </c>
      <c r="AD219" t="s">
        <v>1267</v>
      </c>
      <c r="AE219" t="s">
        <v>421</v>
      </c>
      <c r="AF219" t="s">
        <v>1268</v>
      </c>
      <c r="AG219" t="s">
        <v>421</v>
      </c>
      <c r="AH219" t="s">
        <v>1269</v>
      </c>
      <c r="AI219" t="s">
        <v>418</v>
      </c>
      <c r="AJ219" t="s">
        <v>1270</v>
      </c>
      <c r="AK219" t="s">
        <v>418</v>
      </c>
      <c r="AL219" t="s">
        <v>1271</v>
      </c>
      <c r="AM219" t="s">
        <v>5</v>
      </c>
      <c r="AN219">
        <v>0.99862410000000001</v>
      </c>
      <c r="AO219" t="s">
        <v>4</v>
      </c>
      <c r="AP219">
        <v>0.1868717</v>
      </c>
    </row>
    <row r="220" spans="1:48" x14ac:dyDescent="0.25">
      <c r="A220" t="str">
        <f t="shared" si="3"/>
        <v>feynman_I_30_3_15795</v>
      </c>
      <c r="B220" t="s">
        <v>64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0.99856270000000003</v>
      </c>
      <c r="M220" t="s">
        <v>2</v>
      </c>
      <c r="N220">
        <v>9.7765199999999997E-2</v>
      </c>
      <c r="O220" t="s">
        <v>17</v>
      </c>
      <c r="P220">
        <v>54</v>
      </c>
      <c r="Q220" t="s">
        <v>0</v>
      </c>
      <c r="R220">
        <v>7200.9</v>
      </c>
      <c r="S220" t="s">
        <v>152</v>
      </c>
      <c r="T220">
        <v>7</v>
      </c>
      <c r="U220" t="s">
        <v>153</v>
      </c>
      <c r="V220">
        <v>260</v>
      </c>
      <c r="W220" t="s">
        <v>151</v>
      </c>
      <c r="X220">
        <v>829023</v>
      </c>
      <c r="Y220" t="s">
        <v>1</v>
      </c>
      <c r="Z220" t="s">
        <v>764</v>
      </c>
      <c r="AA220" t="s">
        <v>512</v>
      </c>
      <c r="AB220" t="s">
        <v>1272</v>
      </c>
      <c r="AC220" t="s">
        <v>421</v>
      </c>
      <c r="AD220" t="s">
        <v>1273</v>
      </c>
      <c r="AE220" t="s">
        <v>421</v>
      </c>
      <c r="AF220" t="s">
        <v>1274</v>
      </c>
      <c r="AG220" t="s">
        <v>421</v>
      </c>
      <c r="AH220" t="s">
        <v>1275</v>
      </c>
      <c r="AI220" t="s">
        <v>421</v>
      </c>
      <c r="AJ220" t="s">
        <v>665</v>
      </c>
      <c r="AK220" t="s">
        <v>421</v>
      </c>
      <c r="AL220" t="s">
        <v>1276</v>
      </c>
      <c r="AM220" t="s">
        <v>418</v>
      </c>
      <c r="AN220" t="s">
        <v>1277</v>
      </c>
      <c r="AO220" t="s">
        <v>421</v>
      </c>
      <c r="AP220" t="s">
        <v>1278</v>
      </c>
      <c r="AQ220" t="s">
        <v>5</v>
      </c>
      <c r="AR220">
        <v>0.99861219999999995</v>
      </c>
      <c r="AS220" t="s">
        <v>4</v>
      </c>
      <c r="AT220">
        <v>9.5620300000000005E-2</v>
      </c>
    </row>
    <row r="221" spans="1:48" x14ac:dyDescent="0.25">
      <c r="A221" t="str">
        <f t="shared" si="3"/>
        <v>feynman_I_8_14_15795</v>
      </c>
      <c r="B221" t="s">
        <v>89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0.940859</v>
      </c>
      <c r="M221" t="s">
        <v>2</v>
      </c>
      <c r="N221">
        <v>0.24160760000000001</v>
      </c>
      <c r="O221" t="s">
        <v>17</v>
      </c>
      <c r="P221">
        <v>60</v>
      </c>
      <c r="Q221" t="s">
        <v>0</v>
      </c>
      <c r="R221">
        <v>7201.1</v>
      </c>
      <c r="S221" t="s">
        <v>152</v>
      </c>
      <c r="T221">
        <v>7</v>
      </c>
      <c r="U221" t="s">
        <v>153</v>
      </c>
      <c r="V221">
        <v>269</v>
      </c>
      <c r="W221" t="s">
        <v>151</v>
      </c>
      <c r="X221">
        <v>907964</v>
      </c>
      <c r="Y221" t="s">
        <v>1</v>
      </c>
      <c r="Z221" t="e" cm="1">
        <f t="array" aca="1" ref="Z221" ca="1">-1.2777205851033+(-2.9973894916814*pow(COS(((0.3183098861838*x0)+(-0.3183098861838*X1))),2))+((7.7402993641404*X3)*SIN(pow(X2,-1)))+((1.6646530547737*X2)*SIN(pow((X3+LOG(pow(X3,-1))),-1)))+(((-4.7305029673256*pow(X2,-1))*pow(X3,2))*SIN(pow((X3+LOG((0.5+pow(X3,-1)))),-1)))</f>
        <v>#NAME?</v>
      </c>
      <c r="AA221" t="s">
        <v>512</v>
      </c>
      <c r="AB221" t="s">
        <v>1279</v>
      </c>
      <c r="AC221" t="s">
        <v>421</v>
      </c>
      <c r="AD221" t="s">
        <v>1280</v>
      </c>
      <c r="AE221" t="s">
        <v>421</v>
      </c>
      <c r="AF221" t="s">
        <v>1281</v>
      </c>
      <c r="AG221" t="s">
        <v>421</v>
      </c>
      <c r="AH221" t="s">
        <v>1282</v>
      </c>
      <c r="AI221" t="s">
        <v>421</v>
      </c>
      <c r="AJ221" t="s">
        <v>1283</v>
      </c>
      <c r="AK221" t="s">
        <v>421</v>
      </c>
      <c r="AL221" t="s">
        <v>1284</v>
      </c>
      <c r="AM221" t="s">
        <v>418</v>
      </c>
      <c r="AN221" t="s">
        <v>1285</v>
      </c>
      <c r="AO221" t="s">
        <v>418</v>
      </c>
      <c r="AP221" t="s">
        <v>1286</v>
      </c>
      <c r="AQ221" t="s">
        <v>418</v>
      </c>
      <c r="AR221">
        <v>1.2777205851033</v>
      </c>
      <c r="AS221" t="s">
        <v>5</v>
      </c>
      <c r="AT221">
        <v>0.94133990000000001</v>
      </c>
      <c r="AU221" t="s">
        <v>4</v>
      </c>
      <c r="AV221">
        <v>0.24172440000000001</v>
      </c>
    </row>
    <row r="222" spans="1:48" x14ac:dyDescent="0.25">
      <c r="A222" t="str">
        <f t="shared" si="3"/>
        <v>feynman_test_6_15795</v>
      </c>
      <c r="B222" t="s">
        <v>146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0.99672709999999998</v>
      </c>
      <c r="M222" t="s">
        <v>2</v>
      </c>
      <c r="N222">
        <v>2.61389E-2</v>
      </c>
      <c r="O222" t="s">
        <v>17</v>
      </c>
      <c r="P222">
        <v>57</v>
      </c>
      <c r="Q222" t="s">
        <v>0</v>
      </c>
      <c r="R222">
        <v>7200.9</v>
      </c>
      <c r="S222" t="s">
        <v>152</v>
      </c>
      <c r="T222">
        <v>6</v>
      </c>
      <c r="U222" t="s">
        <v>153</v>
      </c>
      <c r="V222">
        <v>250</v>
      </c>
      <c r="W222" t="s">
        <v>151</v>
      </c>
      <c r="X222">
        <v>981381</v>
      </c>
      <c r="Y222" t="s">
        <v>1</v>
      </c>
      <c r="Z222" t="s">
        <v>765</v>
      </c>
      <c r="AA222" t="s">
        <v>512</v>
      </c>
      <c r="AB222" t="s">
        <v>1287</v>
      </c>
      <c r="AC222" t="s">
        <v>418</v>
      </c>
      <c r="AD222" t="s">
        <v>1288</v>
      </c>
      <c r="AE222" t="s">
        <v>418</v>
      </c>
      <c r="AF222" t="s">
        <v>1289</v>
      </c>
      <c r="AG222" t="s">
        <v>421</v>
      </c>
      <c r="AH222" t="s">
        <v>469</v>
      </c>
      <c r="AI222" t="s">
        <v>421</v>
      </c>
      <c r="AJ222">
        <v>3.3566222629918001</v>
      </c>
      <c r="AK222" t="s">
        <v>5</v>
      </c>
      <c r="AL222">
        <v>0.99672830000000001</v>
      </c>
      <c r="AM222" t="s">
        <v>4</v>
      </c>
      <c r="AN222">
        <v>2.5970699999999999E-2</v>
      </c>
    </row>
    <row r="223" spans="1:48" x14ac:dyDescent="0.25">
      <c r="A223" t="str">
        <f t="shared" si="3"/>
        <v>feynman_I_15_3x_15795</v>
      </c>
      <c r="B223" t="s">
        <v>93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0.9997241</v>
      </c>
      <c r="M223" t="s">
        <v>2</v>
      </c>
      <c r="N223">
        <v>2.66067E-2</v>
      </c>
      <c r="O223" t="s">
        <v>17</v>
      </c>
      <c r="P223">
        <v>24</v>
      </c>
      <c r="Q223" t="s">
        <v>0</v>
      </c>
      <c r="R223">
        <v>6834.9</v>
      </c>
      <c r="S223" t="s">
        <v>152</v>
      </c>
      <c r="T223">
        <v>7</v>
      </c>
      <c r="U223" t="s">
        <v>153</v>
      </c>
      <c r="V223">
        <v>817</v>
      </c>
      <c r="W223" t="s">
        <v>151</v>
      </c>
      <c r="X223">
        <v>1001050</v>
      </c>
      <c r="Y223" t="s">
        <v>1</v>
      </c>
      <c r="Z223" t="s">
        <v>766</v>
      </c>
      <c r="AA223" t="s">
        <v>512</v>
      </c>
      <c r="AB223" t="s">
        <v>1290</v>
      </c>
      <c r="AC223" t="s">
        <v>418</v>
      </c>
      <c r="AD223" t="s">
        <v>1291</v>
      </c>
      <c r="AE223" t="s">
        <v>421</v>
      </c>
      <c r="AF223" t="s">
        <v>1292</v>
      </c>
      <c r="AG223" t="s">
        <v>421</v>
      </c>
      <c r="AH223">
        <v>8.8272915405299995E-2</v>
      </c>
      <c r="AI223" t="s">
        <v>5</v>
      </c>
      <c r="AJ223">
        <v>0.99973210000000001</v>
      </c>
      <c r="AK223" t="s">
        <v>4</v>
      </c>
      <c r="AL223">
        <v>2.63393E-2</v>
      </c>
    </row>
    <row r="224" spans="1:48" x14ac:dyDescent="0.25">
      <c r="A224" t="str">
        <f t="shared" si="3"/>
        <v>feynman_test_12_15795</v>
      </c>
      <c r="B224" t="s">
        <v>124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0.99999830000000001</v>
      </c>
      <c r="M224" t="s">
        <v>2</v>
      </c>
      <c r="N224">
        <v>1.8753300000000001E-2</v>
      </c>
      <c r="O224" t="s">
        <v>17</v>
      </c>
      <c r="P224">
        <v>10</v>
      </c>
      <c r="Q224" t="s">
        <v>0</v>
      </c>
      <c r="R224">
        <v>6271.1</v>
      </c>
      <c r="S224" t="s">
        <v>152</v>
      </c>
      <c r="T224">
        <v>4</v>
      </c>
      <c r="U224" t="s">
        <v>153</v>
      </c>
      <c r="V224">
        <v>724</v>
      </c>
      <c r="W224" t="s">
        <v>151</v>
      </c>
      <c r="X224">
        <v>1000434</v>
      </c>
      <c r="Y224" t="s">
        <v>1</v>
      </c>
      <c r="Z224" t="s">
        <v>634</v>
      </c>
      <c r="AA224" t="s">
        <v>512</v>
      </c>
      <c r="AB224" t="s">
        <v>635</v>
      </c>
      <c r="AC224" t="s">
        <v>5</v>
      </c>
      <c r="AD224">
        <v>0.99999839999999995</v>
      </c>
      <c r="AE224" t="s">
        <v>4</v>
      </c>
      <c r="AF224">
        <v>1.8705699999999999E-2</v>
      </c>
    </row>
    <row r="225" spans="1:48" x14ac:dyDescent="0.25">
      <c r="A225" t="str">
        <f t="shared" si="3"/>
        <v>feynman_test_8_15795</v>
      </c>
      <c r="B225" t="s">
        <v>87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0.99629800000000002</v>
      </c>
      <c r="M225" t="s">
        <v>2</v>
      </c>
      <c r="N225">
        <v>2.73662E-2</v>
      </c>
      <c r="O225" t="s">
        <v>17</v>
      </c>
      <c r="P225">
        <v>29</v>
      </c>
      <c r="Q225" t="s">
        <v>0</v>
      </c>
      <c r="R225">
        <v>7046.7</v>
      </c>
      <c r="S225" t="s">
        <v>152</v>
      </c>
      <c r="T225">
        <v>13</v>
      </c>
      <c r="U225" t="s">
        <v>153</v>
      </c>
      <c r="V225">
        <v>834</v>
      </c>
      <c r="W225" t="s">
        <v>151</v>
      </c>
      <c r="X225">
        <v>1001211</v>
      </c>
      <c r="Y225" t="s">
        <v>1</v>
      </c>
      <c r="Z225" t="e" cm="1">
        <f t="array" aca="1" ref="Z225" ca="1">-1.6723132128619+(1.2574229782341*x0)+(1.4503490402977*COS(((0.8408964152537*x0)*pow((pow(X2,-1)*pow((X1*pow((-0.5+X3),-1)),-0.5)),0.5))))</f>
        <v>#NAME?</v>
      </c>
      <c r="AA225" t="s">
        <v>512</v>
      </c>
      <c r="AB225" t="s">
        <v>1293</v>
      </c>
      <c r="AC225" t="s">
        <v>421</v>
      </c>
      <c r="AD225" t="s">
        <v>1294</v>
      </c>
      <c r="AE225" t="s">
        <v>418</v>
      </c>
      <c r="AF225" t="s">
        <v>1295</v>
      </c>
      <c r="AG225" t="s">
        <v>418</v>
      </c>
      <c r="AH225">
        <v>1.6723132128619</v>
      </c>
      <c r="AI225" t="s">
        <v>5</v>
      </c>
      <c r="AJ225">
        <v>0.99628589999999995</v>
      </c>
      <c r="AK225" t="s">
        <v>4</v>
      </c>
      <c r="AL225">
        <v>2.7418000000000001E-2</v>
      </c>
    </row>
    <row r="226" spans="1:48" x14ac:dyDescent="0.25">
      <c r="A226" t="str">
        <f t="shared" si="3"/>
        <v>feynman_III_9_52_15795</v>
      </c>
      <c r="B226" t="s">
        <v>141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0.95325570000000004</v>
      </c>
      <c r="M226" t="s">
        <v>2</v>
      </c>
      <c r="N226">
        <v>3.1073005</v>
      </c>
      <c r="O226" t="s">
        <v>17</v>
      </c>
      <c r="P226">
        <v>120</v>
      </c>
      <c r="Q226" t="s">
        <v>0</v>
      </c>
      <c r="R226">
        <v>7203.4</v>
      </c>
      <c r="S226" t="s">
        <v>152</v>
      </c>
      <c r="T226">
        <v>3</v>
      </c>
      <c r="U226" t="s">
        <v>153</v>
      </c>
      <c r="V226">
        <v>94</v>
      </c>
      <c r="W226" t="s">
        <v>151</v>
      </c>
      <c r="X226">
        <v>701486</v>
      </c>
      <c r="Y226" t="s">
        <v>1</v>
      </c>
      <c r="Z226" t="s">
        <v>767</v>
      </c>
      <c r="AA226" t="s">
        <v>512</v>
      </c>
      <c r="AB226" t="s">
        <v>1296</v>
      </c>
      <c r="AC226" t="s">
        <v>421</v>
      </c>
      <c r="AD226" t="s">
        <v>1297</v>
      </c>
      <c r="AE226" t="s">
        <v>421</v>
      </c>
      <c r="AF226" t="s">
        <v>1298</v>
      </c>
      <c r="AG226" t="s">
        <v>418</v>
      </c>
      <c r="AH226" t="s">
        <v>1299</v>
      </c>
      <c r="AI226" t="s">
        <v>418</v>
      </c>
      <c r="AJ226" t="s">
        <v>1300</v>
      </c>
      <c r="AK226" t="s">
        <v>421</v>
      </c>
      <c r="AL226" t="s">
        <v>1301</v>
      </c>
      <c r="AM226" t="s">
        <v>421</v>
      </c>
      <c r="AN226" t="s">
        <v>1302</v>
      </c>
      <c r="AO226" t="s">
        <v>418</v>
      </c>
      <c r="AP226" t="s">
        <v>1303</v>
      </c>
      <c r="AQ226" t="s">
        <v>5</v>
      </c>
      <c r="AR226">
        <v>0.95208389999999998</v>
      </c>
      <c r="AS226" t="s">
        <v>4</v>
      </c>
      <c r="AT226">
        <v>3.1239419000000002</v>
      </c>
    </row>
    <row r="227" spans="1:48" x14ac:dyDescent="0.25">
      <c r="A227" t="str">
        <f t="shared" si="3"/>
        <v>feynman_III_14_14_15795</v>
      </c>
      <c r="B227" t="s">
        <v>119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0.99991629999999998</v>
      </c>
      <c r="M227" t="s">
        <v>2</v>
      </c>
      <c r="N227">
        <v>6.2897700000000001E-2</v>
      </c>
      <c r="O227" t="s">
        <v>17</v>
      </c>
      <c r="P227">
        <v>47</v>
      </c>
      <c r="Q227" t="s">
        <v>0</v>
      </c>
      <c r="R227">
        <v>7202.2</v>
      </c>
      <c r="S227" t="s">
        <v>152</v>
      </c>
      <c r="T227">
        <v>3</v>
      </c>
      <c r="U227" t="s">
        <v>153</v>
      </c>
      <c r="V227">
        <v>225</v>
      </c>
      <c r="W227" t="s">
        <v>151</v>
      </c>
      <c r="X227">
        <v>888219</v>
      </c>
      <c r="Y227" t="s">
        <v>1</v>
      </c>
      <c r="Z227" t="s">
        <v>768</v>
      </c>
      <c r="AA227" t="s">
        <v>512</v>
      </c>
      <c r="AB227" t="s">
        <v>1304</v>
      </c>
      <c r="AC227" t="s">
        <v>418</v>
      </c>
      <c r="AD227" t="s">
        <v>1305</v>
      </c>
      <c r="AE227" t="s">
        <v>421</v>
      </c>
      <c r="AF227" t="s">
        <v>1306</v>
      </c>
      <c r="AG227" t="s">
        <v>5</v>
      </c>
      <c r="AH227">
        <v>0.99990880000000004</v>
      </c>
      <c r="AI227" t="s">
        <v>4</v>
      </c>
      <c r="AJ227">
        <v>6.6353800000000004E-2</v>
      </c>
    </row>
    <row r="228" spans="1:48" x14ac:dyDescent="0.25">
      <c r="A228" t="str">
        <f t="shared" si="3"/>
        <v>feynman_test_17_15795</v>
      </c>
      <c r="B228" t="s">
        <v>145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1</v>
      </c>
      <c r="M228" t="s">
        <v>2</v>
      </c>
      <c r="N228">
        <v>0</v>
      </c>
      <c r="O228" t="s">
        <v>17</v>
      </c>
      <c r="P228">
        <v>68</v>
      </c>
      <c r="Q228" t="s">
        <v>0</v>
      </c>
      <c r="R228">
        <v>1065.5999999999999</v>
      </c>
      <c r="S228" t="s">
        <v>152</v>
      </c>
      <c r="T228">
        <v>1</v>
      </c>
      <c r="U228" t="s">
        <v>153</v>
      </c>
      <c r="V228">
        <v>25</v>
      </c>
      <c r="W228" t="s">
        <v>151</v>
      </c>
      <c r="X228">
        <v>119866</v>
      </c>
      <c r="Y228" t="s">
        <v>1</v>
      </c>
      <c r="Z228" t="s">
        <v>769</v>
      </c>
      <c r="AA228" t="s">
        <v>512</v>
      </c>
      <c r="AB228" t="s">
        <v>1307</v>
      </c>
      <c r="AC228" t="s">
        <v>421</v>
      </c>
      <c r="AD228" t="s">
        <v>1308</v>
      </c>
      <c r="AE228" t="s">
        <v>421</v>
      </c>
      <c r="AF228" t="s">
        <v>1309</v>
      </c>
      <c r="AG228" t="s">
        <v>421</v>
      </c>
      <c r="AH228" t="s">
        <v>1310</v>
      </c>
      <c r="AI228" t="s">
        <v>418</v>
      </c>
      <c r="AJ228" t="s">
        <v>1311</v>
      </c>
      <c r="AK228" t="s">
        <v>421</v>
      </c>
      <c r="AL228" t="s">
        <v>1312</v>
      </c>
      <c r="AM228" t="s">
        <v>5</v>
      </c>
      <c r="AN228">
        <v>1</v>
      </c>
      <c r="AO228" t="s">
        <v>4</v>
      </c>
      <c r="AP228">
        <v>0</v>
      </c>
    </row>
    <row r="229" spans="1:48" x14ac:dyDescent="0.25">
      <c r="A229" t="str">
        <f t="shared" si="3"/>
        <v>feynman_II_11_27_15795</v>
      </c>
      <c r="B229" t="s">
        <v>112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0.99990570000000001</v>
      </c>
      <c r="M229" t="s">
        <v>2</v>
      </c>
      <c r="N229">
        <v>6.8025999999999998E-3</v>
      </c>
      <c r="O229" t="s">
        <v>17</v>
      </c>
      <c r="P229">
        <v>24</v>
      </c>
      <c r="Q229" t="s">
        <v>0</v>
      </c>
      <c r="R229">
        <v>5819.4</v>
      </c>
      <c r="S229" t="s">
        <v>152</v>
      </c>
      <c r="T229">
        <v>4</v>
      </c>
      <c r="U229" t="s">
        <v>153</v>
      </c>
      <c r="V229">
        <v>711</v>
      </c>
      <c r="W229" t="s">
        <v>151</v>
      </c>
      <c r="X229">
        <v>1000544</v>
      </c>
      <c r="Y229" t="s">
        <v>1</v>
      </c>
      <c r="Z229" t="s">
        <v>770</v>
      </c>
      <c r="AA229" t="s">
        <v>512</v>
      </c>
      <c r="AB229" t="s">
        <v>1313</v>
      </c>
      <c r="AC229" t="s">
        <v>421</v>
      </c>
      <c r="AD229" t="s">
        <v>1314</v>
      </c>
      <c r="AE229" t="s">
        <v>421</v>
      </c>
      <c r="AF229">
        <v>6.6969774782000002E-3</v>
      </c>
      <c r="AG229" t="s">
        <v>5</v>
      </c>
      <c r="AH229">
        <v>0.99990820000000002</v>
      </c>
      <c r="AI229" t="s">
        <v>4</v>
      </c>
      <c r="AJ229">
        <v>6.7124000000000003E-3</v>
      </c>
    </row>
    <row r="230" spans="1:48" x14ac:dyDescent="0.25">
      <c r="A230" t="str">
        <f t="shared" si="3"/>
        <v>feynman_test_15_15795</v>
      </c>
      <c r="B230" t="s">
        <v>97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0.9998515</v>
      </c>
      <c r="M230" t="s">
        <v>2</v>
      </c>
      <c r="N230">
        <v>1.5363999999999999E-2</v>
      </c>
      <c r="O230" t="s">
        <v>17</v>
      </c>
      <c r="P230">
        <v>41</v>
      </c>
      <c r="Q230" t="s">
        <v>0</v>
      </c>
      <c r="R230">
        <v>6976.1</v>
      </c>
      <c r="S230" t="s">
        <v>152</v>
      </c>
      <c r="T230">
        <v>6</v>
      </c>
      <c r="U230" t="s">
        <v>153</v>
      </c>
      <c r="V230">
        <v>979</v>
      </c>
      <c r="W230" t="s">
        <v>151</v>
      </c>
      <c r="X230">
        <v>1001675</v>
      </c>
      <c r="Y230" t="s">
        <v>1</v>
      </c>
      <c r="Z230" t="s">
        <v>771</v>
      </c>
      <c r="AA230" t="s">
        <v>512</v>
      </c>
      <c r="AB230" t="s">
        <v>1315</v>
      </c>
      <c r="AC230" t="s">
        <v>421</v>
      </c>
      <c r="AD230" t="s">
        <v>1316</v>
      </c>
      <c r="AE230" t="s">
        <v>418</v>
      </c>
      <c r="AF230" t="s">
        <v>1317</v>
      </c>
      <c r="AG230" t="s">
        <v>421</v>
      </c>
      <c r="AH230" t="s">
        <v>492</v>
      </c>
      <c r="AI230" t="s">
        <v>421</v>
      </c>
      <c r="AJ230" t="s">
        <v>1318</v>
      </c>
      <c r="AK230" t="s">
        <v>5</v>
      </c>
      <c r="AL230">
        <v>0.99984269999999997</v>
      </c>
      <c r="AM230" t="s">
        <v>4</v>
      </c>
      <c r="AN230">
        <v>1.5898599999999999E-2</v>
      </c>
    </row>
    <row r="231" spans="1:48" x14ac:dyDescent="0.25">
      <c r="A231" t="str">
        <f t="shared" si="3"/>
        <v>feynman_test_7_15795</v>
      </c>
      <c r="B231" t="s">
        <v>118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0.99997429999999998</v>
      </c>
      <c r="M231" t="s">
        <v>2</v>
      </c>
      <c r="N231">
        <v>6.2610000000000001E-3</v>
      </c>
      <c r="O231" t="s">
        <v>17</v>
      </c>
      <c r="P231">
        <v>26</v>
      </c>
      <c r="Q231" t="s">
        <v>0</v>
      </c>
      <c r="R231">
        <v>5610.8</v>
      </c>
      <c r="S231" t="s">
        <v>152</v>
      </c>
      <c r="T231">
        <v>3</v>
      </c>
      <c r="U231" t="s">
        <v>153</v>
      </c>
      <c r="V231">
        <v>1194</v>
      </c>
      <c r="W231" t="s">
        <v>151</v>
      </c>
      <c r="X231">
        <v>1001427</v>
      </c>
      <c r="Y231" t="s">
        <v>1</v>
      </c>
      <c r="Z231" t="s">
        <v>772</v>
      </c>
      <c r="AA231" t="s">
        <v>512</v>
      </c>
      <c r="AB231" t="s">
        <v>1319</v>
      </c>
      <c r="AC231" t="s">
        <v>421</v>
      </c>
      <c r="AD231" t="s">
        <v>472</v>
      </c>
      <c r="AE231" t="s">
        <v>421</v>
      </c>
      <c r="AF231" t="s">
        <v>1320</v>
      </c>
      <c r="AG231" t="s">
        <v>5</v>
      </c>
      <c r="AH231">
        <v>0.999973</v>
      </c>
      <c r="AI231" t="s">
        <v>4</v>
      </c>
      <c r="AJ231">
        <v>6.3994000000000004E-3</v>
      </c>
    </row>
    <row r="232" spans="1:48" x14ac:dyDescent="0.25">
      <c r="A232" t="str">
        <f t="shared" si="3"/>
        <v>feynman_II_13_23_15795</v>
      </c>
      <c r="B232" t="s">
        <v>58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0.99997610000000003</v>
      </c>
      <c r="M232" t="s">
        <v>2</v>
      </c>
      <c r="N232">
        <v>5.9424999999999999E-3</v>
      </c>
      <c r="O232" t="s">
        <v>17</v>
      </c>
      <c r="P232">
        <v>18</v>
      </c>
      <c r="Q232" t="s">
        <v>0</v>
      </c>
      <c r="R232">
        <v>5940.9</v>
      </c>
      <c r="S232" t="s">
        <v>152</v>
      </c>
      <c r="T232">
        <v>6</v>
      </c>
      <c r="U232" t="s">
        <v>153</v>
      </c>
      <c r="V232">
        <v>986</v>
      </c>
      <c r="W232" t="s">
        <v>151</v>
      </c>
      <c r="X232">
        <v>1000457</v>
      </c>
      <c r="Y232" t="s">
        <v>1</v>
      </c>
      <c r="Z232" t="s">
        <v>773</v>
      </c>
      <c r="AA232" t="s">
        <v>512</v>
      </c>
      <c r="AB232" t="s">
        <v>1321</v>
      </c>
      <c r="AC232" t="s">
        <v>418</v>
      </c>
      <c r="AD232" t="s">
        <v>482</v>
      </c>
      <c r="AE232" t="s">
        <v>421</v>
      </c>
      <c r="AF232" t="s">
        <v>1322</v>
      </c>
      <c r="AG232" t="s">
        <v>5</v>
      </c>
      <c r="AH232">
        <v>0.99997579999999997</v>
      </c>
      <c r="AI232" t="s">
        <v>4</v>
      </c>
      <c r="AJ232">
        <v>5.9829000000000002E-3</v>
      </c>
    </row>
    <row r="233" spans="1:48" x14ac:dyDescent="0.25">
      <c r="A233" t="str">
        <f t="shared" si="3"/>
        <v>feynman_I_40_1_15795</v>
      </c>
      <c r="B233" t="s">
        <v>144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0.95548829999999996</v>
      </c>
      <c r="M233" t="s">
        <v>2</v>
      </c>
      <c r="N233">
        <v>0.13751440000000001</v>
      </c>
      <c r="O233" t="s">
        <v>17</v>
      </c>
      <c r="P233">
        <v>45</v>
      </c>
      <c r="Q233" t="s">
        <v>0</v>
      </c>
      <c r="R233">
        <v>7201.8</v>
      </c>
      <c r="S233" t="s">
        <v>152</v>
      </c>
      <c r="T233">
        <v>6</v>
      </c>
      <c r="U233" t="s">
        <v>153</v>
      </c>
      <c r="V233">
        <v>263</v>
      </c>
      <c r="W233" t="s">
        <v>151</v>
      </c>
      <c r="X233">
        <v>961453</v>
      </c>
      <c r="Y233" t="s">
        <v>1</v>
      </c>
      <c r="Z233" t="s">
        <v>774</v>
      </c>
      <c r="AA233" t="s">
        <v>512</v>
      </c>
      <c r="AB233" t="s">
        <v>1323</v>
      </c>
      <c r="AC233" t="s">
        <v>421</v>
      </c>
      <c r="AD233" t="s">
        <v>1324</v>
      </c>
      <c r="AE233" t="s">
        <v>5</v>
      </c>
      <c r="AF233">
        <v>0.93709920000000002</v>
      </c>
      <c r="AG233" t="s">
        <v>4</v>
      </c>
      <c r="AH233">
        <v>0.16382920000000001</v>
      </c>
    </row>
    <row r="234" spans="1:48" x14ac:dyDescent="0.25">
      <c r="A234" t="str">
        <f t="shared" si="3"/>
        <v>strogatz_shearflow1_15795</v>
      </c>
      <c r="B234" t="s">
        <v>23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0.97023649999999995</v>
      </c>
      <c r="M234" t="s">
        <v>2</v>
      </c>
      <c r="N234">
        <v>7.8047000000000005E-2</v>
      </c>
      <c r="O234" t="s">
        <v>17</v>
      </c>
      <c r="P234">
        <v>42</v>
      </c>
      <c r="Q234" t="s">
        <v>0</v>
      </c>
      <c r="R234">
        <v>2168.1999999999998</v>
      </c>
      <c r="S234" t="s">
        <v>152</v>
      </c>
      <c r="T234">
        <v>10</v>
      </c>
      <c r="U234" t="s">
        <v>153</v>
      </c>
      <c r="V234">
        <v>1081</v>
      </c>
      <c r="W234" t="s">
        <v>151</v>
      </c>
      <c r="X234">
        <v>1000995</v>
      </c>
      <c r="Y234" t="s">
        <v>1</v>
      </c>
      <c r="Z234" t="e" cm="1">
        <f t="array" aca="1" ref="Z234" ca="1">-0.2033600161213+(0.1514420942298*X1)+(0.4399386196647*pow(SIN(X1),-2))+(-0.6424757297768*pow(X1,-2))+(-0.020671040794*x0)+(-0.4165897808639*pow((X1+SIN(pow(((-1+x0)+(0.5*pow(X1,-1))),-1))),-1))</f>
        <v>#NAME?</v>
      </c>
      <c r="AA234" t="s">
        <v>512</v>
      </c>
      <c r="AB234" t="e" cm="1">
        <f t="array" ref="AB234">-0.020671040794*x0</f>
        <v>#NAME?</v>
      </c>
      <c r="AC234" t="s">
        <v>418</v>
      </c>
      <c r="AD234" t="s">
        <v>1325</v>
      </c>
      <c r="AE234" t="s">
        <v>421</v>
      </c>
      <c r="AF234" t="s">
        <v>1326</v>
      </c>
      <c r="AG234" t="s">
        <v>418</v>
      </c>
      <c r="AH234" t="s">
        <v>1327</v>
      </c>
      <c r="AI234" t="s">
        <v>421</v>
      </c>
      <c r="AJ234" t="s">
        <v>1328</v>
      </c>
      <c r="AK234" t="s">
        <v>421</v>
      </c>
      <c r="AL234" t="s">
        <v>1329</v>
      </c>
      <c r="AM234" t="s">
        <v>418</v>
      </c>
      <c r="AN234" t="s">
        <v>1330</v>
      </c>
      <c r="AO234" t="s">
        <v>421</v>
      </c>
      <c r="AP234" t="s">
        <v>1331</v>
      </c>
      <c r="AQ234" t="s">
        <v>418</v>
      </c>
      <c r="AR234">
        <v>0.2033600161213</v>
      </c>
      <c r="AS234" t="s">
        <v>5</v>
      </c>
      <c r="AT234">
        <v>0.99444449999999995</v>
      </c>
      <c r="AU234" t="s">
        <v>4</v>
      </c>
      <c r="AV234">
        <v>6.7049300000000006E-2</v>
      </c>
    </row>
    <row r="235" spans="1:48" x14ac:dyDescent="0.25">
      <c r="A235" t="str">
        <f t="shared" si="3"/>
        <v>feynman_I_29_16_15795</v>
      </c>
      <c r="B235" t="s">
        <v>88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0.97991850000000003</v>
      </c>
      <c r="M235" t="s">
        <v>2</v>
      </c>
      <c r="N235">
        <v>0.27228340000000001</v>
      </c>
      <c r="O235" t="s">
        <v>17</v>
      </c>
      <c r="P235">
        <v>56</v>
      </c>
      <c r="Q235" t="s">
        <v>0</v>
      </c>
      <c r="R235">
        <v>7200.8</v>
      </c>
      <c r="S235" t="s">
        <v>152</v>
      </c>
      <c r="T235">
        <v>7</v>
      </c>
      <c r="U235" t="s">
        <v>153</v>
      </c>
      <c r="V235">
        <v>252</v>
      </c>
      <c r="W235" t="s">
        <v>151</v>
      </c>
      <c r="X235">
        <v>901340</v>
      </c>
      <c r="Y235" t="s">
        <v>1</v>
      </c>
      <c r="Z235" t="s">
        <v>775</v>
      </c>
      <c r="AA235" t="s">
        <v>512</v>
      </c>
      <c r="AB235" t="s">
        <v>1332</v>
      </c>
      <c r="AC235" t="s">
        <v>421</v>
      </c>
      <c r="AD235" t="s">
        <v>1333</v>
      </c>
      <c r="AE235" t="s">
        <v>418</v>
      </c>
      <c r="AF235" t="s">
        <v>1334</v>
      </c>
      <c r="AG235" t="s">
        <v>421</v>
      </c>
      <c r="AH235" t="s">
        <v>1335</v>
      </c>
      <c r="AI235" t="s">
        <v>421</v>
      </c>
      <c r="AJ235">
        <v>0.61369839736809995</v>
      </c>
      <c r="AK235" t="s">
        <v>5</v>
      </c>
      <c r="AL235">
        <v>0.97929109999999997</v>
      </c>
      <c r="AM235" t="s">
        <v>4</v>
      </c>
      <c r="AN235">
        <v>0.27506629999999999</v>
      </c>
    </row>
    <row r="236" spans="1:48" x14ac:dyDescent="0.25">
      <c r="A236" t="str">
        <f t="shared" si="3"/>
        <v>feynman_I_13_12_15795</v>
      </c>
      <c r="B236" t="s">
        <v>128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0.99996039999999997</v>
      </c>
      <c r="M236" t="s">
        <v>2</v>
      </c>
      <c r="N236">
        <v>5.7148600000000001E-2</v>
      </c>
      <c r="O236" t="s">
        <v>17</v>
      </c>
      <c r="P236">
        <v>80</v>
      </c>
      <c r="Q236" t="s">
        <v>0</v>
      </c>
      <c r="R236">
        <v>7202.2</v>
      </c>
      <c r="S236" t="s">
        <v>152</v>
      </c>
      <c r="T236">
        <v>7</v>
      </c>
      <c r="U236" t="s">
        <v>153</v>
      </c>
      <c r="V236">
        <v>255</v>
      </c>
      <c r="W236" t="s">
        <v>151</v>
      </c>
      <c r="X236">
        <v>988630</v>
      </c>
      <c r="Y236" t="s">
        <v>1</v>
      </c>
      <c r="Z236" t="e" cm="1">
        <f t="array" aca="1" ref="Z236" ca="1">-0.0061830799829+((((0.1467600664476*x0)*X1)*X4)*pow(X3,-3))+((((0.1126830608514*x0)*X1)*X4)*LOG((X2*pow(X3,-1))))+(((((-0.009523504337*x0)*X1)*X4)*pow(X2,-3))*pow((1+(-0.1*X3)),-3))+((((((0.8408102258745*x0)*X1)*X4)*pow(X2,-1))*pow(((0.3183098861838*X3)+SIN(pow(X2,-1))),-1))*LOG((X2*SIN(pow(X3,-1)))))</f>
        <v>#NAME?</v>
      </c>
      <c r="AA236" t="s">
        <v>512</v>
      </c>
      <c r="AB236" t="s">
        <v>1336</v>
      </c>
      <c r="AC236" t="s">
        <v>418</v>
      </c>
      <c r="AD236" t="s">
        <v>1337</v>
      </c>
      <c r="AE236" t="s">
        <v>421</v>
      </c>
      <c r="AF236" t="s">
        <v>1338</v>
      </c>
      <c r="AG236" t="s">
        <v>421</v>
      </c>
      <c r="AH236" t="s">
        <v>1339</v>
      </c>
      <c r="AI236" t="s">
        <v>421</v>
      </c>
      <c r="AJ236" t="s">
        <v>1340</v>
      </c>
      <c r="AK236" t="s">
        <v>421</v>
      </c>
      <c r="AL236" t="s">
        <v>1341</v>
      </c>
      <c r="AM236" t="s">
        <v>418</v>
      </c>
      <c r="AN236">
        <v>6.1830799829000003E-3</v>
      </c>
      <c r="AO236" t="s">
        <v>5</v>
      </c>
      <c r="AP236">
        <v>0.99996010000000002</v>
      </c>
      <c r="AQ236" t="s">
        <v>4</v>
      </c>
      <c r="AR236">
        <v>5.81104E-2</v>
      </c>
    </row>
    <row r="237" spans="1:48" x14ac:dyDescent="0.25">
      <c r="A237" t="str">
        <f t="shared" si="3"/>
        <v>strogatz_vdp2_860</v>
      </c>
      <c r="B237" t="s">
        <v>18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860</v>
      </c>
      <c r="I237" t="s">
        <v>192</v>
      </c>
      <c r="J237">
        <v>1E-3</v>
      </c>
      <c r="K237" t="s">
        <v>3</v>
      </c>
      <c r="L237">
        <v>1</v>
      </c>
      <c r="M237" t="s">
        <v>2</v>
      </c>
      <c r="N237">
        <v>0</v>
      </c>
      <c r="O237" t="s">
        <v>17</v>
      </c>
      <c r="P237">
        <v>4</v>
      </c>
      <c r="Q237" t="s">
        <v>0</v>
      </c>
      <c r="R237">
        <v>0.6</v>
      </c>
      <c r="S237" t="s">
        <v>152</v>
      </c>
      <c r="T237">
        <v>1</v>
      </c>
      <c r="U237" t="s">
        <v>153</v>
      </c>
      <c r="V237">
        <v>2</v>
      </c>
      <c r="W237" t="s">
        <v>151</v>
      </c>
      <c r="X237">
        <v>451</v>
      </c>
      <c r="Y237" t="s">
        <v>1</v>
      </c>
      <c r="Z237" t="s">
        <v>511</v>
      </c>
      <c r="AA237" t="s">
        <v>512</v>
      </c>
      <c r="AB237" t="e" cm="1">
        <f t="array" ref="AB237">-0.1*x0</f>
        <v>#NAME?</v>
      </c>
      <c r="AC237" t="s">
        <v>5</v>
      </c>
      <c r="AD237">
        <v>1</v>
      </c>
      <c r="AE237" t="s">
        <v>4</v>
      </c>
      <c r="AF237">
        <v>0</v>
      </c>
    </row>
    <row r="238" spans="1:48" x14ac:dyDescent="0.25">
      <c r="A238" t="str">
        <f t="shared" si="3"/>
        <v>feynman_I_14_4_860</v>
      </c>
      <c r="B238" t="s">
        <v>41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860</v>
      </c>
      <c r="I238" t="s">
        <v>192</v>
      </c>
      <c r="J238">
        <v>1E-3</v>
      </c>
      <c r="K238" t="s">
        <v>3</v>
      </c>
      <c r="L238">
        <v>1</v>
      </c>
      <c r="M238" t="s">
        <v>2</v>
      </c>
      <c r="N238">
        <v>0</v>
      </c>
      <c r="O238" t="s">
        <v>17</v>
      </c>
      <c r="P238">
        <v>8</v>
      </c>
      <c r="Q238" t="s">
        <v>0</v>
      </c>
      <c r="R238">
        <v>7</v>
      </c>
      <c r="S238" t="s">
        <v>152</v>
      </c>
      <c r="T238">
        <v>1</v>
      </c>
      <c r="U238" t="s">
        <v>153</v>
      </c>
      <c r="V238">
        <v>3</v>
      </c>
      <c r="W238" t="s">
        <v>151</v>
      </c>
      <c r="X238">
        <v>1410</v>
      </c>
      <c r="Y238" t="s">
        <v>1</v>
      </c>
      <c r="Z238" t="s">
        <v>523</v>
      </c>
      <c r="AA238" t="s">
        <v>512</v>
      </c>
      <c r="AB238" t="s">
        <v>524</v>
      </c>
      <c r="AC238" t="s">
        <v>5</v>
      </c>
      <c r="AD238">
        <v>1</v>
      </c>
      <c r="AE238" t="s">
        <v>4</v>
      </c>
      <c r="AF238">
        <v>0</v>
      </c>
    </row>
    <row r="239" spans="1:48" x14ac:dyDescent="0.25">
      <c r="A239" t="str">
        <f t="shared" si="3"/>
        <v>feynman_II_4_23_860</v>
      </c>
      <c r="B239" t="s">
        <v>81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860</v>
      </c>
      <c r="I239" t="s">
        <v>192</v>
      </c>
      <c r="J239">
        <v>1E-3</v>
      </c>
      <c r="K239" t="s">
        <v>3</v>
      </c>
      <c r="L239">
        <v>1</v>
      </c>
      <c r="M239" t="s">
        <v>2</v>
      </c>
      <c r="N239">
        <v>0</v>
      </c>
      <c r="O239" t="s">
        <v>17</v>
      </c>
      <c r="P239">
        <v>12</v>
      </c>
      <c r="Q239" t="s">
        <v>0</v>
      </c>
      <c r="R239">
        <v>8.9</v>
      </c>
      <c r="S239" t="s">
        <v>152</v>
      </c>
      <c r="T239">
        <v>1</v>
      </c>
      <c r="U239" t="s">
        <v>153</v>
      </c>
      <c r="V239">
        <v>3</v>
      </c>
      <c r="W239" t="s">
        <v>151</v>
      </c>
      <c r="X239">
        <v>1862</v>
      </c>
      <c r="Y239" t="s">
        <v>1</v>
      </c>
      <c r="Z239" t="s">
        <v>539</v>
      </c>
      <c r="AA239" t="s">
        <v>512</v>
      </c>
      <c r="AB239" t="s">
        <v>540</v>
      </c>
      <c r="AC239" t="s">
        <v>5</v>
      </c>
      <c r="AD239">
        <v>1</v>
      </c>
      <c r="AE239" t="s">
        <v>4</v>
      </c>
      <c r="AF239">
        <v>0</v>
      </c>
    </row>
    <row r="240" spans="1:48" x14ac:dyDescent="0.25">
      <c r="A240" t="str">
        <f t="shared" si="3"/>
        <v>feynman_I_34_8_860</v>
      </c>
      <c r="B240" t="s">
        <v>102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12</v>
      </c>
      <c r="Q240" t="s">
        <v>0</v>
      </c>
      <c r="R240">
        <v>12.3</v>
      </c>
      <c r="S240" t="s">
        <v>152</v>
      </c>
      <c r="T240">
        <v>1</v>
      </c>
      <c r="U240" t="s">
        <v>153</v>
      </c>
      <c r="V240">
        <v>4</v>
      </c>
      <c r="W240" t="s">
        <v>151</v>
      </c>
      <c r="X240">
        <v>2582</v>
      </c>
      <c r="Y240" t="s">
        <v>1</v>
      </c>
      <c r="Z240" t="s">
        <v>555</v>
      </c>
      <c r="AA240" t="s">
        <v>512</v>
      </c>
      <c r="AB240" t="s">
        <v>556</v>
      </c>
      <c r="AC240" t="s">
        <v>5</v>
      </c>
      <c r="AD240">
        <v>1</v>
      </c>
      <c r="AE240" t="s">
        <v>4</v>
      </c>
      <c r="AF240">
        <v>0</v>
      </c>
    </row>
    <row r="241" spans="1:38" x14ac:dyDescent="0.25">
      <c r="A241" t="str">
        <f t="shared" si="3"/>
        <v>feynman_II_15_5_860</v>
      </c>
      <c r="B241" t="s">
        <v>69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9</v>
      </c>
      <c r="Q241" t="s">
        <v>0</v>
      </c>
      <c r="R241">
        <v>14</v>
      </c>
      <c r="S241" t="s">
        <v>152</v>
      </c>
      <c r="T241">
        <v>1</v>
      </c>
      <c r="U241" t="s">
        <v>153</v>
      </c>
      <c r="V241">
        <v>6</v>
      </c>
      <c r="W241" t="s">
        <v>151</v>
      </c>
      <c r="X241">
        <v>2895</v>
      </c>
      <c r="Y241" t="s">
        <v>1</v>
      </c>
      <c r="Z241" t="s">
        <v>580</v>
      </c>
      <c r="AA241" t="s">
        <v>512</v>
      </c>
      <c r="AB241" t="e" cm="1">
        <f t="array" ref="AB241">-1*x0*X1*COS(X2)</f>
        <v>#NAME?</v>
      </c>
      <c r="AC241" t="s">
        <v>5</v>
      </c>
      <c r="AD241">
        <v>1</v>
      </c>
      <c r="AE241" t="s">
        <v>4</v>
      </c>
      <c r="AF241">
        <v>0</v>
      </c>
    </row>
    <row r="242" spans="1:38" x14ac:dyDescent="0.25">
      <c r="A242" t="str">
        <f t="shared" si="3"/>
        <v>feynman_III_19_51_860</v>
      </c>
      <c r="B242" t="s">
        <v>135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20</v>
      </c>
      <c r="Q242" t="s">
        <v>0</v>
      </c>
      <c r="R242">
        <v>45.2</v>
      </c>
      <c r="S242" t="s">
        <v>152</v>
      </c>
      <c r="T242">
        <v>1</v>
      </c>
      <c r="U242" t="s">
        <v>153</v>
      </c>
      <c r="V242">
        <v>7</v>
      </c>
      <c r="W242" t="s">
        <v>151</v>
      </c>
      <c r="X242">
        <v>8346</v>
      </c>
      <c r="Y242" t="s">
        <v>1</v>
      </c>
      <c r="Z242" t="s">
        <v>587</v>
      </c>
      <c r="AA242" t="s">
        <v>512</v>
      </c>
      <c r="AB242" t="s">
        <v>588</v>
      </c>
      <c r="AC242" t="s">
        <v>5</v>
      </c>
      <c r="AD242">
        <v>1</v>
      </c>
      <c r="AE242" t="s">
        <v>4</v>
      </c>
      <c r="AF242">
        <v>0</v>
      </c>
    </row>
    <row r="243" spans="1:38" x14ac:dyDescent="0.25">
      <c r="A243" t="str">
        <f t="shared" si="3"/>
        <v>feynman_II_2_42_15795</v>
      </c>
      <c r="B243" t="s">
        <v>127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15795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24</v>
      </c>
      <c r="Q243" t="s">
        <v>0</v>
      </c>
      <c r="R243">
        <v>1030.4000000000001</v>
      </c>
      <c r="S243" t="s">
        <v>152</v>
      </c>
      <c r="T243">
        <v>5</v>
      </c>
      <c r="U243" t="s">
        <v>153</v>
      </c>
      <c r="V243">
        <v>36</v>
      </c>
      <c r="W243" t="s">
        <v>151</v>
      </c>
      <c r="X243">
        <v>116264</v>
      </c>
      <c r="Y243" t="s">
        <v>1</v>
      </c>
      <c r="Z243" t="s">
        <v>725</v>
      </c>
      <c r="AA243" t="s">
        <v>512</v>
      </c>
      <c r="AB243" t="s">
        <v>1145</v>
      </c>
      <c r="AC243" t="s">
        <v>421</v>
      </c>
      <c r="AD243" t="s">
        <v>1146</v>
      </c>
      <c r="AE243" t="s">
        <v>5</v>
      </c>
      <c r="AF243">
        <v>1</v>
      </c>
      <c r="AG243" t="s">
        <v>4</v>
      </c>
      <c r="AH243">
        <v>0</v>
      </c>
    </row>
    <row r="244" spans="1:38" x14ac:dyDescent="0.25">
      <c r="A244" t="str">
        <f t="shared" si="3"/>
        <v>feynman_I_39_1_860</v>
      </c>
      <c r="B244" t="s">
        <v>39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6</v>
      </c>
      <c r="Q244" t="s">
        <v>0</v>
      </c>
      <c r="R244">
        <v>2.1</v>
      </c>
      <c r="S244" t="s">
        <v>152</v>
      </c>
      <c r="T244">
        <v>1</v>
      </c>
      <c r="U244" t="s">
        <v>153</v>
      </c>
      <c r="V244">
        <v>2</v>
      </c>
      <c r="W244" t="s">
        <v>151</v>
      </c>
      <c r="X244">
        <v>520</v>
      </c>
      <c r="Y244" t="s">
        <v>1</v>
      </c>
      <c r="Z244" t="s">
        <v>515</v>
      </c>
      <c r="AA244" t="s">
        <v>512</v>
      </c>
      <c r="AB244" t="s">
        <v>516</v>
      </c>
      <c r="AC244" t="s">
        <v>5</v>
      </c>
      <c r="AD244">
        <v>1</v>
      </c>
      <c r="AE244" t="s">
        <v>4</v>
      </c>
      <c r="AF244">
        <v>0</v>
      </c>
    </row>
    <row r="245" spans="1:38" x14ac:dyDescent="0.25">
      <c r="A245" t="str">
        <f t="shared" si="3"/>
        <v>feynman_II_34_2_860</v>
      </c>
      <c r="B245" t="s">
        <v>63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8</v>
      </c>
      <c r="Q245" t="s">
        <v>0</v>
      </c>
      <c r="R245">
        <v>6.2</v>
      </c>
      <c r="S245" t="s">
        <v>152</v>
      </c>
      <c r="T245">
        <v>1</v>
      </c>
      <c r="U245" t="s">
        <v>153</v>
      </c>
      <c r="V245">
        <v>3</v>
      </c>
      <c r="W245" t="s">
        <v>151</v>
      </c>
      <c r="X245">
        <v>1274</v>
      </c>
      <c r="Y245" t="s">
        <v>1</v>
      </c>
      <c r="Z245" t="s">
        <v>529</v>
      </c>
      <c r="AA245" t="s">
        <v>512</v>
      </c>
      <c r="AB245" t="s">
        <v>530</v>
      </c>
      <c r="AC245" t="s">
        <v>5</v>
      </c>
      <c r="AD245">
        <v>1</v>
      </c>
      <c r="AE245" t="s">
        <v>4</v>
      </c>
      <c r="AF245">
        <v>0</v>
      </c>
    </row>
    <row r="246" spans="1:38" x14ac:dyDescent="0.25">
      <c r="A246" t="str">
        <f t="shared" si="3"/>
        <v>strogatz_vdp1_860</v>
      </c>
      <c r="B246" t="s">
        <v>30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860</v>
      </c>
      <c r="I246" t="s">
        <v>192</v>
      </c>
      <c r="J246">
        <v>1E-3</v>
      </c>
      <c r="K246" t="s">
        <v>3</v>
      </c>
      <c r="L246">
        <v>1</v>
      </c>
      <c r="M246" t="s">
        <v>2</v>
      </c>
      <c r="N246">
        <v>0</v>
      </c>
      <c r="O246" t="s">
        <v>17</v>
      </c>
      <c r="P246">
        <v>14</v>
      </c>
      <c r="Q246" t="s">
        <v>0</v>
      </c>
      <c r="R246">
        <v>232</v>
      </c>
      <c r="S246" t="s">
        <v>152</v>
      </c>
      <c r="T246">
        <v>2</v>
      </c>
      <c r="U246" t="s">
        <v>153</v>
      </c>
      <c r="V246">
        <v>47</v>
      </c>
      <c r="W246" t="s">
        <v>151</v>
      </c>
      <c r="X246">
        <v>88882</v>
      </c>
      <c r="Y246" t="s">
        <v>1</v>
      </c>
      <c r="Z246" t="s">
        <v>776</v>
      </c>
      <c r="AA246" t="s">
        <v>512</v>
      </c>
      <c r="AB246" t="s">
        <v>590</v>
      </c>
      <c r="AC246" t="s">
        <v>418</v>
      </c>
      <c r="AD246" t="s">
        <v>1342</v>
      </c>
      <c r="AE246" t="s">
        <v>421</v>
      </c>
      <c r="AF246" t="s">
        <v>1156</v>
      </c>
      <c r="AG246" t="s">
        <v>5</v>
      </c>
      <c r="AH246">
        <v>1</v>
      </c>
      <c r="AI246" t="s">
        <v>4</v>
      </c>
      <c r="AJ246">
        <v>0</v>
      </c>
    </row>
    <row r="247" spans="1:38" x14ac:dyDescent="0.25">
      <c r="A247" t="str">
        <f t="shared" si="3"/>
        <v>feynman_III_15_27_860</v>
      </c>
      <c r="B247" t="s">
        <v>59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12</v>
      </c>
      <c r="Q247" t="s">
        <v>0</v>
      </c>
      <c r="R247">
        <v>8</v>
      </c>
      <c r="S247" t="s">
        <v>152</v>
      </c>
      <c r="T247">
        <v>1</v>
      </c>
      <c r="U247" t="s">
        <v>153</v>
      </c>
      <c r="V247">
        <v>3</v>
      </c>
      <c r="W247" t="s">
        <v>151</v>
      </c>
      <c r="X247">
        <v>1774</v>
      </c>
      <c r="Y247" t="s">
        <v>1</v>
      </c>
      <c r="Z247" t="s">
        <v>545</v>
      </c>
      <c r="AA247" t="s">
        <v>512</v>
      </c>
      <c r="AB247" t="s">
        <v>546</v>
      </c>
      <c r="AC247" t="s">
        <v>5</v>
      </c>
      <c r="AD247">
        <v>1</v>
      </c>
      <c r="AE247" t="s">
        <v>4</v>
      </c>
      <c r="AF247">
        <v>0</v>
      </c>
    </row>
    <row r="248" spans="1:38" x14ac:dyDescent="0.25">
      <c r="A248" t="str">
        <f t="shared" si="3"/>
        <v>feynman_I_39_22_860</v>
      </c>
      <c r="B248" t="s">
        <v>99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12</v>
      </c>
      <c r="Q248" t="s">
        <v>0</v>
      </c>
      <c r="R248">
        <v>12.1</v>
      </c>
      <c r="S248" t="s">
        <v>152</v>
      </c>
      <c r="T248">
        <v>1</v>
      </c>
      <c r="U248" t="s">
        <v>153</v>
      </c>
      <c r="V248">
        <v>4</v>
      </c>
      <c r="W248" t="s">
        <v>151</v>
      </c>
      <c r="X248">
        <v>2677</v>
      </c>
      <c r="Y248" t="s">
        <v>1</v>
      </c>
      <c r="Z248" t="s">
        <v>551</v>
      </c>
      <c r="AA248" t="s">
        <v>512</v>
      </c>
      <c r="AB248" t="s">
        <v>552</v>
      </c>
      <c r="AC248" t="s">
        <v>5</v>
      </c>
      <c r="AD248">
        <v>1</v>
      </c>
      <c r="AE248" t="s">
        <v>4</v>
      </c>
      <c r="AF248">
        <v>0</v>
      </c>
    </row>
    <row r="249" spans="1:38" x14ac:dyDescent="0.25">
      <c r="A249" t="str">
        <f t="shared" si="3"/>
        <v>feynman_I_43_43_860</v>
      </c>
      <c r="B249" t="s">
        <v>90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860</v>
      </c>
      <c r="I249" t="s">
        <v>192</v>
      </c>
      <c r="J249">
        <v>1E-3</v>
      </c>
      <c r="K249" t="s">
        <v>3</v>
      </c>
      <c r="L249">
        <v>1</v>
      </c>
      <c r="M249" t="s">
        <v>2</v>
      </c>
      <c r="N249">
        <v>0</v>
      </c>
      <c r="O249" t="s">
        <v>17</v>
      </c>
      <c r="P249">
        <v>18</v>
      </c>
      <c r="Q249" t="s">
        <v>0</v>
      </c>
      <c r="R249">
        <v>22.1</v>
      </c>
      <c r="S249" t="s">
        <v>152</v>
      </c>
      <c r="T249">
        <v>1</v>
      </c>
      <c r="U249" t="s">
        <v>153</v>
      </c>
      <c r="V249">
        <v>5</v>
      </c>
      <c r="W249" t="s">
        <v>151</v>
      </c>
      <c r="X249">
        <v>4464</v>
      </c>
      <c r="Y249" t="s">
        <v>1</v>
      </c>
      <c r="Z249" t="s">
        <v>777</v>
      </c>
      <c r="AA249" t="s">
        <v>512</v>
      </c>
      <c r="AB249" t="s">
        <v>1343</v>
      </c>
      <c r="AC249" t="s">
        <v>418</v>
      </c>
      <c r="AD249" t="s">
        <v>442</v>
      </c>
      <c r="AE249" t="s">
        <v>5</v>
      </c>
      <c r="AF249">
        <v>1</v>
      </c>
      <c r="AG249" t="s">
        <v>4</v>
      </c>
      <c r="AH249">
        <v>0</v>
      </c>
    </row>
    <row r="250" spans="1:38" x14ac:dyDescent="0.25">
      <c r="A250" t="str">
        <f t="shared" si="3"/>
        <v>strogatz_predprey2_860</v>
      </c>
      <c r="B250" t="s">
        <v>28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22</v>
      </c>
      <c r="Q250" t="s">
        <v>0</v>
      </c>
      <c r="R250">
        <v>169.4</v>
      </c>
      <c r="S250" t="s">
        <v>152</v>
      </c>
      <c r="T250">
        <v>3</v>
      </c>
      <c r="U250" t="s">
        <v>153</v>
      </c>
      <c r="V250">
        <v>45</v>
      </c>
      <c r="W250" t="s">
        <v>151</v>
      </c>
      <c r="X250">
        <v>68355</v>
      </c>
      <c r="Y250" t="s">
        <v>1</v>
      </c>
      <c r="Z250" t="s">
        <v>778</v>
      </c>
      <c r="AA250" t="s">
        <v>512</v>
      </c>
      <c r="AB250" t="s">
        <v>1344</v>
      </c>
      <c r="AC250" t="s">
        <v>421</v>
      </c>
      <c r="AD250" t="s">
        <v>1345</v>
      </c>
      <c r="AE250" t="s">
        <v>421</v>
      </c>
      <c r="AF250" t="s">
        <v>1346</v>
      </c>
      <c r="AG250" t="s">
        <v>5</v>
      </c>
      <c r="AH250">
        <v>1</v>
      </c>
      <c r="AI250" t="s">
        <v>4</v>
      </c>
      <c r="AJ250">
        <v>0</v>
      </c>
    </row>
    <row r="251" spans="1:38" x14ac:dyDescent="0.25">
      <c r="A251" t="str">
        <f t="shared" si="3"/>
        <v>feynman_I_13_4_860</v>
      </c>
      <c r="B251" t="s">
        <v>107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24</v>
      </c>
      <c r="Q251" t="s">
        <v>0</v>
      </c>
      <c r="R251">
        <v>70.8</v>
      </c>
      <c r="S251" t="s">
        <v>152</v>
      </c>
      <c r="T251">
        <v>1</v>
      </c>
      <c r="U251" t="s">
        <v>153</v>
      </c>
      <c r="V251">
        <v>8</v>
      </c>
      <c r="W251" t="s">
        <v>151</v>
      </c>
      <c r="X251">
        <v>10946</v>
      </c>
      <c r="Y251" t="s">
        <v>1</v>
      </c>
      <c r="Z251" t="s">
        <v>779</v>
      </c>
      <c r="AA251" t="s">
        <v>512</v>
      </c>
      <c r="AB251" t="s">
        <v>1347</v>
      </c>
      <c r="AC251" t="s">
        <v>421</v>
      </c>
      <c r="AD251" t="s">
        <v>1348</v>
      </c>
      <c r="AE251" t="s">
        <v>421</v>
      </c>
      <c r="AF251" t="s">
        <v>1349</v>
      </c>
      <c r="AG251" t="s">
        <v>5</v>
      </c>
      <c r="AH251">
        <v>1</v>
      </c>
      <c r="AI251" t="s">
        <v>4</v>
      </c>
      <c r="AJ251">
        <v>0</v>
      </c>
    </row>
    <row r="252" spans="1:38" x14ac:dyDescent="0.25">
      <c r="A252" t="str">
        <f t="shared" si="3"/>
        <v>feynman_I_44_4_860</v>
      </c>
      <c r="B252" t="s">
        <v>129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15</v>
      </c>
      <c r="Q252" t="s">
        <v>0</v>
      </c>
      <c r="R252">
        <v>399.9</v>
      </c>
      <c r="S252" t="s">
        <v>152</v>
      </c>
      <c r="T252">
        <v>2</v>
      </c>
      <c r="U252" t="s">
        <v>153</v>
      </c>
      <c r="V252">
        <v>19</v>
      </c>
      <c r="W252" t="s">
        <v>151</v>
      </c>
      <c r="X252">
        <v>52485</v>
      </c>
      <c r="Y252" t="s">
        <v>1</v>
      </c>
      <c r="Z252" t="s">
        <v>780</v>
      </c>
      <c r="AA252" t="s">
        <v>512</v>
      </c>
      <c r="AB252" t="s">
        <v>781</v>
      </c>
      <c r="AC252" t="s">
        <v>5</v>
      </c>
      <c r="AD252">
        <v>1</v>
      </c>
      <c r="AE252" t="s">
        <v>4</v>
      </c>
      <c r="AF252">
        <v>0</v>
      </c>
    </row>
    <row r="253" spans="1:38" x14ac:dyDescent="0.25">
      <c r="A253" t="str">
        <f t="shared" si="3"/>
        <v>strogatz_lv1_860</v>
      </c>
      <c r="B253" t="s">
        <v>29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16</v>
      </c>
      <c r="Q253" t="s">
        <v>0</v>
      </c>
      <c r="R253">
        <v>197.7</v>
      </c>
      <c r="S253" t="s">
        <v>152</v>
      </c>
      <c r="T253">
        <v>3</v>
      </c>
      <c r="U253" t="s">
        <v>153</v>
      </c>
      <c r="V253">
        <v>161</v>
      </c>
      <c r="W253" t="s">
        <v>151</v>
      </c>
      <c r="X253">
        <v>124510</v>
      </c>
      <c r="Y253" t="s">
        <v>1</v>
      </c>
      <c r="Z253" t="s">
        <v>782</v>
      </c>
      <c r="AA253" t="s">
        <v>512</v>
      </c>
      <c r="AB253" t="e" cm="1">
        <f t="array" ref="AB253">-2*x0*X1</f>
        <v>#NAME?</v>
      </c>
      <c r="AC253" t="s">
        <v>421</v>
      </c>
      <c r="AD253" t="s">
        <v>450</v>
      </c>
      <c r="AE253" t="s">
        <v>418</v>
      </c>
      <c r="AF253" t="s">
        <v>1350</v>
      </c>
      <c r="AG253" t="s">
        <v>5</v>
      </c>
      <c r="AH253">
        <v>1</v>
      </c>
      <c r="AI253" t="s">
        <v>4</v>
      </c>
      <c r="AJ253">
        <v>0</v>
      </c>
    </row>
    <row r="254" spans="1:38" x14ac:dyDescent="0.25">
      <c r="A254" t="str">
        <f t="shared" si="3"/>
        <v>feynman_II_13_34_15795</v>
      </c>
      <c r="B254" t="s">
        <v>56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15795</v>
      </c>
      <c r="I254" t="s">
        <v>192</v>
      </c>
      <c r="J254">
        <v>1E-3</v>
      </c>
      <c r="K254" t="s">
        <v>3</v>
      </c>
      <c r="L254">
        <v>0.99999720000000003</v>
      </c>
      <c r="M254" t="s">
        <v>2</v>
      </c>
      <c r="N254">
        <v>3.5124000000000002E-3</v>
      </c>
      <c r="O254" t="s">
        <v>17</v>
      </c>
      <c r="P254">
        <v>22</v>
      </c>
      <c r="Q254" t="s">
        <v>0</v>
      </c>
      <c r="R254">
        <v>5930.7</v>
      </c>
      <c r="S254" t="s">
        <v>152</v>
      </c>
      <c r="T254">
        <v>5</v>
      </c>
      <c r="U254" t="s">
        <v>153</v>
      </c>
      <c r="V254">
        <v>765</v>
      </c>
      <c r="W254" t="s">
        <v>151</v>
      </c>
      <c r="X254">
        <v>1000256</v>
      </c>
      <c r="Y254" t="s">
        <v>1</v>
      </c>
      <c r="Z254" t="s">
        <v>783</v>
      </c>
      <c r="AA254" t="s">
        <v>512</v>
      </c>
      <c r="AB254" t="s">
        <v>1351</v>
      </c>
      <c r="AC254" t="s">
        <v>421</v>
      </c>
      <c r="AD254" t="s">
        <v>1352</v>
      </c>
      <c r="AE254" t="s">
        <v>421</v>
      </c>
      <c r="AF254" t="s">
        <v>667</v>
      </c>
      <c r="AG254" t="s">
        <v>5</v>
      </c>
      <c r="AH254">
        <v>0.99999700000000002</v>
      </c>
      <c r="AI254" t="s">
        <v>4</v>
      </c>
      <c r="AJ254">
        <v>3.6205E-3</v>
      </c>
    </row>
    <row r="255" spans="1:38" x14ac:dyDescent="0.25">
      <c r="A255" t="str">
        <f t="shared" si="3"/>
        <v>feynman_test_1_15795</v>
      </c>
      <c r="B255" t="s">
        <v>147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15795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35</v>
      </c>
      <c r="Q255" t="s">
        <v>0</v>
      </c>
      <c r="R255">
        <v>5572.4</v>
      </c>
      <c r="S255" t="s">
        <v>152</v>
      </c>
      <c r="T255">
        <v>7</v>
      </c>
      <c r="U255" t="s">
        <v>153</v>
      </c>
      <c r="V255">
        <v>149</v>
      </c>
      <c r="W255" t="s">
        <v>151</v>
      </c>
      <c r="X255">
        <v>677000</v>
      </c>
      <c r="Y255" t="s">
        <v>1</v>
      </c>
      <c r="Z255" t="s">
        <v>784</v>
      </c>
      <c r="AA255" t="s">
        <v>512</v>
      </c>
      <c r="AB255" t="s">
        <v>1353</v>
      </c>
      <c r="AC255" t="s">
        <v>418</v>
      </c>
      <c r="AD255" t="s">
        <v>481</v>
      </c>
      <c r="AE255" t="s">
        <v>5</v>
      </c>
      <c r="AF255">
        <v>1</v>
      </c>
      <c r="AG255" t="s">
        <v>4</v>
      </c>
      <c r="AH255">
        <v>0</v>
      </c>
    </row>
    <row r="256" spans="1:38" x14ac:dyDescent="0.25">
      <c r="A256" t="str">
        <f t="shared" si="3"/>
        <v>strogatz_predprey1_860</v>
      </c>
      <c r="B256" t="s">
        <v>31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22</v>
      </c>
      <c r="Q256" t="s">
        <v>0</v>
      </c>
      <c r="R256">
        <v>1097.5</v>
      </c>
      <c r="S256" t="s">
        <v>152</v>
      </c>
      <c r="T256">
        <v>11</v>
      </c>
      <c r="U256" t="s">
        <v>153</v>
      </c>
      <c r="V256">
        <v>247</v>
      </c>
      <c r="W256" t="s">
        <v>151</v>
      </c>
      <c r="X256">
        <v>443053</v>
      </c>
      <c r="Y256" t="s">
        <v>1</v>
      </c>
      <c r="Z256" t="s">
        <v>785</v>
      </c>
      <c r="AA256" t="s">
        <v>512</v>
      </c>
      <c r="AB256" t="s">
        <v>1354</v>
      </c>
      <c r="AC256" t="s">
        <v>421</v>
      </c>
      <c r="AD256" t="s">
        <v>443</v>
      </c>
      <c r="AE256" t="s">
        <v>421</v>
      </c>
      <c r="AF256" t="s">
        <v>1355</v>
      </c>
      <c r="AG256" t="s">
        <v>418</v>
      </c>
      <c r="AH256" t="s">
        <v>451</v>
      </c>
      <c r="AI256" t="s">
        <v>5</v>
      </c>
      <c r="AJ256">
        <v>1</v>
      </c>
      <c r="AK256" t="s">
        <v>4</v>
      </c>
      <c r="AL256">
        <v>0</v>
      </c>
    </row>
    <row r="257" spans="1:52" x14ac:dyDescent="0.25">
      <c r="A257" t="str">
        <f t="shared" si="3"/>
        <v>feynman_I_48_2_15795</v>
      </c>
      <c r="B257" t="s">
        <v>82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15795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9.1234000000000003E-3</v>
      </c>
      <c r="O257" t="s">
        <v>17</v>
      </c>
      <c r="P257">
        <v>32</v>
      </c>
      <c r="Q257" t="s">
        <v>0</v>
      </c>
      <c r="R257">
        <v>6785.7</v>
      </c>
      <c r="S257" t="s">
        <v>152</v>
      </c>
      <c r="T257">
        <v>7</v>
      </c>
      <c r="U257" t="s">
        <v>153</v>
      </c>
      <c r="V257">
        <v>738</v>
      </c>
      <c r="W257" t="s">
        <v>151</v>
      </c>
      <c r="X257">
        <v>1000619</v>
      </c>
      <c r="Y257" t="s">
        <v>1</v>
      </c>
      <c r="Z257" t="s">
        <v>786</v>
      </c>
      <c r="AA257" t="s">
        <v>512</v>
      </c>
      <c r="AB257" t="s">
        <v>1356</v>
      </c>
      <c r="AC257" t="s">
        <v>418</v>
      </c>
      <c r="AD257" t="s">
        <v>1357</v>
      </c>
      <c r="AE257" t="s">
        <v>418</v>
      </c>
      <c r="AF257" t="s">
        <v>482</v>
      </c>
      <c r="AG257" t="s">
        <v>421</v>
      </c>
      <c r="AH257" t="s">
        <v>1358</v>
      </c>
      <c r="AI257" t="s">
        <v>5</v>
      </c>
      <c r="AJ257">
        <v>1</v>
      </c>
      <c r="AK257" t="s">
        <v>4</v>
      </c>
      <c r="AL257">
        <v>8.2070000000000008E-3</v>
      </c>
    </row>
    <row r="258" spans="1:52" x14ac:dyDescent="0.25">
      <c r="A258" t="str">
        <f t="shared" ref="A258:A321" si="4">CONCATENATE(B258, "_", H258)</f>
        <v>feynman_I_16_6_15795</v>
      </c>
      <c r="B258" t="s">
        <v>50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15795</v>
      </c>
      <c r="I258" t="s">
        <v>192</v>
      </c>
      <c r="J258">
        <v>1E-3</v>
      </c>
      <c r="K258" t="s">
        <v>3</v>
      </c>
      <c r="L258">
        <v>0.99661659999999996</v>
      </c>
      <c r="M258" t="s">
        <v>2</v>
      </c>
      <c r="N258">
        <v>6.6217799999999993E-2</v>
      </c>
      <c r="O258" t="s">
        <v>17</v>
      </c>
      <c r="P258">
        <v>30</v>
      </c>
      <c r="Q258" t="s">
        <v>0</v>
      </c>
      <c r="R258">
        <v>6791.4</v>
      </c>
      <c r="S258" t="s">
        <v>152</v>
      </c>
      <c r="T258">
        <v>13</v>
      </c>
      <c r="U258" t="s">
        <v>153</v>
      </c>
      <c r="V258">
        <v>764</v>
      </c>
      <c r="W258" t="s">
        <v>151</v>
      </c>
      <c r="X258">
        <v>1000804</v>
      </c>
      <c r="Y258" t="s">
        <v>1</v>
      </c>
      <c r="Z258" t="e" cm="1">
        <f t="array" aca="1" ref="Z258" ca="1">-0.2009215336083+(1.933179028133*x0)+((-0.5823408967504*LOG(X1))*LOG(X2))+((-0.9788899961403*pow((1+x0),2))*pow(((2.1415926535898+X1)+X2),-1))</f>
        <v>#NAME?</v>
      </c>
      <c r="AA258" t="s">
        <v>512</v>
      </c>
      <c r="AB258" t="s">
        <v>1359</v>
      </c>
      <c r="AC258" t="s">
        <v>418</v>
      </c>
      <c r="AD258" t="s">
        <v>1360</v>
      </c>
      <c r="AE258" t="s">
        <v>421</v>
      </c>
      <c r="AF258" t="s">
        <v>1361</v>
      </c>
      <c r="AG258" t="s">
        <v>421</v>
      </c>
      <c r="AH258" t="s">
        <v>474</v>
      </c>
      <c r="AI258" t="s">
        <v>421</v>
      </c>
      <c r="AJ258" t="s">
        <v>1362</v>
      </c>
      <c r="AK258" t="s">
        <v>418</v>
      </c>
      <c r="AL258" t="s">
        <v>1363</v>
      </c>
      <c r="AM258" t="s">
        <v>418</v>
      </c>
      <c r="AN258">
        <v>0.20092153360830001</v>
      </c>
      <c r="AO258" t="s">
        <v>5</v>
      </c>
      <c r="AP258">
        <v>0.99661699999999998</v>
      </c>
      <c r="AQ258" t="s">
        <v>4</v>
      </c>
      <c r="AR258">
        <v>6.6363699999999998E-2</v>
      </c>
    </row>
    <row r="259" spans="1:52" x14ac:dyDescent="0.25">
      <c r="A259" t="str">
        <f t="shared" si="4"/>
        <v>feynman_II_24_17_15795</v>
      </c>
      <c r="B259" t="s">
        <v>49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0.99997020000000003</v>
      </c>
      <c r="M259" t="s">
        <v>2</v>
      </c>
      <c r="N259">
        <v>4.7042999999999998E-3</v>
      </c>
      <c r="O259" t="s">
        <v>17</v>
      </c>
      <c r="P259">
        <v>22</v>
      </c>
      <c r="Q259" t="s">
        <v>0</v>
      </c>
      <c r="R259">
        <v>5725.8</v>
      </c>
      <c r="S259" t="s">
        <v>152</v>
      </c>
      <c r="T259">
        <v>5</v>
      </c>
      <c r="U259" t="s">
        <v>153</v>
      </c>
      <c r="V259">
        <v>987</v>
      </c>
      <c r="W259" t="s">
        <v>151</v>
      </c>
      <c r="X259">
        <v>1000545</v>
      </c>
      <c r="Y259" t="s">
        <v>1</v>
      </c>
      <c r="Z259" t="s">
        <v>787</v>
      </c>
      <c r="AA259" t="s">
        <v>512</v>
      </c>
      <c r="AB259" t="s">
        <v>1364</v>
      </c>
      <c r="AC259" t="s">
        <v>418</v>
      </c>
      <c r="AD259" t="s">
        <v>1365</v>
      </c>
      <c r="AE259" t="s">
        <v>421</v>
      </c>
      <c r="AF259">
        <v>9.7250196736000001E-3</v>
      </c>
      <c r="AG259" t="s">
        <v>5</v>
      </c>
      <c r="AH259">
        <v>0.99997080000000005</v>
      </c>
      <c r="AI259" t="s">
        <v>4</v>
      </c>
      <c r="AJ259">
        <v>4.6474000000000003E-3</v>
      </c>
    </row>
    <row r="260" spans="1:52" x14ac:dyDescent="0.25">
      <c r="A260" t="str">
        <f t="shared" si="4"/>
        <v>feynman_I_34_27_860</v>
      </c>
      <c r="B260" t="s">
        <v>34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860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0</v>
      </c>
      <c r="O260" t="s">
        <v>17</v>
      </c>
      <c r="P260">
        <v>6</v>
      </c>
      <c r="Q260" t="s">
        <v>0</v>
      </c>
      <c r="R260">
        <v>2.4</v>
      </c>
      <c r="S260" t="s">
        <v>152</v>
      </c>
      <c r="T260">
        <v>1</v>
      </c>
      <c r="U260" t="s">
        <v>153</v>
      </c>
      <c r="V260">
        <v>2</v>
      </c>
      <c r="W260" t="s">
        <v>151</v>
      </c>
      <c r="X260">
        <v>520</v>
      </c>
      <c r="Y260" t="s">
        <v>1</v>
      </c>
      <c r="Z260" t="s">
        <v>517</v>
      </c>
      <c r="AA260" t="s">
        <v>512</v>
      </c>
      <c r="AB260" t="s">
        <v>518</v>
      </c>
      <c r="AC260" t="s">
        <v>5</v>
      </c>
      <c r="AD260">
        <v>1</v>
      </c>
      <c r="AE260" t="s">
        <v>4</v>
      </c>
      <c r="AF260">
        <v>0</v>
      </c>
    </row>
    <row r="261" spans="1:52" x14ac:dyDescent="0.25">
      <c r="A261" t="str">
        <f t="shared" si="4"/>
        <v>feynman_II_27_18_860</v>
      </c>
      <c r="B261" t="s">
        <v>43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860</v>
      </c>
      <c r="I261" t="s">
        <v>192</v>
      </c>
      <c r="J261">
        <v>1E-3</v>
      </c>
      <c r="K261" t="s">
        <v>3</v>
      </c>
      <c r="L261">
        <v>1</v>
      </c>
      <c r="M261" t="s">
        <v>2</v>
      </c>
      <c r="N261">
        <v>0</v>
      </c>
      <c r="O261" t="s">
        <v>17</v>
      </c>
      <c r="P261">
        <v>8</v>
      </c>
      <c r="Q261" t="s">
        <v>0</v>
      </c>
      <c r="R261">
        <v>5</v>
      </c>
      <c r="S261" t="s">
        <v>152</v>
      </c>
      <c r="T261">
        <v>1</v>
      </c>
      <c r="U261" t="s">
        <v>153</v>
      </c>
      <c r="V261">
        <v>3</v>
      </c>
      <c r="W261" t="s">
        <v>151</v>
      </c>
      <c r="X261">
        <v>1060</v>
      </c>
      <c r="Y261" t="s">
        <v>1</v>
      </c>
      <c r="Z261" t="s">
        <v>527</v>
      </c>
      <c r="AA261" t="s">
        <v>512</v>
      </c>
      <c r="AB261" t="s">
        <v>528</v>
      </c>
      <c r="AC261" t="s">
        <v>5</v>
      </c>
      <c r="AD261">
        <v>1</v>
      </c>
      <c r="AE261" t="s">
        <v>4</v>
      </c>
      <c r="AF261">
        <v>0</v>
      </c>
    </row>
    <row r="262" spans="1:52" x14ac:dyDescent="0.25">
      <c r="A262" t="str">
        <f t="shared" si="4"/>
        <v>feynman_II_37_1_860</v>
      </c>
      <c r="B262" t="s">
        <v>75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860</v>
      </c>
      <c r="I262" t="s">
        <v>192</v>
      </c>
      <c r="J262">
        <v>1E-3</v>
      </c>
      <c r="K262" t="s">
        <v>3</v>
      </c>
      <c r="L262">
        <v>1</v>
      </c>
      <c r="M262" t="s">
        <v>2</v>
      </c>
      <c r="N262">
        <v>0</v>
      </c>
      <c r="O262" t="s">
        <v>17</v>
      </c>
      <c r="P262">
        <v>14</v>
      </c>
      <c r="Q262" t="s">
        <v>0</v>
      </c>
      <c r="R262">
        <v>10</v>
      </c>
      <c r="S262" t="s">
        <v>152</v>
      </c>
      <c r="T262">
        <v>1</v>
      </c>
      <c r="U262" t="s">
        <v>153</v>
      </c>
      <c r="V262">
        <v>4</v>
      </c>
      <c r="W262" t="s">
        <v>151</v>
      </c>
      <c r="X262">
        <v>2172</v>
      </c>
      <c r="Y262" t="s">
        <v>1</v>
      </c>
      <c r="Z262" t="s">
        <v>547</v>
      </c>
      <c r="AA262" t="s">
        <v>512</v>
      </c>
      <c r="AB262" t="s">
        <v>548</v>
      </c>
      <c r="AC262" t="s">
        <v>421</v>
      </c>
      <c r="AD262" t="s">
        <v>422</v>
      </c>
      <c r="AE262" t="s">
        <v>5</v>
      </c>
      <c r="AF262">
        <v>1</v>
      </c>
      <c r="AG262" t="s">
        <v>4</v>
      </c>
      <c r="AH262">
        <v>0</v>
      </c>
    </row>
    <row r="263" spans="1:52" x14ac:dyDescent="0.25">
      <c r="A263" t="str">
        <f t="shared" si="4"/>
        <v>feynman_II_10_9_860</v>
      </c>
      <c r="B263" t="s">
        <v>68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860</v>
      </c>
      <c r="I263" t="s">
        <v>192</v>
      </c>
      <c r="J263">
        <v>1E-3</v>
      </c>
      <c r="K263" t="s">
        <v>3</v>
      </c>
      <c r="L263">
        <v>1</v>
      </c>
      <c r="M263" t="s">
        <v>2</v>
      </c>
      <c r="N263">
        <v>0</v>
      </c>
      <c r="O263" t="s">
        <v>17</v>
      </c>
      <c r="P263">
        <v>16</v>
      </c>
      <c r="Q263" t="s">
        <v>0</v>
      </c>
      <c r="R263">
        <v>13.9</v>
      </c>
      <c r="S263" t="s">
        <v>152</v>
      </c>
      <c r="T263">
        <v>1</v>
      </c>
      <c r="U263" t="s">
        <v>153</v>
      </c>
      <c r="V263">
        <v>4</v>
      </c>
      <c r="W263" t="s">
        <v>151</v>
      </c>
      <c r="X263">
        <v>2885</v>
      </c>
      <c r="Y263" t="s">
        <v>1</v>
      </c>
      <c r="Z263" t="s">
        <v>565</v>
      </c>
      <c r="AA263" t="s">
        <v>512</v>
      </c>
      <c r="AB263" t="s">
        <v>566</v>
      </c>
      <c r="AC263" t="s">
        <v>418</v>
      </c>
      <c r="AD263" t="s">
        <v>424</v>
      </c>
      <c r="AE263" t="s">
        <v>5</v>
      </c>
      <c r="AF263">
        <v>1</v>
      </c>
      <c r="AG263" t="s">
        <v>4</v>
      </c>
      <c r="AH263">
        <v>0</v>
      </c>
    </row>
    <row r="264" spans="1:52" x14ac:dyDescent="0.25">
      <c r="A264" t="str">
        <f t="shared" si="4"/>
        <v>feynman_I_38_12_860</v>
      </c>
      <c r="B264" t="s">
        <v>104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16</v>
      </c>
      <c r="Q264" t="s">
        <v>0</v>
      </c>
      <c r="R264">
        <v>37.4</v>
      </c>
      <c r="S264" t="s">
        <v>152</v>
      </c>
      <c r="T264">
        <v>1</v>
      </c>
      <c r="U264" t="s">
        <v>153</v>
      </c>
      <c r="V264">
        <v>6</v>
      </c>
      <c r="W264" t="s">
        <v>151</v>
      </c>
      <c r="X264">
        <v>7107</v>
      </c>
      <c r="Y264" t="s">
        <v>1</v>
      </c>
      <c r="Z264" t="s">
        <v>581</v>
      </c>
      <c r="AA264" t="s">
        <v>512</v>
      </c>
      <c r="AB264" t="s">
        <v>582</v>
      </c>
      <c r="AC264" t="s">
        <v>5</v>
      </c>
      <c r="AD264">
        <v>1</v>
      </c>
      <c r="AE264" t="s">
        <v>4</v>
      </c>
      <c r="AF264">
        <v>0</v>
      </c>
    </row>
    <row r="265" spans="1:52" x14ac:dyDescent="0.25">
      <c r="A265" t="str">
        <f t="shared" si="4"/>
        <v>feynman_II_15_4_860</v>
      </c>
      <c r="B265" t="s">
        <v>70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13.9</v>
      </c>
      <c r="S265" t="s">
        <v>152</v>
      </c>
      <c r="T265">
        <v>1</v>
      </c>
      <c r="U265" t="s">
        <v>153</v>
      </c>
      <c r="V265">
        <v>6</v>
      </c>
      <c r="W265" t="s">
        <v>151</v>
      </c>
      <c r="X265">
        <v>2895</v>
      </c>
      <c r="Y265" t="s">
        <v>1</v>
      </c>
      <c r="Z265" t="s">
        <v>580</v>
      </c>
      <c r="AA265" t="s">
        <v>512</v>
      </c>
      <c r="AB265" t="e" cm="1">
        <f t="array" ref="AB265">-1*x0*X1*COS(X2)</f>
        <v>#NAME?</v>
      </c>
      <c r="AC265" t="s">
        <v>5</v>
      </c>
      <c r="AD265">
        <v>1</v>
      </c>
      <c r="AE265" t="s">
        <v>4</v>
      </c>
      <c r="AF265">
        <v>0</v>
      </c>
    </row>
    <row r="266" spans="1:52" x14ac:dyDescent="0.25">
      <c r="A266" t="str">
        <f t="shared" si="4"/>
        <v>feynman_I_6_2_15795</v>
      </c>
      <c r="B266" t="s">
        <v>44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15795</v>
      </c>
      <c r="I266" t="s">
        <v>192</v>
      </c>
      <c r="J266">
        <v>1E-3</v>
      </c>
      <c r="K266" t="s">
        <v>3</v>
      </c>
      <c r="L266">
        <v>0.99636769999999997</v>
      </c>
      <c r="M266" t="s">
        <v>2</v>
      </c>
      <c r="N266">
        <v>2.5668000000000002E-3</v>
      </c>
      <c r="O266" t="s">
        <v>17</v>
      </c>
      <c r="P266">
        <v>19</v>
      </c>
      <c r="Q266" t="s">
        <v>0</v>
      </c>
      <c r="R266">
        <v>5833</v>
      </c>
      <c r="S266" t="s">
        <v>152</v>
      </c>
      <c r="T266">
        <v>7</v>
      </c>
      <c r="U266" t="s">
        <v>153</v>
      </c>
      <c r="V266">
        <v>903</v>
      </c>
      <c r="W266" t="s">
        <v>151</v>
      </c>
      <c r="X266">
        <v>1000123</v>
      </c>
      <c r="Y266" t="s">
        <v>1</v>
      </c>
      <c r="Z266" t="s">
        <v>788</v>
      </c>
      <c r="AA266" t="s">
        <v>512</v>
      </c>
      <c r="AB266" t="s">
        <v>1366</v>
      </c>
      <c r="AC266" t="s">
        <v>421</v>
      </c>
      <c r="AD266">
        <v>8.2074742824000003E-3</v>
      </c>
      <c r="AE266" t="s">
        <v>5</v>
      </c>
      <c r="AF266">
        <v>0.99635669999999998</v>
      </c>
      <c r="AG266" t="s">
        <v>4</v>
      </c>
      <c r="AH266">
        <v>2.5755999999999999E-3</v>
      </c>
    </row>
    <row r="267" spans="1:52" x14ac:dyDescent="0.25">
      <c r="A267" t="str">
        <f t="shared" si="4"/>
        <v>feynman_test_11_15795</v>
      </c>
      <c r="B267" t="s">
        <v>91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15795</v>
      </c>
      <c r="I267" t="s">
        <v>192</v>
      </c>
      <c r="J267">
        <v>1E-3</v>
      </c>
      <c r="K267" t="s">
        <v>3</v>
      </c>
      <c r="L267">
        <v>0.99812789999999996</v>
      </c>
      <c r="M267" t="s">
        <v>2</v>
      </c>
      <c r="N267">
        <v>4.4833100000000001E-2</v>
      </c>
      <c r="O267" t="s">
        <v>17</v>
      </c>
      <c r="P267">
        <v>65</v>
      </c>
      <c r="Q267" t="s">
        <v>0</v>
      </c>
      <c r="R267">
        <v>7201.1</v>
      </c>
      <c r="S267" t="s">
        <v>152</v>
      </c>
      <c r="T267">
        <v>11</v>
      </c>
      <c r="U267" t="s">
        <v>153</v>
      </c>
      <c r="V267">
        <v>265</v>
      </c>
      <c r="W267" t="s">
        <v>151</v>
      </c>
      <c r="X267">
        <v>852112</v>
      </c>
      <c r="Y267" t="s">
        <v>1</v>
      </c>
      <c r="Z267" t="s">
        <v>789</v>
      </c>
      <c r="AA267" t="s">
        <v>512</v>
      </c>
      <c r="AB267" t="s">
        <v>1367</v>
      </c>
      <c r="AC267" t="s">
        <v>421</v>
      </c>
      <c r="AD267" t="s">
        <v>1368</v>
      </c>
      <c r="AE267" t="s">
        <v>421</v>
      </c>
      <c r="AF267" t="s">
        <v>458</v>
      </c>
      <c r="AG267" t="s">
        <v>421</v>
      </c>
      <c r="AH267" t="s">
        <v>1369</v>
      </c>
      <c r="AI267" t="s">
        <v>418</v>
      </c>
      <c r="AJ267" t="s">
        <v>1370</v>
      </c>
      <c r="AK267" t="s">
        <v>421</v>
      </c>
      <c r="AL267" t="s">
        <v>1371</v>
      </c>
      <c r="AM267" t="s">
        <v>418</v>
      </c>
      <c r="AN267" t="s">
        <v>675</v>
      </c>
      <c r="AO267" t="s">
        <v>418</v>
      </c>
      <c r="AP267" t="s">
        <v>1372</v>
      </c>
      <c r="AQ267" t="s">
        <v>418</v>
      </c>
      <c r="AR267" t="s">
        <v>1373</v>
      </c>
      <c r="AS267" t="s">
        <v>418</v>
      </c>
      <c r="AT267" t="s">
        <v>1374</v>
      </c>
      <c r="AU267" t="s">
        <v>421</v>
      </c>
      <c r="AV267">
        <v>1.1480565515768999</v>
      </c>
      <c r="AW267" t="s">
        <v>5</v>
      </c>
      <c r="AX267">
        <v>0.99820699999999996</v>
      </c>
      <c r="AY267" t="s">
        <v>4</v>
      </c>
      <c r="AZ267">
        <v>4.40896E-2</v>
      </c>
    </row>
    <row r="268" spans="1:52" x14ac:dyDescent="0.25">
      <c r="A268" t="str">
        <f t="shared" si="4"/>
        <v>feynman_III_10_19_15795</v>
      </c>
      <c r="B268" t="s">
        <v>103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15795</v>
      </c>
      <c r="I268" t="s">
        <v>192</v>
      </c>
      <c r="J268">
        <v>1E-3</v>
      </c>
      <c r="K268" t="s">
        <v>3</v>
      </c>
      <c r="L268">
        <v>0.99972039999999995</v>
      </c>
      <c r="M268" t="s">
        <v>2</v>
      </c>
      <c r="N268">
        <v>0.121379</v>
      </c>
      <c r="O268" t="s">
        <v>17</v>
      </c>
      <c r="P268">
        <v>51</v>
      </c>
      <c r="Q268" t="s">
        <v>0</v>
      </c>
      <c r="R268">
        <v>7202.3</v>
      </c>
      <c r="S268" t="s">
        <v>152</v>
      </c>
      <c r="T268">
        <v>3</v>
      </c>
      <c r="U268" t="s">
        <v>153</v>
      </c>
      <c r="V268">
        <v>220</v>
      </c>
      <c r="W268" t="s">
        <v>151</v>
      </c>
      <c r="X268">
        <v>802977</v>
      </c>
      <c r="Y268" t="s">
        <v>1</v>
      </c>
      <c r="Z268" t="s">
        <v>790</v>
      </c>
      <c r="AA268" t="s">
        <v>512</v>
      </c>
      <c r="AB268" t="s">
        <v>1375</v>
      </c>
      <c r="AC268" t="s">
        <v>421</v>
      </c>
      <c r="AD268" t="s">
        <v>1376</v>
      </c>
      <c r="AE268" t="s">
        <v>421</v>
      </c>
      <c r="AF268" t="s">
        <v>1377</v>
      </c>
      <c r="AG268" t="s">
        <v>421</v>
      </c>
      <c r="AH268" t="s">
        <v>1378</v>
      </c>
      <c r="AI268" t="s">
        <v>421</v>
      </c>
      <c r="AJ268" t="s">
        <v>1379</v>
      </c>
      <c r="AK268" t="s">
        <v>421</v>
      </c>
      <c r="AL268" t="s">
        <v>461</v>
      </c>
      <c r="AM268" t="s">
        <v>421</v>
      </c>
      <c r="AN268" t="s">
        <v>481</v>
      </c>
      <c r="AO268" t="s">
        <v>421</v>
      </c>
      <c r="AP268" t="s">
        <v>1380</v>
      </c>
      <c r="AQ268" t="s">
        <v>421</v>
      </c>
      <c r="AR268" t="s">
        <v>428</v>
      </c>
      <c r="AS268" t="s">
        <v>5</v>
      </c>
      <c r="AT268">
        <v>0.99971549999999998</v>
      </c>
      <c r="AU268" t="s">
        <v>4</v>
      </c>
      <c r="AV268">
        <v>0.12287670000000001</v>
      </c>
    </row>
    <row r="269" spans="1:52" x14ac:dyDescent="0.25">
      <c r="A269" t="str">
        <f t="shared" si="4"/>
        <v>feynman_III_4_33_15795</v>
      </c>
      <c r="B269" t="s">
        <v>96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0.99995719999999999</v>
      </c>
      <c r="M269" t="s">
        <v>2</v>
      </c>
      <c r="N269">
        <v>3.3293400000000001E-2</v>
      </c>
      <c r="O269" t="s">
        <v>17</v>
      </c>
      <c r="P269">
        <v>12</v>
      </c>
      <c r="Q269" t="s">
        <v>0</v>
      </c>
      <c r="R269">
        <v>5154.5</v>
      </c>
      <c r="S269" t="s">
        <v>152</v>
      </c>
      <c r="T269">
        <v>11</v>
      </c>
      <c r="U269" t="s">
        <v>153</v>
      </c>
      <c r="V269">
        <v>1251</v>
      </c>
      <c r="W269" t="s">
        <v>151</v>
      </c>
      <c r="X269">
        <v>1000403</v>
      </c>
      <c r="Y269" t="s">
        <v>1</v>
      </c>
      <c r="Z269" t="s">
        <v>791</v>
      </c>
      <c r="AA269" t="s">
        <v>512</v>
      </c>
      <c r="AB269" t="e" cm="1">
        <f t="array" ref="AB269">-0.0721855035253*x0*X1</f>
        <v>#NAME?</v>
      </c>
      <c r="AC269" t="s">
        <v>421</v>
      </c>
      <c r="AD269" t="s">
        <v>1381</v>
      </c>
      <c r="AE269" t="s">
        <v>5</v>
      </c>
      <c r="AF269">
        <v>0.99995800000000001</v>
      </c>
      <c r="AG269" t="s">
        <v>4</v>
      </c>
      <c r="AH269">
        <v>3.28641E-2</v>
      </c>
    </row>
    <row r="270" spans="1:52" x14ac:dyDescent="0.25">
      <c r="A270" t="str">
        <f t="shared" si="4"/>
        <v>strogatz_glider1_860</v>
      </c>
      <c r="B270" t="s">
        <v>25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11</v>
      </c>
      <c r="Q270" t="s">
        <v>0</v>
      </c>
      <c r="R270">
        <v>5.9</v>
      </c>
      <c r="S270" t="s">
        <v>152</v>
      </c>
      <c r="T270">
        <v>3</v>
      </c>
      <c r="U270" t="s">
        <v>153</v>
      </c>
      <c r="V270">
        <v>8</v>
      </c>
      <c r="W270" t="s">
        <v>151</v>
      </c>
      <c r="X270">
        <v>3897</v>
      </c>
      <c r="Y270" t="s">
        <v>1</v>
      </c>
      <c r="Z270" t="s">
        <v>513</v>
      </c>
      <c r="AA270" t="s">
        <v>512</v>
      </c>
      <c r="AB270" t="s">
        <v>514</v>
      </c>
      <c r="AC270" t="s">
        <v>418</v>
      </c>
      <c r="AD270" t="s">
        <v>419</v>
      </c>
      <c r="AE270" t="s">
        <v>5</v>
      </c>
      <c r="AF270">
        <v>1</v>
      </c>
      <c r="AG270" t="s">
        <v>4</v>
      </c>
      <c r="AH270">
        <v>0</v>
      </c>
    </row>
    <row r="271" spans="1:52" x14ac:dyDescent="0.25">
      <c r="A271" t="str">
        <f t="shared" si="4"/>
        <v>feynman_I_14_3_860</v>
      </c>
      <c r="B271" t="s">
        <v>73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8</v>
      </c>
      <c r="Q271" t="s">
        <v>0</v>
      </c>
      <c r="R271">
        <v>4.9000000000000004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1133</v>
      </c>
      <c r="Y271" t="s">
        <v>1</v>
      </c>
      <c r="Z271" t="s">
        <v>525</v>
      </c>
      <c r="AA271" t="s">
        <v>512</v>
      </c>
      <c r="AB271" t="s">
        <v>526</v>
      </c>
      <c r="AC271" t="s">
        <v>5</v>
      </c>
      <c r="AD271">
        <v>1</v>
      </c>
      <c r="AE271" t="s">
        <v>4</v>
      </c>
      <c r="AF271">
        <v>0</v>
      </c>
    </row>
    <row r="272" spans="1:52" x14ac:dyDescent="0.25">
      <c r="A272" t="str">
        <f t="shared" si="4"/>
        <v>feynman_I_47_23_860</v>
      </c>
      <c r="B272" t="s">
        <v>54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15.8</v>
      </c>
      <c r="S272" t="s">
        <v>152</v>
      </c>
      <c r="T272">
        <v>1</v>
      </c>
      <c r="U272" t="s">
        <v>153</v>
      </c>
      <c r="V272">
        <v>5</v>
      </c>
      <c r="W272" t="s">
        <v>151</v>
      </c>
      <c r="X272">
        <v>3276</v>
      </c>
      <c r="Y272" t="s">
        <v>1</v>
      </c>
      <c r="Z272" t="s">
        <v>549</v>
      </c>
      <c r="AA272" t="s">
        <v>512</v>
      </c>
      <c r="AB272" t="s">
        <v>550</v>
      </c>
      <c r="AC272" t="s">
        <v>5</v>
      </c>
      <c r="AD272">
        <v>1</v>
      </c>
      <c r="AE272" t="s">
        <v>4</v>
      </c>
      <c r="AF272">
        <v>0</v>
      </c>
    </row>
    <row r="273" spans="1:66" x14ac:dyDescent="0.25">
      <c r="A273" t="str">
        <f t="shared" si="4"/>
        <v>feynman_I_39_11_860</v>
      </c>
      <c r="B273" t="s">
        <v>53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17.899999999999999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3465</v>
      </c>
      <c r="Y273" t="s">
        <v>1</v>
      </c>
      <c r="Z273" t="s">
        <v>792</v>
      </c>
      <c r="AA273" t="s">
        <v>512</v>
      </c>
      <c r="AB273" t="s">
        <v>1382</v>
      </c>
      <c r="AC273" t="s">
        <v>418</v>
      </c>
      <c r="AD273" t="s">
        <v>423</v>
      </c>
      <c r="AE273" t="s">
        <v>5</v>
      </c>
      <c r="AF273">
        <v>1</v>
      </c>
      <c r="AG273" t="s">
        <v>4</v>
      </c>
      <c r="AH273">
        <v>0</v>
      </c>
    </row>
    <row r="274" spans="1:66" x14ac:dyDescent="0.25">
      <c r="A274" t="str">
        <f t="shared" si="4"/>
        <v>feynman_I_11_19_860</v>
      </c>
      <c r="B274" t="s">
        <v>138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18</v>
      </c>
      <c r="Q274" t="s">
        <v>0</v>
      </c>
      <c r="R274">
        <v>31.9</v>
      </c>
      <c r="S274" t="s">
        <v>152</v>
      </c>
      <c r="T274">
        <v>1</v>
      </c>
      <c r="U274" t="s">
        <v>153</v>
      </c>
      <c r="V274">
        <v>6</v>
      </c>
      <c r="W274" t="s">
        <v>151</v>
      </c>
      <c r="X274">
        <v>5769</v>
      </c>
      <c r="Y274" t="s">
        <v>1</v>
      </c>
      <c r="Z274" t="s">
        <v>683</v>
      </c>
      <c r="AA274" t="s">
        <v>512</v>
      </c>
      <c r="AB274" t="s">
        <v>579</v>
      </c>
      <c r="AC274" t="s">
        <v>421</v>
      </c>
      <c r="AD274" t="s">
        <v>503</v>
      </c>
      <c r="AE274" t="s">
        <v>421</v>
      </c>
      <c r="AF274" t="s">
        <v>429</v>
      </c>
      <c r="AG274" t="s">
        <v>5</v>
      </c>
      <c r="AH274">
        <v>1</v>
      </c>
      <c r="AI274" t="s">
        <v>4</v>
      </c>
      <c r="AJ274">
        <v>0</v>
      </c>
    </row>
    <row r="275" spans="1:66" x14ac:dyDescent="0.25">
      <c r="A275" t="str">
        <f t="shared" si="4"/>
        <v>strogatz_lv2_860</v>
      </c>
      <c r="B275" t="s">
        <v>27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16</v>
      </c>
      <c r="Q275" t="s">
        <v>0</v>
      </c>
      <c r="R275">
        <v>38.6</v>
      </c>
      <c r="S275" t="s">
        <v>152</v>
      </c>
      <c r="T275">
        <v>3</v>
      </c>
      <c r="U275" t="s">
        <v>153</v>
      </c>
      <c r="V275">
        <v>22</v>
      </c>
      <c r="W275" t="s">
        <v>151</v>
      </c>
      <c r="X275">
        <v>21189</v>
      </c>
      <c r="Y275" t="s">
        <v>1</v>
      </c>
      <c r="Z275" t="s">
        <v>591</v>
      </c>
      <c r="AA275" t="s">
        <v>512</v>
      </c>
      <c r="AB275" t="e" cm="1">
        <f t="array" ref="AB275">-1*x0*X1</f>
        <v>#NAME?</v>
      </c>
      <c r="AC275" t="s">
        <v>421</v>
      </c>
      <c r="AD275" t="s">
        <v>432</v>
      </c>
      <c r="AE275" t="s">
        <v>418</v>
      </c>
      <c r="AF275" t="s">
        <v>433</v>
      </c>
      <c r="AG275" t="s">
        <v>5</v>
      </c>
      <c r="AH275">
        <v>1</v>
      </c>
      <c r="AI275" t="s">
        <v>4</v>
      </c>
      <c r="AJ275">
        <v>0</v>
      </c>
    </row>
    <row r="276" spans="1:66" x14ac:dyDescent="0.25">
      <c r="A276" t="str">
        <f t="shared" si="4"/>
        <v>feynman_I_6_2b_860</v>
      </c>
      <c r="B276" t="s">
        <v>65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0.9875448</v>
      </c>
      <c r="M276" t="s">
        <v>2</v>
      </c>
      <c r="N276">
        <v>6.7073999999999996E-3</v>
      </c>
      <c r="O276" t="s">
        <v>17</v>
      </c>
      <c r="P276">
        <v>22</v>
      </c>
      <c r="Q276" t="s">
        <v>0</v>
      </c>
      <c r="R276">
        <v>6122.9</v>
      </c>
      <c r="S276" t="s">
        <v>152</v>
      </c>
      <c r="T276">
        <v>18</v>
      </c>
      <c r="U276" t="s">
        <v>153</v>
      </c>
      <c r="V276">
        <v>924</v>
      </c>
      <c r="W276" t="s">
        <v>151</v>
      </c>
      <c r="X276">
        <v>1000535</v>
      </c>
      <c r="Y276" t="s">
        <v>1</v>
      </c>
      <c r="Z276" t="e" cm="1">
        <f t="array" aca="1" ref="Z276" ca="1">-0.1934829882439+(0.5617867088289*pow(x0,-0.5))+((-0.1032611430018*pow(x0,-2))*pow((X1+(-1*X2)),2))</f>
        <v>#NAME?</v>
      </c>
      <c r="AA276" t="s">
        <v>512</v>
      </c>
      <c r="AB276" t="s">
        <v>1383</v>
      </c>
      <c r="AC276" t="s">
        <v>418</v>
      </c>
      <c r="AD276" t="s">
        <v>1384</v>
      </c>
      <c r="AE276" t="s">
        <v>421</v>
      </c>
      <c r="AF276" t="s">
        <v>1385</v>
      </c>
      <c r="AG276" t="s">
        <v>418</v>
      </c>
      <c r="AH276">
        <v>0.19348298824390001</v>
      </c>
      <c r="AI276" t="s">
        <v>5</v>
      </c>
      <c r="AJ276">
        <v>0.98743910000000001</v>
      </c>
      <c r="AK276" t="s">
        <v>4</v>
      </c>
      <c r="AL276">
        <v>6.7355999999999996E-3</v>
      </c>
    </row>
    <row r="277" spans="1:66" x14ac:dyDescent="0.25">
      <c r="A277" t="str">
        <f t="shared" si="4"/>
        <v>feynman_II_13_17_860</v>
      </c>
      <c r="B277" t="s">
        <v>113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860</v>
      </c>
      <c r="I277" t="s">
        <v>192</v>
      </c>
      <c r="J277">
        <v>1E-3</v>
      </c>
      <c r="K277" t="s">
        <v>3</v>
      </c>
      <c r="L277">
        <v>1</v>
      </c>
      <c r="M277" t="s">
        <v>2</v>
      </c>
      <c r="N277">
        <v>0</v>
      </c>
      <c r="O277" t="s">
        <v>17</v>
      </c>
      <c r="P277">
        <v>16</v>
      </c>
      <c r="Q277" t="s">
        <v>0</v>
      </c>
      <c r="R277">
        <v>247.1</v>
      </c>
      <c r="S277" t="s">
        <v>152</v>
      </c>
      <c r="T277">
        <v>5</v>
      </c>
      <c r="U277" t="s">
        <v>153</v>
      </c>
      <c r="V277">
        <v>35</v>
      </c>
      <c r="W277" t="s">
        <v>151</v>
      </c>
      <c r="X277">
        <v>46285</v>
      </c>
      <c r="Y277" t="s">
        <v>1</v>
      </c>
      <c r="Z277" t="s">
        <v>612</v>
      </c>
      <c r="AA277" t="s">
        <v>512</v>
      </c>
      <c r="AB277" t="s">
        <v>613</v>
      </c>
      <c r="AC277" t="s">
        <v>5</v>
      </c>
      <c r="AD277">
        <v>1</v>
      </c>
      <c r="AE277" t="s">
        <v>4</v>
      </c>
      <c r="AF277">
        <v>0</v>
      </c>
    </row>
    <row r="278" spans="1:66" x14ac:dyDescent="0.25">
      <c r="A278" t="str">
        <f t="shared" si="4"/>
        <v>feynman_I_37_4_860</v>
      </c>
      <c r="B278" t="s">
        <v>61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1</v>
      </c>
      <c r="M278" t="s">
        <v>2</v>
      </c>
      <c r="N278">
        <v>0</v>
      </c>
      <c r="O278" t="s">
        <v>17</v>
      </c>
      <c r="P278">
        <v>19</v>
      </c>
      <c r="Q278" t="s">
        <v>0</v>
      </c>
      <c r="R278">
        <v>47.1</v>
      </c>
      <c r="S278" t="s">
        <v>152</v>
      </c>
      <c r="T278">
        <v>1</v>
      </c>
      <c r="U278" t="s">
        <v>153</v>
      </c>
      <c r="V278">
        <v>9</v>
      </c>
      <c r="W278" t="s">
        <v>151</v>
      </c>
      <c r="X278">
        <v>7946</v>
      </c>
      <c r="Y278" t="s">
        <v>1</v>
      </c>
      <c r="Z278" t="s">
        <v>626</v>
      </c>
      <c r="AA278" t="s">
        <v>512</v>
      </c>
      <c r="AB278" t="s">
        <v>427</v>
      </c>
      <c r="AC278" t="s">
        <v>421</v>
      </c>
      <c r="AD278" t="s">
        <v>454</v>
      </c>
      <c r="AE278" t="s">
        <v>421</v>
      </c>
      <c r="AF278" t="s">
        <v>455</v>
      </c>
      <c r="AG278" t="s">
        <v>5</v>
      </c>
      <c r="AH278">
        <v>1</v>
      </c>
      <c r="AI278" t="s">
        <v>4</v>
      </c>
      <c r="AJ278">
        <v>0</v>
      </c>
    </row>
    <row r="279" spans="1:66" x14ac:dyDescent="0.25">
      <c r="A279" t="str">
        <f t="shared" si="4"/>
        <v>feynman_III_8_54_860</v>
      </c>
      <c r="B279" t="s">
        <v>74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860</v>
      </c>
      <c r="I279" t="s">
        <v>192</v>
      </c>
      <c r="J279">
        <v>1E-3</v>
      </c>
      <c r="K279" t="s">
        <v>3</v>
      </c>
      <c r="L279">
        <v>0.5472901</v>
      </c>
      <c r="M279" t="s">
        <v>2</v>
      </c>
      <c r="N279">
        <v>0.2378865</v>
      </c>
      <c r="O279" t="s">
        <v>17</v>
      </c>
      <c r="P279">
        <v>54</v>
      </c>
      <c r="Q279" t="s">
        <v>0</v>
      </c>
      <c r="R279">
        <v>5964.3</v>
      </c>
      <c r="S279" t="s">
        <v>152</v>
      </c>
      <c r="T279">
        <v>6</v>
      </c>
      <c r="U279" t="s">
        <v>153</v>
      </c>
      <c r="V279">
        <v>1107</v>
      </c>
      <c r="W279" t="s">
        <v>151</v>
      </c>
      <c r="X279">
        <v>1001796</v>
      </c>
      <c r="Y279" t="s">
        <v>1</v>
      </c>
      <c r="Z279" t="s">
        <v>793</v>
      </c>
      <c r="AA279" t="s">
        <v>512</v>
      </c>
      <c r="AB279" t="s">
        <v>1386</v>
      </c>
      <c r="AC279" t="s">
        <v>421</v>
      </c>
      <c r="AD279" t="s">
        <v>1387</v>
      </c>
      <c r="AE279" t="s">
        <v>418</v>
      </c>
      <c r="AF279" t="s">
        <v>1388</v>
      </c>
      <c r="AG279" t="s">
        <v>421</v>
      </c>
      <c r="AH279" t="s">
        <v>1389</v>
      </c>
      <c r="AI279" t="s">
        <v>421</v>
      </c>
      <c r="AJ279" t="s">
        <v>1390</v>
      </c>
      <c r="AK279" t="s">
        <v>418</v>
      </c>
      <c r="AL279" t="s">
        <v>1391</v>
      </c>
      <c r="AM279" t="s">
        <v>421</v>
      </c>
      <c r="AN279" t="s">
        <v>492</v>
      </c>
      <c r="AO279" t="s">
        <v>421</v>
      </c>
      <c r="AP279" t="s">
        <v>469</v>
      </c>
      <c r="AQ279" t="s">
        <v>421</v>
      </c>
      <c r="AR279">
        <v>0.35720318201880003</v>
      </c>
      <c r="AS279" t="s">
        <v>5</v>
      </c>
      <c r="AT279">
        <v>0.54992779999999997</v>
      </c>
      <c r="AU279" t="s">
        <v>4</v>
      </c>
      <c r="AV279">
        <v>0.23688780000000001</v>
      </c>
    </row>
    <row r="280" spans="1:66" x14ac:dyDescent="0.25">
      <c r="A280" t="str">
        <f t="shared" si="4"/>
        <v>feynman_I_9_18_15795</v>
      </c>
      <c r="B280" t="s">
        <v>150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15795</v>
      </c>
      <c r="I280" t="s">
        <v>192</v>
      </c>
      <c r="J280">
        <v>1E-3</v>
      </c>
      <c r="K280" t="s">
        <v>3</v>
      </c>
      <c r="L280">
        <v>0.98792550000000001</v>
      </c>
      <c r="M280" t="s">
        <v>2</v>
      </c>
      <c r="N280">
        <v>1.34994E-2</v>
      </c>
      <c r="O280" t="s">
        <v>17</v>
      </c>
      <c r="P280">
        <v>32</v>
      </c>
      <c r="Q280" t="s">
        <v>0</v>
      </c>
      <c r="R280">
        <v>6643.6</v>
      </c>
      <c r="S280" t="s">
        <v>152</v>
      </c>
      <c r="T280">
        <v>9</v>
      </c>
      <c r="U280" t="s">
        <v>153</v>
      </c>
      <c r="V280">
        <v>1324</v>
      </c>
      <c r="W280" t="s">
        <v>151</v>
      </c>
      <c r="X280">
        <v>1003383</v>
      </c>
      <c r="Y280" t="s">
        <v>1</v>
      </c>
      <c r="Z280" t="e" cm="1">
        <f t="array" aca="1" ref="Z280" ca="1">-0.0027655720188+((((1.623952371833*x0)*X2)*pow(((((X4*X6)*X8)*pow(X1,2))*pow(X7,-2)),0.5))*pow((-2.1415926535898+(X3*X5)),-1))</f>
        <v>#NAME?</v>
      </c>
      <c r="AA280" t="s">
        <v>512</v>
      </c>
      <c r="AB280" t="s">
        <v>1392</v>
      </c>
      <c r="AC280" t="s">
        <v>418</v>
      </c>
      <c r="AD280" t="s">
        <v>1362</v>
      </c>
      <c r="AE280" t="s">
        <v>418</v>
      </c>
      <c r="AF280">
        <v>2.7655720188000002E-3</v>
      </c>
      <c r="AG280" t="s">
        <v>5</v>
      </c>
      <c r="AH280">
        <v>0.98808960000000001</v>
      </c>
      <c r="AI280" t="s">
        <v>4</v>
      </c>
      <c r="AJ280">
        <v>1.34483E-2</v>
      </c>
    </row>
    <row r="281" spans="1:66" x14ac:dyDescent="0.25">
      <c r="A281" t="str">
        <f t="shared" si="4"/>
        <v>feynman_test_9_15795</v>
      </c>
      <c r="B281" t="s">
        <v>136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15795</v>
      </c>
      <c r="I281" t="s">
        <v>192</v>
      </c>
      <c r="J281">
        <v>1E-3</v>
      </c>
      <c r="K281" t="s">
        <v>3</v>
      </c>
      <c r="L281">
        <v>0.99998580000000004</v>
      </c>
      <c r="M281" t="s">
        <v>2</v>
      </c>
      <c r="N281">
        <v>25.897439899999998</v>
      </c>
      <c r="O281" t="s">
        <v>17</v>
      </c>
      <c r="P281">
        <v>169</v>
      </c>
      <c r="Q281" t="s">
        <v>0</v>
      </c>
      <c r="R281">
        <v>7202</v>
      </c>
      <c r="S281" t="s">
        <v>152</v>
      </c>
      <c r="T281">
        <v>3</v>
      </c>
      <c r="U281" t="s">
        <v>153</v>
      </c>
      <c r="V281">
        <v>69</v>
      </c>
      <c r="W281" t="s">
        <v>151</v>
      </c>
      <c r="X281">
        <v>626791</v>
      </c>
      <c r="Y281" t="s">
        <v>1</v>
      </c>
      <c r="Z281" t="s">
        <v>794</v>
      </c>
      <c r="AA281" t="s">
        <v>512</v>
      </c>
      <c r="AB281" t="s">
        <v>1393</v>
      </c>
      <c r="AC281" t="s">
        <v>421</v>
      </c>
      <c r="AD281" t="s">
        <v>1394</v>
      </c>
      <c r="AE281" t="s">
        <v>421</v>
      </c>
      <c r="AF281" t="s">
        <v>1395</v>
      </c>
      <c r="AG281" t="s">
        <v>418</v>
      </c>
      <c r="AH281" t="s">
        <v>1396</v>
      </c>
      <c r="AI281" t="s">
        <v>421</v>
      </c>
      <c r="AJ281" t="s">
        <v>1397</v>
      </c>
      <c r="AK281" t="s">
        <v>421</v>
      </c>
      <c r="AL281" t="s">
        <v>492</v>
      </c>
      <c r="AM281" t="s">
        <v>421</v>
      </c>
      <c r="AN281" t="s">
        <v>1398</v>
      </c>
      <c r="AO281" t="s">
        <v>421</v>
      </c>
      <c r="AP281" t="s">
        <v>1399</v>
      </c>
      <c r="AQ281" t="s">
        <v>421</v>
      </c>
      <c r="AR281" t="s">
        <v>1400</v>
      </c>
      <c r="AS281" t="s">
        <v>421</v>
      </c>
      <c r="AT281" t="s">
        <v>670</v>
      </c>
      <c r="AU281" t="s">
        <v>418</v>
      </c>
      <c r="AV281" t="s">
        <v>1401</v>
      </c>
      <c r="AW281" t="s">
        <v>421</v>
      </c>
      <c r="AX281" t="s">
        <v>1402</v>
      </c>
      <c r="AY281" t="s">
        <v>421</v>
      </c>
      <c r="AZ281" t="s">
        <v>1403</v>
      </c>
      <c r="BA281" t="s">
        <v>418</v>
      </c>
      <c r="BB281" t="s">
        <v>1404</v>
      </c>
      <c r="BC281" t="s">
        <v>421</v>
      </c>
      <c r="BD281" t="s">
        <v>670</v>
      </c>
      <c r="BE281" t="s">
        <v>418</v>
      </c>
      <c r="BF281" t="s">
        <v>1401</v>
      </c>
      <c r="BG281" t="s">
        <v>421</v>
      </c>
      <c r="BH281" t="s">
        <v>1405</v>
      </c>
      <c r="BI281" t="s">
        <v>421</v>
      </c>
      <c r="BJ281" t="s">
        <v>1406</v>
      </c>
      <c r="BK281" t="s">
        <v>5</v>
      </c>
      <c r="BL281">
        <v>0.99998509999999996</v>
      </c>
      <c r="BM281" t="s">
        <v>4</v>
      </c>
      <c r="BN281">
        <v>25.923617700000001</v>
      </c>
    </row>
    <row r="282" spans="1:66" x14ac:dyDescent="0.25">
      <c r="A282" t="str">
        <f t="shared" si="4"/>
        <v>feynman_I_12_1_860</v>
      </c>
      <c r="B282" t="s">
        <v>37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6</v>
      </c>
      <c r="Q282" t="s">
        <v>0</v>
      </c>
      <c r="R282">
        <v>2.9</v>
      </c>
      <c r="S282" t="s">
        <v>152</v>
      </c>
      <c r="T282">
        <v>1</v>
      </c>
      <c r="U282" t="s">
        <v>153</v>
      </c>
      <c r="V282">
        <v>2</v>
      </c>
      <c r="W282" t="s">
        <v>151</v>
      </c>
      <c r="X282">
        <v>673</v>
      </c>
      <c r="Y282" t="s">
        <v>1</v>
      </c>
      <c r="Z282" t="s">
        <v>519</v>
      </c>
      <c r="AA282" t="s">
        <v>512</v>
      </c>
      <c r="AB282" t="s">
        <v>520</v>
      </c>
      <c r="AC282" t="s">
        <v>5</v>
      </c>
      <c r="AD282">
        <v>1</v>
      </c>
      <c r="AE282" t="s">
        <v>4</v>
      </c>
      <c r="AF282">
        <v>0</v>
      </c>
    </row>
    <row r="283" spans="1:66" x14ac:dyDescent="0.25">
      <c r="A283" t="str">
        <f t="shared" si="4"/>
        <v>feynman_II_3_24_860</v>
      </c>
      <c r="B283" t="s">
        <v>46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8</v>
      </c>
      <c r="Q283" t="s">
        <v>0</v>
      </c>
      <c r="R283">
        <v>7.7</v>
      </c>
      <c r="S283" t="s">
        <v>152</v>
      </c>
      <c r="T283">
        <v>1</v>
      </c>
      <c r="U283" t="s">
        <v>153</v>
      </c>
      <c r="V283">
        <v>3</v>
      </c>
      <c r="W283" t="s">
        <v>151</v>
      </c>
      <c r="X283">
        <v>1659</v>
      </c>
      <c r="Y283" t="s">
        <v>1</v>
      </c>
      <c r="Z283" t="s">
        <v>531</v>
      </c>
      <c r="AA283" t="s">
        <v>512</v>
      </c>
      <c r="AB283" t="s">
        <v>532</v>
      </c>
      <c r="AC283" t="s">
        <v>5</v>
      </c>
      <c r="AD283">
        <v>1</v>
      </c>
      <c r="AE283" t="s">
        <v>4</v>
      </c>
      <c r="AF283">
        <v>0</v>
      </c>
    </row>
    <row r="284" spans="1:66" x14ac:dyDescent="0.25">
      <c r="A284" t="str">
        <f t="shared" si="4"/>
        <v>feynman_II_38_3_860</v>
      </c>
      <c r="B284" t="s">
        <v>101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860</v>
      </c>
      <c r="I284" t="s">
        <v>192</v>
      </c>
      <c r="J284">
        <v>1E-3</v>
      </c>
      <c r="K284" t="s">
        <v>3</v>
      </c>
      <c r="L284">
        <v>1</v>
      </c>
      <c r="M284" t="s">
        <v>2</v>
      </c>
      <c r="N284">
        <v>0</v>
      </c>
      <c r="O284" t="s">
        <v>17</v>
      </c>
      <c r="P284">
        <v>12</v>
      </c>
      <c r="Q284" t="s">
        <v>0</v>
      </c>
      <c r="R284">
        <v>11.7</v>
      </c>
      <c r="S284" t="s">
        <v>152</v>
      </c>
      <c r="T284">
        <v>1</v>
      </c>
      <c r="U284" t="s">
        <v>153</v>
      </c>
      <c r="V284">
        <v>4</v>
      </c>
      <c r="W284" t="s">
        <v>151</v>
      </c>
      <c r="X284">
        <v>2582</v>
      </c>
      <c r="Y284" t="s">
        <v>1</v>
      </c>
      <c r="Z284" t="s">
        <v>551</v>
      </c>
      <c r="AA284" t="s">
        <v>512</v>
      </c>
      <c r="AB284" t="s">
        <v>552</v>
      </c>
      <c r="AC284" t="s">
        <v>5</v>
      </c>
      <c r="AD284">
        <v>1</v>
      </c>
      <c r="AE284" t="s">
        <v>4</v>
      </c>
      <c r="AF284">
        <v>0</v>
      </c>
    </row>
    <row r="285" spans="1:66" x14ac:dyDescent="0.25">
      <c r="A285" t="str">
        <f t="shared" si="4"/>
        <v>feynman_III_15_14_860</v>
      </c>
      <c r="B285" t="s">
        <v>84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14</v>
      </c>
      <c r="Q285" t="s">
        <v>0</v>
      </c>
      <c r="R285">
        <v>16.8</v>
      </c>
      <c r="S285" t="s">
        <v>152</v>
      </c>
      <c r="T285">
        <v>1</v>
      </c>
      <c r="U285" t="s">
        <v>153</v>
      </c>
      <c r="V285">
        <v>5</v>
      </c>
      <c r="W285" t="s">
        <v>151</v>
      </c>
      <c r="X285">
        <v>3635</v>
      </c>
      <c r="Y285" t="s">
        <v>1</v>
      </c>
      <c r="Z285" t="s">
        <v>567</v>
      </c>
      <c r="AA285" t="s">
        <v>512</v>
      </c>
      <c r="AB285" t="s">
        <v>568</v>
      </c>
      <c r="AC285" t="s">
        <v>5</v>
      </c>
      <c r="AD285">
        <v>1</v>
      </c>
      <c r="AE285" t="s">
        <v>4</v>
      </c>
      <c r="AF285">
        <v>0</v>
      </c>
    </row>
    <row r="286" spans="1:66" x14ac:dyDescent="0.25">
      <c r="A286" t="str">
        <f t="shared" si="4"/>
        <v>feynman_I_12_11_860</v>
      </c>
      <c r="B286" t="s">
        <v>130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19</v>
      </c>
      <c r="Q286" t="s">
        <v>0</v>
      </c>
      <c r="R286">
        <v>38.299999999999997</v>
      </c>
      <c r="S286" t="s">
        <v>152</v>
      </c>
      <c r="T286">
        <v>1</v>
      </c>
      <c r="U286" t="s">
        <v>153</v>
      </c>
      <c r="V286">
        <v>7</v>
      </c>
      <c r="W286" t="s">
        <v>151</v>
      </c>
      <c r="X286">
        <v>7426</v>
      </c>
      <c r="Y286" t="s">
        <v>1</v>
      </c>
      <c r="Z286" t="s">
        <v>684</v>
      </c>
      <c r="AA286" t="s">
        <v>512</v>
      </c>
      <c r="AB286" t="s">
        <v>977</v>
      </c>
      <c r="AC286" t="s">
        <v>421</v>
      </c>
      <c r="AD286" t="s">
        <v>978</v>
      </c>
      <c r="AE286" t="s">
        <v>5</v>
      </c>
      <c r="AF286">
        <v>1</v>
      </c>
      <c r="AG286" t="s">
        <v>4</v>
      </c>
      <c r="AH286">
        <v>0</v>
      </c>
    </row>
    <row r="287" spans="1:66" x14ac:dyDescent="0.25">
      <c r="A287" t="str">
        <f t="shared" si="4"/>
        <v>feynman_I_24_6_860</v>
      </c>
      <c r="B287" t="s">
        <v>106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24</v>
      </c>
      <c r="Q287" t="s">
        <v>0</v>
      </c>
      <c r="R287">
        <v>123.4</v>
      </c>
      <c r="S287" t="s">
        <v>152</v>
      </c>
      <c r="T287">
        <v>2</v>
      </c>
      <c r="U287" t="s">
        <v>153</v>
      </c>
      <c r="V287">
        <v>14</v>
      </c>
      <c r="W287" t="s">
        <v>151</v>
      </c>
      <c r="X287">
        <v>20110</v>
      </c>
      <c r="Y287" t="s">
        <v>1</v>
      </c>
      <c r="Z287" t="s">
        <v>654</v>
      </c>
      <c r="AA287" t="s">
        <v>512</v>
      </c>
      <c r="AB287" t="s">
        <v>655</v>
      </c>
      <c r="AC287" t="s">
        <v>421</v>
      </c>
      <c r="AD287" t="s">
        <v>507</v>
      </c>
      <c r="AE287" t="s">
        <v>5</v>
      </c>
      <c r="AF287">
        <v>1</v>
      </c>
      <c r="AG287" t="s">
        <v>4</v>
      </c>
      <c r="AH287">
        <v>0</v>
      </c>
    </row>
    <row r="288" spans="1:66" x14ac:dyDescent="0.25">
      <c r="A288" t="str">
        <f t="shared" si="4"/>
        <v>strogatz_barmag1_860</v>
      </c>
      <c r="B288" t="s">
        <v>21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14</v>
      </c>
      <c r="Q288" t="s">
        <v>0</v>
      </c>
      <c r="R288">
        <v>29.3</v>
      </c>
      <c r="S288" t="s">
        <v>152</v>
      </c>
      <c r="T288">
        <v>2</v>
      </c>
      <c r="U288" t="s">
        <v>153</v>
      </c>
      <c r="V288">
        <v>29</v>
      </c>
      <c r="W288" t="s">
        <v>151</v>
      </c>
      <c r="X288">
        <v>19068</v>
      </c>
      <c r="Y288" t="s">
        <v>1</v>
      </c>
      <c r="Z288" t="s">
        <v>750</v>
      </c>
      <c r="AA288" t="s">
        <v>512</v>
      </c>
      <c r="AB288" t="e" cm="1">
        <f t="array" ref="AB288">-1*SIN(x0)</f>
        <v>#NAME?</v>
      </c>
      <c r="AC288" t="s">
        <v>421</v>
      </c>
      <c r="AD288" t="s">
        <v>437</v>
      </c>
      <c r="AE288" t="s">
        <v>418</v>
      </c>
      <c r="AF288" t="s">
        <v>438</v>
      </c>
      <c r="AG288" t="s">
        <v>5</v>
      </c>
      <c r="AH288">
        <v>1</v>
      </c>
      <c r="AI288" t="s">
        <v>4</v>
      </c>
      <c r="AJ288">
        <v>0</v>
      </c>
    </row>
    <row r="289" spans="1:50" x14ac:dyDescent="0.25">
      <c r="A289" t="str">
        <f t="shared" si="4"/>
        <v>feynman_I_32_17_15795</v>
      </c>
      <c r="B289" t="s">
        <v>137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15795</v>
      </c>
      <c r="I289" t="s">
        <v>192</v>
      </c>
      <c r="J289">
        <v>1E-3</v>
      </c>
      <c r="K289" t="s">
        <v>3</v>
      </c>
      <c r="L289">
        <v>0.99963639999999998</v>
      </c>
      <c r="M289" t="s">
        <v>2</v>
      </c>
      <c r="N289">
        <v>8.9461499999999999E-2</v>
      </c>
      <c r="O289" t="s">
        <v>17</v>
      </c>
      <c r="P289">
        <v>75</v>
      </c>
      <c r="Q289" t="s">
        <v>0</v>
      </c>
      <c r="R289">
        <v>7202.9</v>
      </c>
      <c r="S289" t="s">
        <v>152</v>
      </c>
      <c r="T289">
        <v>11</v>
      </c>
      <c r="U289" t="s">
        <v>153</v>
      </c>
      <c r="V289">
        <v>144</v>
      </c>
      <c r="W289" t="s">
        <v>151</v>
      </c>
      <c r="X289">
        <v>848801</v>
      </c>
      <c r="Y289" t="s">
        <v>1</v>
      </c>
      <c r="Z289" t="e" cm="1">
        <f t="array" aca="1" ref="Z289" ca="1">-0.0444406658825+((((((0.3379492371752*x0)*X1)*pow(X3,2))*pow((1+X4),10))*pow((-2+X5),(-0.4*X4)))*pow(((X5+(X5*pow(X2,-1)))+(pow(X2,-1)*pow(X4,-2))),-5))+(((((((1.7087687687655*x0)*X1)*pow(X3,2))*pow(X4,2))*pow(((X5+pow(X5,2))+EXP(X4)),-2))*EXP(X2))*EXP(X4))</f>
        <v>#NAME?</v>
      </c>
      <c r="AA289" t="s">
        <v>512</v>
      </c>
      <c r="AB289" t="s">
        <v>1407</v>
      </c>
      <c r="AC289" t="s">
        <v>421</v>
      </c>
      <c r="AD289" t="s">
        <v>1408</v>
      </c>
      <c r="AE289" t="s">
        <v>421</v>
      </c>
      <c r="AF289" t="s">
        <v>480</v>
      </c>
      <c r="AG289" t="s">
        <v>421</v>
      </c>
      <c r="AH289" t="s">
        <v>1409</v>
      </c>
      <c r="AI289" t="s">
        <v>421</v>
      </c>
      <c r="AJ289" t="s">
        <v>1410</v>
      </c>
      <c r="AK289" t="s">
        <v>421</v>
      </c>
      <c r="AL289" t="s">
        <v>1411</v>
      </c>
      <c r="AM289" t="s">
        <v>418</v>
      </c>
      <c r="AN289" t="s">
        <v>1412</v>
      </c>
      <c r="AO289" t="s">
        <v>421</v>
      </c>
      <c r="AP289" t="s">
        <v>1413</v>
      </c>
      <c r="AQ289" t="s">
        <v>421</v>
      </c>
      <c r="AR289" t="s">
        <v>1414</v>
      </c>
      <c r="AS289" t="s">
        <v>418</v>
      </c>
      <c r="AT289">
        <v>4.4440665882500001E-2</v>
      </c>
      <c r="AU289" t="s">
        <v>5</v>
      </c>
      <c r="AV289">
        <v>0.99962740000000005</v>
      </c>
      <c r="AW289" t="s">
        <v>4</v>
      </c>
      <c r="AX289">
        <v>8.93568E-2</v>
      </c>
    </row>
    <row r="290" spans="1:50" x14ac:dyDescent="0.25">
      <c r="A290" t="str">
        <f t="shared" si="4"/>
        <v>feynman_test_13_15795</v>
      </c>
      <c r="B290" t="s">
        <v>132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15795</v>
      </c>
      <c r="I290" t="s">
        <v>192</v>
      </c>
      <c r="J290">
        <v>1E-3</v>
      </c>
      <c r="K290" t="s">
        <v>3</v>
      </c>
      <c r="L290">
        <v>0.99090089999999997</v>
      </c>
      <c r="M290" t="s">
        <v>2</v>
      </c>
      <c r="N290">
        <v>1.4668999999999999E-3</v>
      </c>
      <c r="O290" t="s">
        <v>17</v>
      </c>
      <c r="P290">
        <v>23</v>
      </c>
      <c r="Q290" t="s">
        <v>0</v>
      </c>
      <c r="R290">
        <v>6326.1</v>
      </c>
      <c r="S290" t="s">
        <v>152</v>
      </c>
      <c r="T290">
        <v>14</v>
      </c>
      <c r="U290" t="s">
        <v>153</v>
      </c>
      <c r="V290">
        <v>721</v>
      </c>
      <c r="W290" t="s">
        <v>151</v>
      </c>
      <c r="X290">
        <v>1000858</v>
      </c>
      <c r="Y290" t="s">
        <v>1</v>
      </c>
      <c r="Z290" t="s">
        <v>795</v>
      </c>
      <c r="AA290" t="s">
        <v>512</v>
      </c>
      <c r="AB290" t="s">
        <v>1415</v>
      </c>
      <c r="AC290" t="s">
        <v>421</v>
      </c>
      <c r="AD290" t="s">
        <v>1416</v>
      </c>
      <c r="AE290" t="s">
        <v>421</v>
      </c>
      <c r="AF290" t="s">
        <v>674</v>
      </c>
      <c r="AG290" t="s">
        <v>5</v>
      </c>
      <c r="AH290">
        <v>0.99075040000000003</v>
      </c>
      <c r="AI290" t="s">
        <v>4</v>
      </c>
      <c r="AJ290">
        <v>1.4658E-3</v>
      </c>
    </row>
    <row r="291" spans="1:50" x14ac:dyDescent="0.25">
      <c r="A291" t="str">
        <f t="shared" si="4"/>
        <v>feynman_II_36_38_860</v>
      </c>
      <c r="B291" t="s">
        <v>149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0.99386260000000004</v>
      </c>
      <c r="M291" t="s">
        <v>2</v>
      </c>
      <c r="N291">
        <v>8.7100399999999994E-2</v>
      </c>
      <c r="O291" t="s">
        <v>17</v>
      </c>
      <c r="P291">
        <v>53</v>
      </c>
      <c r="Q291" t="s">
        <v>0</v>
      </c>
      <c r="R291">
        <v>7201.7</v>
      </c>
      <c r="S291" t="s">
        <v>152</v>
      </c>
      <c r="T291">
        <v>6</v>
      </c>
      <c r="U291" t="s">
        <v>153</v>
      </c>
      <c r="V291">
        <v>202</v>
      </c>
      <c r="W291" t="s">
        <v>151</v>
      </c>
      <c r="X291">
        <v>939319</v>
      </c>
      <c r="Y291" t="s">
        <v>1</v>
      </c>
      <c r="Z291" t="s">
        <v>796</v>
      </c>
      <c r="AA291" t="s">
        <v>512</v>
      </c>
      <c r="AB291" t="s">
        <v>1417</v>
      </c>
      <c r="AC291" t="s">
        <v>421</v>
      </c>
      <c r="AD291" t="s">
        <v>1418</v>
      </c>
      <c r="AE291" t="s">
        <v>421</v>
      </c>
      <c r="AF291" t="s">
        <v>1419</v>
      </c>
      <c r="AG291" t="s">
        <v>421</v>
      </c>
      <c r="AH291" t="s">
        <v>1420</v>
      </c>
      <c r="AI291" t="s">
        <v>421</v>
      </c>
      <c r="AJ291" t="s">
        <v>1421</v>
      </c>
      <c r="AK291" t="s">
        <v>5</v>
      </c>
      <c r="AL291">
        <v>0.99449370000000004</v>
      </c>
      <c r="AM291" t="s">
        <v>4</v>
      </c>
      <c r="AN291">
        <v>8.3908700000000003E-2</v>
      </c>
    </row>
    <row r="292" spans="1:50" x14ac:dyDescent="0.25">
      <c r="A292" t="str">
        <f t="shared" si="4"/>
        <v>feynman_I_50_26_860</v>
      </c>
      <c r="B292" t="s">
        <v>105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22</v>
      </c>
      <c r="Q292" t="s">
        <v>0</v>
      </c>
      <c r="R292">
        <v>106.1</v>
      </c>
      <c r="S292" t="s">
        <v>152</v>
      </c>
      <c r="T292">
        <v>2</v>
      </c>
      <c r="U292" t="s">
        <v>153</v>
      </c>
      <c r="V292">
        <v>12</v>
      </c>
      <c r="W292" t="s">
        <v>151</v>
      </c>
      <c r="X292">
        <v>17413</v>
      </c>
      <c r="Y292" t="s">
        <v>1</v>
      </c>
      <c r="Z292" t="s">
        <v>620</v>
      </c>
      <c r="AA292" t="s">
        <v>512</v>
      </c>
      <c r="AB292" t="s">
        <v>621</v>
      </c>
      <c r="AC292" t="s">
        <v>421</v>
      </c>
      <c r="AD292" t="s">
        <v>452</v>
      </c>
      <c r="AE292" t="s">
        <v>5</v>
      </c>
      <c r="AF292">
        <v>1</v>
      </c>
      <c r="AG292" t="s">
        <v>4</v>
      </c>
      <c r="AH292">
        <v>0</v>
      </c>
    </row>
    <row r="293" spans="1:50" x14ac:dyDescent="0.25">
      <c r="A293" t="str">
        <f t="shared" si="4"/>
        <v>feynman_test_3_15795</v>
      </c>
      <c r="B293" t="s">
        <v>86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15795</v>
      </c>
      <c r="I293" t="s">
        <v>192</v>
      </c>
      <c r="J293">
        <v>1E-3</v>
      </c>
      <c r="K293" t="s">
        <v>3</v>
      </c>
      <c r="L293">
        <v>0.99962709999999999</v>
      </c>
      <c r="M293" t="s">
        <v>2</v>
      </c>
      <c r="N293">
        <v>3.5553500000000002E-2</v>
      </c>
      <c r="O293" t="s">
        <v>17</v>
      </c>
      <c r="P293">
        <v>27</v>
      </c>
      <c r="Q293" t="s">
        <v>0</v>
      </c>
      <c r="R293">
        <v>6478.1</v>
      </c>
      <c r="S293" t="s">
        <v>152</v>
      </c>
      <c r="T293">
        <v>6</v>
      </c>
      <c r="U293" t="s">
        <v>153</v>
      </c>
      <c r="V293">
        <v>899</v>
      </c>
      <c r="W293" t="s">
        <v>151</v>
      </c>
      <c r="X293">
        <v>1001059</v>
      </c>
      <c r="Y293" t="s">
        <v>1</v>
      </c>
      <c r="Z293" t="s">
        <v>797</v>
      </c>
      <c r="AA293" t="s">
        <v>512</v>
      </c>
      <c r="AB293" t="s">
        <v>1422</v>
      </c>
      <c r="AC293" t="s">
        <v>418</v>
      </c>
      <c r="AD293" t="s">
        <v>1423</v>
      </c>
      <c r="AE293" t="s">
        <v>418</v>
      </c>
      <c r="AF293" t="s">
        <v>1424</v>
      </c>
      <c r="AG293" t="s">
        <v>421</v>
      </c>
      <c r="AH293" t="s">
        <v>1425</v>
      </c>
      <c r="AI293" t="s">
        <v>5</v>
      </c>
      <c r="AJ293">
        <v>0.99964399999999998</v>
      </c>
      <c r="AK293" t="s">
        <v>4</v>
      </c>
      <c r="AL293">
        <v>3.4720800000000003E-2</v>
      </c>
    </row>
    <row r="294" spans="1:50" x14ac:dyDescent="0.25">
      <c r="A294" t="str">
        <f t="shared" si="4"/>
        <v>feynman_III_12_43_860</v>
      </c>
      <c r="B294" t="s">
        <v>33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6</v>
      </c>
      <c r="Q294" t="s">
        <v>0</v>
      </c>
      <c r="R294">
        <v>3</v>
      </c>
      <c r="S294" t="s">
        <v>152</v>
      </c>
      <c r="T294">
        <v>1</v>
      </c>
      <c r="U294" t="s">
        <v>153</v>
      </c>
      <c r="V294">
        <v>2</v>
      </c>
      <c r="W294" t="s">
        <v>151</v>
      </c>
      <c r="X294">
        <v>674</v>
      </c>
      <c r="Y294" t="s">
        <v>1</v>
      </c>
      <c r="Z294" t="s">
        <v>517</v>
      </c>
      <c r="AA294" t="s">
        <v>512</v>
      </c>
      <c r="AB294" t="s">
        <v>518</v>
      </c>
      <c r="AC294" t="s">
        <v>5</v>
      </c>
      <c r="AD294">
        <v>1</v>
      </c>
      <c r="AE294" t="s">
        <v>4</v>
      </c>
      <c r="AF294">
        <v>0</v>
      </c>
    </row>
    <row r="295" spans="1:50" x14ac:dyDescent="0.25">
      <c r="A295" t="str">
        <f t="shared" si="4"/>
        <v>feynman_I_43_31_860</v>
      </c>
      <c r="B295" t="s">
        <v>72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8</v>
      </c>
      <c r="Q295" t="s">
        <v>0</v>
      </c>
      <c r="R295">
        <v>5</v>
      </c>
      <c r="S295" t="s">
        <v>152</v>
      </c>
      <c r="T295">
        <v>1</v>
      </c>
      <c r="U295" t="s">
        <v>153</v>
      </c>
      <c r="V295">
        <v>3</v>
      </c>
      <c r="W295" t="s">
        <v>151</v>
      </c>
      <c r="X295">
        <v>1133</v>
      </c>
      <c r="Y295" t="s">
        <v>1</v>
      </c>
      <c r="Z295" t="s">
        <v>525</v>
      </c>
      <c r="AA295" t="s">
        <v>512</v>
      </c>
      <c r="AB295" t="s">
        <v>526</v>
      </c>
      <c r="AC295" t="s">
        <v>5</v>
      </c>
      <c r="AD295">
        <v>1</v>
      </c>
      <c r="AE295" t="s">
        <v>4</v>
      </c>
      <c r="AF295">
        <v>0</v>
      </c>
    </row>
    <row r="296" spans="1:50" x14ac:dyDescent="0.25">
      <c r="A296" t="str">
        <f t="shared" si="4"/>
        <v>feynman_II_38_14_860</v>
      </c>
      <c r="B296" t="s">
        <v>40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1</v>
      </c>
      <c r="M296" t="s">
        <v>2</v>
      </c>
      <c r="N296">
        <v>0</v>
      </c>
      <c r="O296" t="s">
        <v>17</v>
      </c>
      <c r="P296">
        <v>12</v>
      </c>
      <c r="Q296" t="s">
        <v>0</v>
      </c>
      <c r="R296">
        <v>6.9</v>
      </c>
      <c r="S296" t="s">
        <v>152</v>
      </c>
      <c r="T296">
        <v>1</v>
      </c>
      <c r="U296" t="s">
        <v>153</v>
      </c>
      <c r="V296">
        <v>3</v>
      </c>
      <c r="W296" t="s">
        <v>151</v>
      </c>
      <c r="X296">
        <v>1506</v>
      </c>
      <c r="Y296" t="s">
        <v>1</v>
      </c>
      <c r="Z296" t="s">
        <v>543</v>
      </c>
      <c r="AA296" t="s">
        <v>512</v>
      </c>
      <c r="AB296" t="s">
        <v>544</v>
      </c>
      <c r="AC296" t="s">
        <v>418</v>
      </c>
      <c r="AD296" t="s">
        <v>420</v>
      </c>
      <c r="AE296" t="s">
        <v>5</v>
      </c>
      <c r="AF296">
        <v>1</v>
      </c>
      <c r="AG296" t="s">
        <v>4</v>
      </c>
      <c r="AH296">
        <v>0</v>
      </c>
    </row>
    <row r="297" spans="1:50" x14ac:dyDescent="0.25">
      <c r="A297" t="str">
        <f t="shared" si="4"/>
        <v>feynman_I_12_4_860</v>
      </c>
      <c r="B297" t="s">
        <v>83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1</v>
      </c>
      <c r="M297" t="s">
        <v>2</v>
      </c>
      <c r="N297">
        <v>0</v>
      </c>
      <c r="O297" t="s">
        <v>17</v>
      </c>
      <c r="P297">
        <v>12</v>
      </c>
      <c r="Q297" t="s">
        <v>0</v>
      </c>
      <c r="R297">
        <v>17.399999999999999</v>
      </c>
      <c r="S297" t="s">
        <v>152</v>
      </c>
      <c r="T297">
        <v>1</v>
      </c>
      <c r="U297" t="s">
        <v>153</v>
      </c>
      <c r="V297">
        <v>4</v>
      </c>
      <c r="W297" t="s">
        <v>151</v>
      </c>
      <c r="X297">
        <v>3356</v>
      </c>
      <c r="Y297" t="s">
        <v>1</v>
      </c>
      <c r="Z297" t="s">
        <v>561</v>
      </c>
      <c r="AA297" t="s">
        <v>512</v>
      </c>
      <c r="AB297" t="s">
        <v>562</v>
      </c>
      <c r="AC297" t="s">
        <v>5</v>
      </c>
      <c r="AD297">
        <v>1</v>
      </c>
      <c r="AE297" t="s">
        <v>4</v>
      </c>
      <c r="AF297">
        <v>0</v>
      </c>
    </row>
    <row r="298" spans="1:50" x14ac:dyDescent="0.25">
      <c r="A298" t="str">
        <f t="shared" si="4"/>
        <v>feynman_I_27_6_860</v>
      </c>
      <c r="B298" t="s">
        <v>60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860</v>
      </c>
      <c r="I298" t="s">
        <v>192</v>
      </c>
      <c r="J298">
        <v>1E-3</v>
      </c>
      <c r="K298" t="s">
        <v>3</v>
      </c>
      <c r="L298">
        <v>1</v>
      </c>
      <c r="M298" t="s">
        <v>2</v>
      </c>
      <c r="N298">
        <v>0</v>
      </c>
      <c r="O298" t="s">
        <v>17</v>
      </c>
      <c r="P298">
        <v>14</v>
      </c>
      <c r="Q298" t="s">
        <v>0</v>
      </c>
      <c r="R298">
        <v>24.1</v>
      </c>
      <c r="S298" t="s">
        <v>152</v>
      </c>
      <c r="T298">
        <v>1</v>
      </c>
      <c r="U298" t="s">
        <v>153</v>
      </c>
      <c r="V298">
        <v>5</v>
      </c>
      <c r="W298" t="s">
        <v>151</v>
      </c>
      <c r="X298">
        <v>4482</v>
      </c>
      <c r="Y298" t="s">
        <v>1</v>
      </c>
      <c r="Z298" t="s">
        <v>577</v>
      </c>
      <c r="AA298" t="s">
        <v>512</v>
      </c>
      <c r="AB298" t="s">
        <v>578</v>
      </c>
      <c r="AC298" t="s">
        <v>421</v>
      </c>
      <c r="AD298" t="s">
        <v>428</v>
      </c>
      <c r="AE298" t="s">
        <v>5</v>
      </c>
      <c r="AF298">
        <v>1</v>
      </c>
      <c r="AG298" t="s">
        <v>4</v>
      </c>
      <c r="AH298">
        <v>0</v>
      </c>
    </row>
    <row r="299" spans="1:50" x14ac:dyDescent="0.25">
      <c r="A299" t="str">
        <f t="shared" si="4"/>
        <v>feynman_II_11_3_860</v>
      </c>
      <c r="B299" t="s">
        <v>126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24</v>
      </c>
      <c r="Q299" t="s">
        <v>0</v>
      </c>
      <c r="R299">
        <v>326.89999999999998</v>
      </c>
      <c r="S299" t="s">
        <v>152</v>
      </c>
      <c r="T299">
        <v>6</v>
      </c>
      <c r="U299" t="s">
        <v>153</v>
      </c>
      <c r="V299">
        <v>28</v>
      </c>
      <c r="W299" t="s">
        <v>151</v>
      </c>
      <c r="X299">
        <v>52697</v>
      </c>
      <c r="Y299" t="s">
        <v>1</v>
      </c>
      <c r="Z299" t="s">
        <v>644</v>
      </c>
      <c r="AA299" t="s">
        <v>512</v>
      </c>
      <c r="AB299" t="s">
        <v>645</v>
      </c>
      <c r="AC299" t="s">
        <v>418</v>
      </c>
      <c r="AD299" t="s">
        <v>495</v>
      </c>
      <c r="AE299" t="s">
        <v>421</v>
      </c>
      <c r="AF299" t="s">
        <v>496</v>
      </c>
      <c r="AG299" t="s">
        <v>5</v>
      </c>
      <c r="AH299">
        <v>1</v>
      </c>
      <c r="AI299" t="s">
        <v>4</v>
      </c>
      <c r="AJ299">
        <v>0</v>
      </c>
    </row>
    <row r="300" spans="1:50" x14ac:dyDescent="0.25">
      <c r="A300" t="str">
        <f t="shared" si="4"/>
        <v>strogatz_shearflow2_860</v>
      </c>
      <c r="B300" t="s">
        <v>20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15</v>
      </c>
      <c r="Q300" t="s">
        <v>0</v>
      </c>
      <c r="R300">
        <v>279.2</v>
      </c>
      <c r="S300" t="s">
        <v>152</v>
      </c>
      <c r="T300">
        <v>4</v>
      </c>
      <c r="U300" t="s">
        <v>153</v>
      </c>
      <c r="V300">
        <v>116</v>
      </c>
      <c r="W300" t="s">
        <v>151</v>
      </c>
      <c r="X300">
        <v>135707</v>
      </c>
      <c r="Y300" t="s">
        <v>1</v>
      </c>
      <c r="Z300" t="s">
        <v>610</v>
      </c>
      <c r="AA300" t="s">
        <v>512</v>
      </c>
      <c r="AB300" t="s">
        <v>611</v>
      </c>
      <c r="AC300" t="s">
        <v>421</v>
      </c>
      <c r="AD300" t="s">
        <v>447</v>
      </c>
      <c r="AE300" t="s">
        <v>5</v>
      </c>
      <c r="AF300">
        <v>1</v>
      </c>
      <c r="AG300" t="s">
        <v>4</v>
      </c>
      <c r="AH300">
        <v>0</v>
      </c>
    </row>
    <row r="301" spans="1:50" x14ac:dyDescent="0.25">
      <c r="A301" t="str">
        <f t="shared" si="4"/>
        <v>strogatz_bacres1_860</v>
      </c>
      <c r="B301" t="s">
        <v>26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20</v>
      </c>
      <c r="Q301" t="s">
        <v>0</v>
      </c>
      <c r="R301">
        <v>119.2</v>
      </c>
      <c r="S301" t="s">
        <v>152</v>
      </c>
      <c r="T301">
        <v>3</v>
      </c>
      <c r="U301" t="s">
        <v>153</v>
      </c>
      <c r="V301">
        <v>85</v>
      </c>
      <c r="W301" t="s">
        <v>151</v>
      </c>
      <c r="X301">
        <v>68367</v>
      </c>
      <c r="Y301" t="s">
        <v>1</v>
      </c>
      <c r="Z301" t="s">
        <v>798</v>
      </c>
      <c r="AA301" t="s">
        <v>512</v>
      </c>
      <c r="AB301" t="s">
        <v>1426</v>
      </c>
      <c r="AC301" t="s">
        <v>421</v>
      </c>
      <c r="AD301" t="s">
        <v>661</v>
      </c>
      <c r="AE301" t="s">
        <v>418</v>
      </c>
      <c r="AF301" t="s">
        <v>427</v>
      </c>
      <c r="AG301" t="s">
        <v>421</v>
      </c>
      <c r="AH301">
        <v>20</v>
      </c>
      <c r="AI301" t="s">
        <v>5</v>
      </c>
      <c r="AJ301">
        <v>1</v>
      </c>
      <c r="AK301" t="s">
        <v>4</v>
      </c>
      <c r="AL301">
        <v>0</v>
      </c>
    </row>
    <row r="302" spans="1:50" x14ac:dyDescent="0.25">
      <c r="A302" t="str">
        <f t="shared" si="4"/>
        <v>feynman_I_15_3t_15795</v>
      </c>
      <c r="B302" t="s">
        <v>92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15795</v>
      </c>
      <c r="I302" t="s">
        <v>192</v>
      </c>
      <c r="J302">
        <v>1E-3</v>
      </c>
      <c r="K302" t="s">
        <v>3</v>
      </c>
      <c r="L302">
        <v>0.99994329999999998</v>
      </c>
      <c r="M302" t="s">
        <v>2</v>
      </c>
      <c r="N302">
        <v>9.1140000000000006E-3</v>
      </c>
      <c r="O302" t="s">
        <v>17</v>
      </c>
      <c r="P302">
        <v>28</v>
      </c>
      <c r="Q302" t="s">
        <v>0</v>
      </c>
      <c r="R302">
        <v>6446.1</v>
      </c>
      <c r="S302" t="s">
        <v>152</v>
      </c>
      <c r="T302">
        <v>7</v>
      </c>
      <c r="U302" t="s">
        <v>153</v>
      </c>
      <c r="V302">
        <v>766</v>
      </c>
      <c r="W302" t="s">
        <v>151</v>
      </c>
      <c r="X302">
        <v>1000463</v>
      </c>
      <c r="Y302" t="s">
        <v>1</v>
      </c>
      <c r="Z302" t="s">
        <v>799</v>
      </c>
      <c r="AA302" t="s">
        <v>512</v>
      </c>
      <c r="AB302" t="s">
        <v>1427</v>
      </c>
      <c r="AC302" t="s">
        <v>421</v>
      </c>
      <c r="AD302" t="s">
        <v>1428</v>
      </c>
      <c r="AE302" t="s">
        <v>421</v>
      </c>
      <c r="AF302" t="s">
        <v>1429</v>
      </c>
      <c r="AG302" t="s">
        <v>421</v>
      </c>
      <c r="AH302" t="s">
        <v>1430</v>
      </c>
      <c r="AI302" t="s">
        <v>5</v>
      </c>
      <c r="AJ302">
        <v>0.99994369999999999</v>
      </c>
      <c r="AK302" t="s">
        <v>4</v>
      </c>
      <c r="AL302">
        <v>9.0594000000000004E-3</v>
      </c>
    </row>
    <row r="303" spans="1:50" x14ac:dyDescent="0.25">
      <c r="A303" t="str">
        <f t="shared" si="4"/>
        <v>feynman_II_21_32_860</v>
      </c>
      <c r="B303" t="s">
        <v>134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22</v>
      </c>
      <c r="Q303" t="s">
        <v>0</v>
      </c>
      <c r="R303">
        <v>4306.6000000000004</v>
      </c>
      <c r="S303" t="s">
        <v>152</v>
      </c>
      <c r="T303">
        <v>8</v>
      </c>
      <c r="U303" t="s">
        <v>153</v>
      </c>
      <c r="V303">
        <v>403</v>
      </c>
      <c r="W303" t="s">
        <v>151</v>
      </c>
      <c r="X303">
        <v>722589</v>
      </c>
      <c r="Y303" t="s">
        <v>1</v>
      </c>
      <c r="Z303" t="s">
        <v>624</v>
      </c>
      <c r="AA303" t="s">
        <v>512</v>
      </c>
      <c r="AB303" t="s">
        <v>625</v>
      </c>
      <c r="AC303" t="s">
        <v>418</v>
      </c>
      <c r="AD303" t="s">
        <v>453</v>
      </c>
      <c r="AE303" t="s">
        <v>5</v>
      </c>
      <c r="AF303">
        <v>1</v>
      </c>
      <c r="AG303" t="s">
        <v>4</v>
      </c>
      <c r="AH303">
        <v>0</v>
      </c>
    </row>
    <row r="304" spans="1:50" x14ac:dyDescent="0.25">
      <c r="A304" t="str">
        <f t="shared" si="4"/>
        <v>feynman_II_6_15a_860</v>
      </c>
      <c r="B304" t="s">
        <v>142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0.99922200000000005</v>
      </c>
      <c r="M304" t="s">
        <v>2</v>
      </c>
      <c r="N304">
        <v>1.04438E-2</v>
      </c>
      <c r="O304" t="s">
        <v>17</v>
      </c>
      <c r="P304">
        <v>32</v>
      </c>
      <c r="Q304" t="s">
        <v>0</v>
      </c>
      <c r="R304">
        <v>6334.3</v>
      </c>
      <c r="S304" t="s">
        <v>152</v>
      </c>
      <c r="T304">
        <v>5</v>
      </c>
      <c r="U304" t="s">
        <v>153</v>
      </c>
      <c r="V304">
        <v>982</v>
      </c>
      <c r="W304" t="s">
        <v>151</v>
      </c>
      <c r="X304">
        <v>1001638</v>
      </c>
      <c r="Y304" t="s">
        <v>1</v>
      </c>
      <c r="Z304" t="s">
        <v>800</v>
      </c>
      <c r="AA304" t="s">
        <v>512</v>
      </c>
      <c r="AB304" t="s">
        <v>1431</v>
      </c>
      <c r="AC304" t="s">
        <v>421</v>
      </c>
      <c r="AD304" t="s">
        <v>1432</v>
      </c>
      <c r="AE304" t="s">
        <v>5</v>
      </c>
      <c r="AF304">
        <v>0.99920640000000005</v>
      </c>
      <c r="AG304" t="s">
        <v>4</v>
      </c>
      <c r="AH304">
        <v>1.0577700000000001E-2</v>
      </c>
    </row>
    <row r="305" spans="1:52" x14ac:dyDescent="0.25">
      <c r="A305" t="str">
        <f t="shared" si="4"/>
        <v>feynman_test_14_860</v>
      </c>
      <c r="B305" t="s">
        <v>131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860</v>
      </c>
      <c r="I305" t="s">
        <v>192</v>
      </c>
      <c r="J305">
        <v>1E-3</v>
      </c>
      <c r="K305" t="s">
        <v>3</v>
      </c>
      <c r="L305">
        <v>0.99996580000000002</v>
      </c>
      <c r="M305" t="s">
        <v>2</v>
      </c>
      <c r="N305">
        <v>7.60879E-2</v>
      </c>
      <c r="O305" t="s">
        <v>17</v>
      </c>
      <c r="P305">
        <v>123</v>
      </c>
      <c r="Q305" t="s">
        <v>0</v>
      </c>
      <c r="R305">
        <v>7203.8</v>
      </c>
      <c r="S305" t="s">
        <v>152</v>
      </c>
      <c r="T305">
        <v>9</v>
      </c>
      <c r="U305" t="s">
        <v>153</v>
      </c>
      <c r="V305">
        <v>152</v>
      </c>
      <c r="W305" t="s">
        <v>151</v>
      </c>
      <c r="X305">
        <v>797477</v>
      </c>
      <c r="Y305" t="s">
        <v>1</v>
      </c>
      <c r="Z305" t="s">
        <v>801</v>
      </c>
      <c r="AA305" t="s">
        <v>512</v>
      </c>
      <c r="AB305" t="s">
        <v>1433</v>
      </c>
      <c r="AC305" t="s">
        <v>421</v>
      </c>
      <c r="AD305" t="s">
        <v>1434</v>
      </c>
      <c r="AE305" t="s">
        <v>421</v>
      </c>
      <c r="AF305" t="s">
        <v>1435</v>
      </c>
      <c r="AG305" t="s">
        <v>418</v>
      </c>
      <c r="AH305" t="s">
        <v>1436</v>
      </c>
      <c r="AI305" t="s">
        <v>421</v>
      </c>
      <c r="AJ305" t="s">
        <v>469</v>
      </c>
      <c r="AK305" t="s">
        <v>418</v>
      </c>
      <c r="AL305" t="s">
        <v>1437</v>
      </c>
      <c r="AM305" t="s">
        <v>418</v>
      </c>
      <c r="AN305" t="s">
        <v>1438</v>
      </c>
      <c r="AO305" t="s">
        <v>5</v>
      </c>
      <c r="AP305">
        <v>0.99996960000000001</v>
      </c>
      <c r="AQ305" t="s">
        <v>4</v>
      </c>
      <c r="AR305">
        <v>7.3383400000000001E-2</v>
      </c>
    </row>
    <row r="306" spans="1:52" x14ac:dyDescent="0.25">
      <c r="A306" t="str">
        <f t="shared" si="4"/>
        <v>feynman_II_35_18_860</v>
      </c>
      <c r="B306" t="s">
        <v>120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0.99972970000000005</v>
      </c>
      <c r="M306" t="s">
        <v>2</v>
      </c>
      <c r="N306">
        <v>5.2126999999999998E-3</v>
      </c>
      <c r="O306" t="s">
        <v>17</v>
      </c>
      <c r="P306">
        <v>28</v>
      </c>
      <c r="Q306" t="s">
        <v>0</v>
      </c>
      <c r="R306">
        <v>6856.7</v>
      </c>
      <c r="S306" t="s">
        <v>152</v>
      </c>
      <c r="T306">
        <v>9</v>
      </c>
      <c r="U306" t="s">
        <v>153</v>
      </c>
      <c r="V306">
        <v>793</v>
      </c>
      <c r="W306" t="s">
        <v>151</v>
      </c>
      <c r="X306">
        <v>1001175</v>
      </c>
      <c r="Y306" t="s">
        <v>1</v>
      </c>
      <c r="Z306" t="s">
        <v>802</v>
      </c>
      <c r="AA306" t="s">
        <v>512</v>
      </c>
      <c r="AB306" t="s">
        <v>1439</v>
      </c>
      <c r="AC306" t="s">
        <v>418</v>
      </c>
      <c r="AD306" t="s">
        <v>1440</v>
      </c>
      <c r="AE306" t="s">
        <v>418</v>
      </c>
      <c r="AF306" t="s">
        <v>471</v>
      </c>
      <c r="AG306" t="s">
        <v>5</v>
      </c>
      <c r="AH306">
        <v>0.99972589999999995</v>
      </c>
      <c r="AI306" t="s">
        <v>4</v>
      </c>
      <c r="AJ306">
        <v>5.2383999999999998E-3</v>
      </c>
    </row>
    <row r="307" spans="1:52" x14ac:dyDescent="0.25">
      <c r="A307" t="str">
        <f t="shared" si="4"/>
        <v>feynman_I_34_14_15795</v>
      </c>
      <c r="B307" t="s">
        <v>51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0.99998869999999995</v>
      </c>
      <c r="M307" t="s">
        <v>2</v>
      </c>
      <c r="N307">
        <v>5.4416999999999998E-3</v>
      </c>
      <c r="O307" t="s">
        <v>17</v>
      </c>
      <c r="P307">
        <v>18</v>
      </c>
      <c r="Q307" t="s">
        <v>0</v>
      </c>
      <c r="R307">
        <v>6113.6</v>
      </c>
      <c r="S307" t="s">
        <v>152</v>
      </c>
      <c r="T307">
        <v>3</v>
      </c>
      <c r="U307" t="s">
        <v>153</v>
      </c>
      <c r="V307">
        <v>932</v>
      </c>
      <c r="W307" t="s">
        <v>151</v>
      </c>
      <c r="X307">
        <v>1000523</v>
      </c>
      <c r="Y307" t="s">
        <v>1</v>
      </c>
      <c r="Z307" t="s">
        <v>803</v>
      </c>
      <c r="AA307" t="s">
        <v>512</v>
      </c>
      <c r="AB307" t="s">
        <v>1441</v>
      </c>
      <c r="AC307" t="s">
        <v>418</v>
      </c>
      <c r="AD307" t="s">
        <v>1442</v>
      </c>
      <c r="AE307" t="s">
        <v>421</v>
      </c>
      <c r="AF307" t="s">
        <v>1443</v>
      </c>
      <c r="AG307" t="s">
        <v>5</v>
      </c>
      <c r="AH307">
        <v>0.99998860000000001</v>
      </c>
      <c r="AI307" t="s">
        <v>4</v>
      </c>
      <c r="AJ307">
        <v>5.4945000000000003E-3</v>
      </c>
    </row>
    <row r="308" spans="1:52" x14ac:dyDescent="0.25">
      <c r="A308" t="str">
        <f t="shared" si="4"/>
        <v>feynman_test_16_15795</v>
      </c>
      <c r="B308" t="s">
        <v>140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15795</v>
      </c>
      <c r="I308" t="s">
        <v>192</v>
      </c>
      <c r="J308">
        <v>1E-3</v>
      </c>
      <c r="K308" t="s">
        <v>3</v>
      </c>
      <c r="L308">
        <v>0.9984982</v>
      </c>
      <c r="M308" t="s">
        <v>2</v>
      </c>
      <c r="N308">
        <v>1.1065711</v>
      </c>
      <c r="O308" t="s">
        <v>17</v>
      </c>
      <c r="P308">
        <v>100</v>
      </c>
      <c r="Q308" t="s">
        <v>0</v>
      </c>
      <c r="R308">
        <v>7202.5</v>
      </c>
      <c r="S308" t="s">
        <v>152</v>
      </c>
      <c r="T308">
        <v>3</v>
      </c>
      <c r="U308" t="s">
        <v>153</v>
      </c>
      <c r="V308">
        <v>143</v>
      </c>
      <c r="W308" t="s">
        <v>151</v>
      </c>
      <c r="X308">
        <v>664023</v>
      </c>
      <c r="Y308" t="s">
        <v>1</v>
      </c>
      <c r="Z308" t="e" cm="1">
        <f t="array" aca="1" ref="Z308" ca="1">-2.1083798477602+(2.3719727705397*X1)+(-0.7213415258104*X2)+((1.0002869441353*X3)*X5)+((0.6718474097905*X3)*X4)+((0.8986454558895*x0)*pow(X1,2))+((-0.5981216291787*X1)*X2)+(((0.6513775832859*pow(X2,2))*pow(X3,-1))*pow(X4,-1))+(((0.0296522520476*pow(X3,2))*pow(X4,2))*pow((pow(x0,-1)*pow(X1,2)),0.5))+(((-2.8250410715768*X1)*pow(X3,-1))*pow(X4,-1))+(((((0.1250815688027*x0)*X2)*pow(X1,2))*pow(X3,-1))*pow(X4,-1))</f>
        <v>#NAME?</v>
      </c>
      <c r="AA308" t="s">
        <v>512</v>
      </c>
      <c r="AB308" t="s">
        <v>1444</v>
      </c>
      <c r="AC308" t="s">
        <v>418</v>
      </c>
      <c r="AD308" t="s">
        <v>1445</v>
      </c>
      <c r="AE308" t="s">
        <v>421</v>
      </c>
      <c r="AF308" t="s">
        <v>1446</v>
      </c>
      <c r="AG308" t="s">
        <v>421</v>
      </c>
      <c r="AH308" t="s">
        <v>1447</v>
      </c>
      <c r="AI308" t="s">
        <v>418</v>
      </c>
      <c r="AJ308" t="s">
        <v>1448</v>
      </c>
      <c r="AK308" t="s">
        <v>421</v>
      </c>
      <c r="AL308" t="s">
        <v>1449</v>
      </c>
      <c r="AM308" t="s">
        <v>418</v>
      </c>
      <c r="AN308" t="s">
        <v>1450</v>
      </c>
      <c r="AO308" t="s">
        <v>421</v>
      </c>
      <c r="AP308" t="s">
        <v>1451</v>
      </c>
      <c r="AQ308" t="s">
        <v>421</v>
      </c>
      <c r="AR308" t="s">
        <v>1452</v>
      </c>
      <c r="AS308" t="s">
        <v>421</v>
      </c>
      <c r="AT308" t="s">
        <v>1453</v>
      </c>
      <c r="AU308" t="s">
        <v>418</v>
      </c>
      <c r="AV308" t="s">
        <v>1454</v>
      </c>
      <c r="AW308" t="s">
        <v>5</v>
      </c>
      <c r="AX308">
        <v>0.99844390000000005</v>
      </c>
      <c r="AY308" t="s">
        <v>4</v>
      </c>
      <c r="AZ308">
        <v>1.1261398</v>
      </c>
    </row>
    <row r="309" spans="1:52" x14ac:dyDescent="0.25">
      <c r="A309" t="str">
        <f t="shared" si="4"/>
        <v>feynman_test_20_15795</v>
      </c>
      <c r="B309" t="s">
        <v>148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0.9677133</v>
      </c>
      <c r="M309" t="s">
        <v>2</v>
      </c>
      <c r="N309">
        <v>2.8855339</v>
      </c>
      <c r="O309" t="s">
        <v>17</v>
      </c>
      <c r="P309">
        <v>82</v>
      </c>
      <c r="Q309" t="s">
        <v>0</v>
      </c>
      <c r="R309">
        <v>7201.9</v>
      </c>
      <c r="S309" t="s">
        <v>152</v>
      </c>
      <c r="T309">
        <v>10</v>
      </c>
      <c r="U309" t="s">
        <v>153</v>
      </c>
      <c r="V309">
        <v>143</v>
      </c>
      <c r="W309" t="s">
        <v>151</v>
      </c>
      <c r="X309">
        <v>855767</v>
      </c>
      <c r="Y309" t="s">
        <v>1</v>
      </c>
      <c r="Z309" t="e" cm="1">
        <f t="array" aca="1" ref="Z309" ca="1">-0.0499190468333+(((((((0.0092515929082*pow(x0,-2))*pow(X2,2))*pow(X3,2))*pow(X4,-1))*pow((X1+COS(x0)),2))*pow(LOG((1+(X4*pow(X1,-2)))),-1))*SIN(pow(X5,-2)))+(((((((0.8802924755793*X1)*pow(2,X3))*pow(x0,-2))*pow(X4,-1))*pow(LOG(X2),2))*pow(LOG(((x0+X4)+(-1*pow(X4,-1)))),-1))*SIN(pow(X5,-2)))</f>
        <v>#NAME?</v>
      </c>
      <c r="AA309" t="s">
        <v>512</v>
      </c>
      <c r="AB309" t="s">
        <v>1455</v>
      </c>
      <c r="AC309" t="s">
        <v>418</v>
      </c>
      <c r="AD309" t="s">
        <v>1456</v>
      </c>
      <c r="AE309" t="s">
        <v>421</v>
      </c>
      <c r="AF309" t="s">
        <v>496</v>
      </c>
      <c r="AG309" t="s">
        <v>421</v>
      </c>
      <c r="AH309" t="s">
        <v>1457</v>
      </c>
      <c r="AI309" t="s">
        <v>421</v>
      </c>
      <c r="AJ309" t="s">
        <v>1458</v>
      </c>
      <c r="AK309" t="s">
        <v>421</v>
      </c>
      <c r="AL309" t="s">
        <v>458</v>
      </c>
      <c r="AM309" t="s">
        <v>418</v>
      </c>
      <c r="AN309">
        <v>4.99190468333E-2</v>
      </c>
      <c r="AO309" t="s">
        <v>5</v>
      </c>
      <c r="AP309">
        <v>0.93039150000000004</v>
      </c>
      <c r="AQ309" t="s">
        <v>4</v>
      </c>
      <c r="AR309">
        <v>2.9714179999999999</v>
      </c>
    </row>
    <row r="310" spans="1:52" x14ac:dyDescent="0.25">
      <c r="A310" t="str">
        <f t="shared" si="4"/>
        <v>feynman_I_15_10_860</v>
      </c>
      <c r="B310" t="s">
        <v>55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0.99999720000000003</v>
      </c>
      <c r="M310" t="s">
        <v>2</v>
      </c>
      <c r="N310">
        <v>3.5496E-3</v>
      </c>
      <c r="O310" t="s">
        <v>17</v>
      </c>
      <c r="P310">
        <v>22</v>
      </c>
      <c r="Q310" t="s">
        <v>0</v>
      </c>
      <c r="R310">
        <v>6061.7</v>
      </c>
      <c r="S310" t="s">
        <v>152</v>
      </c>
      <c r="T310">
        <v>7</v>
      </c>
      <c r="U310" t="s">
        <v>153</v>
      </c>
      <c r="V310">
        <v>751</v>
      </c>
      <c r="W310" t="s">
        <v>151</v>
      </c>
      <c r="X310">
        <v>1000172</v>
      </c>
      <c r="Y310" t="s">
        <v>1</v>
      </c>
      <c r="Z310" t="s">
        <v>804</v>
      </c>
      <c r="AA310" t="s">
        <v>512</v>
      </c>
      <c r="AB310" t="s">
        <v>1459</v>
      </c>
      <c r="AC310" t="s">
        <v>421</v>
      </c>
      <c r="AD310" t="s">
        <v>1460</v>
      </c>
      <c r="AE310" t="s">
        <v>421</v>
      </c>
      <c r="AF310" t="s">
        <v>667</v>
      </c>
      <c r="AG310" t="s">
        <v>5</v>
      </c>
      <c r="AH310">
        <v>0.99999689999999997</v>
      </c>
      <c r="AI310" t="s">
        <v>4</v>
      </c>
      <c r="AJ310">
        <v>3.7249000000000002E-3</v>
      </c>
    </row>
    <row r="311" spans="1:52" x14ac:dyDescent="0.25">
      <c r="A311" t="str">
        <f t="shared" si="4"/>
        <v>feynman_test_5_860</v>
      </c>
      <c r="B311" t="s">
        <v>94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0.99995239999999996</v>
      </c>
      <c r="M311" t="s">
        <v>2</v>
      </c>
      <c r="N311">
        <v>2.19946E-2</v>
      </c>
      <c r="O311" t="s">
        <v>17</v>
      </c>
      <c r="P311">
        <v>49</v>
      </c>
      <c r="Q311" t="s">
        <v>0</v>
      </c>
      <c r="R311">
        <v>7201</v>
      </c>
      <c r="S311" t="s">
        <v>152</v>
      </c>
      <c r="T311">
        <v>6</v>
      </c>
      <c r="U311" t="s">
        <v>153</v>
      </c>
      <c r="V311">
        <v>294</v>
      </c>
      <c r="W311" t="s">
        <v>151</v>
      </c>
      <c r="X311">
        <v>898284</v>
      </c>
      <c r="Y311" t="s">
        <v>1</v>
      </c>
      <c r="Z311" t="s">
        <v>805</v>
      </c>
      <c r="AA311" t="s">
        <v>512</v>
      </c>
      <c r="AB311" t="s">
        <v>1461</v>
      </c>
      <c r="AC311" t="s">
        <v>418</v>
      </c>
      <c r="AD311" t="s">
        <v>1462</v>
      </c>
      <c r="AE311" t="s">
        <v>421</v>
      </c>
      <c r="AF311" t="s">
        <v>1463</v>
      </c>
      <c r="AG311" t="s">
        <v>421</v>
      </c>
      <c r="AH311" t="s">
        <v>1464</v>
      </c>
      <c r="AI311" t="s">
        <v>421</v>
      </c>
      <c r="AJ311" t="s">
        <v>474</v>
      </c>
      <c r="AK311" t="s">
        <v>421</v>
      </c>
      <c r="AL311" t="s">
        <v>460</v>
      </c>
      <c r="AM311" t="s">
        <v>421</v>
      </c>
      <c r="AN311" t="s">
        <v>1465</v>
      </c>
      <c r="AO311" t="s">
        <v>421</v>
      </c>
      <c r="AP311" t="s">
        <v>474</v>
      </c>
      <c r="AQ311" t="s">
        <v>421</v>
      </c>
      <c r="AR311" t="s">
        <v>1466</v>
      </c>
      <c r="AS311" t="s">
        <v>421</v>
      </c>
      <c r="AT311">
        <v>7.1509590538199996E-2</v>
      </c>
      <c r="AU311" t="s">
        <v>5</v>
      </c>
      <c r="AV311">
        <v>0.99995140000000005</v>
      </c>
      <c r="AW311" t="s">
        <v>4</v>
      </c>
      <c r="AX311">
        <v>2.2248899999999999E-2</v>
      </c>
    </row>
    <row r="312" spans="1:52" x14ac:dyDescent="0.25">
      <c r="A312" t="str">
        <f t="shared" si="4"/>
        <v>feynman_III_4_32_15795</v>
      </c>
      <c r="B312" t="s">
        <v>98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15795</v>
      </c>
      <c r="I312" t="s">
        <v>192</v>
      </c>
      <c r="J312">
        <v>1E-3</v>
      </c>
      <c r="K312" t="s">
        <v>3</v>
      </c>
      <c r="L312">
        <v>0.99999689999999997</v>
      </c>
      <c r="M312" t="s">
        <v>2</v>
      </c>
      <c r="N312">
        <v>1.6147700000000001E-2</v>
      </c>
      <c r="O312" t="s">
        <v>17</v>
      </c>
      <c r="P312">
        <v>14</v>
      </c>
      <c r="Q312" t="s">
        <v>0</v>
      </c>
      <c r="R312">
        <v>6405.3</v>
      </c>
      <c r="S312" t="s">
        <v>152</v>
      </c>
      <c r="T312">
        <v>4</v>
      </c>
      <c r="U312" t="s">
        <v>153</v>
      </c>
      <c r="V312">
        <v>936</v>
      </c>
      <c r="W312" t="s">
        <v>151</v>
      </c>
      <c r="X312">
        <v>1000793</v>
      </c>
      <c r="Y312" t="s">
        <v>1</v>
      </c>
      <c r="Z312" t="e" cm="1">
        <f t="array" aca="1" ref="Z312" ca="1">-0.4718650035835+(((6.2768603533304*X2)*X3)*pow((x0*X1),-1))</f>
        <v>#NAME?</v>
      </c>
      <c r="AA312" t="s">
        <v>512</v>
      </c>
      <c r="AB312" t="s">
        <v>1467</v>
      </c>
      <c r="AC312" t="s">
        <v>418</v>
      </c>
      <c r="AD312">
        <v>0.47186500358349998</v>
      </c>
      <c r="AE312" t="s">
        <v>5</v>
      </c>
      <c r="AF312">
        <v>0.99999689999999997</v>
      </c>
      <c r="AG312" t="s">
        <v>4</v>
      </c>
      <c r="AH312">
        <v>1.62501E-2</v>
      </c>
    </row>
    <row r="313" spans="1:52" x14ac:dyDescent="0.25">
      <c r="A313" t="str">
        <f t="shared" si="4"/>
        <v>feynman_I_12_5_860</v>
      </c>
      <c r="B313" t="s">
        <v>36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6</v>
      </c>
      <c r="Q313" t="s">
        <v>0</v>
      </c>
      <c r="R313">
        <v>2</v>
      </c>
      <c r="S313" t="s">
        <v>152</v>
      </c>
      <c r="T313">
        <v>1</v>
      </c>
      <c r="U313" t="s">
        <v>153</v>
      </c>
      <c r="V313">
        <v>2</v>
      </c>
      <c r="W313" t="s">
        <v>151</v>
      </c>
      <c r="X313">
        <v>519</v>
      </c>
      <c r="Y313" t="s">
        <v>1</v>
      </c>
      <c r="Z313" t="s">
        <v>519</v>
      </c>
      <c r="AA313" t="s">
        <v>512</v>
      </c>
      <c r="AB313" t="s">
        <v>520</v>
      </c>
      <c r="AC313" t="s">
        <v>5</v>
      </c>
      <c r="AD313">
        <v>1</v>
      </c>
      <c r="AE313" t="s">
        <v>4</v>
      </c>
      <c r="AF313">
        <v>0</v>
      </c>
    </row>
    <row r="314" spans="1:52" x14ac:dyDescent="0.25">
      <c r="A314" t="str">
        <f t="shared" si="4"/>
        <v>feynman_II_34_29a_860</v>
      </c>
      <c r="B314" t="s">
        <v>71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10</v>
      </c>
      <c r="Q314" t="s">
        <v>0</v>
      </c>
      <c r="R314">
        <v>7.3</v>
      </c>
      <c r="S314" t="s">
        <v>152</v>
      </c>
      <c r="T314">
        <v>1</v>
      </c>
      <c r="U314" t="s">
        <v>153</v>
      </c>
      <c r="V314">
        <v>3</v>
      </c>
      <c r="W314" t="s">
        <v>151</v>
      </c>
      <c r="X314">
        <v>1544</v>
      </c>
      <c r="Y314" t="s">
        <v>1</v>
      </c>
      <c r="Z314" t="s">
        <v>533</v>
      </c>
      <c r="AA314" t="s">
        <v>512</v>
      </c>
      <c r="AB314" t="s">
        <v>534</v>
      </c>
      <c r="AC314" t="s">
        <v>5</v>
      </c>
      <c r="AD314">
        <v>1</v>
      </c>
      <c r="AE314" t="s">
        <v>4</v>
      </c>
      <c r="AF314">
        <v>0</v>
      </c>
    </row>
    <row r="315" spans="1:52" x14ac:dyDescent="0.25">
      <c r="A315" t="str">
        <f t="shared" si="4"/>
        <v>feynman_II_34_11_860</v>
      </c>
      <c r="B315" t="s">
        <v>95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12</v>
      </c>
      <c r="Q315" t="s">
        <v>0</v>
      </c>
      <c r="R315">
        <v>11.8</v>
      </c>
      <c r="S315" t="s">
        <v>152</v>
      </c>
      <c r="T315">
        <v>1</v>
      </c>
      <c r="U315" t="s">
        <v>153</v>
      </c>
      <c r="V315">
        <v>4</v>
      </c>
      <c r="W315" t="s">
        <v>151</v>
      </c>
      <c r="X315">
        <v>2641</v>
      </c>
      <c r="Y315" t="s">
        <v>1</v>
      </c>
      <c r="Z315" t="s">
        <v>553</v>
      </c>
      <c r="AA315" t="s">
        <v>512</v>
      </c>
      <c r="AB315" t="s">
        <v>554</v>
      </c>
      <c r="AC315" t="s">
        <v>5</v>
      </c>
      <c r="AD315">
        <v>1</v>
      </c>
      <c r="AE315" t="s">
        <v>4</v>
      </c>
      <c r="AF315">
        <v>0</v>
      </c>
    </row>
    <row r="316" spans="1:52" x14ac:dyDescent="0.25">
      <c r="A316" t="str">
        <f t="shared" si="4"/>
        <v>feynman_I_34_1_860</v>
      </c>
      <c r="B316" t="s">
        <v>52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18</v>
      </c>
      <c r="Q316" t="s">
        <v>0</v>
      </c>
      <c r="R316">
        <v>20.100000000000001</v>
      </c>
      <c r="S316" t="s">
        <v>152</v>
      </c>
      <c r="T316">
        <v>1</v>
      </c>
      <c r="U316" t="s">
        <v>153</v>
      </c>
      <c r="V316">
        <v>5</v>
      </c>
      <c r="W316" t="s">
        <v>151</v>
      </c>
      <c r="X316">
        <v>3837</v>
      </c>
      <c r="Y316" t="s">
        <v>1</v>
      </c>
      <c r="Z316" t="s">
        <v>806</v>
      </c>
      <c r="AA316" t="s">
        <v>512</v>
      </c>
      <c r="AB316" t="s">
        <v>1468</v>
      </c>
      <c r="AC316" t="s">
        <v>418</v>
      </c>
      <c r="AD316" t="s">
        <v>425</v>
      </c>
      <c r="AE316" t="s">
        <v>421</v>
      </c>
      <c r="AF316" t="s">
        <v>426</v>
      </c>
      <c r="AG316" t="s">
        <v>5</v>
      </c>
      <c r="AH316">
        <v>1</v>
      </c>
      <c r="AI316" t="s">
        <v>4</v>
      </c>
      <c r="AJ316">
        <v>0</v>
      </c>
    </row>
    <row r="317" spans="1:52" x14ac:dyDescent="0.25">
      <c r="A317" t="str">
        <f t="shared" si="4"/>
        <v>feynman_III_17_37_860</v>
      </c>
      <c r="B317" t="s">
        <v>77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13</v>
      </c>
      <c r="Q317" t="s">
        <v>0</v>
      </c>
      <c r="R317">
        <v>22.4</v>
      </c>
      <c r="S317" t="s">
        <v>152</v>
      </c>
      <c r="T317">
        <v>1</v>
      </c>
      <c r="U317" t="s">
        <v>153</v>
      </c>
      <c r="V317">
        <v>7</v>
      </c>
      <c r="W317" t="s">
        <v>151</v>
      </c>
      <c r="X317">
        <v>4509</v>
      </c>
      <c r="Y317" t="s">
        <v>1</v>
      </c>
      <c r="Z317" t="s">
        <v>594</v>
      </c>
      <c r="AA317" t="s">
        <v>512</v>
      </c>
      <c r="AB317" t="s">
        <v>595</v>
      </c>
      <c r="AC317" t="s">
        <v>421</v>
      </c>
      <c r="AD317" t="s">
        <v>422</v>
      </c>
      <c r="AE317" t="s">
        <v>5</v>
      </c>
      <c r="AF317">
        <v>1</v>
      </c>
      <c r="AG317" t="s">
        <v>4</v>
      </c>
      <c r="AH317">
        <v>0</v>
      </c>
    </row>
    <row r="318" spans="1:52" x14ac:dyDescent="0.25">
      <c r="A318" t="str">
        <f t="shared" si="4"/>
        <v>feynman_III_15_12_860</v>
      </c>
      <c r="B318" t="s">
        <v>67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0</v>
      </c>
      <c r="O318" t="s">
        <v>17</v>
      </c>
      <c r="P318">
        <v>13</v>
      </c>
      <c r="Q318" t="s">
        <v>0</v>
      </c>
      <c r="R318">
        <v>270.60000000000002</v>
      </c>
      <c r="S318" t="s">
        <v>152</v>
      </c>
      <c r="T318">
        <v>2</v>
      </c>
      <c r="U318" t="s">
        <v>153</v>
      </c>
      <c r="V318">
        <v>64</v>
      </c>
      <c r="W318" t="s">
        <v>151</v>
      </c>
      <c r="X318">
        <v>53771</v>
      </c>
      <c r="Y318" t="s">
        <v>1</v>
      </c>
      <c r="Z318" t="s">
        <v>688</v>
      </c>
      <c r="AA318" t="s">
        <v>512</v>
      </c>
      <c r="AB318" t="s">
        <v>983</v>
      </c>
      <c r="AC318" t="s">
        <v>418</v>
      </c>
      <c r="AD318" t="s">
        <v>452</v>
      </c>
      <c r="AE318" t="s">
        <v>5</v>
      </c>
      <c r="AF318">
        <v>1</v>
      </c>
      <c r="AG318" t="s">
        <v>4</v>
      </c>
      <c r="AH318">
        <v>0</v>
      </c>
    </row>
    <row r="319" spans="1:52" x14ac:dyDescent="0.25">
      <c r="A319" t="str">
        <f t="shared" si="4"/>
        <v>feynman_test_18_860</v>
      </c>
      <c r="B319" t="s">
        <v>123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26</v>
      </c>
      <c r="Q319" t="s">
        <v>0</v>
      </c>
      <c r="R319">
        <v>97.2</v>
      </c>
      <c r="S319" t="s">
        <v>152</v>
      </c>
      <c r="T319">
        <v>1</v>
      </c>
      <c r="U319" t="s">
        <v>153</v>
      </c>
      <c r="V319">
        <v>8</v>
      </c>
      <c r="W319" t="s">
        <v>151</v>
      </c>
      <c r="X319">
        <v>15341</v>
      </c>
      <c r="Y319" t="s">
        <v>1</v>
      </c>
      <c r="Z319" t="s">
        <v>617</v>
      </c>
      <c r="AA319" t="s">
        <v>512</v>
      </c>
      <c r="AB319" t="s">
        <v>618</v>
      </c>
      <c r="AC319" t="s">
        <v>421</v>
      </c>
      <c r="AD319" t="s">
        <v>449</v>
      </c>
      <c r="AE319" t="s">
        <v>5</v>
      </c>
      <c r="AF319">
        <v>1</v>
      </c>
      <c r="AG319" t="s">
        <v>4</v>
      </c>
      <c r="AH319">
        <v>0</v>
      </c>
    </row>
    <row r="320" spans="1:52" x14ac:dyDescent="0.25">
      <c r="A320" t="str">
        <f t="shared" si="4"/>
        <v>feynman_II_11_20_860</v>
      </c>
      <c r="B320" t="s">
        <v>122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1</v>
      </c>
      <c r="M320" t="s">
        <v>2</v>
      </c>
      <c r="N320">
        <v>0</v>
      </c>
      <c r="O320" t="s">
        <v>17</v>
      </c>
      <c r="P320">
        <v>18</v>
      </c>
      <c r="Q320" t="s">
        <v>0</v>
      </c>
      <c r="R320">
        <v>30.7</v>
      </c>
      <c r="S320" t="s">
        <v>152</v>
      </c>
      <c r="T320">
        <v>1</v>
      </c>
      <c r="U320" t="s">
        <v>153</v>
      </c>
      <c r="V320">
        <v>6</v>
      </c>
      <c r="W320" t="s">
        <v>151</v>
      </c>
      <c r="X320">
        <v>6002</v>
      </c>
      <c r="Y320" t="s">
        <v>1</v>
      </c>
      <c r="Z320" t="s">
        <v>754</v>
      </c>
      <c r="AA320" t="s">
        <v>512</v>
      </c>
      <c r="AB320" t="s">
        <v>755</v>
      </c>
      <c r="AC320" t="s">
        <v>5</v>
      </c>
      <c r="AD320">
        <v>1</v>
      </c>
      <c r="AE320" t="s">
        <v>4</v>
      </c>
      <c r="AF320">
        <v>0</v>
      </c>
    </row>
    <row r="321" spans="1:44" x14ac:dyDescent="0.25">
      <c r="A321" t="str">
        <f t="shared" si="4"/>
        <v>feynman_test_4_860</v>
      </c>
      <c r="B321" t="s">
        <v>117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0.9989169</v>
      </c>
      <c r="M321" t="s">
        <v>2</v>
      </c>
      <c r="N321">
        <v>1.63646E-2</v>
      </c>
      <c r="O321" t="s">
        <v>17</v>
      </c>
      <c r="P321">
        <v>33</v>
      </c>
      <c r="Q321" t="s">
        <v>0</v>
      </c>
      <c r="R321">
        <v>6457.4</v>
      </c>
      <c r="S321" t="s">
        <v>152</v>
      </c>
      <c r="T321">
        <v>5</v>
      </c>
      <c r="U321" t="s">
        <v>153</v>
      </c>
      <c r="V321">
        <v>925</v>
      </c>
      <c r="W321" t="s">
        <v>151</v>
      </c>
      <c r="X321">
        <v>1001413</v>
      </c>
      <c r="Y321" t="s">
        <v>1</v>
      </c>
      <c r="Z321" t="e" cm="1">
        <f t="array" aca="1" ref="Z321" ca="1">-0.4927116987278+(0.4105394671203*COS(((X3*pow(x0,-1))*pow(X4,-1))))+(1.4588309411495*pow(((X1*pow(x0,-1))+((-1*X2)*pow(x0,-1))),0.5))</f>
        <v>#NAME?</v>
      </c>
      <c r="AA321" t="s">
        <v>512</v>
      </c>
      <c r="AB321" t="s">
        <v>1469</v>
      </c>
      <c r="AC321" t="s">
        <v>418</v>
      </c>
      <c r="AD321" t="s">
        <v>463</v>
      </c>
      <c r="AE321" t="s">
        <v>421</v>
      </c>
      <c r="AF321" t="s">
        <v>1470</v>
      </c>
      <c r="AG321" t="s">
        <v>418</v>
      </c>
      <c r="AH321">
        <v>0.49271169872780002</v>
      </c>
      <c r="AI321" t="s">
        <v>5</v>
      </c>
      <c r="AJ321">
        <v>0.99877510000000003</v>
      </c>
      <c r="AK321" t="s">
        <v>4</v>
      </c>
      <c r="AL321">
        <v>1.74442E-2</v>
      </c>
    </row>
    <row r="322" spans="1:44" x14ac:dyDescent="0.25">
      <c r="A322" t="str">
        <f t="shared" ref="A322:A385" si="5">CONCATENATE(B322, "_", H322)</f>
        <v>feynman_II_11_28_15795</v>
      </c>
      <c r="B322" t="s">
        <v>45</v>
      </c>
      <c r="C322" t="s">
        <v>189</v>
      </c>
      <c r="D322">
        <v>7200</v>
      </c>
      <c r="E322" t="s">
        <v>190</v>
      </c>
      <c r="F322">
        <v>1000000</v>
      </c>
      <c r="G322" t="s">
        <v>191</v>
      </c>
      <c r="H322">
        <v>15795</v>
      </c>
      <c r="I322" t="s">
        <v>192</v>
      </c>
      <c r="J322">
        <v>1E-3</v>
      </c>
      <c r="K322" t="s">
        <v>3</v>
      </c>
      <c r="L322">
        <v>0.99998799999999999</v>
      </c>
      <c r="M322" t="s">
        <v>2</v>
      </c>
      <c r="N322">
        <v>1.0054E-3</v>
      </c>
      <c r="O322" t="s">
        <v>17</v>
      </c>
      <c r="P322">
        <v>10</v>
      </c>
      <c r="Q322" t="s">
        <v>0</v>
      </c>
      <c r="R322">
        <v>4739.5</v>
      </c>
      <c r="S322" t="s">
        <v>152</v>
      </c>
      <c r="T322">
        <v>9</v>
      </c>
      <c r="U322" t="s">
        <v>153</v>
      </c>
      <c r="V322">
        <v>1680</v>
      </c>
      <c r="W322" t="s">
        <v>151</v>
      </c>
      <c r="X322">
        <v>1000528</v>
      </c>
      <c r="Y322" t="s">
        <v>1</v>
      </c>
      <c r="Z322" t="e" cm="1">
        <f t="array" aca="1" ref="Z322" ca="1">-0.2376694651527+(1.2392844105298*pow(2.2,(x0*X1)))</f>
        <v>#NAME?</v>
      </c>
      <c r="AA322" t="s">
        <v>512</v>
      </c>
      <c r="AB322" t="s">
        <v>1471</v>
      </c>
      <c r="AC322" t="s">
        <v>418</v>
      </c>
      <c r="AD322">
        <v>0.23766946515269999</v>
      </c>
      <c r="AE322" t="s">
        <v>5</v>
      </c>
      <c r="AF322">
        <v>0.99998799999999999</v>
      </c>
      <c r="AG322" t="s">
        <v>4</v>
      </c>
      <c r="AH322">
        <v>1.0076E-3</v>
      </c>
    </row>
    <row r="323" spans="1:44" x14ac:dyDescent="0.25">
      <c r="A323" t="str">
        <f t="shared" si="5"/>
        <v>feynman_I_29_4_860</v>
      </c>
      <c r="B323" t="s">
        <v>38</v>
      </c>
      <c r="C323" t="s">
        <v>189</v>
      </c>
      <c r="D323">
        <v>7200</v>
      </c>
      <c r="E323" t="s">
        <v>190</v>
      </c>
      <c r="F323">
        <v>1000000</v>
      </c>
      <c r="G323" t="s">
        <v>191</v>
      </c>
      <c r="H323">
        <v>860</v>
      </c>
      <c r="I323" t="s">
        <v>192</v>
      </c>
      <c r="J323">
        <v>1E-3</v>
      </c>
      <c r="K323" t="s">
        <v>3</v>
      </c>
      <c r="L323">
        <v>1</v>
      </c>
      <c r="M323" t="s">
        <v>2</v>
      </c>
      <c r="N323">
        <v>0</v>
      </c>
      <c r="O323" t="s">
        <v>17</v>
      </c>
      <c r="P323">
        <v>8</v>
      </c>
      <c r="Q323" t="s">
        <v>0</v>
      </c>
      <c r="R323">
        <v>3.4</v>
      </c>
      <c r="S323" t="s">
        <v>152</v>
      </c>
      <c r="T323">
        <v>1</v>
      </c>
      <c r="U323" t="s">
        <v>153</v>
      </c>
      <c r="V323">
        <v>2</v>
      </c>
      <c r="W323" t="s">
        <v>151</v>
      </c>
      <c r="X323">
        <v>798</v>
      </c>
      <c r="Y323" t="s">
        <v>1</v>
      </c>
      <c r="Z323" t="s">
        <v>521</v>
      </c>
      <c r="AA323" t="s">
        <v>512</v>
      </c>
      <c r="AB323" t="s">
        <v>522</v>
      </c>
      <c r="AC323" t="s">
        <v>5</v>
      </c>
      <c r="AD323">
        <v>1</v>
      </c>
      <c r="AE323" t="s">
        <v>4</v>
      </c>
      <c r="AF323">
        <v>0</v>
      </c>
    </row>
    <row r="324" spans="1:44" x14ac:dyDescent="0.25">
      <c r="A324" t="str">
        <f t="shared" si="5"/>
        <v>feynman_III_7_38_860</v>
      </c>
      <c r="B324" t="s">
        <v>76</v>
      </c>
      <c r="C324" t="s">
        <v>189</v>
      </c>
      <c r="D324">
        <v>7200</v>
      </c>
      <c r="E324" t="s">
        <v>190</v>
      </c>
      <c r="F324">
        <v>1000000</v>
      </c>
      <c r="G324" t="s">
        <v>191</v>
      </c>
      <c r="H324">
        <v>860</v>
      </c>
      <c r="I324" t="s">
        <v>192</v>
      </c>
      <c r="J324">
        <v>1E-3</v>
      </c>
      <c r="K324" t="s">
        <v>3</v>
      </c>
      <c r="L324">
        <v>1</v>
      </c>
      <c r="M324" t="s">
        <v>2</v>
      </c>
      <c r="N324">
        <v>0</v>
      </c>
      <c r="O324" t="s">
        <v>17</v>
      </c>
      <c r="P324">
        <v>10</v>
      </c>
      <c r="Q324" t="s">
        <v>0</v>
      </c>
      <c r="R324">
        <v>7.1</v>
      </c>
      <c r="S324" t="s">
        <v>152</v>
      </c>
      <c r="T324">
        <v>1</v>
      </c>
      <c r="U324" t="s">
        <v>153</v>
      </c>
      <c r="V324">
        <v>3</v>
      </c>
      <c r="W324" t="s">
        <v>151</v>
      </c>
      <c r="X324">
        <v>1543</v>
      </c>
      <c r="Y324" t="s">
        <v>1</v>
      </c>
      <c r="Z324" t="s">
        <v>537</v>
      </c>
      <c r="AA324" t="s">
        <v>512</v>
      </c>
      <c r="AB324" t="s">
        <v>538</v>
      </c>
      <c r="AC324" t="s">
        <v>5</v>
      </c>
      <c r="AD324">
        <v>1</v>
      </c>
      <c r="AE324" t="s">
        <v>4</v>
      </c>
      <c r="AF324">
        <v>0</v>
      </c>
    </row>
    <row r="325" spans="1:44" x14ac:dyDescent="0.25">
      <c r="A325" t="str">
        <f t="shared" si="5"/>
        <v>feynman_I_18_14_860</v>
      </c>
      <c r="B325" t="s">
        <v>111</v>
      </c>
      <c r="C325" t="s">
        <v>189</v>
      </c>
      <c r="D325">
        <v>7200</v>
      </c>
      <c r="E325" t="s">
        <v>190</v>
      </c>
      <c r="F325">
        <v>1000000</v>
      </c>
      <c r="G325" t="s">
        <v>191</v>
      </c>
      <c r="H325">
        <v>860</v>
      </c>
      <c r="I325" t="s">
        <v>192</v>
      </c>
      <c r="J325">
        <v>1E-3</v>
      </c>
      <c r="K325" t="s">
        <v>3</v>
      </c>
      <c r="L325">
        <v>1</v>
      </c>
      <c r="M325" t="s">
        <v>2</v>
      </c>
      <c r="N325">
        <v>0</v>
      </c>
      <c r="O325" t="s">
        <v>17</v>
      </c>
      <c r="P325">
        <v>13</v>
      </c>
      <c r="Q325" t="s">
        <v>0</v>
      </c>
      <c r="R325">
        <v>16</v>
      </c>
      <c r="S325" t="s">
        <v>152</v>
      </c>
      <c r="T325">
        <v>1</v>
      </c>
      <c r="U325" t="s">
        <v>153</v>
      </c>
      <c r="V325">
        <v>5</v>
      </c>
      <c r="W325" t="s">
        <v>151</v>
      </c>
      <c r="X325">
        <v>3555</v>
      </c>
      <c r="Y325" t="s">
        <v>1</v>
      </c>
      <c r="Z325" t="s">
        <v>746</v>
      </c>
      <c r="AA325" t="s">
        <v>512</v>
      </c>
      <c r="AB325" t="s">
        <v>747</v>
      </c>
      <c r="AC325" t="s">
        <v>5</v>
      </c>
      <c r="AD325">
        <v>1</v>
      </c>
      <c r="AE325" t="s">
        <v>4</v>
      </c>
      <c r="AF325">
        <v>0</v>
      </c>
    </row>
    <row r="326" spans="1:44" x14ac:dyDescent="0.25">
      <c r="A326" t="str">
        <f t="shared" si="5"/>
        <v>feynman_III_13_18_860</v>
      </c>
      <c r="B326" t="s">
        <v>114</v>
      </c>
      <c r="C326" t="s">
        <v>189</v>
      </c>
      <c r="D326">
        <v>7200</v>
      </c>
      <c r="E326" t="s">
        <v>190</v>
      </c>
      <c r="F326">
        <v>1000000</v>
      </c>
      <c r="G326" t="s">
        <v>191</v>
      </c>
      <c r="H326">
        <v>860</v>
      </c>
      <c r="I326" t="s">
        <v>192</v>
      </c>
      <c r="J326">
        <v>1E-3</v>
      </c>
      <c r="K326" t="s">
        <v>3</v>
      </c>
      <c r="L326">
        <v>1</v>
      </c>
      <c r="M326" t="s">
        <v>2</v>
      </c>
      <c r="N326">
        <v>0</v>
      </c>
      <c r="O326" t="s">
        <v>17</v>
      </c>
      <c r="P326">
        <v>16</v>
      </c>
      <c r="Q326" t="s">
        <v>0</v>
      </c>
      <c r="R326">
        <v>19.7</v>
      </c>
      <c r="S326" t="s">
        <v>152</v>
      </c>
      <c r="T326">
        <v>1</v>
      </c>
      <c r="U326" t="s">
        <v>153</v>
      </c>
      <c r="V326">
        <v>5</v>
      </c>
      <c r="W326" t="s">
        <v>151</v>
      </c>
      <c r="X326">
        <v>3872</v>
      </c>
      <c r="Y326" t="s">
        <v>1</v>
      </c>
      <c r="Z326" t="s">
        <v>807</v>
      </c>
      <c r="AA326" t="s">
        <v>512</v>
      </c>
      <c r="AB326" t="s">
        <v>572</v>
      </c>
      <c r="AC326" t="s">
        <v>421</v>
      </c>
      <c r="AD326" s="7">
        <v>1E-13</v>
      </c>
      <c r="AE326" t="s">
        <v>5</v>
      </c>
      <c r="AF326">
        <v>1</v>
      </c>
      <c r="AG326" t="s">
        <v>4</v>
      </c>
      <c r="AH326">
        <v>0</v>
      </c>
    </row>
    <row r="327" spans="1:44" x14ac:dyDescent="0.25">
      <c r="A327" t="str">
        <f t="shared" si="5"/>
        <v>feynman_I_15_3x_860</v>
      </c>
      <c r="B327" t="s">
        <v>93</v>
      </c>
      <c r="C327" t="s">
        <v>189</v>
      </c>
      <c r="D327">
        <v>7200</v>
      </c>
      <c r="E327" t="s">
        <v>190</v>
      </c>
      <c r="F327">
        <v>1000000</v>
      </c>
      <c r="G327" t="s">
        <v>191</v>
      </c>
      <c r="H327">
        <v>860</v>
      </c>
      <c r="I327" t="s">
        <v>192</v>
      </c>
      <c r="J327">
        <v>1E-3</v>
      </c>
      <c r="K327" t="s">
        <v>3</v>
      </c>
      <c r="L327">
        <v>0.99979209999999996</v>
      </c>
      <c r="M327" t="s">
        <v>2</v>
      </c>
      <c r="N327">
        <v>2.3149400000000001E-2</v>
      </c>
      <c r="O327" t="s">
        <v>17</v>
      </c>
      <c r="P327">
        <v>26</v>
      </c>
      <c r="Q327" t="s">
        <v>0</v>
      </c>
      <c r="R327">
        <v>6329.4</v>
      </c>
      <c r="S327" t="s">
        <v>152</v>
      </c>
      <c r="T327">
        <v>5</v>
      </c>
      <c r="U327" t="s">
        <v>153</v>
      </c>
      <c r="V327">
        <v>659</v>
      </c>
      <c r="W327" t="s">
        <v>151</v>
      </c>
      <c r="X327">
        <v>1000057</v>
      </c>
      <c r="Y327" t="s">
        <v>1</v>
      </c>
      <c r="Z327" t="s">
        <v>808</v>
      </c>
      <c r="AA327" t="s">
        <v>512</v>
      </c>
      <c r="AB327" t="s">
        <v>1472</v>
      </c>
      <c r="AC327" t="s">
        <v>421</v>
      </c>
      <c r="AD327" t="s">
        <v>1473</v>
      </c>
      <c r="AE327" t="s">
        <v>418</v>
      </c>
      <c r="AF327" t="s">
        <v>1474</v>
      </c>
      <c r="AG327" t="s">
        <v>421</v>
      </c>
      <c r="AH327">
        <v>5.67040172202E-2</v>
      </c>
      <c r="AI327" t="s">
        <v>5</v>
      </c>
      <c r="AJ327">
        <v>0.99978350000000005</v>
      </c>
      <c r="AK327" t="s">
        <v>4</v>
      </c>
      <c r="AL327">
        <v>2.3522700000000001E-2</v>
      </c>
    </row>
    <row r="328" spans="1:44" x14ac:dyDescent="0.25">
      <c r="A328" t="str">
        <f t="shared" si="5"/>
        <v>feynman_II_35_21_860</v>
      </c>
      <c r="B328" t="s">
        <v>121</v>
      </c>
      <c r="C328" t="s">
        <v>189</v>
      </c>
      <c r="D328">
        <v>7200</v>
      </c>
      <c r="E328" t="s">
        <v>190</v>
      </c>
      <c r="F328">
        <v>1000000</v>
      </c>
      <c r="G328" t="s">
        <v>191</v>
      </c>
      <c r="H328">
        <v>860</v>
      </c>
      <c r="I328" t="s">
        <v>192</v>
      </c>
      <c r="J328">
        <v>1E-3</v>
      </c>
      <c r="K328" t="s">
        <v>3</v>
      </c>
      <c r="L328">
        <v>0.99880880000000005</v>
      </c>
      <c r="M328" t="s">
        <v>2</v>
      </c>
      <c r="N328">
        <v>0.17397760000000001</v>
      </c>
      <c r="O328" t="s">
        <v>17</v>
      </c>
      <c r="P328">
        <v>90</v>
      </c>
      <c r="Q328" t="s">
        <v>0</v>
      </c>
      <c r="R328">
        <v>7202.2</v>
      </c>
      <c r="S328" t="s">
        <v>152</v>
      </c>
      <c r="T328">
        <v>3</v>
      </c>
      <c r="U328" t="s">
        <v>153</v>
      </c>
      <c r="V328">
        <v>144</v>
      </c>
      <c r="W328" t="s">
        <v>151</v>
      </c>
      <c r="X328">
        <v>787675</v>
      </c>
      <c r="Y328" t="s">
        <v>1</v>
      </c>
      <c r="Z328" t="s">
        <v>809</v>
      </c>
      <c r="AA328" t="s">
        <v>512</v>
      </c>
      <c r="AB328" t="s">
        <v>1475</v>
      </c>
      <c r="AC328" t="s">
        <v>421</v>
      </c>
      <c r="AD328" t="s">
        <v>1476</v>
      </c>
      <c r="AE328" t="s">
        <v>421</v>
      </c>
      <c r="AF328" t="s">
        <v>1477</v>
      </c>
      <c r="AG328" t="s">
        <v>421</v>
      </c>
      <c r="AH328" t="s">
        <v>1478</v>
      </c>
      <c r="AI328" t="s">
        <v>421</v>
      </c>
      <c r="AJ328" t="s">
        <v>1479</v>
      </c>
      <c r="AK328" t="s">
        <v>421</v>
      </c>
      <c r="AL328" t="s">
        <v>1480</v>
      </c>
      <c r="AM328" t="s">
        <v>418</v>
      </c>
      <c r="AN328" t="s">
        <v>1481</v>
      </c>
      <c r="AO328" t="s">
        <v>5</v>
      </c>
      <c r="AP328">
        <v>0.99879439999999997</v>
      </c>
      <c r="AQ328" t="s">
        <v>4</v>
      </c>
      <c r="AR328">
        <v>0.17466180000000001</v>
      </c>
    </row>
    <row r="329" spans="1:44" x14ac:dyDescent="0.25">
      <c r="A329" t="str">
        <f t="shared" si="5"/>
        <v>feynman_I_32_5_860</v>
      </c>
      <c r="B329" t="s">
        <v>108</v>
      </c>
      <c r="C329" t="s">
        <v>189</v>
      </c>
      <c r="D329">
        <v>7200</v>
      </c>
      <c r="E329" t="s">
        <v>190</v>
      </c>
      <c r="F329">
        <v>1000000</v>
      </c>
      <c r="G329" t="s">
        <v>191</v>
      </c>
      <c r="H329">
        <v>860</v>
      </c>
      <c r="I329" t="s">
        <v>192</v>
      </c>
      <c r="J329">
        <v>1E-3</v>
      </c>
      <c r="K329" t="s">
        <v>3</v>
      </c>
      <c r="L329">
        <v>1</v>
      </c>
      <c r="M329" t="s">
        <v>2</v>
      </c>
      <c r="N329">
        <v>0</v>
      </c>
      <c r="O329" t="s">
        <v>17</v>
      </c>
      <c r="P329">
        <v>18</v>
      </c>
      <c r="Q329" t="s">
        <v>0</v>
      </c>
      <c r="R329">
        <v>1229.5999999999999</v>
      </c>
      <c r="S329" t="s">
        <v>152</v>
      </c>
      <c r="T329">
        <v>4</v>
      </c>
      <c r="U329" t="s">
        <v>153</v>
      </c>
      <c r="V329">
        <v>121</v>
      </c>
      <c r="W329" t="s">
        <v>151</v>
      </c>
      <c r="X329">
        <v>209325</v>
      </c>
      <c r="Y329" t="s">
        <v>1</v>
      </c>
      <c r="Z329" t="s">
        <v>583</v>
      </c>
      <c r="AA329" t="s">
        <v>512</v>
      </c>
      <c r="AB329" t="s">
        <v>584</v>
      </c>
      <c r="AC329" t="s">
        <v>5</v>
      </c>
      <c r="AD329">
        <v>1</v>
      </c>
      <c r="AE329" t="s">
        <v>4</v>
      </c>
      <c r="AF329">
        <v>0</v>
      </c>
    </row>
    <row r="330" spans="1:44" x14ac:dyDescent="0.25">
      <c r="A330" t="str">
        <f t="shared" si="5"/>
        <v>feynman_II_8_7_860</v>
      </c>
      <c r="B330" t="s">
        <v>80</v>
      </c>
      <c r="C330" t="s">
        <v>189</v>
      </c>
      <c r="D330">
        <v>7200</v>
      </c>
      <c r="E330" t="s">
        <v>190</v>
      </c>
      <c r="F330">
        <v>1000000</v>
      </c>
      <c r="G330" t="s">
        <v>191</v>
      </c>
      <c r="H330">
        <v>860</v>
      </c>
      <c r="I330" t="s">
        <v>192</v>
      </c>
      <c r="J330">
        <v>1E-3</v>
      </c>
      <c r="K330" t="s">
        <v>3</v>
      </c>
      <c r="L330">
        <v>1</v>
      </c>
      <c r="M330" t="s">
        <v>2</v>
      </c>
      <c r="N330">
        <v>0</v>
      </c>
      <c r="O330" t="s">
        <v>17</v>
      </c>
      <c r="P330">
        <v>14</v>
      </c>
      <c r="Q330" t="s">
        <v>0</v>
      </c>
      <c r="R330">
        <v>13.6</v>
      </c>
      <c r="S330" t="s">
        <v>152</v>
      </c>
      <c r="T330">
        <v>1</v>
      </c>
      <c r="U330" t="s">
        <v>153</v>
      </c>
      <c r="V330">
        <v>4</v>
      </c>
      <c r="W330" t="s">
        <v>151</v>
      </c>
      <c r="X330">
        <v>2643</v>
      </c>
      <c r="Y330" t="s">
        <v>1</v>
      </c>
      <c r="Z330" t="s">
        <v>748</v>
      </c>
      <c r="AA330" t="s">
        <v>512</v>
      </c>
      <c r="AB330" t="s">
        <v>749</v>
      </c>
      <c r="AC330" t="s">
        <v>5</v>
      </c>
      <c r="AD330">
        <v>1</v>
      </c>
      <c r="AE330" t="s">
        <v>4</v>
      </c>
      <c r="AF330">
        <v>0</v>
      </c>
    </row>
    <row r="331" spans="1:44" x14ac:dyDescent="0.25">
      <c r="A331" t="str">
        <f t="shared" si="5"/>
        <v>feynman_test_12_860</v>
      </c>
      <c r="B331" t="s">
        <v>124</v>
      </c>
      <c r="C331" t="s">
        <v>189</v>
      </c>
      <c r="D331">
        <v>7200</v>
      </c>
      <c r="E331" t="s">
        <v>190</v>
      </c>
      <c r="F331">
        <v>1000000</v>
      </c>
      <c r="G331" t="s">
        <v>191</v>
      </c>
      <c r="H331">
        <v>860</v>
      </c>
      <c r="I331" t="s">
        <v>192</v>
      </c>
      <c r="J331">
        <v>1E-3</v>
      </c>
      <c r="K331" t="s">
        <v>3</v>
      </c>
      <c r="L331">
        <v>0.99999830000000001</v>
      </c>
      <c r="M331" t="s">
        <v>2</v>
      </c>
      <c r="N331">
        <v>1.8845500000000001E-2</v>
      </c>
      <c r="O331" t="s">
        <v>17</v>
      </c>
      <c r="P331">
        <v>10</v>
      </c>
      <c r="Q331" t="s">
        <v>0</v>
      </c>
      <c r="R331">
        <v>6767.8</v>
      </c>
      <c r="S331" t="s">
        <v>152</v>
      </c>
      <c r="T331">
        <v>4</v>
      </c>
      <c r="U331" t="s">
        <v>153</v>
      </c>
      <c r="V331">
        <v>856</v>
      </c>
      <c r="W331" t="s">
        <v>151</v>
      </c>
      <c r="X331">
        <v>1000692</v>
      </c>
      <c r="Y331" t="s">
        <v>1</v>
      </c>
      <c r="Z331" t="s">
        <v>634</v>
      </c>
      <c r="AA331" t="s">
        <v>512</v>
      </c>
      <c r="AB331" t="s">
        <v>635</v>
      </c>
      <c r="AC331" t="s">
        <v>5</v>
      </c>
      <c r="AD331">
        <v>0.99999839999999995</v>
      </c>
      <c r="AE331" t="s">
        <v>4</v>
      </c>
      <c r="AF331">
        <v>1.84257E-2</v>
      </c>
    </row>
    <row r="332" spans="1:44" x14ac:dyDescent="0.25">
      <c r="A332" t="str">
        <f t="shared" si="5"/>
        <v>feynman_I_10_7_15795</v>
      </c>
      <c r="B332" t="s">
        <v>57</v>
      </c>
      <c r="C332" t="s">
        <v>189</v>
      </c>
      <c r="D332">
        <v>7200</v>
      </c>
      <c r="E332" t="s">
        <v>190</v>
      </c>
      <c r="F332">
        <v>1000000</v>
      </c>
      <c r="G332" t="s">
        <v>191</v>
      </c>
      <c r="H332">
        <v>15795</v>
      </c>
      <c r="I332" t="s">
        <v>192</v>
      </c>
      <c r="J332">
        <v>1E-3</v>
      </c>
      <c r="K332" t="s">
        <v>3</v>
      </c>
      <c r="L332">
        <v>0.99999729999999998</v>
      </c>
      <c r="M332" t="s">
        <v>2</v>
      </c>
      <c r="N332">
        <v>1.9973E-3</v>
      </c>
      <c r="O332" t="s">
        <v>17</v>
      </c>
      <c r="P332">
        <v>20</v>
      </c>
      <c r="Q332" t="s">
        <v>0</v>
      </c>
      <c r="R332">
        <v>5804.3</v>
      </c>
      <c r="S332" t="s">
        <v>152</v>
      </c>
      <c r="T332">
        <v>9</v>
      </c>
      <c r="U332" t="s">
        <v>153</v>
      </c>
      <c r="V332">
        <v>1071</v>
      </c>
      <c r="W332" t="s">
        <v>151</v>
      </c>
      <c r="X332">
        <v>1000457</v>
      </c>
      <c r="Y332" t="s">
        <v>1</v>
      </c>
      <c r="Z332" t="s">
        <v>810</v>
      </c>
      <c r="AA332" t="s">
        <v>512</v>
      </c>
      <c r="AB332" t="s">
        <v>1482</v>
      </c>
      <c r="AC332" t="s">
        <v>421</v>
      </c>
      <c r="AD332" t="s">
        <v>667</v>
      </c>
      <c r="AE332" t="s">
        <v>421</v>
      </c>
      <c r="AF332" t="s">
        <v>1483</v>
      </c>
      <c r="AG332" t="s">
        <v>5</v>
      </c>
      <c r="AH332">
        <v>0.99999729999999998</v>
      </c>
      <c r="AI332" t="s">
        <v>4</v>
      </c>
      <c r="AJ332">
        <v>1.9845000000000002E-3</v>
      </c>
    </row>
    <row r="333" spans="1:44" x14ac:dyDescent="0.25">
      <c r="A333" t="str">
        <f t="shared" si="5"/>
        <v>feynman_I_25_13_860</v>
      </c>
      <c r="B333" t="s">
        <v>35</v>
      </c>
      <c r="C333" t="s">
        <v>189</v>
      </c>
      <c r="D333">
        <v>7200</v>
      </c>
      <c r="E333" t="s">
        <v>190</v>
      </c>
      <c r="F333">
        <v>1000000</v>
      </c>
      <c r="G333" t="s">
        <v>191</v>
      </c>
      <c r="H333">
        <v>860</v>
      </c>
      <c r="I333" t="s">
        <v>192</v>
      </c>
      <c r="J333">
        <v>1E-3</v>
      </c>
      <c r="K333" t="s">
        <v>3</v>
      </c>
      <c r="L333">
        <v>1</v>
      </c>
      <c r="M333" t="s">
        <v>2</v>
      </c>
      <c r="N333">
        <v>0</v>
      </c>
      <c r="O333" t="s">
        <v>17</v>
      </c>
      <c r="P333">
        <v>8</v>
      </c>
      <c r="Q333" t="s">
        <v>0</v>
      </c>
      <c r="R333">
        <v>3.7</v>
      </c>
      <c r="S333" t="s">
        <v>152</v>
      </c>
      <c r="T333">
        <v>1</v>
      </c>
      <c r="U333" t="s">
        <v>153</v>
      </c>
      <c r="V333">
        <v>2</v>
      </c>
      <c r="W333" t="s">
        <v>151</v>
      </c>
      <c r="X333">
        <v>798</v>
      </c>
      <c r="Y333" t="s">
        <v>1</v>
      </c>
      <c r="Z333" t="s">
        <v>521</v>
      </c>
      <c r="AA333" t="s">
        <v>512</v>
      </c>
      <c r="AB333" t="s">
        <v>522</v>
      </c>
      <c r="AC333" t="s">
        <v>5</v>
      </c>
      <c r="AD333">
        <v>1</v>
      </c>
      <c r="AE333" t="s">
        <v>4</v>
      </c>
      <c r="AF333">
        <v>0</v>
      </c>
    </row>
    <row r="334" spans="1:44" x14ac:dyDescent="0.25">
      <c r="A334" t="str">
        <f t="shared" si="5"/>
        <v>feynman_II_34_2a_860</v>
      </c>
      <c r="B334" t="s">
        <v>66</v>
      </c>
      <c r="C334" t="s">
        <v>189</v>
      </c>
      <c r="D334">
        <v>7200</v>
      </c>
      <c r="E334" t="s">
        <v>190</v>
      </c>
      <c r="F334">
        <v>1000000</v>
      </c>
      <c r="G334" t="s">
        <v>191</v>
      </c>
      <c r="H334">
        <v>860</v>
      </c>
      <c r="I334" t="s">
        <v>192</v>
      </c>
      <c r="J334">
        <v>1E-3</v>
      </c>
      <c r="K334" t="s">
        <v>3</v>
      </c>
      <c r="L334">
        <v>1</v>
      </c>
      <c r="M334" t="s">
        <v>2</v>
      </c>
      <c r="N334">
        <v>0</v>
      </c>
      <c r="O334" t="s">
        <v>17</v>
      </c>
      <c r="P334">
        <v>10</v>
      </c>
      <c r="Q334" t="s">
        <v>0</v>
      </c>
      <c r="R334">
        <v>7.1</v>
      </c>
      <c r="S334" t="s">
        <v>152</v>
      </c>
      <c r="T334">
        <v>1</v>
      </c>
      <c r="U334" t="s">
        <v>153</v>
      </c>
      <c r="V334">
        <v>3</v>
      </c>
      <c r="W334" t="s">
        <v>151</v>
      </c>
      <c r="X334">
        <v>1543</v>
      </c>
      <c r="Y334" t="s">
        <v>1</v>
      </c>
      <c r="Z334" t="s">
        <v>535</v>
      </c>
      <c r="AA334" t="s">
        <v>512</v>
      </c>
      <c r="AB334" t="s">
        <v>536</v>
      </c>
      <c r="AC334" t="s">
        <v>5</v>
      </c>
      <c r="AD334">
        <v>1</v>
      </c>
      <c r="AE334" t="s">
        <v>4</v>
      </c>
      <c r="AF334">
        <v>0</v>
      </c>
    </row>
    <row r="335" spans="1:44" x14ac:dyDescent="0.25">
      <c r="A335" t="str">
        <f t="shared" si="5"/>
        <v>feynman_I_43_16_860</v>
      </c>
      <c r="B335" t="s">
        <v>100</v>
      </c>
      <c r="C335" t="s">
        <v>189</v>
      </c>
      <c r="D335">
        <v>7200</v>
      </c>
      <c r="E335" t="s">
        <v>190</v>
      </c>
      <c r="F335">
        <v>1000000</v>
      </c>
      <c r="G335" t="s">
        <v>191</v>
      </c>
      <c r="H335">
        <v>860</v>
      </c>
      <c r="I335" t="s">
        <v>192</v>
      </c>
      <c r="J335">
        <v>1E-3</v>
      </c>
      <c r="K335" t="s">
        <v>3</v>
      </c>
      <c r="L335">
        <v>1</v>
      </c>
      <c r="M335" t="s">
        <v>2</v>
      </c>
      <c r="N335">
        <v>0</v>
      </c>
      <c r="O335" t="s">
        <v>17</v>
      </c>
      <c r="P335">
        <v>12</v>
      </c>
      <c r="Q335" t="s">
        <v>0</v>
      </c>
      <c r="R335">
        <v>10.9</v>
      </c>
      <c r="S335" t="s">
        <v>152</v>
      </c>
      <c r="T335">
        <v>1</v>
      </c>
      <c r="U335" t="s">
        <v>153</v>
      </c>
      <c r="V335">
        <v>4</v>
      </c>
      <c r="W335" t="s">
        <v>151</v>
      </c>
      <c r="X335">
        <v>2466</v>
      </c>
      <c r="Y335" t="s">
        <v>1</v>
      </c>
      <c r="Z335" t="s">
        <v>555</v>
      </c>
      <c r="AA335" t="s">
        <v>512</v>
      </c>
      <c r="AB335" t="s">
        <v>556</v>
      </c>
      <c r="AC335" t="s">
        <v>5</v>
      </c>
      <c r="AD335">
        <v>1</v>
      </c>
      <c r="AE335" t="s">
        <v>4</v>
      </c>
      <c r="AF335">
        <v>0</v>
      </c>
    </row>
    <row r="336" spans="1:44" x14ac:dyDescent="0.25">
      <c r="A336" t="str">
        <f t="shared" si="5"/>
        <v>strogatz_glider2_860</v>
      </c>
      <c r="B336" t="s">
        <v>19</v>
      </c>
      <c r="C336" t="s">
        <v>189</v>
      </c>
      <c r="D336">
        <v>7200</v>
      </c>
      <c r="E336" t="s">
        <v>190</v>
      </c>
      <c r="F336">
        <v>1000000</v>
      </c>
      <c r="G336" t="s">
        <v>191</v>
      </c>
      <c r="H336">
        <v>860</v>
      </c>
      <c r="I336" t="s">
        <v>192</v>
      </c>
      <c r="J336">
        <v>1E-3</v>
      </c>
      <c r="K336" t="s">
        <v>3</v>
      </c>
      <c r="L336">
        <v>1</v>
      </c>
      <c r="M336" t="s">
        <v>2</v>
      </c>
      <c r="N336">
        <v>0</v>
      </c>
      <c r="O336" t="s">
        <v>17</v>
      </c>
      <c r="P336">
        <v>15</v>
      </c>
      <c r="Q336" t="s">
        <v>0</v>
      </c>
      <c r="R336">
        <v>8.1</v>
      </c>
      <c r="S336" t="s">
        <v>152</v>
      </c>
      <c r="T336">
        <v>2</v>
      </c>
      <c r="U336" t="s">
        <v>153</v>
      </c>
      <c r="V336">
        <v>9</v>
      </c>
      <c r="W336" t="s">
        <v>151</v>
      </c>
      <c r="X336">
        <v>5152</v>
      </c>
      <c r="Y336" t="s">
        <v>1</v>
      </c>
      <c r="Z336" t="s">
        <v>811</v>
      </c>
      <c r="AA336" t="s">
        <v>512</v>
      </c>
      <c r="AB336" t="s">
        <v>427</v>
      </c>
      <c r="AC336" t="s">
        <v>418</v>
      </c>
      <c r="AD336" t="s">
        <v>1484</v>
      </c>
      <c r="AE336" t="s">
        <v>5</v>
      </c>
      <c r="AF336">
        <v>1</v>
      </c>
      <c r="AG336" t="s">
        <v>4</v>
      </c>
      <c r="AH336">
        <v>0</v>
      </c>
    </row>
    <row r="337" spans="1:52" x14ac:dyDescent="0.25">
      <c r="A337" t="str">
        <f t="shared" si="5"/>
        <v>feynman_II_27_16_860</v>
      </c>
      <c r="B337" t="s">
        <v>79</v>
      </c>
      <c r="C337" t="s">
        <v>189</v>
      </c>
      <c r="D337">
        <v>7200</v>
      </c>
      <c r="E337" t="s">
        <v>190</v>
      </c>
      <c r="F337">
        <v>1000000</v>
      </c>
      <c r="G337" t="s">
        <v>191</v>
      </c>
      <c r="H337">
        <v>860</v>
      </c>
      <c r="I337" t="s">
        <v>192</v>
      </c>
      <c r="J337">
        <v>1E-3</v>
      </c>
      <c r="K337" t="s">
        <v>3</v>
      </c>
      <c r="L337">
        <v>1</v>
      </c>
      <c r="M337" t="s">
        <v>2</v>
      </c>
      <c r="N337">
        <v>0</v>
      </c>
      <c r="O337" t="s">
        <v>17</v>
      </c>
      <c r="P337">
        <v>12</v>
      </c>
      <c r="Q337" t="s">
        <v>0</v>
      </c>
      <c r="R337">
        <v>12.5</v>
      </c>
      <c r="S337" t="s">
        <v>152</v>
      </c>
      <c r="T337">
        <v>1</v>
      </c>
      <c r="U337" t="s">
        <v>153</v>
      </c>
      <c r="V337">
        <v>4</v>
      </c>
      <c r="W337" t="s">
        <v>151</v>
      </c>
      <c r="X337">
        <v>2608</v>
      </c>
      <c r="Y337" t="s">
        <v>1</v>
      </c>
      <c r="Z337" t="e" cm="1">
        <f t="array" aca="1" ref="Z337" ca="1">-0.0000000000001+(((1*x0)*X1)*pow(X2,2))</f>
        <v>#NAME?</v>
      </c>
      <c r="AA337" t="s">
        <v>512</v>
      </c>
      <c r="AB337" t="s">
        <v>586</v>
      </c>
      <c r="AC337" t="s">
        <v>418</v>
      </c>
      <c r="AD337" s="7">
        <v>1E-13</v>
      </c>
      <c r="AE337" t="s">
        <v>5</v>
      </c>
      <c r="AF337">
        <v>1</v>
      </c>
      <c r="AG337" t="s">
        <v>4</v>
      </c>
      <c r="AH337">
        <v>0</v>
      </c>
    </row>
    <row r="338" spans="1:52" x14ac:dyDescent="0.25">
      <c r="A338" t="str">
        <f t="shared" si="5"/>
        <v>feynman_test_19_860</v>
      </c>
      <c r="B338" t="s">
        <v>139</v>
      </c>
      <c r="C338" t="s">
        <v>189</v>
      </c>
      <c r="D338">
        <v>7200</v>
      </c>
      <c r="E338" t="s">
        <v>190</v>
      </c>
      <c r="F338">
        <v>1000000</v>
      </c>
      <c r="G338" t="s">
        <v>191</v>
      </c>
      <c r="H338">
        <v>860</v>
      </c>
      <c r="I338" t="s">
        <v>192</v>
      </c>
      <c r="J338">
        <v>1E-3</v>
      </c>
      <c r="K338" t="s">
        <v>3</v>
      </c>
      <c r="L338">
        <v>1</v>
      </c>
      <c r="M338" t="s">
        <v>2</v>
      </c>
      <c r="N338">
        <v>0</v>
      </c>
      <c r="O338" t="s">
        <v>17</v>
      </c>
      <c r="P338">
        <v>48</v>
      </c>
      <c r="Q338" t="s">
        <v>0</v>
      </c>
      <c r="R338">
        <v>275.7</v>
      </c>
      <c r="S338" t="s">
        <v>152</v>
      </c>
      <c r="T338">
        <v>1</v>
      </c>
      <c r="U338" t="s">
        <v>153</v>
      </c>
      <c r="V338">
        <v>12</v>
      </c>
      <c r="W338" t="s">
        <v>151</v>
      </c>
      <c r="X338">
        <v>36023</v>
      </c>
      <c r="Y338" t="s">
        <v>1</v>
      </c>
      <c r="Z338" t="s">
        <v>596</v>
      </c>
      <c r="AA338" t="s">
        <v>512</v>
      </c>
      <c r="AB338" t="s">
        <v>597</v>
      </c>
      <c r="AC338" t="s">
        <v>421</v>
      </c>
      <c r="AD338" t="s">
        <v>439</v>
      </c>
      <c r="AE338" t="s">
        <v>418</v>
      </c>
      <c r="AF338" t="s">
        <v>440</v>
      </c>
      <c r="AG338" t="s">
        <v>5</v>
      </c>
      <c r="AH338">
        <v>1</v>
      </c>
      <c r="AI338" t="s">
        <v>4</v>
      </c>
      <c r="AJ338">
        <v>0</v>
      </c>
    </row>
    <row r="339" spans="1:52" x14ac:dyDescent="0.25">
      <c r="A339" t="str">
        <f t="shared" si="5"/>
        <v>feynman_I_12_2_860</v>
      </c>
      <c r="B339" t="s">
        <v>110</v>
      </c>
      <c r="C339" t="s">
        <v>189</v>
      </c>
      <c r="D339">
        <v>7200</v>
      </c>
      <c r="E339" t="s">
        <v>190</v>
      </c>
      <c r="F339">
        <v>1000000</v>
      </c>
      <c r="G339" t="s">
        <v>191</v>
      </c>
      <c r="H339">
        <v>860</v>
      </c>
      <c r="I339" t="s">
        <v>192</v>
      </c>
      <c r="J339">
        <v>1E-3</v>
      </c>
      <c r="K339" t="s">
        <v>3</v>
      </c>
      <c r="L339">
        <v>1</v>
      </c>
      <c r="M339" t="s">
        <v>2</v>
      </c>
      <c r="N339">
        <v>0</v>
      </c>
      <c r="O339" t="s">
        <v>17</v>
      </c>
      <c r="P339">
        <v>14</v>
      </c>
      <c r="Q339" t="s">
        <v>0</v>
      </c>
      <c r="R339">
        <v>27.7</v>
      </c>
      <c r="S339" t="s">
        <v>152</v>
      </c>
      <c r="T339">
        <v>1</v>
      </c>
      <c r="U339" t="s">
        <v>153</v>
      </c>
      <c r="V339">
        <v>5</v>
      </c>
      <c r="W339" t="s">
        <v>151</v>
      </c>
      <c r="X339">
        <v>5268</v>
      </c>
      <c r="Y339" t="s">
        <v>1</v>
      </c>
      <c r="Z339" t="s">
        <v>622</v>
      </c>
      <c r="AA339" t="s">
        <v>512</v>
      </c>
      <c r="AB339" t="s">
        <v>623</v>
      </c>
      <c r="AC339" t="s">
        <v>5</v>
      </c>
      <c r="AD339">
        <v>1</v>
      </c>
      <c r="AE339" t="s">
        <v>4</v>
      </c>
      <c r="AF339">
        <v>0</v>
      </c>
    </row>
    <row r="340" spans="1:52" x14ac:dyDescent="0.25">
      <c r="A340" t="str">
        <f t="shared" si="5"/>
        <v>feynman_I_13_12_860</v>
      </c>
      <c r="B340" t="s">
        <v>128</v>
      </c>
      <c r="C340" t="s">
        <v>189</v>
      </c>
      <c r="D340">
        <v>7200</v>
      </c>
      <c r="E340" t="s">
        <v>190</v>
      </c>
      <c r="F340">
        <v>1000000</v>
      </c>
      <c r="G340" t="s">
        <v>191</v>
      </c>
      <c r="H340">
        <v>860</v>
      </c>
      <c r="I340" t="s">
        <v>192</v>
      </c>
      <c r="J340">
        <v>1E-3</v>
      </c>
      <c r="K340" t="s">
        <v>3</v>
      </c>
      <c r="L340">
        <v>1</v>
      </c>
      <c r="M340" t="s">
        <v>2</v>
      </c>
      <c r="N340">
        <v>0</v>
      </c>
      <c r="O340" t="s">
        <v>17</v>
      </c>
      <c r="P340">
        <v>26</v>
      </c>
      <c r="Q340" t="s">
        <v>0</v>
      </c>
      <c r="R340">
        <v>1202.5</v>
      </c>
      <c r="S340" t="s">
        <v>152</v>
      </c>
      <c r="T340">
        <v>4</v>
      </c>
      <c r="U340" t="s">
        <v>153</v>
      </c>
      <c r="V340">
        <v>44</v>
      </c>
      <c r="W340" t="s">
        <v>151</v>
      </c>
      <c r="X340">
        <v>150316</v>
      </c>
      <c r="Y340" t="s">
        <v>1</v>
      </c>
      <c r="Z340" t="s">
        <v>812</v>
      </c>
      <c r="AA340" t="s">
        <v>512</v>
      </c>
      <c r="AB340" t="s">
        <v>1485</v>
      </c>
      <c r="AC340" t="s">
        <v>421</v>
      </c>
      <c r="AD340" t="s">
        <v>1486</v>
      </c>
      <c r="AE340" t="s">
        <v>5</v>
      </c>
      <c r="AF340">
        <v>1</v>
      </c>
      <c r="AG340" t="s">
        <v>4</v>
      </c>
      <c r="AH340">
        <v>0</v>
      </c>
    </row>
    <row r="341" spans="1:52" x14ac:dyDescent="0.25">
      <c r="A341" t="str">
        <f t="shared" si="5"/>
        <v>strogatz_vdp2_5390</v>
      </c>
      <c r="B341" t="s">
        <v>18</v>
      </c>
      <c r="C341" t="s">
        <v>189</v>
      </c>
      <c r="D341">
        <v>7200</v>
      </c>
      <c r="E341" t="s">
        <v>190</v>
      </c>
      <c r="F341">
        <v>1000000</v>
      </c>
      <c r="G341" t="s">
        <v>191</v>
      </c>
      <c r="H341">
        <v>5390</v>
      </c>
      <c r="I341" t="s">
        <v>192</v>
      </c>
      <c r="J341">
        <v>1E-3</v>
      </c>
      <c r="K341" t="s">
        <v>3</v>
      </c>
      <c r="L341">
        <v>1</v>
      </c>
      <c r="M341" t="s">
        <v>2</v>
      </c>
      <c r="N341">
        <v>0</v>
      </c>
      <c r="O341" t="s">
        <v>17</v>
      </c>
      <c r="P341">
        <v>4</v>
      </c>
      <c r="Q341" t="s">
        <v>0</v>
      </c>
      <c r="R341">
        <v>0.6</v>
      </c>
      <c r="S341" t="s">
        <v>152</v>
      </c>
      <c r="T341">
        <v>1</v>
      </c>
      <c r="U341" t="s">
        <v>153</v>
      </c>
      <c r="V341">
        <v>2</v>
      </c>
      <c r="W341" t="s">
        <v>151</v>
      </c>
      <c r="X341">
        <v>451</v>
      </c>
      <c r="Y341" t="s">
        <v>1</v>
      </c>
      <c r="Z341" t="s">
        <v>511</v>
      </c>
      <c r="AA341" t="s">
        <v>512</v>
      </c>
      <c r="AB341" t="e" cm="1">
        <f t="array" ref="AB341">-0.1*x0</f>
        <v>#NAME?</v>
      </c>
      <c r="AC341" t="s">
        <v>5</v>
      </c>
      <c r="AD341">
        <v>1</v>
      </c>
      <c r="AE341" t="s">
        <v>4</v>
      </c>
      <c r="AF341">
        <v>0</v>
      </c>
    </row>
    <row r="342" spans="1:52" x14ac:dyDescent="0.25">
      <c r="A342" t="str">
        <f t="shared" si="5"/>
        <v>feynman_I_14_4_5390</v>
      </c>
      <c r="B342" t="s">
        <v>41</v>
      </c>
      <c r="C342" t="s">
        <v>189</v>
      </c>
      <c r="D342">
        <v>7200</v>
      </c>
      <c r="E342" t="s">
        <v>190</v>
      </c>
      <c r="F342">
        <v>1000000</v>
      </c>
      <c r="G342" t="s">
        <v>191</v>
      </c>
      <c r="H342">
        <v>5390</v>
      </c>
      <c r="I342" t="s">
        <v>192</v>
      </c>
      <c r="J342">
        <v>1E-3</v>
      </c>
      <c r="K342" t="s">
        <v>3</v>
      </c>
      <c r="L342">
        <v>1</v>
      </c>
      <c r="M342" t="s">
        <v>2</v>
      </c>
      <c r="N342">
        <v>0</v>
      </c>
      <c r="O342" t="s">
        <v>17</v>
      </c>
      <c r="P342">
        <v>8</v>
      </c>
      <c r="Q342" t="s">
        <v>0</v>
      </c>
      <c r="R342">
        <v>6.8</v>
      </c>
      <c r="S342" t="s">
        <v>152</v>
      </c>
      <c r="T342">
        <v>1</v>
      </c>
      <c r="U342" t="s">
        <v>153</v>
      </c>
      <c r="V342">
        <v>3</v>
      </c>
      <c r="W342" t="s">
        <v>151</v>
      </c>
      <c r="X342">
        <v>1331</v>
      </c>
      <c r="Y342" t="s">
        <v>1</v>
      </c>
      <c r="Z342" t="s">
        <v>523</v>
      </c>
      <c r="AA342" t="s">
        <v>512</v>
      </c>
      <c r="AB342" t="s">
        <v>524</v>
      </c>
      <c r="AC342" t="s">
        <v>5</v>
      </c>
      <c r="AD342">
        <v>1</v>
      </c>
      <c r="AE342" t="s">
        <v>4</v>
      </c>
      <c r="AF342">
        <v>0</v>
      </c>
    </row>
    <row r="343" spans="1:52" x14ac:dyDescent="0.25">
      <c r="A343" t="str">
        <f t="shared" si="5"/>
        <v>feynman_II_4_23_5390</v>
      </c>
      <c r="B343" t="s">
        <v>81</v>
      </c>
      <c r="C343" t="s">
        <v>189</v>
      </c>
      <c r="D343">
        <v>7200</v>
      </c>
      <c r="E343" t="s">
        <v>190</v>
      </c>
      <c r="F343">
        <v>1000000</v>
      </c>
      <c r="G343" t="s">
        <v>191</v>
      </c>
      <c r="H343">
        <v>5390</v>
      </c>
      <c r="I343" t="s">
        <v>192</v>
      </c>
      <c r="J343">
        <v>1E-3</v>
      </c>
      <c r="K343" t="s">
        <v>3</v>
      </c>
      <c r="L343">
        <v>1</v>
      </c>
      <c r="M343" t="s">
        <v>2</v>
      </c>
      <c r="N343">
        <v>0</v>
      </c>
      <c r="O343" t="s">
        <v>17</v>
      </c>
      <c r="P343">
        <v>12</v>
      </c>
      <c r="Q343" t="s">
        <v>0</v>
      </c>
      <c r="R343">
        <v>8.1999999999999993</v>
      </c>
      <c r="S343" t="s">
        <v>152</v>
      </c>
      <c r="T343">
        <v>1</v>
      </c>
      <c r="U343" t="s">
        <v>153</v>
      </c>
      <c r="V343">
        <v>3</v>
      </c>
      <c r="W343" t="s">
        <v>151</v>
      </c>
      <c r="X343">
        <v>1776</v>
      </c>
      <c r="Y343" t="s">
        <v>1</v>
      </c>
      <c r="Z343" t="s">
        <v>539</v>
      </c>
      <c r="AA343" t="s">
        <v>512</v>
      </c>
      <c r="AB343" t="s">
        <v>540</v>
      </c>
      <c r="AC343" t="s">
        <v>5</v>
      </c>
      <c r="AD343">
        <v>1</v>
      </c>
      <c r="AE343" t="s">
        <v>4</v>
      </c>
      <c r="AF343">
        <v>0</v>
      </c>
    </row>
    <row r="344" spans="1:52" x14ac:dyDescent="0.25">
      <c r="A344" t="str">
        <f t="shared" si="5"/>
        <v>feynman_I_34_8_5390</v>
      </c>
      <c r="B344" t="s">
        <v>102</v>
      </c>
      <c r="C344" t="s">
        <v>189</v>
      </c>
      <c r="D344">
        <v>7200</v>
      </c>
      <c r="E344" t="s">
        <v>190</v>
      </c>
      <c r="F344">
        <v>1000000</v>
      </c>
      <c r="G344" t="s">
        <v>191</v>
      </c>
      <c r="H344">
        <v>5390</v>
      </c>
      <c r="I344" t="s">
        <v>192</v>
      </c>
      <c r="J344">
        <v>1E-3</v>
      </c>
      <c r="K344" t="s">
        <v>3</v>
      </c>
      <c r="L344">
        <v>1</v>
      </c>
      <c r="M344" t="s">
        <v>2</v>
      </c>
      <c r="N344">
        <v>0</v>
      </c>
      <c r="O344" t="s">
        <v>17</v>
      </c>
      <c r="P344">
        <v>12</v>
      </c>
      <c r="Q344" t="s">
        <v>0</v>
      </c>
      <c r="R344">
        <v>12</v>
      </c>
      <c r="S344" t="s">
        <v>152</v>
      </c>
      <c r="T344">
        <v>1</v>
      </c>
      <c r="U344" t="s">
        <v>153</v>
      </c>
      <c r="V344">
        <v>4</v>
      </c>
      <c r="W344" t="s">
        <v>151</v>
      </c>
      <c r="X344">
        <v>2582</v>
      </c>
      <c r="Y344" t="s">
        <v>1</v>
      </c>
      <c r="Z344" t="s">
        <v>555</v>
      </c>
      <c r="AA344" t="s">
        <v>512</v>
      </c>
      <c r="AB344" t="s">
        <v>556</v>
      </c>
      <c r="AC344" t="s">
        <v>5</v>
      </c>
      <c r="AD344">
        <v>1</v>
      </c>
      <c r="AE344" t="s">
        <v>4</v>
      </c>
      <c r="AF344">
        <v>0</v>
      </c>
    </row>
    <row r="345" spans="1:52" x14ac:dyDescent="0.25">
      <c r="A345" t="str">
        <f t="shared" si="5"/>
        <v>feynman_II_15_5_5390</v>
      </c>
      <c r="B345" t="s">
        <v>69</v>
      </c>
      <c r="C345" t="s">
        <v>189</v>
      </c>
      <c r="D345">
        <v>7200</v>
      </c>
      <c r="E345" t="s">
        <v>190</v>
      </c>
      <c r="F345">
        <v>1000000</v>
      </c>
      <c r="G345" t="s">
        <v>191</v>
      </c>
      <c r="H345">
        <v>5390</v>
      </c>
      <c r="I345" t="s">
        <v>192</v>
      </c>
      <c r="J345">
        <v>1E-3</v>
      </c>
      <c r="K345" t="s">
        <v>3</v>
      </c>
      <c r="L345">
        <v>1</v>
      </c>
      <c r="M345" t="s">
        <v>2</v>
      </c>
      <c r="N345">
        <v>0</v>
      </c>
      <c r="O345" t="s">
        <v>17</v>
      </c>
      <c r="P345">
        <v>9</v>
      </c>
      <c r="Q345" t="s">
        <v>0</v>
      </c>
      <c r="R345">
        <v>29.3</v>
      </c>
      <c r="S345" t="s">
        <v>152</v>
      </c>
      <c r="T345">
        <v>1</v>
      </c>
      <c r="U345" t="s">
        <v>153</v>
      </c>
      <c r="V345">
        <v>8</v>
      </c>
      <c r="W345" t="s">
        <v>151</v>
      </c>
      <c r="X345">
        <v>5756</v>
      </c>
      <c r="Y345" t="s">
        <v>1</v>
      </c>
      <c r="Z345" t="s">
        <v>580</v>
      </c>
      <c r="AA345" t="s">
        <v>512</v>
      </c>
      <c r="AB345" t="e" cm="1">
        <f t="array" ref="AB345">-1*x0*X1*COS(X2)</f>
        <v>#NAME?</v>
      </c>
      <c r="AC345" t="s">
        <v>5</v>
      </c>
      <c r="AD345">
        <v>1</v>
      </c>
      <c r="AE345" t="s">
        <v>4</v>
      </c>
      <c r="AF345">
        <v>0</v>
      </c>
    </row>
    <row r="346" spans="1:52" x14ac:dyDescent="0.25">
      <c r="A346" t="str">
        <f t="shared" si="5"/>
        <v>strogatz_bacres2_860</v>
      </c>
      <c r="B346" t="s">
        <v>22</v>
      </c>
      <c r="C346" t="s">
        <v>189</v>
      </c>
      <c r="D346">
        <v>7200</v>
      </c>
      <c r="E346" t="s">
        <v>190</v>
      </c>
      <c r="F346">
        <v>1000000</v>
      </c>
      <c r="G346" t="s">
        <v>191</v>
      </c>
      <c r="H346">
        <v>860</v>
      </c>
      <c r="I346" t="s">
        <v>192</v>
      </c>
      <c r="J346">
        <v>1E-3</v>
      </c>
      <c r="K346" t="s">
        <v>3</v>
      </c>
      <c r="L346">
        <v>0.99985679999999999</v>
      </c>
      <c r="M346" t="s">
        <v>2</v>
      </c>
      <c r="N346">
        <v>2.5842299999999999E-2</v>
      </c>
      <c r="O346" t="s">
        <v>17</v>
      </c>
      <c r="P346">
        <v>12</v>
      </c>
      <c r="Q346" t="s">
        <v>0</v>
      </c>
      <c r="R346">
        <v>1674.7</v>
      </c>
      <c r="S346" t="s">
        <v>152</v>
      </c>
      <c r="T346">
        <v>5</v>
      </c>
      <c r="U346" t="s">
        <v>153</v>
      </c>
      <c r="V346">
        <v>1278</v>
      </c>
      <c r="W346" t="s">
        <v>151</v>
      </c>
      <c r="X346">
        <v>1000231</v>
      </c>
      <c r="Y346" t="s">
        <v>1</v>
      </c>
      <c r="Z346" t="s">
        <v>813</v>
      </c>
      <c r="AA346" t="s">
        <v>512</v>
      </c>
      <c r="AB346" t="s">
        <v>1487</v>
      </c>
      <c r="AC346" t="s">
        <v>421</v>
      </c>
      <c r="AD346" t="s">
        <v>1488</v>
      </c>
      <c r="AE346" t="s">
        <v>421</v>
      </c>
      <c r="AF346">
        <v>10.011721943395999</v>
      </c>
      <c r="AG346" t="s">
        <v>5</v>
      </c>
      <c r="AH346">
        <v>0.99999629999999995</v>
      </c>
      <c r="AI346" t="s">
        <v>4</v>
      </c>
      <c r="AJ346">
        <v>4.2472999999999999E-3</v>
      </c>
    </row>
    <row r="347" spans="1:52" x14ac:dyDescent="0.25">
      <c r="A347" t="str">
        <f t="shared" si="5"/>
        <v>feynman_III_19_51_5390</v>
      </c>
      <c r="B347" t="s">
        <v>135</v>
      </c>
      <c r="C347" t="s">
        <v>189</v>
      </c>
      <c r="D347">
        <v>7200</v>
      </c>
      <c r="E347" t="s">
        <v>190</v>
      </c>
      <c r="F347">
        <v>1000000</v>
      </c>
      <c r="G347" t="s">
        <v>191</v>
      </c>
      <c r="H347">
        <v>5390</v>
      </c>
      <c r="I347" t="s">
        <v>192</v>
      </c>
      <c r="J347">
        <v>1E-3</v>
      </c>
      <c r="K347" t="s">
        <v>3</v>
      </c>
      <c r="L347">
        <v>1</v>
      </c>
      <c r="M347" t="s">
        <v>2</v>
      </c>
      <c r="N347">
        <v>0</v>
      </c>
      <c r="O347" t="s">
        <v>17</v>
      </c>
      <c r="P347">
        <v>22</v>
      </c>
      <c r="Q347" t="s">
        <v>0</v>
      </c>
      <c r="R347">
        <v>594.79999999999995</v>
      </c>
      <c r="S347" t="s">
        <v>152</v>
      </c>
      <c r="T347">
        <v>2</v>
      </c>
      <c r="U347" t="s">
        <v>153</v>
      </c>
      <c r="V347">
        <v>24</v>
      </c>
      <c r="W347" t="s">
        <v>151</v>
      </c>
      <c r="X347">
        <v>78527</v>
      </c>
      <c r="Y347" t="s">
        <v>1</v>
      </c>
      <c r="Z347" t="s">
        <v>814</v>
      </c>
      <c r="AA347" t="s">
        <v>512</v>
      </c>
      <c r="AB347" t="s">
        <v>815</v>
      </c>
      <c r="AC347" t="s">
        <v>5</v>
      </c>
      <c r="AD347">
        <v>1</v>
      </c>
      <c r="AE347" t="s">
        <v>4</v>
      </c>
      <c r="AF347">
        <v>0</v>
      </c>
    </row>
    <row r="348" spans="1:52" x14ac:dyDescent="0.25">
      <c r="A348" t="str">
        <f t="shared" si="5"/>
        <v>strogatz_vdp1_5390</v>
      </c>
      <c r="B348" t="s">
        <v>30</v>
      </c>
      <c r="C348" t="s">
        <v>189</v>
      </c>
      <c r="D348">
        <v>7200</v>
      </c>
      <c r="E348" t="s">
        <v>190</v>
      </c>
      <c r="F348">
        <v>1000000</v>
      </c>
      <c r="G348" t="s">
        <v>191</v>
      </c>
      <c r="H348">
        <v>5390</v>
      </c>
      <c r="I348" t="s">
        <v>192</v>
      </c>
      <c r="J348">
        <v>1E-3</v>
      </c>
      <c r="K348" t="s">
        <v>3</v>
      </c>
      <c r="L348">
        <v>1</v>
      </c>
      <c r="M348" t="s">
        <v>2</v>
      </c>
      <c r="N348">
        <v>0</v>
      </c>
      <c r="O348" t="s">
        <v>17</v>
      </c>
      <c r="P348">
        <v>14</v>
      </c>
      <c r="Q348" t="s">
        <v>0</v>
      </c>
      <c r="R348">
        <v>12.9</v>
      </c>
      <c r="S348" t="s">
        <v>152</v>
      </c>
      <c r="T348">
        <v>1</v>
      </c>
      <c r="U348" t="s">
        <v>153</v>
      </c>
      <c r="V348">
        <v>8</v>
      </c>
      <c r="W348" t="s">
        <v>151</v>
      </c>
      <c r="X348">
        <v>6671</v>
      </c>
      <c r="Y348" t="s">
        <v>1</v>
      </c>
      <c r="Z348" t="s">
        <v>816</v>
      </c>
      <c r="AA348" t="s">
        <v>512</v>
      </c>
      <c r="AB348" t="s">
        <v>590</v>
      </c>
      <c r="AC348" t="s">
        <v>418</v>
      </c>
      <c r="AD348" t="s">
        <v>430</v>
      </c>
      <c r="AE348" t="s">
        <v>421</v>
      </c>
      <c r="AF348" t="s">
        <v>1489</v>
      </c>
      <c r="AG348" t="s">
        <v>5</v>
      </c>
      <c r="AH348">
        <v>1</v>
      </c>
      <c r="AI348" t="s">
        <v>4</v>
      </c>
      <c r="AJ348">
        <v>0</v>
      </c>
    </row>
    <row r="349" spans="1:52" x14ac:dyDescent="0.25">
      <c r="A349" t="str">
        <f t="shared" si="5"/>
        <v>feynman_I_44_4_5390</v>
      </c>
      <c r="B349" t="s">
        <v>129</v>
      </c>
      <c r="C349" t="s">
        <v>189</v>
      </c>
      <c r="D349">
        <v>7200</v>
      </c>
      <c r="E349" t="s">
        <v>190</v>
      </c>
      <c r="F349">
        <v>1000000</v>
      </c>
      <c r="G349" t="s">
        <v>191</v>
      </c>
      <c r="H349">
        <v>5390</v>
      </c>
      <c r="I349" t="s">
        <v>192</v>
      </c>
      <c r="J349">
        <v>1E-3</v>
      </c>
      <c r="K349" t="s">
        <v>3</v>
      </c>
      <c r="L349">
        <v>1</v>
      </c>
      <c r="M349" t="s">
        <v>2</v>
      </c>
      <c r="N349">
        <v>0</v>
      </c>
      <c r="O349" t="s">
        <v>17</v>
      </c>
      <c r="P349">
        <v>17</v>
      </c>
      <c r="Q349" t="s">
        <v>0</v>
      </c>
      <c r="R349">
        <v>25.7</v>
      </c>
      <c r="S349" t="s">
        <v>152</v>
      </c>
      <c r="T349">
        <v>1</v>
      </c>
      <c r="U349" t="s">
        <v>153</v>
      </c>
      <c r="V349">
        <v>6</v>
      </c>
      <c r="W349" t="s">
        <v>151</v>
      </c>
      <c r="X349">
        <v>5322</v>
      </c>
      <c r="Y349" t="s">
        <v>1</v>
      </c>
      <c r="Z349" t="s">
        <v>817</v>
      </c>
      <c r="AA349" t="s">
        <v>512</v>
      </c>
      <c r="AB349" t="s">
        <v>818</v>
      </c>
      <c r="AC349" t="s">
        <v>5</v>
      </c>
      <c r="AD349">
        <v>1</v>
      </c>
      <c r="AE349" t="s">
        <v>4</v>
      </c>
      <c r="AF349">
        <v>0</v>
      </c>
    </row>
    <row r="350" spans="1:52" x14ac:dyDescent="0.25">
      <c r="A350" t="str">
        <f t="shared" si="5"/>
        <v>feynman_I_41_16_860</v>
      </c>
      <c r="B350" t="s">
        <v>125</v>
      </c>
      <c r="C350" t="s">
        <v>189</v>
      </c>
      <c r="D350">
        <v>7200</v>
      </c>
      <c r="E350" t="s">
        <v>190</v>
      </c>
      <c r="F350">
        <v>1000000</v>
      </c>
      <c r="G350" t="s">
        <v>191</v>
      </c>
      <c r="H350">
        <v>860</v>
      </c>
      <c r="I350" t="s">
        <v>192</v>
      </c>
      <c r="J350">
        <v>1E-3</v>
      </c>
      <c r="K350" t="s">
        <v>3</v>
      </c>
      <c r="L350">
        <v>0.99996989999999997</v>
      </c>
      <c r="M350" t="s">
        <v>2</v>
      </c>
      <c r="N350">
        <v>1.62431E-2</v>
      </c>
      <c r="O350" t="s">
        <v>17</v>
      </c>
      <c r="P350">
        <v>26</v>
      </c>
      <c r="Q350" t="s">
        <v>0</v>
      </c>
      <c r="R350">
        <v>6139.9</v>
      </c>
      <c r="S350" t="s">
        <v>152</v>
      </c>
      <c r="T350">
        <v>7</v>
      </c>
      <c r="U350" t="s">
        <v>153</v>
      </c>
      <c r="V350">
        <v>856</v>
      </c>
      <c r="W350" t="s">
        <v>151</v>
      </c>
      <c r="X350">
        <v>1001027</v>
      </c>
      <c r="Y350" t="s">
        <v>1</v>
      </c>
      <c r="Z350" t="s">
        <v>819</v>
      </c>
      <c r="AA350" t="s">
        <v>512</v>
      </c>
      <c r="AB350" t="s">
        <v>1490</v>
      </c>
      <c r="AC350" t="s">
        <v>418</v>
      </c>
      <c r="AD350" t="s">
        <v>1491</v>
      </c>
      <c r="AE350" t="s">
        <v>5</v>
      </c>
      <c r="AF350">
        <v>0.99997860000000005</v>
      </c>
      <c r="AG350" t="s">
        <v>4</v>
      </c>
      <c r="AH350">
        <v>1.4166E-2</v>
      </c>
    </row>
    <row r="351" spans="1:52" x14ac:dyDescent="0.25">
      <c r="A351" t="str">
        <f t="shared" si="5"/>
        <v>feynman_test_2_15795</v>
      </c>
      <c r="B351" t="s">
        <v>143</v>
      </c>
      <c r="C351" t="s">
        <v>189</v>
      </c>
      <c r="D351">
        <v>7200</v>
      </c>
      <c r="E351" t="s">
        <v>190</v>
      </c>
      <c r="F351">
        <v>1000000</v>
      </c>
      <c r="G351" t="s">
        <v>191</v>
      </c>
      <c r="H351">
        <v>15795</v>
      </c>
      <c r="I351" t="s">
        <v>192</v>
      </c>
      <c r="J351">
        <v>1E-3</v>
      </c>
      <c r="K351" t="s">
        <v>3</v>
      </c>
      <c r="L351">
        <v>0.99998589999999998</v>
      </c>
      <c r="M351" t="s">
        <v>2</v>
      </c>
      <c r="N351">
        <v>7.5959E-3</v>
      </c>
      <c r="O351" t="s">
        <v>17</v>
      </c>
      <c r="P351">
        <v>45</v>
      </c>
      <c r="Q351" t="s">
        <v>0</v>
      </c>
      <c r="R351">
        <v>7201.6</v>
      </c>
      <c r="S351" t="s">
        <v>152</v>
      </c>
      <c r="T351">
        <v>10</v>
      </c>
      <c r="U351" t="s">
        <v>153</v>
      </c>
      <c r="V351">
        <v>278</v>
      </c>
      <c r="W351" t="s">
        <v>151</v>
      </c>
      <c r="X351">
        <v>947364</v>
      </c>
      <c r="Y351" t="s">
        <v>1</v>
      </c>
      <c r="Z351" t="s">
        <v>820</v>
      </c>
      <c r="AA351" t="s">
        <v>512</v>
      </c>
      <c r="AB351" t="s">
        <v>1492</v>
      </c>
      <c r="AC351" t="s">
        <v>418</v>
      </c>
      <c r="AD351" t="s">
        <v>1493</v>
      </c>
      <c r="AE351" t="s">
        <v>421</v>
      </c>
      <c r="AF351" t="s">
        <v>1494</v>
      </c>
      <c r="AG351" t="s">
        <v>421</v>
      </c>
      <c r="AH351" t="s">
        <v>1495</v>
      </c>
      <c r="AI351" t="s">
        <v>421</v>
      </c>
      <c r="AJ351" t="s">
        <v>1496</v>
      </c>
      <c r="AK351" t="s">
        <v>5</v>
      </c>
      <c r="AL351">
        <v>0.99998560000000003</v>
      </c>
      <c r="AM351" t="s">
        <v>4</v>
      </c>
      <c r="AN351">
        <v>7.6337000000000002E-3</v>
      </c>
    </row>
    <row r="352" spans="1:52" x14ac:dyDescent="0.25">
      <c r="A352" t="str">
        <f t="shared" si="5"/>
        <v>feynman_I_8_14_860</v>
      </c>
      <c r="B352" t="s">
        <v>89</v>
      </c>
      <c r="C352" t="s">
        <v>189</v>
      </c>
      <c r="D352">
        <v>7200</v>
      </c>
      <c r="E352" t="s">
        <v>190</v>
      </c>
      <c r="F352">
        <v>1000000</v>
      </c>
      <c r="G352" t="s">
        <v>191</v>
      </c>
      <c r="H352">
        <v>860</v>
      </c>
      <c r="I352" t="s">
        <v>192</v>
      </c>
      <c r="J352">
        <v>1E-3</v>
      </c>
      <c r="K352" t="s">
        <v>3</v>
      </c>
      <c r="L352">
        <v>0.94522879999999998</v>
      </c>
      <c r="M352" t="s">
        <v>2</v>
      </c>
      <c r="N352">
        <v>0.23273550000000001</v>
      </c>
      <c r="O352" t="s">
        <v>17</v>
      </c>
      <c r="P352">
        <v>72</v>
      </c>
      <c r="Q352" t="s">
        <v>0</v>
      </c>
      <c r="R352">
        <v>7201.5</v>
      </c>
      <c r="S352" t="s">
        <v>152</v>
      </c>
      <c r="T352">
        <v>7</v>
      </c>
      <c r="U352" t="s">
        <v>153</v>
      </c>
      <c r="V352">
        <v>224</v>
      </c>
      <c r="W352" t="s">
        <v>151</v>
      </c>
      <c r="X352">
        <v>813433</v>
      </c>
      <c r="Y352" t="s">
        <v>1</v>
      </c>
      <c r="Z352" t="s">
        <v>821</v>
      </c>
      <c r="AA352" t="s">
        <v>512</v>
      </c>
      <c r="AB352" t="s">
        <v>1497</v>
      </c>
      <c r="AC352" t="s">
        <v>418</v>
      </c>
      <c r="AD352" t="s">
        <v>1498</v>
      </c>
      <c r="AE352" t="s">
        <v>421</v>
      </c>
      <c r="AF352" t="s">
        <v>1499</v>
      </c>
      <c r="AG352" t="s">
        <v>421</v>
      </c>
      <c r="AH352" t="s">
        <v>1500</v>
      </c>
      <c r="AI352" t="s">
        <v>418</v>
      </c>
      <c r="AJ352" t="s">
        <v>1501</v>
      </c>
      <c r="AK352" t="s">
        <v>418</v>
      </c>
      <c r="AL352" t="s">
        <v>1502</v>
      </c>
      <c r="AM352" t="s">
        <v>421</v>
      </c>
      <c r="AN352" t="s">
        <v>1503</v>
      </c>
      <c r="AO352" t="s">
        <v>418</v>
      </c>
      <c r="AP352" t="s">
        <v>1504</v>
      </c>
      <c r="AQ352" t="s">
        <v>421</v>
      </c>
      <c r="AR352" t="s">
        <v>1505</v>
      </c>
      <c r="AS352" t="s">
        <v>421</v>
      </c>
      <c r="AT352" t="s">
        <v>1506</v>
      </c>
      <c r="AU352" t="s">
        <v>421</v>
      </c>
      <c r="AV352">
        <v>3.8086011719950998</v>
      </c>
      <c r="AW352" t="s">
        <v>5</v>
      </c>
      <c r="AX352">
        <v>0.9455557</v>
      </c>
      <c r="AY352" t="s">
        <v>4</v>
      </c>
      <c r="AZ352">
        <v>0.23223550000000001</v>
      </c>
    </row>
    <row r="353" spans="1:56" x14ac:dyDescent="0.25">
      <c r="A353" t="str">
        <f t="shared" si="5"/>
        <v>feynman_I_30_3_860</v>
      </c>
      <c r="B353" t="s">
        <v>64</v>
      </c>
      <c r="C353" t="s">
        <v>189</v>
      </c>
      <c r="D353">
        <v>7200</v>
      </c>
      <c r="E353" t="s">
        <v>190</v>
      </c>
      <c r="F353">
        <v>1000000</v>
      </c>
      <c r="G353" t="s">
        <v>191</v>
      </c>
      <c r="H353">
        <v>860</v>
      </c>
      <c r="I353" t="s">
        <v>192</v>
      </c>
      <c r="J353">
        <v>1E-3</v>
      </c>
      <c r="K353" t="s">
        <v>3</v>
      </c>
      <c r="L353">
        <v>0.99991719999999995</v>
      </c>
      <c r="M353" t="s">
        <v>2</v>
      </c>
      <c r="N353">
        <v>2.3435899999999999E-2</v>
      </c>
      <c r="O353" t="s">
        <v>17</v>
      </c>
      <c r="P353">
        <v>78</v>
      </c>
      <c r="Q353" t="s">
        <v>0</v>
      </c>
      <c r="R353">
        <v>7201.1</v>
      </c>
      <c r="S353" t="s">
        <v>152</v>
      </c>
      <c r="T353">
        <v>7</v>
      </c>
      <c r="U353" t="s">
        <v>153</v>
      </c>
      <c r="V353">
        <v>360</v>
      </c>
      <c r="W353" t="s">
        <v>151</v>
      </c>
      <c r="X353">
        <v>935241</v>
      </c>
      <c r="Y353" t="s">
        <v>1</v>
      </c>
      <c r="Z353" t="s">
        <v>822</v>
      </c>
      <c r="AA353" t="s">
        <v>512</v>
      </c>
      <c r="AB353" t="s">
        <v>1507</v>
      </c>
      <c r="AC353" t="s">
        <v>418</v>
      </c>
      <c r="AD353" t="s">
        <v>1508</v>
      </c>
      <c r="AE353" t="s">
        <v>418</v>
      </c>
      <c r="AF353" t="s">
        <v>1509</v>
      </c>
      <c r="AG353" t="s">
        <v>418</v>
      </c>
      <c r="AH353" t="s">
        <v>1510</v>
      </c>
      <c r="AI353" t="s">
        <v>421</v>
      </c>
      <c r="AJ353" t="s">
        <v>1511</v>
      </c>
      <c r="AK353" t="s">
        <v>421</v>
      </c>
      <c r="AL353" t="s">
        <v>1512</v>
      </c>
      <c r="AM353" t="s">
        <v>421</v>
      </c>
      <c r="AN353">
        <v>6.6589609805999999E-3</v>
      </c>
      <c r="AO353" t="s">
        <v>5</v>
      </c>
      <c r="AP353">
        <v>0.99991770000000002</v>
      </c>
      <c r="AQ353" t="s">
        <v>4</v>
      </c>
      <c r="AR353">
        <v>2.3358899999999998E-2</v>
      </c>
    </row>
    <row r="354" spans="1:56" x14ac:dyDescent="0.25">
      <c r="A354" t="str">
        <f t="shared" si="5"/>
        <v>strogatz_predprey1_5390</v>
      </c>
      <c r="B354" t="s">
        <v>31</v>
      </c>
      <c r="C354" t="s">
        <v>189</v>
      </c>
      <c r="D354">
        <v>7200</v>
      </c>
      <c r="E354" t="s">
        <v>190</v>
      </c>
      <c r="F354">
        <v>1000000</v>
      </c>
      <c r="G354" t="s">
        <v>191</v>
      </c>
      <c r="H354">
        <v>5390</v>
      </c>
      <c r="I354" t="s">
        <v>192</v>
      </c>
      <c r="J354">
        <v>1E-3</v>
      </c>
      <c r="K354" t="s">
        <v>3</v>
      </c>
      <c r="L354">
        <v>0.99997939999999996</v>
      </c>
      <c r="M354" t="s">
        <v>2</v>
      </c>
      <c r="N354">
        <v>9.7707999999999996E-3</v>
      </c>
      <c r="O354" t="s">
        <v>17</v>
      </c>
      <c r="P354">
        <v>40</v>
      </c>
      <c r="Q354" t="s">
        <v>0</v>
      </c>
      <c r="R354">
        <v>2722.5</v>
      </c>
      <c r="S354" t="s">
        <v>152</v>
      </c>
      <c r="T354">
        <v>20</v>
      </c>
      <c r="U354" t="s">
        <v>153</v>
      </c>
      <c r="V354">
        <v>872</v>
      </c>
      <c r="W354" t="s">
        <v>151</v>
      </c>
      <c r="X354">
        <v>1000996</v>
      </c>
      <c r="Y354" t="s">
        <v>1</v>
      </c>
      <c r="Z354" t="s">
        <v>823</v>
      </c>
      <c r="AA354" t="s">
        <v>512</v>
      </c>
      <c r="AB354" t="e" cm="1">
        <f t="array" ref="AB354">-0.0754954660395*x0*X1*LOG(x0)</f>
        <v>#NAME?</v>
      </c>
      <c r="AC354" t="s">
        <v>421</v>
      </c>
      <c r="AD354" t="s">
        <v>1513</v>
      </c>
      <c r="AE354" t="s">
        <v>418</v>
      </c>
      <c r="AF354" t="s">
        <v>1514</v>
      </c>
      <c r="AG354" t="s">
        <v>421</v>
      </c>
      <c r="AH354" t="s">
        <v>1515</v>
      </c>
      <c r="AI354" t="s">
        <v>418</v>
      </c>
      <c r="AJ354" t="s">
        <v>1516</v>
      </c>
      <c r="AK354" t="s">
        <v>421</v>
      </c>
      <c r="AL354">
        <v>8.3890018333000003E-3</v>
      </c>
      <c r="AM354" t="s">
        <v>5</v>
      </c>
      <c r="AN354">
        <v>0.99996019999999997</v>
      </c>
      <c r="AO354" t="s">
        <v>4</v>
      </c>
      <c r="AP354">
        <v>1.9313199999999999E-2</v>
      </c>
    </row>
    <row r="355" spans="1:56" x14ac:dyDescent="0.25">
      <c r="A355" t="str">
        <f t="shared" si="5"/>
        <v>feynman_II_11_27_860</v>
      </c>
      <c r="B355" t="s">
        <v>112</v>
      </c>
      <c r="C355" t="s">
        <v>189</v>
      </c>
      <c r="D355">
        <v>7200</v>
      </c>
      <c r="E355" t="s">
        <v>190</v>
      </c>
      <c r="F355">
        <v>1000000</v>
      </c>
      <c r="G355" t="s">
        <v>191</v>
      </c>
      <c r="H355">
        <v>860</v>
      </c>
      <c r="I355" t="s">
        <v>192</v>
      </c>
      <c r="J355">
        <v>1E-3</v>
      </c>
      <c r="K355" t="s">
        <v>3</v>
      </c>
      <c r="L355">
        <v>0.99990509999999999</v>
      </c>
      <c r="M355" t="s">
        <v>2</v>
      </c>
      <c r="N355">
        <v>6.8146999999999999E-3</v>
      </c>
      <c r="O355" t="s">
        <v>17</v>
      </c>
      <c r="P355">
        <v>24</v>
      </c>
      <c r="Q355" t="s">
        <v>0</v>
      </c>
      <c r="R355">
        <v>6015.6</v>
      </c>
      <c r="S355" t="s">
        <v>152</v>
      </c>
      <c r="T355">
        <v>4</v>
      </c>
      <c r="U355" t="s">
        <v>153</v>
      </c>
      <c r="V355">
        <v>707</v>
      </c>
      <c r="W355" t="s">
        <v>151</v>
      </c>
      <c r="X355">
        <v>1000394</v>
      </c>
      <c r="Y355" t="s">
        <v>1</v>
      </c>
      <c r="Z355" t="s">
        <v>824</v>
      </c>
      <c r="AA355" t="s">
        <v>512</v>
      </c>
      <c r="AB355" t="s">
        <v>1517</v>
      </c>
      <c r="AC355" t="s">
        <v>421</v>
      </c>
      <c r="AD355" t="s">
        <v>1518</v>
      </c>
      <c r="AE355" t="s">
        <v>421</v>
      </c>
      <c r="AF355">
        <v>6.5306250312E-3</v>
      </c>
      <c r="AG355" t="s">
        <v>5</v>
      </c>
      <c r="AH355">
        <v>0.99991129999999995</v>
      </c>
      <c r="AI355" t="s">
        <v>4</v>
      </c>
      <c r="AJ355">
        <v>6.6262999999999999E-3</v>
      </c>
    </row>
    <row r="356" spans="1:56" x14ac:dyDescent="0.25">
      <c r="A356" t="str">
        <f t="shared" si="5"/>
        <v>feynman_test_8_860</v>
      </c>
      <c r="B356" t="s">
        <v>87</v>
      </c>
      <c r="C356" t="s">
        <v>189</v>
      </c>
      <c r="D356">
        <v>7200</v>
      </c>
      <c r="E356" t="s">
        <v>190</v>
      </c>
      <c r="F356">
        <v>1000000</v>
      </c>
      <c r="G356" t="s">
        <v>191</v>
      </c>
      <c r="H356">
        <v>860</v>
      </c>
      <c r="I356" t="s">
        <v>192</v>
      </c>
      <c r="J356">
        <v>1E-3</v>
      </c>
      <c r="K356" t="s">
        <v>3</v>
      </c>
      <c r="L356">
        <v>0.99709729999999996</v>
      </c>
      <c r="M356" t="s">
        <v>2</v>
      </c>
      <c r="N356">
        <v>2.42898E-2</v>
      </c>
      <c r="O356" t="s">
        <v>17</v>
      </c>
      <c r="P356">
        <v>37</v>
      </c>
      <c r="Q356" t="s">
        <v>0</v>
      </c>
      <c r="R356">
        <v>7018.3</v>
      </c>
      <c r="S356" t="s">
        <v>152</v>
      </c>
      <c r="T356">
        <v>9</v>
      </c>
      <c r="U356" t="s">
        <v>153</v>
      </c>
      <c r="V356">
        <v>896</v>
      </c>
      <c r="W356" t="s">
        <v>151</v>
      </c>
      <c r="X356">
        <v>1001356</v>
      </c>
      <c r="Y356" t="s">
        <v>1</v>
      </c>
      <c r="Z356" t="s">
        <v>825</v>
      </c>
      <c r="AA356" t="s">
        <v>512</v>
      </c>
      <c r="AB356" t="s">
        <v>1519</v>
      </c>
      <c r="AC356" t="s">
        <v>418</v>
      </c>
      <c r="AD356" t="s">
        <v>1520</v>
      </c>
      <c r="AE356" t="s">
        <v>421</v>
      </c>
      <c r="AF356">
        <v>2.8623720132328998</v>
      </c>
      <c r="AG356" t="s">
        <v>5</v>
      </c>
      <c r="AH356">
        <v>0.9970485</v>
      </c>
      <c r="AI356" t="s">
        <v>4</v>
      </c>
      <c r="AJ356">
        <v>2.4267400000000001E-2</v>
      </c>
    </row>
    <row r="357" spans="1:56" x14ac:dyDescent="0.25">
      <c r="A357" t="str">
        <f t="shared" si="5"/>
        <v>feynman_II_6_15b_860</v>
      </c>
      <c r="B357" t="s">
        <v>115</v>
      </c>
      <c r="C357" t="s">
        <v>189</v>
      </c>
      <c r="D357">
        <v>7200</v>
      </c>
      <c r="E357" t="s">
        <v>190</v>
      </c>
      <c r="F357">
        <v>1000000</v>
      </c>
      <c r="G357" t="s">
        <v>191</v>
      </c>
      <c r="H357">
        <v>860</v>
      </c>
      <c r="I357" t="s">
        <v>192</v>
      </c>
      <c r="J357">
        <v>1E-3</v>
      </c>
      <c r="K357" t="s">
        <v>3</v>
      </c>
      <c r="L357">
        <v>1</v>
      </c>
      <c r="M357" t="s">
        <v>2</v>
      </c>
      <c r="N357">
        <v>0</v>
      </c>
      <c r="O357" t="s">
        <v>17</v>
      </c>
      <c r="P357">
        <v>19</v>
      </c>
      <c r="Q357" t="s">
        <v>0</v>
      </c>
      <c r="R357">
        <v>4953.8</v>
      </c>
      <c r="S357" t="s">
        <v>152</v>
      </c>
      <c r="T357">
        <v>8</v>
      </c>
      <c r="U357" t="s">
        <v>153</v>
      </c>
      <c r="V357">
        <v>267</v>
      </c>
      <c r="W357" t="s">
        <v>151</v>
      </c>
      <c r="X357">
        <v>721059</v>
      </c>
      <c r="Y357" t="s">
        <v>1</v>
      </c>
      <c r="Z357" t="s">
        <v>826</v>
      </c>
      <c r="AA357" t="s">
        <v>512</v>
      </c>
      <c r="AB357" t="s">
        <v>827</v>
      </c>
      <c r="AC357" t="s">
        <v>5</v>
      </c>
      <c r="AD357">
        <v>1</v>
      </c>
      <c r="AE357" t="s">
        <v>4</v>
      </c>
      <c r="AF357">
        <v>0</v>
      </c>
    </row>
    <row r="358" spans="1:56" x14ac:dyDescent="0.25">
      <c r="A358" t="str">
        <f t="shared" si="5"/>
        <v>feynman_test_17_860</v>
      </c>
      <c r="B358" t="s">
        <v>145</v>
      </c>
      <c r="C358" t="s">
        <v>189</v>
      </c>
      <c r="D358">
        <v>7200</v>
      </c>
      <c r="E358" t="s">
        <v>190</v>
      </c>
      <c r="F358">
        <v>1000000</v>
      </c>
      <c r="G358" t="s">
        <v>191</v>
      </c>
      <c r="H358">
        <v>860</v>
      </c>
      <c r="I358" t="s">
        <v>192</v>
      </c>
      <c r="J358">
        <v>1E-3</v>
      </c>
      <c r="K358" t="s">
        <v>3</v>
      </c>
      <c r="L358">
        <v>1</v>
      </c>
      <c r="M358" t="s">
        <v>2</v>
      </c>
      <c r="N358">
        <v>0</v>
      </c>
      <c r="O358" t="s">
        <v>17</v>
      </c>
      <c r="P358">
        <v>38</v>
      </c>
      <c r="Q358" t="s">
        <v>0</v>
      </c>
      <c r="R358">
        <v>435</v>
      </c>
      <c r="S358" t="s">
        <v>152</v>
      </c>
      <c r="T358">
        <v>1</v>
      </c>
      <c r="U358" t="s">
        <v>153</v>
      </c>
      <c r="V358">
        <v>21</v>
      </c>
      <c r="W358" t="s">
        <v>151</v>
      </c>
      <c r="X358">
        <v>58741</v>
      </c>
      <c r="Y358" t="s">
        <v>1</v>
      </c>
      <c r="Z358" t="s">
        <v>828</v>
      </c>
      <c r="AA358" t="s">
        <v>512</v>
      </c>
      <c r="AB358" t="s">
        <v>1307</v>
      </c>
      <c r="AC358" t="s">
        <v>421</v>
      </c>
      <c r="AD358" t="s">
        <v>1521</v>
      </c>
      <c r="AE358" t="s">
        <v>421</v>
      </c>
      <c r="AF358" t="s">
        <v>1522</v>
      </c>
      <c r="AG358" t="s">
        <v>5</v>
      </c>
      <c r="AH358">
        <v>1</v>
      </c>
      <c r="AI358" t="s">
        <v>4</v>
      </c>
      <c r="AJ358">
        <v>0</v>
      </c>
    </row>
    <row r="359" spans="1:56" x14ac:dyDescent="0.25">
      <c r="A359" t="str">
        <f t="shared" si="5"/>
        <v>feynman_I_29_16_860</v>
      </c>
      <c r="B359" t="s">
        <v>88</v>
      </c>
      <c r="C359" t="s">
        <v>189</v>
      </c>
      <c r="D359">
        <v>7200</v>
      </c>
      <c r="E359" t="s">
        <v>190</v>
      </c>
      <c r="F359">
        <v>1000000</v>
      </c>
      <c r="G359" t="s">
        <v>191</v>
      </c>
      <c r="H359">
        <v>860</v>
      </c>
      <c r="I359" t="s">
        <v>192</v>
      </c>
      <c r="J359">
        <v>1E-3</v>
      </c>
      <c r="K359" t="s">
        <v>3</v>
      </c>
      <c r="L359">
        <v>0.96920859999999998</v>
      </c>
      <c r="M359" t="s">
        <v>2</v>
      </c>
      <c r="N359">
        <v>0.3368294</v>
      </c>
      <c r="O359" t="s">
        <v>17</v>
      </c>
      <c r="P359">
        <v>72</v>
      </c>
      <c r="Q359" t="s">
        <v>0</v>
      </c>
      <c r="R359">
        <v>7202.1</v>
      </c>
      <c r="S359" t="s">
        <v>152</v>
      </c>
      <c r="T359">
        <v>6</v>
      </c>
      <c r="U359" t="s">
        <v>153</v>
      </c>
      <c r="V359">
        <v>170</v>
      </c>
      <c r="W359" t="s">
        <v>151</v>
      </c>
      <c r="X359">
        <v>729415</v>
      </c>
      <c r="Y359" t="s">
        <v>1</v>
      </c>
      <c r="Z359" t="e" cm="1">
        <f t="array" aca="1" ref="Z359" ca="1">-3.7143097767501+(1.0430027987471*x0)+(0.5807123395173*X3)+(1.0324215866907*X1)+(0.6408304692093*X2)+(-15.2171491871743*pow(((((-1+(0.5*pow(X3,-1)))+(1*pow(X2,-1)))+(X2*pow(X3,-1)))+(X3*pow(X2,-1))),-5))+(((-18.6184812457939*pow(((-0.5+(X2*pow(X3,-1)))+(X3*pow(X2,-1))),-5))*LOG(x0))*LOG(X1))</f>
        <v>#NAME?</v>
      </c>
      <c r="AA359" t="s">
        <v>512</v>
      </c>
      <c r="AB359" t="s">
        <v>1523</v>
      </c>
      <c r="AC359" t="s">
        <v>421</v>
      </c>
      <c r="AD359" t="s">
        <v>1524</v>
      </c>
      <c r="AE359" t="s">
        <v>421</v>
      </c>
      <c r="AF359" t="s">
        <v>1525</v>
      </c>
      <c r="AG359" t="s">
        <v>421</v>
      </c>
      <c r="AH359" t="s">
        <v>1526</v>
      </c>
      <c r="AI359" t="s">
        <v>418</v>
      </c>
      <c r="AJ359" t="s">
        <v>1527</v>
      </c>
      <c r="AK359" t="s">
        <v>421</v>
      </c>
      <c r="AL359" t="s">
        <v>1177</v>
      </c>
      <c r="AM359" t="s">
        <v>418</v>
      </c>
      <c r="AN359" t="s">
        <v>1528</v>
      </c>
      <c r="AO359" t="s">
        <v>418</v>
      </c>
      <c r="AP359" t="s">
        <v>1529</v>
      </c>
      <c r="AQ359" t="s">
        <v>421</v>
      </c>
      <c r="AR359" t="s">
        <v>1530</v>
      </c>
      <c r="AS359" t="s">
        <v>421</v>
      </c>
      <c r="AT359" t="s">
        <v>1177</v>
      </c>
      <c r="AU359" t="s">
        <v>421</v>
      </c>
      <c r="AV359" t="s">
        <v>1531</v>
      </c>
      <c r="AW359" t="s">
        <v>418</v>
      </c>
      <c r="AX359" t="s">
        <v>1532</v>
      </c>
      <c r="AY359" t="s">
        <v>418</v>
      </c>
      <c r="AZ359">
        <v>3.7143097767500999</v>
      </c>
      <c r="BA359" t="s">
        <v>5</v>
      </c>
      <c r="BB359">
        <v>0.96847459999999996</v>
      </c>
      <c r="BC359" t="s">
        <v>4</v>
      </c>
      <c r="BD359">
        <v>0.34040419999999999</v>
      </c>
    </row>
    <row r="360" spans="1:56" x14ac:dyDescent="0.25">
      <c r="A360" t="str">
        <f t="shared" si="5"/>
        <v>feynman_test_6_860</v>
      </c>
      <c r="B360" t="s">
        <v>146</v>
      </c>
      <c r="C360" t="s">
        <v>189</v>
      </c>
      <c r="D360">
        <v>7200</v>
      </c>
      <c r="E360" t="s">
        <v>190</v>
      </c>
      <c r="F360">
        <v>1000000</v>
      </c>
      <c r="G360" t="s">
        <v>191</v>
      </c>
      <c r="H360">
        <v>860</v>
      </c>
      <c r="I360" t="s">
        <v>192</v>
      </c>
      <c r="J360">
        <v>1E-3</v>
      </c>
      <c r="K360" t="s">
        <v>3</v>
      </c>
      <c r="L360">
        <v>1</v>
      </c>
      <c r="M360" t="s">
        <v>2</v>
      </c>
      <c r="N360">
        <v>0</v>
      </c>
      <c r="O360" t="s">
        <v>17</v>
      </c>
      <c r="P360">
        <v>32</v>
      </c>
      <c r="Q360" t="s">
        <v>0</v>
      </c>
      <c r="R360">
        <v>5862.1</v>
      </c>
      <c r="S360" t="s">
        <v>152</v>
      </c>
      <c r="T360">
        <v>8</v>
      </c>
      <c r="U360" t="s">
        <v>153</v>
      </c>
      <c r="V360">
        <v>225</v>
      </c>
      <c r="W360" t="s">
        <v>151</v>
      </c>
      <c r="X360">
        <v>825913</v>
      </c>
      <c r="Y360" t="s">
        <v>1</v>
      </c>
      <c r="Z360" t="s">
        <v>829</v>
      </c>
      <c r="AA360" t="s">
        <v>512</v>
      </c>
      <c r="AB360" t="s">
        <v>1533</v>
      </c>
      <c r="AC360" t="s">
        <v>421</v>
      </c>
      <c r="AD360" t="s">
        <v>486</v>
      </c>
      <c r="AE360" t="s">
        <v>5</v>
      </c>
      <c r="AF360">
        <v>1</v>
      </c>
      <c r="AG360" t="s">
        <v>4</v>
      </c>
      <c r="AH360">
        <v>0</v>
      </c>
    </row>
    <row r="361" spans="1:56" x14ac:dyDescent="0.25">
      <c r="A361" t="str">
        <f t="shared" si="5"/>
        <v>feynman_I_18_4_860</v>
      </c>
      <c r="B361" t="s">
        <v>85</v>
      </c>
      <c r="C361" t="s">
        <v>189</v>
      </c>
      <c r="D361">
        <v>7200</v>
      </c>
      <c r="E361" t="s">
        <v>190</v>
      </c>
      <c r="F361">
        <v>1000000</v>
      </c>
      <c r="G361" t="s">
        <v>191</v>
      </c>
      <c r="H361">
        <v>860</v>
      </c>
      <c r="I361" t="s">
        <v>192</v>
      </c>
      <c r="J361">
        <v>1E-3</v>
      </c>
      <c r="K361" t="s">
        <v>3</v>
      </c>
      <c r="L361">
        <v>0.99926199999999998</v>
      </c>
      <c r="M361" t="s">
        <v>2</v>
      </c>
      <c r="N361">
        <v>2.30852E-2</v>
      </c>
      <c r="O361" t="s">
        <v>17</v>
      </c>
      <c r="P361">
        <v>40</v>
      </c>
      <c r="Q361" t="s">
        <v>0</v>
      </c>
      <c r="R361">
        <v>7200.8</v>
      </c>
      <c r="S361" t="s">
        <v>152</v>
      </c>
      <c r="T361">
        <v>25</v>
      </c>
      <c r="U361" t="s">
        <v>153</v>
      </c>
      <c r="V361">
        <v>469</v>
      </c>
      <c r="W361" t="s">
        <v>151</v>
      </c>
      <c r="X361">
        <v>901931</v>
      </c>
      <c r="Y361" t="s">
        <v>1</v>
      </c>
      <c r="Z361" t="s">
        <v>830</v>
      </c>
      <c r="AA361" t="s">
        <v>512</v>
      </c>
      <c r="AB361" t="s">
        <v>1534</v>
      </c>
      <c r="AC361" t="s">
        <v>418</v>
      </c>
      <c r="AD361" t="s">
        <v>1535</v>
      </c>
      <c r="AE361" t="s">
        <v>418</v>
      </c>
      <c r="AF361" t="s">
        <v>1536</v>
      </c>
      <c r="AG361" t="s">
        <v>421</v>
      </c>
      <c r="AH361" t="s">
        <v>1537</v>
      </c>
      <c r="AI361" t="s">
        <v>421</v>
      </c>
      <c r="AJ361" t="s">
        <v>1538</v>
      </c>
      <c r="AK361" t="s">
        <v>421</v>
      </c>
      <c r="AL361" t="s">
        <v>1539</v>
      </c>
      <c r="AM361" t="s">
        <v>5</v>
      </c>
      <c r="AN361">
        <v>0.99925489999999995</v>
      </c>
      <c r="AO361" t="s">
        <v>4</v>
      </c>
      <c r="AP361">
        <v>2.3205300000000002E-2</v>
      </c>
    </row>
    <row r="362" spans="1:56" x14ac:dyDescent="0.25">
      <c r="A362" t="str">
        <f t="shared" si="5"/>
        <v>feynman_test_7_860</v>
      </c>
      <c r="B362" t="s">
        <v>118</v>
      </c>
      <c r="C362" t="s">
        <v>189</v>
      </c>
      <c r="D362">
        <v>7200</v>
      </c>
      <c r="E362" t="s">
        <v>190</v>
      </c>
      <c r="F362">
        <v>1000000</v>
      </c>
      <c r="G362" t="s">
        <v>191</v>
      </c>
      <c r="H362">
        <v>860</v>
      </c>
      <c r="I362" t="s">
        <v>192</v>
      </c>
      <c r="J362">
        <v>1E-3</v>
      </c>
      <c r="K362" t="s">
        <v>3</v>
      </c>
      <c r="L362">
        <v>0.99998100000000001</v>
      </c>
      <c r="M362" t="s">
        <v>2</v>
      </c>
      <c r="N362">
        <v>5.3832999999999997E-3</v>
      </c>
      <c r="O362" t="s">
        <v>17</v>
      </c>
      <c r="P362">
        <v>26</v>
      </c>
      <c r="Q362" t="s">
        <v>0</v>
      </c>
      <c r="R362">
        <v>5760</v>
      </c>
      <c r="S362" t="s">
        <v>152</v>
      </c>
      <c r="T362">
        <v>4</v>
      </c>
      <c r="U362" t="s">
        <v>153</v>
      </c>
      <c r="V362">
        <v>1119</v>
      </c>
      <c r="W362" t="s">
        <v>151</v>
      </c>
      <c r="X362">
        <v>1001188</v>
      </c>
      <c r="Y362" t="s">
        <v>1</v>
      </c>
      <c r="Z362" t="s">
        <v>831</v>
      </c>
      <c r="AA362" t="s">
        <v>512</v>
      </c>
      <c r="AB362" t="s">
        <v>1540</v>
      </c>
      <c r="AC362" t="s">
        <v>421</v>
      </c>
      <c r="AD362" t="s">
        <v>472</v>
      </c>
      <c r="AE362" t="s">
        <v>421</v>
      </c>
      <c r="AF362" t="s">
        <v>1541</v>
      </c>
      <c r="AG362" t="s">
        <v>5</v>
      </c>
      <c r="AH362">
        <v>0.9999808</v>
      </c>
      <c r="AI362" t="s">
        <v>4</v>
      </c>
      <c r="AJ362">
        <v>5.4070999999999998E-3</v>
      </c>
    </row>
    <row r="363" spans="1:56" x14ac:dyDescent="0.25">
      <c r="A363" t="str">
        <f t="shared" si="5"/>
        <v>feynman_III_14_14_860</v>
      </c>
      <c r="B363" t="s">
        <v>119</v>
      </c>
      <c r="C363" t="s">
        <v>189</v>
      </c>
      <c r="D363">
        <v>7200</v>
      </c>
      <c r="E363" t="s">
        <v>190</v>
      </c>
      <c r="F363">
        <v>1000000</v>
      </c>
      <c r="G363" t="s">
        <v>191</v>
      </c>
      <c r="H363">
        <v>860</v>
      </c>
      <c r="I363" t="s">
        <v>192</v>
      </c>
      <c r="J363">
        <v>1E-3</v>
      </c>
      <c r="K363" t="s">
        <v>3</v>
      </c>
      <c r="L363">
        <v>1</v>
      </c>
      <c r="M363" t="s">
        <v>2</v>
      </c>
      <c r="N363">
        <v>0</v>
      </c>
      <c r="O363" t="s">
        <v>17</v>
      </c>
      <c r="P363">
        <v>27</v>
      </c>
      <c r="Q363" t="s">
        <v>0</v>
      </c>
      <c r="R363">
        <v>1032.4000000000001</v>
      </c>
      <c r="S363" t="s">
        <v>152</v>
      </c>
      <c r="T363">
        <v>5</v>
      </c>
      <c r="U363" t="s">
        <v>153</v>
      </c>
      <c r="V363">
        <v>42</v>
      </c>
      <c r="W363" t="s">
        <v>151</v>
      </c>
      <c r="X363">
        <v>139868</v>
      </c>
      <c r="Y363" t="s">
        <v>1</v>
      </c>
      <c r="Z363" t="s">
        <v>832</v>
      </c>
      <c r="AA363" t="s">
        <v>512</v>
      </c>
      <c r="AB363" t="s">
        <v>1542</v>
      </c>
      <c r="AC363" t="s">
        <v>418</v>
      </c>
      <c r="AD363" t="s">
        <v>422</v>
      </c>
      <c r="AE363" t="s">
        <v>5</v>
      </c>
      <c r="AF363">
        <v>1</v>
      </c>
      <c r="AG363" t="s">
        <v>4</v>
      </c>
      <c r="AH363">
        <v>0</v>
      </c>
    </row>
    <row r="364" spans="1:56" x14ac:dyDescent="0.25">
      <c r="A364" t="str">
        <f t="shared" si="5"/>
        <v>feynman_I_6_2a_15795</v>
      </c>
      <c r="B364" t="s">
        <v>32</v>
      </c>
      <c r="C364" t="s">
        <v>189</v>
      </c>
      <c r="D364">
        <v>7200</v>
      </c>
      <c r="E364" t="s">
        <v>190</v>
      </c>
      <c r="F364">
        <v>1000000</v>
      </c>
      <c r="G364" t="s">
        <v>191</v>
      </c>
      <c r="H364">
        <v>15795</v>
      </c>
      <c r="I364" t="s">
        <v>192</v>
      </c>
      <c r="J364">
        <v>1E-3</v>
      </c>
      <c r="K364" t="s">
        <v>3</v>
      </c>
      <c r="L364">
        <v>0.99980049999999998</v>
      </c>
      <c r="M364" t="s">
        <v>2</v>
      </c>
      <c r="N364">
        <v>9.8930000000000003E-4</v>
      </c>
      <c r="O364" t="s">
        <v>17</v>
      </c>
      <c r="P364">
        <v>10</v>
      </c>
      <c r="Q364" t="s">
        <v>0</v>
      </c>
      <c r="R364">
        <v>7201.1</v>
      </c>
      <c r="S364" t="s">
        <v>152</v>
      </c>
      <c r="T364">
        <v>34</v>
      </c>
      <c r="U364" t="s">
        <v>153</v>
      </c>
      <c r="V364">
        <v>1513</v>
      </c>
      <c r="W364" t="s">
        <v>151</v>
      </c>
      <c r="X364">
        <v>657346</v>
      </c>
      <c r="Y364" t="s">
        <v>1</v>
      </c>
      <c r="Z364" t="e" cm="1">
        <f t="array" aca="1" ref="Z364" ca="1">-0.0074678401212+(0.2504550406386*pow(x0,(-1*x0)))</f>
        <v>#NAME?</v>
      </c>
      <c r="AA364" t="s">
        <v>512</v>
      </c>
      <c r="AB364">
        <v>-7.4678401211999996E-3</v>
      </c>
      <c r="AC364" t="s">
        <v>421</v>
      </c>
      <c r="AD364" t="s">
        <v>1543</v>
      </c>
      <c r="AE364" t="s">
        <v>5</v>
      </c>
      <c r="AF364">
        <v>0.99980020000000003</v>
      </c>
      <c r="AG364" t="s">
        <v>4</v>
      </c>
      <c r="AH364">
        <v>9.9020000000000011E-4</v>
      </c>
    </row>
    <row r="365" spans="1:56" x14ac:dyDescent="0.25">
      <c r="A365" t="str">
        <f t="shared" si="5"/>
        <v>feynman_II_8_31_860</v>
      </c>
      <c r="B365" t="s">
        <v>42</v>
      </c>
      <c r="C365" t="s">
        <v>189</v>
      </c>
      <c r="D365">
        <v>7200</v>
      </c>
      <c r="E365" t="s">
        <v>190</v>
      </c>
      <c r="F365">
        <v>1000000</v>
      </c>
      <c r="G365" t="s">
        <v>191</v>
      </c>
      <c r="H365">
        <v>860</v>
      </c>
      <c r="I365" t="s">
        <v>192</v>
      </c>
      <c r="J365">
        <v>1E-3</v>
      </c>
      <c r="K365" t="s">
        <v>3</v>
      </c>
      <c r="L365">
        <v>1</v>
      </c>
      <c r="M365" t="s">
        <v>2</v>
      </c>
      <c r="N365">
        <v>0</v>
      </c>
      <c r="O365" t="s">
        <v>17</v>
      </c>
      <c r="P365">
        <v>8</v>
      </c>
      <c r="Q365" t="s">
        <v>0</v>
      </c>
      <c r="R365">
        <v>6.3</v>
      </c>
      <c r="S365" t="s">
        <v>152</v>
      </c>
      <c r="T365">
        <v>1</v>
      </c>
      <c r="U365" t="s">
        <v>153</v>
      </c>
      <c r="V365">
        <v>3</v>
      </c>
      <c r="W365" t="s">
        <v>151</v>
      </c>
      <c r="X365">
        <v>1331</v>
      </c>
      <c r="Y365" t="s">
        <v>1</v>
      </c>
      <c r="Z365" t="s">
        <v>523</v>
      </c>
      <c r="AA365" t="s">
        <v>512</v>
      </c>
      <c r="AB365" t="s">
        <v>524</v>
      </c>
      <c r="AC365" t="s">
        <v>5</v>
      </c>
      <c r="AD365">
        <v>1</v>
      </c>
      <c r="AE365" t="s">
        <v>4</v>
      </c>
      <c r="AF365">
        <v>0</v>
      </c>
    </row>
    <row r="366" spans="1:56" x14ac:dyDescent="0.25">
      <c r="A366" t="str">
        <f t="shared" si="5"/>
        <v>feynman_I_18_12_860</v>
      </c>
      <c r="B366" t="s">
        <v>78</v>
      </c>
      <c r="C366" t="s">
        <v>189</v>
      </c>
      <c r="D366">
        <v>7200</v>
      </c>
      <c r="E366" t="s">
        <v>190</v>
      </c>
      <c r="F366">
        <v>1000000</v>
      </c>
      <c r="G366" t="s">
        <v>191</v>
      </c>
      <c r="H366">
        <v>860</v>
      </c>
      <c r="I366" t="s">
        <v>192</v>
      </c>
      <c r="J366">
        <v>1E-3</v>
      </c>
      <c r="K366" t="s">
        <v>3</v>
      </c>
      <c r="L366">
        <v>1</v>
      </c>
      <c r="M366" t="s">
        <v>2</v>
      </c>
      <c r="N366">
        <v>0</v>
      </c>
      <c r="O366" t="s">
        <v>17</v>
      </c>
      <c r="P366">
        <v>11</v>
      </c>
      <c r="Q366" t="s">
        <v>0</v>
      </c>
      <c r="R366">
        <v>11</v>
      </c>
      <c r="S366" t="s">
        <v>152</v>
      </c>
      <c r="T366">
        <v>1</v>
      </c>
      <c r="U366" t="s">
        <v>153</v>
      </c>
      <c r="V366">
        <v>4</v>
      </c>
      <c r="W366" t="s">
        <v>151</v>
      </c>
      <c r="X366">
        <v>2272</v>
      </c>
      <c r="Y366" t="s">
        <v>1</v>
      </c>
      <c r="Z366" t="s">
        <v>541</v>
      </c>
      <c r="AA366" t="s">
        <v>512</v>
      </c>
      <c r="AB366" t="s">
        <v>542</v>
      </c>
      <c r="AC366" t="s">
        <v>5</v>
      </c>
      <c r="AD366">
        <v>1</v>
      </c>
      <c r="AE366" t="s">
        <v>4</v>
      </c>
      <c r="AF366">
        <v>0</v>
      </c>
    </row>
    <row r="367" spans="1:56" x14ac:dyDescent="0.25">
      <c r="A367" t="str">
        <f t="shared" si="5"/>
        <v>feynman_III_21_20_860</v>
      </c>
      <c r="B367" t="s">
        <v>109</v>
      </c>
      <c r="C367" t="s">
        <v>189</v>
      </c>
      <c r="D367">
        <v>7200</v>
      </c>
      <c r="E367" t="s">
        <v>190</v>
      </c>
      <c r="F367">
        <v>1000000</v>
      </c>
      <c r="G367" t="s">
        <v>191</v>
      </c>
      <c r="H367">
        <v>860</v>
      </c>
      <c r="I367" t="s">
        <v>192</v>
      </c>
      <c r="J367">
        <v>1E-3</v>
      </c>
      <c r="K367" t="s">
        <v>3</v>
      </c>
      <c r="L367">
        <v>1</v>
      </c>
      <c r="M367" t="s">
        <v>2</v>
      </c>
      <c r="N367">
        <v>0</v>
      </c>
      <c r="O367" t="s">
        <v>17</v>
      </c>
      <c r="P367">
        <v>12</v>
      </c>
      <c r="Q367" t="s">
        <v>0</v>
      </c>
      <c r="R367">
        <v>11.8</v>
      </c>
      <c r="S367" t="s">
        <v>152</v>
      </c>
      <c r="T367">
        <v>1</v>
      </c>
      <c r="U367" t="s">
        <v>153</v>
      </c>
      <c r="V367">
        <v>4</v>
      </c>
      <c r="W367" t="s">
        <v>151</v>
      </c>
      <c r="X367">
        <v>2570</v>
      </c>
      <c r="Y367" t="s">
        <v>1</v>
      </c>
      <c r="Z367" t="s">
        <v>559</v>
      </c>
      <c r="AA367" t="s">
        <v>512</v>
      </c>
      <c r="AB367" t="s">
        <v>560</v>
      </c>
      <c r="AC367" t="s">
        <v>5</v>
      </c>
      <c r="AD367">
        <v>1</v>
      </c>
      <c r="AE367" t="s">
        <v>4</v>
      </c>
      <c r="AF367">
        <v>0</v>
      </c>
    </row>
    <row r="368" spans="1:56" x14ac:dyDescent="0.25">
      <c r="A368" t="str">
        <f t="shared" si="5"/>
        <v>feynman_II_34_29b_860</v>
      </c>
      <c r="B368" t="s">
        <v>133</v>
      </c>
      <c r="C368" t="s">
        <v>189</v>
      </c>
      <c r="D368">
        <v>7200</v>
      </c>
      <c r="E368" t="s">
        <v>190</v>
      </c>
      <c r="F368">
        <v>1000000</v>
      </c>
      <c r="G368" t="s">
        <v>191</v>
      </c>
      <c r="H368">
        <v>860</v>
      </c>
      <c r="I368" t="s">
        <v>192</v>
      </c>
      <c r="J368">
        <v>1E-3</v>
      </c>
      <c r="K368" t="s">
        <v>3</v>
      </c>
      <c r="L368">
        <v>1</v>
      </c>
      <c r="M368" t="s">
        <v>2</v>
      </c>
      <c r="N368">
        <v>0</v>
      </c>
      <c r="O368" t="s">
        <v>17</v>
      </c>
      <c r="P368">
        <v>14</v>
      </c>
      <c r="Q368" t="s">
        <v>0</v>
      </c>
      <c r="R368">
        <v>19.100000000000001</v>
      </c>
      <c r="S368" t="s">
        <v>152</v>
      </c>
      <c r="T368">
        <v>1</v>
      </c>
      <c r="U368" t="s">
        <v>153</v>
      </c>
      <c r="V368">
        <v>5</v>
      </c>
      <c r="W368" t="s">
        <v>151</v>
      </c>
      <c r="X368">
        <v>3967</v>
      </c>
      <c r="Y368" t="s">
        <v>1</v>
      </c>
      <c r="Z368" t="s">
        <v>573</v>
      </c>
      <c r="AA368" t="s">
        <v>512</v>
      </c>
      <c r="AB368" t="s">
        <v>574</v>
      </c>
      <c r="AC368" t="s">
        <v>5</v>
      </c>
      <c r="AD368">
        <v>1</v>
      </c>
      <c r="AE368" t="s">
        <v>4</v>
      </c>
      <c r="AF368">
        <v>0</v>
      </c>
    </row>
    <row r="369" spans="1:46" x14ac:dyDescent="0.25">
      <c r="A369" t="str">
        <f t="shared" si="5"/>
        <v>strogatz_barmag2_860</v>
      </c>
      <c r="B369" t="s">
        <v>24</v>
      </c>
      <c r="C369" t="s">
        <v>189</v>
      </c>
      <c r="D369">
        <v>7200</v>
      </c>
      <c r="E369" t="s">
        <v>190</v>
      </c>
      <c r="F369">
        <v>1000000</v>
      </c>
      <c r="G369" t="s">
        <v>191</v>
      </c>
      <c r="H369">
        <v>860</v>
      </c>
      <c r="I369" t="s">
        <v>192</v>
      </c>
      <c r="J369">
        <v>1E-3</v>
      </c>
      <c r="K369" t="s">
        <v>3</v>
      </c>
      <c r="L369">
        <v>1</v>
      </c>
      <c r="M369" t="s">
        <v>2</v>
      </c>
      <c r="N369">
        <v>0</v>
      </c>
      <c r="O369" t="s">
        <v>17</v>
      </c>
      <c r="P369">
        <v>14</v>
      </c>
      <c r="Q369" t="s">
        <v>0</v>
      </c>
      <c r="R369">
        <v>11.6</v>
      </c>
      <c r="S369" t="s">
        <v>152</v>
      </c>
      <c r="T369">
        <v>1</v>
      </c>
      <c r="U369" t="s">
        <v>153</v>
      </c>
      <c r="V369">
        <v>9</v>
      </c>
      <c r="W369" t="s">
        <v>151</v>
      </c>
      <c r="X369">
        <v>7050</v>
      </c>
      <c r="Y369" t="s">
        <v>1</v>
      </c>
      <c r="Z369" t="s">
        <v>762</v>
      </c>
      <c r="AA369" t="s">
        <v>512</v>
      </c>
      <c r="AB369">
        <f>-1*SIN(X1)</f>
        <v>0.98358230602824037</v>
      </c>
      <c r="AC369" t="s">
        <v>418</v>
      </c>
      <c r="AD369" t="s">
        <v>437</v>
      </c>
      <c r="AE369" t="s">
        <v>418</v>
      </c>
      <c r="AF369" t="s">
        <v>438</v>
      </c>
      <c r="AG369" t="s">
        <v>5</v>
      </c>
      <c r="AH369">
        <v>1</v>
      </c>
      <c r="AI369" t="s">
        <v>4</v>
      </c>
      <c r="AJ369">
        <v>0</v>
      </c>
    </row>
    <row r="370" spans="1:46" x14ac:dyDescent="0.25">
      <c r="A370" t="str">
        <f t="shared" si="5"/>
        <v>feynman_II_2_42_860</v>
      </c>
      <c r="B370" t="s">
        <v>127</v>
      </c>
      <c r="C370" t="s">
        <v>189</v>
      </c>
      <c r="D370">
        <v>7200</v>
      </c>
      <c r="E370" t="s">
        <v>190</v>
      </c>
      <c r="F370">
        <v>1000000</v>
      </c>
      <c r="G370" t="s">
        <v>191</v>
      </c>
      <c r="H370">
        <v>860</v>
      </c>
      <c r="I370" t="s">
        <v>192</v>
      </c>
      <c r="J370">
        <v>1E-3</v>
      </c>
      <c r="K370" t="s">
        <v>3</v>
      </c>
      <c r="L370">
        <v>1</v>
      </c>
      <c r="M370" t="s">
        <v>2</v>
      </c>
      <c r="N370">
        <v>0</v>
      </c>
      <c r="O370" t="s">
        <v>17</v>
      </c>
      <c r="P370">
        <v>24</v>
      </c>
      <c r="Q370" t="s">
        <v>0</v>
      </c>
      <c r="R370">
        <v>4424.3</v>
      </c>
      <c r="S370" t="s">
        <v>152</v>
      </c>
      <c r="T370">
        <v>9</v>
      </c>
      <c r="U370" t="s">
        <v>153</v>
      </c>
      <c r="V370">
        <v>124</v>
      </c>
      <c r="W370" t="s">
        <v>151</v>
      </c>
      <c r="X370">
        <v>443289</v>
      </c>
      <c r="Y370" t="s">
        <v>1</v>
      </c>
      <c r="Z370" t="s">
        <v>725</v>
      </c>
      <c r="AA370" t="s">
        <v>512</v>
      </c>
      <c r="AB370" t="s">
        <v>1145</v>
      </c>
      <c r="AC370" t="s">
        <v>421</v>
      </c>
      <c r="AD370" t="s">
        <v>1146</v>
      </c>
      <c r="AE370" t="s">
        <v>5</v>
      </c>
      <c r="AF370">
        <v>1</v>
      </c>
      <c r="AG370" t="s">
        <v>4</v>
      </c>
      <c r="AH370">
        <v>0</v>
      </c>
    </row>
    <row r="371" spans="1:46" x14ac:dyDescent="0.25">
      <c r="A371" t="str">
        <f t="shared" si="5"/>
        <v>feynman_I_39_1_5390</v>
      </c>
      <c r="B371" t="s">
        <v>39</v>
      </c>
      <c r="C371" t="s">
        <v>189</v>
      </c>
      <c r="D371">
        <v>7200</v>
      </c>
      <c r="E371" t="s">
        <v>190</v>
      </c>
      <c r="F371">
        <v>1000000</v>
      </c>
      <c r="G371" t="s">
        <v>191</v>
      </c>
      <c r="H371">
        <v>5390</v>
      </c>
      <c r="I371" t="s">
        <v>192</v>
      </c>
      <c r="J371">
        <v>1E-3</v>
      </c>
      <c r="K371" t="s">
        <v>3</v>
      </c>
      <c r="L371">
        <v>1</v>
      </c>
      <c r="M371" t="s">
        <v>2</v>
      </c>
      <c r="N371">
        <v>0</v>
      </c>
      <c r="O371" t="s">
        <v>17</v>
      </c>
      <c r="P371">
        <v>6</v>
      </c>
      <c r="Q371" t="s">
        <v>0</v>
      </c>
      <c r="R371">
        <v>2.8</v>
      </c>
      <c r="S371" t="s">
        <v>152</v>
      </c>
      <c r="T371">
        <v>1</v>
      </c>
      <c r="U371" t="s">
        <v>153</v>
      </c>
      <c r="V371">
        <v>2</v>
      </c>
      <c r="W371" t="s">
        <v>151</v>
      </c>
      <c r="X371">
        <v>674</v>
      </c>
      <c r="Y371" t="s">
        <v>1</v>
      </c>
      <c r="Z371" t="s">
        <v>515</v>
      </c>
      <c r="AA371" t="s">
        <v>512</v>
      </c>
      <c r="AB371" t="s">
        <v>516</v>
      </c>
      <c r="AC371" t="s">
        <v>5</v>
      </c>
      <c r="AD371">
        <v>1</v>
      </c>
      <c r="AE371" t="s">
        <v>4</v>
      </c>
      <c r="AF371">
        <v>0</v>
      </c>
    </row>
    <row r="372" spans="1:46" x14ac:dyDescent="0.25">
      <c r="A372" t="str">
        <f t="shared" si="5"/>
        <v>feynman_II_34_2_5390</v>
      </c>
      <c r="B372" t="s">
        <v>63</v>
      </c>
      <c r="C372" t="s">
        <v>189</v>
      </c>
      <c r="D372">
        <v>7200</v>
      </c>
      <c r="E372" t="s">
        <v>190</v>
      </c>
      <c r="F372">
        <v>1000000</v>
      </c>
      <c r="G372" t="s">
        <v>191</v>
      </c>
      <c r="H372">
        <v>5390</v>
      </c>
      <c r="I372" t="s">
        <v>192</v>
      </c>
      <c r="J372">
        <v>1E-3</v>
      </c>
      <c r="K372" t="s">
        <v>3</v>
      </c>
      <c r="L372">
        <v>1</v>
      </c>
      <c r="M372" t="s">
        <v>2</v>
      </c>
      <c r="N372">
        <v>0</v>
      </c>
      <c r="O372" t="s">
        <v>17</v>
      </c>
      <c r="P372">
        <v>8</v>
      </c>
      <c r="Q372" t="s">
        <v>0</v>
      </c>
      <c r="R372">
        <v>5.2</v>
      </c>
      <c r="S372" t="s">
        <v>152</v>
      </c>
      <c r="T372">
        <v>1</v>
      </c>
      <c r="U372" t="s">
        <v>153</v>
      </c>
      <c r="V372">
        <v>3</v>
      </c>
      <c r="W372" t="s">
        <v>151</v>
      </c>
      <c r="X372">
        <v>1106</v>
      </c>
      <c r="Y372" t="s">
        <v>1</v>
      </c>
      <c r="Z372" t="s">
        <v>529</v>
      </c>
      <c r="AA372" t="s">
        <v>512</v>
      </c>
      <c r="AB372" t="s">
        <v>530</v>
      </c>
      <c r="AC372" t="s">
        <v>5</v>
      </c>
      <c r="AD372">
        <v>1</v>
      </c>
      <c r="AE372" t="s">
        <v>4</v>
      </c>
      <c r="AF372">
        <v>0</v>
      </c>
    </row>
    <row r="373" spans="1:46" x14ac:dyDescent="0.25">
      <c r="A373" t="str">
        <f t="shared" si="5"/>
        <v>feynman_III_15_27_5390</v>
      </c>
      <c r="B373" t="s">
        <v>59</v>
      </c>
      <c r="C373" t="s">
        <v>189</v>
      </c>
      <c r="D373">
        <v>7200</v>
      </c>
      <c r="E373" t="s">
        <v>190</v>
      </c>
      <c r="F373">
        <v>1000000</v>
      </c>
      <c r="G373" t="s">
        <v>191</v>
      </c>
      <c r="H373">
        <v>5390</v>
      </c>
      <c r="I373" t="s">
        <v>192</v>
      </c>
      <c r="J373">
        <v>1E-3</v>
      </c>
      <c r="K373" t="s">
        <v>3</v>
      </c>
      <c r="L373">
        <v>1</v>
      </c>
      <c r="M373" t="s">
        <v>2</v>
      </c>
      <c r="N373">
        <v>0</v>
      </c>
      <c r="O373" t="s">
        <v>17</v>
      </c>
      <c r="P373">
        <v>10</v>
      </c>
      <c r="Q373" t="s">
        <v>0</v>
      </c>
      <c r="R373">
        <v>15.9</v>
      </c>
      <c r="S373" t="s">
        <v>152</v>
      </c>
      <c r="T373">
        <v>1</v>
      </c>
      <c r="U373" t="s">
        <v>153</v>
      </c>
      <c r="V373">
        <v>5</v>
      </c>
      <c r="W373" t="s">
        <v>151</v>
      </c>
      <c r="X373">
        <v>3344</v>
      </c>
      <c r="Y373" t="s">
        <v>1</v>
      </c>
      <c r="Z373" t="s">
        <v>833</v>
      </c>
      <c r="AA373" t="s">
        <v>512</v>
      </c>
      <c r="AB373" t="s">
        <v>834</v>
      </c>
      <c r="AC373" t="s">
        <v>5</v>
      </c>
      <c r="AD373">
        <v>1</v>
      </c>
      <c r="AE373" t="s">
        <v>4</v>
      </c>
      <c r="AF373">
        <v>0</v>
      </c>
    </row>
    <row r="374" spans="1:46" x14ac:dyDescent="0.25">
      <c r="A374" t="str">
        <f t="shared" si="5"/>
        <v>feynman_I_39_22_5390</v>
      </c>
      <c r="B374" t="s">
        <v>99</v>
      </c>
      <c r="C374" t="s">
        <v>189</v>
      </c>
      <c r="D374">
        <v>7200</v>
      </c>
      <c r="E374" t="s">
        <v>190</v>
      </c>
      <c r="F374">
        <v>1000000</v>
      </c>
      <c r="G374" t="s">
        <v>191</v>
      </c>
      <c r="H374">
        <v>5390</v>
      </c>
      <c r="I374" t="s">
        <v>192</v>
      </c>
      <c r="J374">
        <v>1E-3</v>
      </c>
      <c r="K374" t="s">
        <v>3</v>
      </c>
      <c r="L374">
        <v>1</v>
      </c>
      <c r="M374" t="s">
        <v>2</v>
      </c>
      <c r="N374">
        <v>0</v>
      </c>
      <c r="O374" t="s">
        <v>17</v>
      </c>
      <c r="P374">
        <v>12</v>
      </c>
      <c r="Q374" t="s">
        <v>0</v>
      </c>
      <c r="R374">
        <v>11.7</v>
      </c>
      <c r="S374" t="s">
        <v>152</v>
      </c>
      <c r="T374">
        <v>1</v>
      </c>
      <c r="U374" t="s">
        <v>153</v>
      </c>
      <c r="V374">
        <v>4</v>
      </c>
      <c r="W374" t="s">
        <v>151</v>
      </c>
      <c r="X374">
        <v>2582</v>
      </c>
      <c r="Y374" t="s">
        <v>1</v>
      </c>
      <c r="Z374" t="s">
        <v>551</v>
      </c>
      <c r="AA374" t="s">
        <v>512</v>
      </c>
      <c r="AB374" t="s">
        <v>552</v>
      </c>
      <c r="AC374" t="s">
        <v>5</v>
      </c>
      <c r="AD374">
        <v>1</v>
      </c>
      <c r="AE374" t="s">
        <v>4</v>
      </c>
      <c r="AF374">
        <v>0</v>
      </c>
    </row>
    <row r="375" spans="1:46" x14ac:dyDescent="0.25">
      <c r="A375" t="str">
        <f t="shared" si="5"/>
        <v>feynman_I_40_1_860</v>
      </c>
      <c r="B375" t="s">
        <v>144</v>
      </c>
      <c r="C375" t="s">
        <v>189</v>
      </c>
      <c r="D375">
        <v>7200</v>
      </c>
      <c r="E375" t="s">
        <v>190</v>
      </c>
      <c r="F375">
        <v>1000000</v>
      </c>
      <c r="G375" t="s">
        <v>191</v>
      </c>
      <c r="H375">
        <v>860</v>
      </c>
      <c r="I375" t="s">
        <v>192</v>
      </c>
      <c r="J375">
        <v>1E-3</v>
      </c>
      <c r="K375" t="s">
        <v>3</v>
      </c>
      <c r="L375">
        <v>0.96554499999999999</v>
      </c>
      <c r="M375" t="s">
        <v>2</v>
      </c>
      <c r="N375">
        <v>0.12093089999999999</v>
      </c>
      <c r="O375" t="s">
        <v>17</v>
      </c>
      <c r="P375">
        <v>31</v>
      </c>
      <c r="Q375" t="s">
        <v>0</v>
      </c>
      <c r="R375">
        <v>6487.8</v>
      </c>
      <c r="S375" t="s">
        <v>152</v>
      </c>
      <c r="T375">
        <v>4</v>
      </c>
      <c r="U375" t="s">
        <v>153</v>
      </c>
      <c r="V375">
        <v>617</v>
      </c>
      <c r="W375" t="s">
        <v>151</v>
      </c>
      <c r="X375">
        <v>1000197</v>
      </c>
      <c r="Y375" t="s">
        <v>1</v>
      </c>
      <c r="Z375" t="s">
        <v>835</v>
      </c>
      <c r="AA375" t="s">
        <v>512</v>
      </c>
      <c r="AB375" t="s">
        <v>1544</v>
      </c>
      <c r="AC375" t="s">
        <v>421</v>
      </c>
      <c r="AD375" t="s">
        <v>1545</v>
      </c>
      <c r="AE375" t="s">
        <v>421</v>
      </c>
      <c r="AF375">
        <v>2.1256988657599001</v>
      </c>
      <c r="AG375" t="s">
        <v>5</v>
      </c>
      <c r="AH375">
        <v>0.96702100000000002</v>
      </c>
      <c r="AI375" t="s">
        <v>4</v>
      </c>
      <c r="AJ375">
        <v>0.1187899</v>
      </c>
    </row>
    <row r="376" spans="1:46" x14ac:dyDescent="0.25">
      <c r="A376" t="str">
        <f t="shared" si="5"/>
        <v>feynman_I_43_43_5390</v>
      </c>
      <c r="B376" t="s">
        <v>90</v>
      </c>
      <c r="C376" t="s">
        <v>189</v>
      </c>
      <c r="D376">
        <v>7200</v>
      </c>
      <c r="E376" t="s">
        <v>190</v>
      </c>
      <c r="F376">
        <v>1000000</v>
      </c>
      <c r="G376" t="s">
        <v>191</v>
      </c>
      <c r="H376">
        <v>5390</v>
      </c>
      <c r="I376" t="s">
        <v>192</v>
      </c>
      <c r="J376">
        <v>1E-3</v>
      </c>
      <c r="K376" t="s">
        <v>3</v>
      </c>
      <c r="L376">
        <v>1</v>
      </c>
      <c r="M376" t="s">
        <v>2</v>
      </c>
      <c r="N376">
        <v>0</v>
      </c>
      <c r="O376" t="s">
        <v>17</v>
      </c>
      <c r="P376">
        <v>18</v>
      </c>
      <c r="Q376" t="s">
        <v>0</v>
      </c>
      <c r="R376">
        <v>21.2</v>
      </c>
      <c r="S376" t="s">
        <v>152</v>
      </c>
      <c r="T376">
        <v>1</v>
      </c>
      <c r="U376" t="s">
        <v>153</v>
      </c>
      <c r="V376">
        <v>5</v>
      </c>
      <c r="W376" t="s">
        <v>151</v>
      </c>
      <c r="X376">
        <v>4234</v>
      </c>
      <c r="Y376" t="s">
        <v>1</v>
      </c>
      <c r="Z376" t="s">
        <v>606</v>
      </c>
      <c r="AA376" t="s">
        <v>512</v>
      </c>
      <c r="AB376" t="s">
        <v>607</v>
      </c>
      <c r="AC376" t="s">
        <v>418</v>
      </c>
      <c r="AD376" t="s">
        <v>442</v>
      </c>
      <c r="AE376" t="s">
        <v>5</v>
      </c>
      <c r="AF376">
        <v>1</v>
      </c>
      <c r="AG376" t="s">
        <v>4</v>
      </c>
      <c r="AH376">
        <v>0</v>
      </c>
    </row>
    <row r="377" spans="1:46" x14ac:dyDescent="0.25">
      <c r="A377" t="str">
        <f t="shared" si="5"/>
        <v>feynman_II_6_11_860</v>
      </c>
      <c r="B377" t="s">
        <v>116</v>
      </c>
      <c r="C377" t="s">
        <v>189</v>
      </c>
      <c r="D377">
        <v>7200</v>
      </c>
      <c r="E377" t="s">
        <v>190</v>
      </c>
      <c r="F377">
        <v>1000000</v>
      </c>
      <c r="G377" t="s">
        <v>191</v>
      </c>
      <c r="H377">
        <v>860</v>
      </c>
      <c r="I377" t="s">
        <v>192</v>
      </c>
      <c r="J377">
        <v>1E-3</v>
      </c>
      <c r="K377" t="s">
        <v>3</v>
      </c>
      <c r="L377">
        <v>1</v>
      </c>
      <c r="M377" t="s">
        <v>2</v>
      </c>
      <c r="N377">
        <v>0</v>
      </c>
      <c r="O377" t="s">
        <v>17</v>
      </c>
      <c r="P377">
        <v>17</v>
      </c>
      <c r="Q377" t="s">
        <v>0</v>
      </c>
      <c r="R377">
        <v>613</v>
      </c>
      <c r="S377" t="s">
        <v>152</v>
      </c>
      <c r="T377">
        <v>2</v>
      </c>
      <c r="U377" t="s">
        <v>153</v>
      </c>
      <c r="V377">
        <v>54</v>
      </c>
      <c r="W377" t="s">
        <v>151</v>
      </c>
      <c r="X377">
        <v>100427</v>
      </c>
      <c r="Y377" t="s">
        <v>1</v>
      </c>
      <c r="Z377" t="s">
        <v>836</v>
      </c>
      <c r="AA377" t="s">
        <v>512</v>
      </c>
      <c r="AB377" t="s">
        <v>837</v>
      </c>
      <c r="AC377" t="s">
        <v>5</v>
      </c>
      <c r="AD377">
        <v>1</v>
      </c>
      <c r="AE377" t="s">
        <v>4</v>
      </c>
      <c r="AF377">
        <v>0</v>
      </c>
    </row>
    <row r="378" spans="1:46" x14ac:dyDescent="0.25">
      <c r="A378" t="str">
        <f t="shared" si="5"/>
        <v>feynman_III_8_54_5390</v>
      </c>
      <c r="B378" t="s">
        <v>74</v>
      </c>
      <c r="C378" t="s">
        <v>189</v>
      </c>
      <c r="D378">
        <v>7200</v>
      </c>
      <c r="E378" t="s">
        <v>190</v>
      </c>
      <c r="F378">
        <v>1000000</v>
      </c>
      <c r="G378" t="s">
        <v>191</v>
      </c>
      <c r="H378">
        <v>5390</v>
      </c>
      <c r="I378" t="s">
        <v>192</v>
      </c>
      <c r="J378">
        <v>1E-3</v>
      </c>
      <c r="K378" t="s">
        <v>3</v>
      </c>
      <c r="L378">
        <v>0.96997489999999997</v>
      </c>
      <c r="M378" t="s">
        <v>2</v>
      </c>
      <c r="N378">
        <v>6.11376E-2</v>
      </c>
      <c r="O378" t="s">
        <v>17</v>
      </c>
      <c r="P378">
        <v>41</v>
      </c>
      <c r="Q378" t="s">
        <v>0</v>
      </c>
      <c r="R378">
        <v>7203.6</v>
      </c>
      <c r="S378" t="s">
        <v>152</v>
      </c>
      <c r="T378">
        <v>9</v>
      </c>
      <c r="U378" t="s">
        <v>153</v>
      </c>
      <c r="V378">
        <v>288</v>
      </c>
      <c r="W378" t="s">
        <v>151</v>
      </c>
      <c r="X378">
        <v>971544</v>
      </c>
      <c r="Y378" t="s">
        <v>1</v>
      </c>
      <c r="Z378" t="s">
        <v>838</v>
      </c>
      <c r="AA378" t="s">
        <v>512</v>
      </c>
      <c r="AB378">
        <v>0.5003545081852</v>
      </c>
      <c r="AC378" t="s">
        <v>418</v>
      </c>
      <c r="AD378" t="s">
        <v>1546</v>
      </c>
      <c r="AE378" t="s">
        <v>421</v>
      </c>
      <c r="AF378" t="s">
        <v>1547</v>
      </c>
      <c r="AG378" t="s">
        <v>421</v>
      </c>
      <c r="AH378" t="s">
        <v>1548</v>
      </c>
      <c r="AI378" t="s">
        <v>421</v>
      </c>
      <c r="AJ378" t="s">
        <v>1549</v>
      </c>
      <c r="AK378" t="s">
        <v>421</v>
      </c>
      <c r="AL378" t="s">
        <v>1550</v>
      </c>
      <c r="AM378" t="s">
        <v>5</v>
      </c>
      <c r="AN378">
        <v>0.97088099999999999</v>
      </c>
      <c r="AO378" t="s">
        <v>4</v>
      </c>
      <c r="AP378">
        <v>6.0626800000000002E-2</v>
      </c>
    </row>
    <row r="379" spans="1:46" x14ac:dyDescent="0.25">
      <c r="A379" t="str">
        <f t="shared" si="5"/>
        <v>feynman_II_13_34_860</v>
      </c>
      <c r="B379" t="s">
        <v>56</v>
      </c>
      <c r="C379" t="s">
        <v>189</v>
      </c>
      <c r="D379">
        <v>7200</v>
      </c>
      <c r="E379" t="s">
        <v>190</v>
      </c>
      <c r="F379">
        <v>1000000</v>
      </c>
      <c r="G379" t="s">
        <v>191</v>
      </c>
      <c r="H379">
        <v>860</v>
      </c>
      <c r="I379" t="s">
        <v>192</v>
      </c>
      <c r="J379">
        <v>1E-3</v>
      </c>
      <c r="K379" t="s">
        <v>3</v>
      </c>
      <c r="L379">
        <v>0.9999981</v>
      </c>
      <c r="M379" t="s">
        <v>2</v>
      </c>
      <c r="N379">
        <v>2.9258999999999999E-3</v>
      </c>
      <c r="O379" t="s">
        <v>17</v>
      </c>
      <c r="P379">
        <v>28</v>
      </c>
      <c r="Q379" t="s">
        <v>0</v>
      </c>
      <c r="R379">
        <v>6432.2</v>
      </c>
      <c r="S379" t="s">
        <v>152</v>
      </c>
      <c r="T379">
        <v>9</v>
      </c>
      <c r="U379" t="s">
        <v>153</v>
      </c>
      <c r="V379">
        <v>815</v>
      </c>
      <c r="W379" t="s">
        <v>151</v>
      </c>
      <c r="X379">
        <v>1000840</v>
      </c>
      <c r="Y379" t="s">
        <v>1</v>
      </c>
      <c r="Z379" t="s">
        <v>839</v>
      </c>
      <c r="AA379" t="s">
        <v>512</v>
      </c>
      <c r="AB379" t="s">
        <v>1551</v>
      </c>
      <c r="AC379" t="s">
        <v>421</v>
      </c>
      <c r="AD379" t="s">
        <v>1552</v>
      </c>
      <c r="AE379" t="s">
        <v>421</v>
      </c>
      <c r="AF379" t="s">
        <v>1553</v>
      </c>
      <c r="AG379" t="s">
        <v>5</v>
      </c>
      <c r="AH379">
        <v>0.99999819999999995</v>
      </c>
      <c r="AI379" t="s">
        <v>4</v>
      </c>
      <c r="AJ379">
        <v>2.787E-3</v>
      </c>
    </row>
    <row r="380" spans="1:46" x14ac:dyDescent="0.25">
      <c r="A380" t="str">
        <f t="shared" si="5"/>
        <v>strogatz_predprey2_5390</v>
      </c>
      <c r="B380" t="s">
        <v>28</v>
      </c>
      <c r="C380" t="s">
        <v>189</v>
      </c>
      <c r="D380">
        <v>7200</v>
      </c>
      <c r="E380" t="s">
        <v>190</v>
      </c>
      <c r="F380">
        <v>1000000</v>
      </c>
      <c r="G380" t="s">
        <v>191</v>
      </c>
      <c r="H380">
        <v>5390</v>
      </c>
      <c r="I380" t="s">
        <v>192</v>
      </c>
      <c r="J380">
        <v>1E-3</v>
      </c>
      <c r="K380" t="s">
        <v>3</v>
      </c>
      <c r="L380">
        <v>1</v>
      </c>
      <c r="M380" t="s">
        <v>2</v>
      </c>
      <c r="N380">
        <v>0</v>
      </c>
      <c r="O380" t="s">
        <v>17</v>
      </c>
      <c r="P380">
        <v>20</v>
      </c>
      <c r="Q380" t="s">
        <v>0</v>
      </c>
      <c r="R380">
        <v>1722.3</v>
      </c>
      <c r="S380" t="s">
        <v>152</v>
      </c>
      <c r="T380">
        <v>6</v>
      </c>
      <c r="U380" t="s">
        <v>153</v>
      </c>
      <c r="V380">
        <v>417</v>
      </c>
      <c r="W380" t="s">
        <v>151</v>
      </c>
      <c r="X380">
        <v>697673</v>
      </c>
      <c r="Y380" t="s">
        <v>1</v>
      </c>
      <c r="Z380" t="s">
        <v>840</v>
      </c>
      <c r="AA380" t="s">
        <v>512</v>
      </c>
      <c r="AB380" t="s">
        <v>1147</v>
      </c>
      <c r="AC380" t="s">
        <v>421</v>
      </c>
      <c r="AD380" t="s">
        <v>443</v>
      </c>
      <c r="AE380" t="s">
        <v>421</v>
      </c>
      <c r="AF380" t="s">
        <v>454</v>
      </c>
      <c r="AG380" t="s">
        <v>418</v>
      </c>
      <c r="AH380" t="s">
        <v>444</v>
      </c>
      <c r="AI380" t="s">
        <v>5</v>
      </c>
      <c r="AJ380">
        <v>1</v>
      </c>
      <c r="AK380" t="s">
        <v>4</v>
      </c>
      <c r="AL380">
        <v>0</v>
      </c>
    </row>
    <row r="381" spans="1:46" x14ac:dyDescent="0.25">
      <c r="A381" t="str">
        <f t="shared" si="5"/>
        <v>feynman_test_1_860</v>
      </c>
      <c r="B381" t="s">
        <v>147</v>
      </c>
      <c r="C381" t="s">
        <v>189</v>
      </c>
      <c r="D381">
        <v>7200</v>
      </c>
      <c r="E381" t="s">
        <v>190</v>
      </c>
      <c r="F381">
        <v>1000000</v>
      </c>
      <c r="G381" t="s">
        <v>191</v>
      </c>
      <c r="H381">
        <v>860</v>
      </c>
      <c r="I381" t="s">
        <v>192</v>
      </c>
      <c r="J381">
        <v>1E-3</v>
      </c>
      <c r="K381" t="s">
        <v>3</v>
      </c>
      <c r="L381">
        <v>0.99999680000000002</v>
      </c>
      <c r="M381" t="s">
        <v>2</v>
      </c>
      <c r="N381">
        <v>2.1267899999999999E-2</v>
      </c>
      <c r="O381" t="s">
        <v>17</v>
      </c>
      <c r="P381">
        <v>74</v>
      </c>
      <c r="Q381" t="s">
        <v>0</v>
      </c>
      <c r="R381">
        <v>7202.2</v>
      </c>
      <c r="S381" t="s">
        <v>152</v>
      </c>
      <c r="T381">
        <v>4</v>
      </c>
      <c r="U381" t="s">
        <v>153</v>
      </c>
      <c r="V381">
        <v>179</v>
      </c>
      <c r="W381" t="s">
        <v>151</v>
      </c>
      <c r="X381">
        <v>932238</v>
      </c>
      <c r="Y381" t="s">
        <v>1</v>
      </c>
      <c r="Z381" t="s">
        <v>841</v>
      </c>
      <c r="AA381" t="s">
        <v>512</v>
      </c>
      <c r="AB381" t="s">
        <v>1554</v>
      </c>
      <c r="AC381" t="s">
        <v>421</v>
      </c>
      <c r="AD381" t="s">
        <v>1555</v>
      </c>
      <c r="AE381" t="s">
        <v>421</v>
      </c>
      <c r="AF381" t="s">
        <v>1556</v>
      </c>
      <c r="AG381" t="s">
        <v>421</v>
      </c>
      <c r="AH381" t="s">
        <v>1557</v>
      </c>
      <c r="AI381" t="s">
        <v>5</v>
      </c>
      <c r="AJ381">
        <v>0.99999689999999997</v>
      </c>
      <c r="AK381" t="s">
        <v>4</v>
      </c>
      <c r="AL381">
        <v>2.0594299999999999E-2</v>
      </c>
    </row>
    <row r="382" spans="1:46" x14ac:dyDescent="0.25">
      <c r="A382" t="str">
        <f t="shared" si="5"/>
        <v>feynman_I_13_4_5390</v>
      </c>
      <c r="B382" t="s">
        <v>107</v>
      </c>
      <c r="C382" t="s">
        <v>189</v>
      </c>
      <c r="D382">
        <v>7200</v>
      </c>
      <c r="E382" t="s">
        <v>190</v>
      </c>
      <c r="F382">
        <v>1000000</v>
      </c>
      <c r="G382" t="s">
        <v>191</v>
      </c>
      <c r="H382">
        <v>5390</v>
      </c>
      <c r="I382" t="s">
        <v>192</v>
      </c>
      <c r="J382">
        <v>1E-3</v>
      </c>
      <c r="K382" t="s">
        <v>3</v>
      </c>
      <c r="L382">
        <v>1</v>
      </c>
      <c r="M382" t="s">
        <v>2</v>
      </c>
      <c r="N382">
        <v>0</v>
      </c>
      <c r="O382" t="s">
        <v>17</v>
      </c>
      <c r="P382">
        <v>24</v>
      </c>
      <c r="Q382" t="s">
        <v>0</v>
      </c>
      <c r="R382">
        <v>53.4</v>
      </c>
      <c r="S382" t="s">
        <v>152</v>
      </c>
      <c r="T382">
        <v>1</v>
      </c>
      <c r="U382" t="s">
        <v>153</v>
      </c>
      <c r="V382">
        <v>7</v>
      </c>
      <c r="W382" t="s">
        <v>151</v>
      </c>
      <c r="X382">
        <v>8826</v>
      </c>
      <c r="Y382" t="s">
        <v>1</v>
      </c>
      <c r="Z382" t="s">
        <v>608</v>
      </c>
      <c r="AA382" t="s">
        <v>512</v>
      </c>
      <c r="AB382" t="s">
        <v>609</v>
      </c>
      <c r="AC382" t="s">
        <v>421</v>
      </c>
      <c r="AD382" t="s">
        <v>445</v>
      </c>
      <c r="AE382" t="s">
        <v>421</v>
      </c>
      <c r="AF382" t="s">
        <v>446</v>
      </c>
      <c r="AG382" t="s">
        <v>5</v>
      </c>
      <c r="AH382">
        <v>1</v>
      </c>
      <c r="AI382" t="s">
        <v>4</v>
      </c>
      <c r="AJ382">
        <v>0</v>
      </c>
    </row>
    <row r="383" spans="1:46" x14ac:dyDescent="0.25">
      <c r="A383" t="str">
        <f t="shared" si="5"/>
        <v>feynman_III_9_52_860</v>
      </c>
      <c r="B383" t="s">
        <v>141</v>
      </c>
      <c r="C383" t="s">
        <v>189</v>
      </c>
      <c r="D383">
        <v>7200</v>
      </c>
      <c r="E383" t="s">
        <v>190</v>
      </c>
      <c r="F383">
        <v>1000000</v>
      </c>
      <c r="G383" t="s">
        <v>191</v>
      </c>
      <c r="H383">
        <v>860</v>
      </c>
      <c r="I383" t="s">
        <v>192</v>
      </c>
      <c r="J383">
        <v>1E-3</v>
      </c>
      <c r="K383" t="s">
        <v>3</v>
      </c>
      <c r="L383">
        <v>0.95015720000000004</v>
      </c>
      <c r="M383" t="s">
        <v>2</v>
      </c>
      <c r="N383">
        <v>3.2075192000000001</v>
      </c>
      <c r="O383" t="s">
        <v>17</v>
      </c>
      <c r="P383">
        <v>128</v>
      </c>
      <c r="Q383" t="s">
        <v>0</v>
      </c>
      <c r="R383">
        <v>7201.1</v>
      </c>
      <c r="S383" t="s">
        <v>152</v>
      </c>
      <c r="T383">
        <v>12</v>
      </c>
      <c r="U383" t="s">
        <v>153</v>
      </c>
      <c r="V383">
        <v>171</v>
      </c>
      <c r="W383" t="s">
        <v>151</v>
      </c>
      <c r="X383">
        <v>659375</v>
      </c>
      <c r="Y383" t="s">
        <v>1</v>
      </c>
      <c r="Z383" t="s">
        <v>842</v>
      </c>
      <c r="AA383" t="s">
        <v>512</v>
      </c>
      <c r="AB383" t="s">
        <v>1558</v>
      </c>
      <c r="AC383" t="s">
        <v>418</v>
      </c>
      <c r="AD383" t="s">
        <v>1559</v>
      </c>
      <c r="AE383" t="s">
        <v>418</v>
      </c>
      <c r="AF383" t="s">
        <v>1560</v>
      </c>
      <c r="AG383" t="s">
        <v>418</v>
      </c>
      <c r="AH383" t="s">
        <v>1561</v>
      </c>
      <c r="AI383" t="s">
        <v>421</v>
      </c>
      <c r="AJ383" t="s">
        <v>1562</v>
      </c>
      <c r="AK383" t="s">
        <v>421</v>
      </c>
      <c r="AL383" t="s">
        <v>1563</v>
      </c>
      <c r="AM383" t="s">
        <v>421</v>
      </c>
      <c r="AN383" t="s">
        <v>1564</v>
      </c>
      <c r="AO383" t="s">
        <v>421</v>
      </c>
      <c r="AP383" t="s">
        <v>1565</v>
      </c>
      <c r="AQ383" t="s">
        <v>5</v>
      </c>
      <c r="AR383">
        <v>0.95128999999999997</v>
      </c>
      <c r="AS383" t="s">
        <v>4</v>
      </c>
      <c r="AT383">
        <v>3.1530052</v>
      </c>
    </row>
    <row r="384" spans="1:46" x14ac:dyDescent="0.25">
      <c r="A384" t="str">
        <f t="shared" si="5"/>
        <v>feynman_test_9_860</v>
      </c>
      <c r="B384" t="s">
        <v>136</v>
      </c>
      <c r="C384" t="s">
        <v>189</v>
      </c>
      <c r="D384">
        <v>7200</v>
      </c>
      <c r="E384" t="s">
        <v>190</v>
      </c>
      <c r="F384">
        <v>1000000</v>
      </c>
      <c r="G384" t="s">
        <v>191</v>
      </c>
      <c r="H384">
        <v>860</v>
      </c>
      <c r="I384" t="s">
        <v>192</v>
      </c>
      <c r="J384">
        <v>1E-3</v>
      </c>
      <c r="K384" t="s">
        <v>3</v>
      </c>
      <c r="L384">
        <v>1</v>
      </c>
      <c r="M384" t="s">
        <v>2</v>
      </c>
      <c r="N384">
        <v>0</v>
      </c>
      <c r="O384" t="s">
        <v>17</v>
      </c>
      <c r="P384">
        <v>54</v>
      </c>
      <c r="Q384" t="s">
        <v>0</v>
      </c>
      <c r="R384">
        <v>1571.1</v>
      </c>
      <c r="S384" t="s">
        <v>152</v>
      </c>
      <c r="T384">
        <v>1</v>
      </c>
      <c r="U384" t="s">
        <v>153</v>
      </c>
      <c r="V384">
        <v>21</v>
      </c>
      <c r="W384" t="s">
        <v>151</v>
      </c>
      <c r="X384">
        <v>135688</v>
      </c>
      <c r="Y384" t="s">
        <v>1</v>
      </c>
      <c r="Z384" t="s">
        <v>843</v>
      </c>
      <c r="AA384" t="s">
        <v>512</v>
      </c>
      <c r="AB384" t="s">
        <v>1566</v>
      </c>
      <c r="AC384" t="s">
        <v>418</v>
      </c>
      <c r="AD384" t="s">
        <v>1567</v>
      </c>
      <c r="AE384" t="s">
        <v>5</v>
      </c>
      <c r="AF384">
        <v>1</v>
      </c>
      <c r="AG384" t="s">
        <v>4</v>
      </c>
      <c r="AH384">
        <v>0</v>
      </c>
    </row>
    <row r="385" spans="1:52" x14ac:dyDescent="0.25">
      <c r="A385" t="str">
        <f t="shared" si="5"/>
        <v>feynman_I_12_1_5390</v>
      </c>
      <c r="B385" t="s">
        <v>37</v>
      </c>
      <c r="C385" t="s">
        <v>189</v>
      </c>
      <c r="D385">
        <v>7200</v>
      </c>
      <c r="E385" t="s">
        <v>190</v>
      </c>
      <c r="F385">
        <v>1000000</v>
      </c>
      <c r="G385" t="s">
        <v>191</v>
      </c>
      <c r="H385">
        <v>5390</v>
      </c>
      <c r="I385" t="s">
        <v>192</v>
      </c>
      <c r="J385">
        <v>1E-3</v>
      </c>
      <c r="K385" t="s">
        <v>3</v>
      </c>
      <c r="L385">
        <v>1</v>
      </c>
      <c r="M385" t="s">
        <v>2</v>
      </c>
      <c r="N385">
        <v>0</v>
      </c>
      <c r="O385" t="s">
        <v>17</v>
      </c>
      <c r="P385">
        <v>6</v>
      </c>
      <c r="Q385" t="s">
        <v>0</v>
      </c>
      <c r="R385">
        <v>2.2000000000000002</v>
      </c>
      <c r="S385" t="s">
        <v>152</v>
      </c>
      <c r="T385">
        <v>1</v>
      </c>
      <c r="U385" t="s">
        <v>153</v>
      </c>
      <c r="V385">
        <v>2</v>
      </c>
      <c r="W385" t="s">
        <v>151</v>
      </c>
      <c r="X385">
        <v>519</v>
      </c>
      <c r="Y385" t="s">
        <v>1</v>
      </c>
      <c r="Z385" t="s">
        <v>519</v>
      </c>
      <c r="AA385" t="s">
        <v>512</v>
      </c>
      <c r="AB385" t="s">
        <v>520</v>
      </c>
      <c r="AC385" t="s">
        <v>5</v>
      </c>
      <c r="AD385">
        <v>1</v>
      </c>
      <c r="AE385" t="s">
        <v>4</v>
      </c>
      <c r="AF385">
        <v>0</v>
      </c>
    </row>
    <row r="386" spans="1:52" x14ac:dyDescent="0.25">
      <c r="A386" t="str">
        <f t="shared" ref="A386:A449" si="6">CONCATENATE(B386, "_", H386)</f>
        <v>feynman_II_3_24_5390</v>
      </c>
      <c r="B386" t="s">
        <v>46</v>
      </c>
      <c r="C386" t="s">
        <v>189</v>
      </c>
      <c r="D386">
        <v>7200</v>
      </c>
      <c r="E386" t="s">
        <v>190</v>
      </c>
      <c r="F386">
        <v>1000000</v>
      </c>
      <c r="G386" t="s">
        <v>191</v>
      </c>
      <c r="H386">
        <v>5390</v>
      </c>
      <c r="I386" t="s">
        <v>192</v>
      </c>
      <c r="J386">
        <v>1E-3</v>
      </c>
      <c r="K386" t="s">
        <v>3</v>
      </c>
      <c r="L386">
        <v>1</v>
      </c>
      <c r="M386" t="s">
        <v>2</v>
      </c>
      <c r="N386">
        <v>0</v>
      </c>
      <c r="O386" t="s">
        <v>17</v>
      </c>
      <c r="P386">
        <v>8</v>
      </c>
      <c r="Q386" t="s">
        <v>0</v>
      </c>
      <c r="R386">
        <v>8.8000000000000007</v>
      </c>
      <c r="S386" t="s">
        <v>152</v>
      </c>
      <c r="T386">
        <v>1</v>
      </c>
      <c r="U386" t="s">
        <v>153</v>
      </c>
      <c r="V386">
        <v>3</v>
      </c>
      <c r="W386" t="s">
        <v>151</v>
      </c>
      <c r="X386">
        <v>1659</v>
      </c>
      <c r="Y386" t="s">
        <v>1</v>
      </c>
      <c r="Z386" t="s">
        <v>531</v>
      </c>
      <c r="AA386" t="s">
        <v>512</v>
      </c>
      <c r="AB386" t="s">
        <v>532</v>
      </c>
      <c r="AC386" t="s">
        <v>5</v>
      </c>
      <c r="AD386">
        <v>1</v>
      </c>
      <c r="AE386" t="s">
        <v>4</v>
      </c>
      <c r="AF386">
        <v>0</v>
      </c>
    </row>
    <row r="387" spans="1:52" x14ac:dyDescent="0.25">
      <c r="A387" t="str">
        <f t="shared" si="6"/>
        <v>feynman_II_38_3_5390</v>
      </c>
      <c r="B387" t="s">
        <v>101</v>
      </c>
      <c r="C387" t="s">
        <v>189</v>
      </c>
      <c r="D387">
        <v>7200</v>
      </c>
      <c r="E387" t="s">
        <v>190</v>
      </c>
      <c r="F387">
        <v>1000000</v>
      </c>
      <c r="G387" t="s">
        <v>191</v>
      </c>
      <c r="H387">
        <v>5390</v>
      </c>
      <c r="I387" t="s">
        <v>192</v>
      </c>
      <c r="J387">
        <v>1E-3</v>
      </c>
      <c r="K387" t="s">
        <v>3</v>
      </c>
      <c r="L387">
        <v>1</v>
      </c>
      <c r="M387" t="s">
        <v>2</v>
      </c>
      <c r="N387">
        <v>0</v>
      </c>
      <c r="O387" t="s">
        <v>17</v>
      </c>
      <c r="P387">
        <v>12</v>
      </c>
      <c r="Q387" t="s">
        <v>0</v>
      </c>
      <c r="R387">
        <v>11.7</v>
      </c>
      <c r="S387" t="s">
        <v>152</v>
      </c>
      <c r="T387">
        <v>1</v>
      </c>
      <c r="U387" t="s">
        <v>153</v>
      </c>
      <c r="V387">
        <v>4</v>
      </c>
      <c r="W387" t="s">
        <v>151</v>
      </c>
      <c r="X387">
        <v>2582</v>
      </c>
      <c r="Y387" t="s">
        <v>1</v>
      </c>
      <c r="Z387" t="s">
        <v>551</v>
      </c>
      <c r="AA387" t="s">
        <v>512</v>
      </c>
      <c r="AB387" t="s">
        <v>552</v>
      </c>
      <c r="AC387" t="s">
        <v>5</v>
      </c>
      <c r="AD387">
        <v>1</v>
      </c>
      <c r="AE387" t="s">
        <v>4</v>
      </c>
      <c r="AF387">
        <v>0</v>
      </c>
    </row>
    <row r="388" spans="1:52" x14ac:dyDescent="0.25">
      <c r="A388" t="str">
        <f t="shared" si="6"/>
        <v>feynman_III_15_14_5390</v>
      </c>
      <c r="B388" t="s">
        <v>84</v>
      </c>
      <c r="C388" t="s">
        <v>189</v>
      </c>
      <c r="D388">
        <v>7200</v>
      </c>
      <c r="E388" t="s">
        <v>190</v>
      </c>
      <c r="F388">
        <v>1000000</v>
      </c>
      <c r="G388" t="s">
        <v>191</v>
      </c>
      <c r="H388">
        <v>5390</v>
      </c>
      <c r="I388" t="s">
        <v>192</v>
      </c>
      <c r="J388">
        <v>1E-3</v>
      </c>
      <c r="K388" t="s">
        <v>3</v>
      </c>
      <c r="L388">
        <v>1</v>
      </c>
      <c r="M388" t="s">
        <v>2</v>
      </c>
      <c r="N388">
        <v>0</v>
      </c>
      <c r="O388" t="s">
        <v>17</v>
      </c>
      <c r="P388">
        <v>14</v>
      </c>
      <c r="Q388" t="s">
        <v>0</v>
      </c>
      <c r="R388">
        <v>17.100000000000001</v>
      </c>
      <c r="S388" t="s">
        <v>152</v>
      </c>
      <c r="T388">
        <v>1</v>
      </c>
      <c r="U388" t="s">
        <v>153</v>
      </c>
      <c r="V388">
        <v>5</v>
      </c>
      <c r="W388" t="s">
        <v>151</v>
      </c>
      <c r="X388">
        <v>3635</v>
      </c>
      <c r="Y388" t="s">
        <v>1</v>
      </c>
      <c r="Z388" t="s">
        <v>567</v>
      </c>
      <c r="AA388" t="s">
        <v>512</v>
      </c>
      <c r="AB388" t="s">
        <v>568</v>
      </c>
      <c r="AC388" t="s">
        <v>5</v>
      </c>
      <c r="AD388">
        <v>1</v>
      </c>
      <c r="AE388" t="s">
        <v>4</v>
      </c>
      <c r="AF388">
        <v>0</v>
      </c>
    </row>
    <row r="389" spans="1:52" x14ac:dyDescent="0.25">
      <c r="A389" t="str">
        <f t="shared" si="6"/>
        <v>feynman_I_12_11_5390</v>
      </c>
      <c r="B389" t="s">
        <v>130</v>
      </c>
      <c r="C389" t="s">
        <v>189</v>
      </c>
      <c r="D389">
        <v>7200</v>
      </c>
      <c r="E389" t="s">
        <v>190</v>
      </c>
      <c r="F389">
        <v>1000000</v>
      </c>
      <c r="G389" t="s">
        <v>191</v>
      </c>
      <c r="H389">
        <v>5390</v>
      </c>
      <c r="I389" t="s">
        <v>192</v>
      </c>
      <c r="J389">
        <v>1E-3</v>
      </c>
      <c r="K389" t="s">
        <v>3</v>
      </c>
      <c r="L389">
        <v>1</v>
      </c>
      <c r="M389" t="s">
        <v>2</v>
      </c>
      <c r="N389">
        <v>0</v>
      </c>
      <c r="O389" t="s">
        <v>17</v>
      </c>
      <c r="P389">
        <v>19</v>
      </c>
      <c r="Q389" t="s">
        <v>0</v>
      </c>
      <c r="R389">
        <v>36.700000000000003</v>
      </c>
      <c r="S389" t="s">
        <v>152</v>
      </c>
      <c r="T389">
        <v>1</v>
      </c>
      <c r="U389" t="s">
        <v>153</v>
      </c>
      <c r="V389">
        <v>7</v>
      </c>
      <c r="W389" t="s">
        <v>151</v>
      </c>
      <c r="X389">
        <v>7326</v>
      </c>
      <c r="Y389" t="s">
        <v>1</v>
      </c>
      <c r="Z389" t="s">
        <v>684</v>
      </c>
      <c r="AA389" t="s">
        <v>512</v>
      </c>
      <c r="AB389" t="s">
        <v>977</v>
      </c>
      <c r="AC389" t="s">
        <v>421</v>
      </c>
      <c r="AD389" t="s">
        <v>978</v>
      </c>
      <c r="AE389" t="s">
        <v>5</v>
      </c>
      <c r="AF389">
        <v>1</v>
      </c>
      <c r="AG389" t="s">
        <v>4</v>
      </c>
      <c r="AH389">
        <v>0</v>
      </c>
    </row>
    <row r="390" spans="1:52" x14ac:dyDescent="0.25">
      <c r="A390" t="str">
        <f t="shared" si="6"/>
        <v>feynman_I_24_6_5390</v>
      </c>
      <c r="B390" t="s">
        <v>106</v>
      </c>
      <c r="C390" t="s">
        <v>189</v>
      </c>
      <c r="D390">
        <v>7200</v>
      </c>
      <c r="E390" t="s">
        <v>190</v>
      </c>
      <c r="F390">
        <v>1000000</v>
      </c>
      <c r="G390" t="s">
        <v>191</v>
      </c>
      <c r="H390">
        <v>5390</v>
      </c>
      <c r="I390" t="s">
        <v>192</v>
      </c>
      <c r="J390">
        <v>1E-3</v>
      </c>
      <c r="K390" t="s">
        <v>3</v>
      </c>
      <c r="L390">
        <v>1</v>
      </c>
      <c r="M390" t="s">
        <v>2</v>
      </c>
      <c r="N390">
        <v>0</v>
      </c>
      <c r="O390" t="s">
        <v>17</v>
      </c>
      <c r="P390">
        <v>30</v>
      </c>
      <c r="Q390" t="s">
        <v>0</v>
      </c>
      <c r="R390">
        <v>86.9</v>
      </c>
      <c r="S390" t="s">
        <v>152</v>
      </c>
      <c r="T390">
        <v>1</v>
      </c>
      <c r="U390" t="s">
        <v>153</v>
      </c>
      <c r="V390">
        <v>9</v>
      </c>
      <c r="W390" t="s">
        <v>151</v>
      </c>
      <c r="X390">
        <v>14146</v>
      </c>
      <c r="Y390" t="s">
        <v>1</v>
      </c>
      <c r="Z390" t="s">
        <v>844</v>
      </c>
      <c r="AA390" t="s">
        <v>512</v>
      </c>
      <c r="AB390" t="s">
        <v>1568</v>
      </c>
      <c r="AC390" t="s">
        <v>418</v>
      </c>
      <c r="AD390" t="s">
        <v>434</v>
      </c>
      <c r="AE390" t="s">
        <v>421</v>
      </c>
      <c r="AF390" t="s">
        <v>1569</v>
      </c>
      <c r="AG390" t="s">
        <v>421</v>
      </c>
      <c r="AH390" t="s">
        <v>436</v>
      </c>
      <c r="AI390" t="s">
        <v>5</v>
      </c>
      <c r="AJ390">
        <v>1</v>
      </c>
      <c r="AK390" t="s">
        <v>4</v>
      </c>
      <c r="AL390">
        <v>0</v>
      </c>
    </row>
    <row r="391" spans="1:52" x14ac:dyDescent="0.25">
      <c r="A391" t="str">
        <f t="shared" si="6"/>
        <v>strogatz_lv1_5390</v>
      </c>
      <c r="B391" t="s">
        <v>29</v>
      </c>
      <c r="C391" t="s">
        <v>189</v>
      </c>
      <c r="D391">
        <v>7200</v>
      </c>
      <c r="E391" t="s">
        <v>190</v>
      </c>
      <c r="F391">
        <v>1000000</v>
      </c>
      <c r="G391" t="s">
        <v>191</v>
      </c>
      <c r="H391">
        <v>5390</v>
      </c>
      <c r="I391" t="s">
        <v>192</v>
      </c>
      <c r="J391">
        <v>1E-3</v>
      </c>
      <c r="K391" t="s">
        <v>3</v>
      </c>
      <c r="L391">
        <v>1</v>
      </c>
      <c r="M391" t="s">
        <v>2</v>
      </c>
      <c r="N391">
        <v>0</v>
      </c>
      <c r="O391" t="s">
        <v>17</v>
      </c>
      <c r="P391">
        <v>16</v>
      </c>
      <c r="Q391" t="s">
        <v>0</v>
      </c>
      <c r="R391">
        <v>1698.2</v>
      </c>
      <c r="S391" t="s">
        <v>152</v>
      </c>
      <c r="T391">
        <v>9</v>
      </c>
      <c r="U391" t="s">
        <v>153</v>
      </c>
      <c r="V391">
        <v>430</v>
      </c>
      <c r="W391" t="s">
        <v>151</v>
      </c>
      <c r="X391">
        <v>709450</v>
      </c>
      <c r="Y391" t="s">
        <v>1</v>
      </c>
      <c r="Z391" t="s">
        <v>619</v>
      </c>
      <c r="AA391" t="s">
        <v>512</v>
      </c>
      <c r="AB391" t="e" cm="1">
        <f t="array" ref="AB391">-2*x0*X1</f>
        <v>#NAME?</v>
      </c>
      <c r="AC391" t="s">
        <v>421</v>
      </c>
      <c r="AD391" t="s">
        <v>450</v>
      </c>
      <c r="AE391" t="s">
        <v>418</v>
      </c>
      <c r="AF391" t="s">
        <v>451</v>
      </c>
      <c r="AG391" t="s">
        <v>5</v>
      </c>
      <c r="AH391">
        <v>1</v>
      </c>
      <c r="AI391" t="s">
        <v>4</v>
      </c>
      <c r="AJ391">
        <v>0</v>
      </c>
    </row>
    <row r="392" spans="1:52" x14ac:dyDescent="0.25">
      <c r="A392" t="str">
        <f t="shared" si="6"/>
        <v>feynman_II_13_23_860</v>
      </c>
      <c r="B392" t="s">
        <v>58</v>
      </c>
      <c r="C392" t="s">
        <v>189</v>
      </c>
      <c r="D392">
        <v>7200</v>
      </c>
      <c r="E392" t="s">
        <v>190</v>
      </c>
      <c r="F392">
        <v>1000000</v>
      </c>
      <c r="G392" t="s">
        <v>191</v>
      </c>
      <c r="H392">
        <v>860</v>
      </c>
      <c r="I392" t="s">
        <v>192</v>
      </c>
      <c r="J392">
        <v>1E-3</v>
      </c>
      <c r="K392" t="s">
        <v>3</v>
      </c>
      <c r="L392">
        <v>0.99998770000000003</v>
      </c>
      <c r="M392" t="s">
        <v>2</v>
      </c>
      <c r="N392">
        <v>4.2637999999999999E-3</v>
      </c>
      <c r="O392" t="s">
        <v>17</v>
      </c>
      <c r="P392">
        <v>21</v>
      </c>
      <c r="Q392" t="s">
        <v>0</v>
      </c>
      <c r="R392">
        <v>5867.4</v>
      </c>
      <c r="S392" t="s">
        <v>152</v>
      </c>
      <c r="T392">
        <v>5</v>
      </c>
      <c r="U392" t="s">
        <v>153</v>
      </c>
      <c r="V392">
        <v>1014</v>
      </c>
      <c r="W392" t="s">
        <v>151</v>
      </c>
      <c r="X392">
        <v>1000612</v>
      </c>
      <c r="Y392" t="s">
        <v>1</v>
      </c>
      <c r="Z392" t="s">
        <v>845</v>
      </c>
      <c r="AA392" t="s">
        <v>512</v>
      </c>
      <c r="AB392" t="s">
        <v>1570</v>
      </c>
      <c r="AC392" t="s">
        <v>421</v>
      </c>
      <c r="AD392" t="s">
        <v>1571</v>
      </c>
      <c r="AE392" t="s">
        <v>421</v>
      </c>
      <c r="AF392" t="s">
        <v>1572</v>
      </c>
      <c r="AG392" t="s">
        <v>5</v>
      </c>
      <c r="AH392">
        <v>0.99998770000000003</v>
      </c>
      <c r="AI392" t="s">
        <v>4</v>
      </c>
      <c r="AJ392">
        <v>4.2764999999999999E-3</v>
      </c>
    </row>
    <row r="393" spans="1:52" x14ac:dyDescent="0.25">
      <c r="A393" t="str">
        <f t="shared" si="6"/>
        <v>strogatz_barmag1_5390</v>
      </c>
      <c r="B393" t="s">
        <v>21</v>
      </c>
      <c r="C393" t="s">
        <v>189</v>
      </c>
      <c r="D393">
        <v>7200</v>
      </c>
      <c r="E393" t="s">
        <v>190</v>
      </c>
      <c r="F393">
        <v>1000000</v>
      </c>
      <c r="G393" t="s">
        <v>191</v>
      </c>
      <c r="H393">
        <v>5390</v>
      </c>
      <c r="I393" t="s">
        <v>192</v>
      </c>
      <c r="J393">
        <v>1E-3</v>
      </c>
      <c r="K393" t="s">
        <v>3</v>
      </c>
      <c r="L393">
        <v>0.88706169999999995</v>
      </c>
      <c r="M393" t="s">
        <v>2</v>
      </c>
      <c r="N393">
        <v>7.1864700000000004E-2</v>
      </c>
      <c r="O393" t="s">
        <v>17</v>
      </c>
      <c r="P393">
        <v>21</v>
      </c>
      <c r="Q393" t="s">
        <v>0</v>
      </c>
      <c r="R393">
        <v>1824.2</v>
      </c>
      <c r="S393" t="s">
        <v>152</v>
      </c>
      <c r="T393">
        <v>11</v>
      </c>
      <c r="U393" t="s">
        <v>153</v>
      </c>
      <c r="V393">
        <v>1116</v>
      </c>
      <c r="W393" t="s">
        <v>151</v>
      </c>
      <c r="X393">
        <v>1000381</v>
      </c>
      <c r="Y393" t="s">
        <v>1</v>
      </c>
      <c r="Z393" t="s">
        <v>846</v>
      </c>
      <c r="AA393" t="s">
        <v>512</v>
      </c>
      <c r="AB393" t="e" cm="1">
        <f t="array" ref="AB393">-0.3877731825918*x0</f>
        <v>#NAME?</v>
      </c>
      <c r="AC393" t="s">
        <v>418</v>
      </c>
      <c r="AD393" t="s">
        <v>1573</v>
      </c>
      <c r="AE393" t="s">
        <v>421</v>
      </c>
      <c r="AF393" t="s">
        <v>1574</v>
      </c>
      <c r="AG393" t="s">
        <v>421</v>
      </c>
      <c r="AH393">
        <v>2.3179342816709001</v>
      </c>
      <c r="AI393" t="s">
        <v>5</v>
      </c>
      <c r="AJ393">
        <v>0.74876739999999997</v>
      </c>
      <c r="AK393" t="s">
        <v>4</v>
      </c>
      <c r="AL393">
        <v>0.1277365</v>
      </c>
    </row>
    <row r="394" spans="1:52" x14ac:dyDescent="0.25">
      <c r="A394" t="str">
        <f t="shared" si="6"/>
        <v>feynman_II_21_32_5390</v>
      </c>
      <c r="B394" t="s">
        <v>134</v>
      </c>
      <c r="C394" t="s">
        <v>189</v>
      </c>
      <c r="D394">
        <v>7200</v>
      </c>
      <c r="E394" t="s">
        <v>190</v>
      </c>
      <c r="F394">
        <v>1000000</v>
      </c>
      <c r="G394" t="s">
        <v>191</v>
      </c>
      <c r="H394">
        <v>5390</v>
      </c>
      <c r="I394" t="s">
        <v>192</v>
      </c>
      <c r="J394">
        <v>1E-3</v>
      </c>
      <c r="K394" t="s">
        <v>3</v>
      </c>
      <c r="L394">
        <v>1</v>
      </c>
      <c r="M394" t="s">
        <v>2</v>
      </c>
      <c r="N394">
        <v>0</v>
      </c>
      <c r="O394" t="s">
        <v>17</v>
      </c>
      <c r="P394">
        <v>34</v>
      </c>
      <c r="Q394" t="s">
        <v>0</v>
      </c>
      <c r="R394">
        <v>61</v>
      </c>
      <c r="S394" t="s">
        <v>152</v>
      </c>
      <c r="T394">
        <v>2</v>
      </c>
      <c r="U394" t="s">
        <v>153</v>
      </c>
      <c r="V394">
        <v>7</v>
      </c>
      <c r="W394" t="s">
        <v>151</v>
      </c>
      <c r="X394">
        <v>10421</v>
      </c>
      <c r="Y394" t="s">
        <v>1</v>
      </c>
      <c r="Z394" t="s">
        <v>847</v>
      </c>
      <c r="AA394" t="s">
        <v>512</v>
      </c>
      <c r="AB394" t="s">
        <v>1575</v>
      </c>
      <c r="AC394" t="s">
        <v>421</v>
      </c>
      <c r="AD394" t="s">
        <v>494</v>
      </c>
      <c r="AE394" t="s">
        <v>418</v>
      </c>
      <c r="AF394" t="s">
        <v>995</v>
      </c>
      <c r="AG394" t="s">
        <v>418</v>
      </c>
      <c r="AH394" t="s">
        <v>453</v>
      </c>
      <c r="AI394" t="s">
        <v>5</v>
      </c>
      <c r="AJ394">
        <v>1</v>
      </c>
      <c r="AK394" t="s">
        <v>4</v>
      </c>
      <c r="AL394">
        <v>0</v>
      </c>
    </row>
    <row r="395" spans="1:52" x14ac:dyDescent="0.25">
      <c r="A395" t="str">
        <f t="shared" si="6"/>
        <v>feynman_test_11_860</v>
      </c>
      <c r="B395" t="s">
        <v>91</v>
      </c>
      <c r="C395" t="s">
        <v>189</v>
      </c>
      <c r="D395">
        <v>7200</v>
      </c>
      <c r="E395" t="s">
        <v>190</v>
      </c>
      <c r="F395">
        <v>1000000</v>
      </c>
      <c r="G395" t="s">
        <v>191</v>
      </c>
      <c r="H395">
        <v>860</v>
      </c>
      <c r="I395" t="s">
        <v>192</v>
      </c>
      <c r="J395">
        <v>1E-3</v>
      </c>
      <c r="K395" t="s">
        <v>3</v>
      </c>
      <c r="L395">
        <v>0.98678529999999998</v>
      </c>
      <c r="M395" t="s">
        <v>2</v>
      </c>
      <c r="N395">
        <v>0.11893380000000001</v>
      </c>
      <c r="O395" t="s">
        <v>17</v>
      </c>
      <c r="P395">
        <v>34</v>
      </c>
      <c r="Q395" t="s">
        <v>0</v>
      </c>
      <c r="R395">
        <v>7202</v>
      </c>
      <c r="S395" t="s">
        <v>152</v>
      </c>
      <c r="T395">
        <v>8</v>
      </c>
      <c r="U395" t="s">
        <v>153</v>
      </c>
      <c r="V395">
        <v>449</v>
      </c>
      <c r="W395" t="s">
        <v>151</v>
      </c>
      <c r="X395">
        <v>960939</v>
      </c>
      <c r="Y395" t="s">
        <v>1</v>
      </c>
      <c r="Z395" t="s">
        <v>848</v>
      </c>
      <c r="AA395" t="s">
        <v>512</v>
      </c>
      <c r="AB395" t="s">
        <v>1576</v>
      </c>
      <c r="AC395" t="s">
        <v>418</v>
      </c>
      <c r="AD395" t="s">
        <v>1577</v>
      </c>
      <c r="AE395" t="s">
        <v>418</v>
      </c>
      <c r="AF395" t="s">
        <v>1578</v>
      </c>
      <c r="AG395" t="s">
        <v>421</v>
      </c>
      <c r="AH395" t="s">
        <v>1579</v>
      </c>
      <c r="AI395" t="s">
        <v>418</v>
      </c>
      <c r="AJ395" t="s">
        <v>1580</v>
      </c>
      <c r="AK395" t="s">
        <v>5</v>
      </c>
      <c r="AL395">
        <v>0.98689559999999998</v>
      </c>
      <c r="AM395" t="s">
        <v>4</v>
      </c>
      <c r="AN395">
        <v>0.1197274</v>
      </c>
    </row>
    <row r="396" spans="1:52" x14ac:dyDescent="0.25">
      <c r="A396" t="str">
        <f t="shared" si="6"/>
        <v>feynman_I_16_6_860</v>
      </c>
      <c r="B396" t="s">
        <v>50</v>
      </c>
      <c r="C396" t="s">
        <v>189</v>
      </c>
      <c r="D396">
        <v>7200</v>
      </c>
      <c r="E396" t="s">
        <v>190</v>
      </c>
      <c r="F396">
        <v>1000000</v>
      </c>
      <c r="G396" t="s">
        <v>191</v>
      </c>
      <c r="H396">
        <v>860</v>
      </c>
      <c r="I396" t="s">
        <v>192</v>
      </c>
      <c r="J396">
        <v>1E-3</v>
      </c>
      <c r="K396" t="s">
        <v>3</v>
      </c>
      <c r="L396">
        <v>0.99751029999999996</v>
      </c>
      <c r="M396" t="s">
        <v>2</v>
      </c>
      <c r="N396">
        <v>5.6746900000000003E-2</v>
      </c>
      <c r="O396" t="s">
        <v>17</v>
      </c>
      <c r="P396">
        <v>29</v>
      </c>
      <c r="Q396" t="s">
        <v>0</v>
      </c>
      <c r="R396">
        <v>6635.3</v>
      </c>
      <c r="S396" t="s">
        <v>152</v>
      </c>
      <c r="T396">
        <v>9</v>
      </c>
      <c r="U396" t="s">
        <v>153</v>
      </c>
      <c r="V396">
        <v>748</v>
      </c>
      <c r="W396" t="s">
        <v>151</v>
      </c>
      <c r="X396">
        <v>1000847</v>
      </c>
      <c r="Y396" t="s">
        <v>1</v>
      </c>
      <c r="Z396" t="e" cm="1">
        <f t="array" aca="1" ref="Z396" ca="1">-0.4958877972463+(1.4412266248746*x0)+((0.8242080600987*x0)*SIN((2.718281828459+(x0*pow((X1+X2),-1)))))+((-0.5268068881511*LOG(X1))*LOG(X2))</f>
        <v>#NAME?</v>
      </c>
      <c r="AA396" t="s">
        <v>512</v>
      </c>
      <c r="AB396" t="s">
        <v>1581</v>
      </c>
      <c r="AC396" t="s">
        <v>421</v>
      </c>
      <c r="AD396" t="s">
        <v>428</v>
      </c>
      <c r="AE396" t="s">
        <v>421</v>
      </c>
      <c r="AF396" t="s">
        <v>1582</v>
      </c>
      <c r="AG396" t="s">
        <v>421</v>
      </c>
      <c r="AH396" t="s">
        <v>1583</v>
      </c>
      <c r="AI396" t="s">
        <v>418</v>
      </c>
      <c r="AJ396" t="s">
        <v>1584</v>
      </c>
      <c r="AK396" t="s">
        <v>418</v>
      </c>
      <c r="AL396">
        <v>0.4958877972463</v>
      </c>
      <c r="AM396" t="s">
        <v>5</v>
      </c>
      <c r="AN396">
        <v>0.99750609999999995</v>
      </c>
      <c r="AO396" t="s">
        <v>4</v>
      </c>
      <c r="AP396">
        <v>5.7146500000000003E-2</v>
      </c>
    </row>
    <row r="397" spans="1:52" x14ac:dyDescent="0.25">
      <c r="A397" t="str">
        <f t="shared" si="6"/>
        <v>feynman_test_15_860</v>
      </c>
      <c r="B397" t="s">
        <v>97</v>
      </c>
      <c r="C397" t="s">
        <v>189</v>
      </c>
      <c r="D397">
        <v>7200</v>
      </c>
      <c r="E397" t="s">
        <v>190</v>
      </c>
      <c r="F397">
        <v>1000000</v>
      </c>
      <c r="G397" t="s">
        <v>191</v>
      </c>
      <c r="H397">
        <v>860</v>
      </c>
      <c r="I397" t="s">
        <v>192</v>
      </c>
      <c r="J397">
        <v>1E-3</v>
      </c>
      <c r="K397" t="s">
        <v>3</v>
      </c>
      <c r="L397">
        <v>0.99973920000000005</v>
      </c>
      <c r="M397" t="s">
        <v>2</v>
      </c>
      <c r="N397">
        <v>2.0354299999999999E-2</v>
      </c>
      <c r="O397" t="s">
        <v>17</v>
      </c>
      <c r="P397">
        <v>34</v>
      </c>
      <c r="Q397" t="s">
        <v>0</v>
      </c>
      <c r="R397">
        <v>6372.2</v>
      </c>
      <c r="S397" t="s">
        <v>152</v>
      </c>
      <c r="T397">
        <v>8</v>
      </c>
      <c r="U397" t="s">
        <v>153</v>
      </c>
      <c r="V397">
        <v>832</v>
      </c>
      <c r="W397" t="s">
        <v>151</v>
      </c>
      <c r="X397">
        <v>1000987</v>
      </c>
      <c r="Y397" t="s">
        <v>1</v>
      </c>
      <c r="Z397" t="s">
        <v>849</v>
      </c>
      <c r="AA397" t="s">
        <v>512</v>
      </c>
      <c r="AB397" t="s">
        <v>1585</v>
      </c>
      <c r="AC397" t="s">
        <v>418</v>
      </c>
      <c r="AD397" t="s">
        <v>1586</v>
      </c>
      <c r="AE397" t="s">
        <v>421</v>
      </c>
      <c r="AF397" t="s">
        <v>1587</v>
      </c>
      <c r="AG397" t="s">
        <v>5</v>
      </c>
      <c r="AH397">
        <v>0.99970599999999998</v>
      </c>
      <c r="AI397" t="s">
        <v>4</v>
      </c>
      <c r="AJ397">
        <v>2.1741799999999999E-2</v>
      </c>
    </row>
    <row r="398" spans="1:52" x14ac:dyDescent="0.25">
      <c r="A398" t="str">
        <f t="shared" si="6"/>
        <v>feynman_III_10_19_860</v>
      </c>
      <c r="B398" t="s">
        <v>103</v>
      </c>
      <c r="C398" t="s">
        <v>189</v>
      </c>
      <c r="D398">
        <v>7200</v>
      </c>
      <c r="E398" t="s">
        <v>190</v>
      </c>
      <c r="F398">
        <v>1000000</v>
      </c>
      <c r="G398" t="s">
        <v>191</v>
      </c>
      <c r="H398">
        <v>860</v>
      </c>
      <c r="I398" t="s">
        <v>192</v>
      </c>
      <c r="J398">
        <v>1E-3</v>
      </c>
      <c r="K398" t="s">
        <v>3</v>
      </c>
      <c r="L398">
        <v>0.99997769999999997</v>
      </c>
      <c r="M398" t="s">
        <v>2</v>
      </c>
      <c r="N398">
        <v>3.4325599999999998E-2</v>
      </c>
      <c r="O398" t="s">
        <v>17</v>
      </c>
      <c r="P398">
        <v>60</v>
      </c>
      <c r="Q398" t="s">
        <v>0</v>
      </c>
      <c r="R398">
        <v>7200.9</v>
      </c>
      <c r="S398" t="s">
        <v>152</v>
      </c>
      <c r="T398">
        <v>11</v>
      </c>
      <c r="U398" t="s">
        <v>153</v>
      </c>
      <c r="V398">
        <v>245</v>
      </c>
      <c r="W398" t="s">
        <v>151</v>
      </c>
      <c r="X398">
        <v>841910</v>
      </c>
      <c r="Y398" t="s">
        <v>1</v>
      </c>
      <c r="Z398" t="s">
        <v>850</v>
      </c>
      <c r="AA398" t="s">
        <v>512</v>
      </c>
      <c r="AB398" t="e" cm="1">
        <f t="array" ref="AB398">-0.615336361276*x0*X1</f>
        <v>#NAME?</v>
      </c>
      <c r="AC398" t="s">
        <v>421</v>
      </c>
      <c r="AD398" t="s">
        <v>1588</v>
      </c>
      <c r="AE398" t="s">
        <v>421</v>
      </c>
      <c r="AF398" t="s">
        <v>460</v>
      </c>
      <c r="AG398" t="s">
        <v>421</v>
      </c>
      <c r="AH398" t="s">
        <v>1589</v>
      </c>
      <c r="AI398" t="s">
        <v>421</v>
      </c>
      <c r="AJ398" t="s">
        <v>460</v>
      </c>
      <c r="AK398" t="s">
        <v>421</v>
      </c>
      <c r="AL398" t="s">
        <v>1590</v>
      </c>
      <c r="AM398" t="s">
        <v>421</v>
      </c>
      <c r="AN398" t="s">
        <v>428</v>
      </c>
      <c r="AO398" t="s">
        <v>421</v>
      </c>
      <c r="AP398" t="s">
        <v>1591</v>
      </c>
      <c r="AQ398" t="s">
        <v>418</v>
      </c>
      <c r="AR398" t="s">
        <v>1592</v>
      </c>
      <c r="AS398" t="s">
        <v>421</v>
      </c>
      <c r="AT398" t="s">
        <v>1593</v>
      </c>
      <c r="AU398" t="s">
        <v>421</v>
      </c>
      <c r="AV398">
        <v>1.10389868152E-2</v>
      </c>
      <c r="AW398" t="s">
        <v>5</v>
      </c>
      <c r="AX398">
        <v>0.99997800000000003</v>
      </c>
      <c r="AY398" t="s">
        <v>4</v>
      </c>
      <c r="AZ398">
        <v>3.4123800000000003E-2</v>
      </c>
    </row>
    <row r="399" spans="1:52" x14ac:dyDescent="0.25">
      <c r="A399" t="str">
        <f t="shared" si="6"/>
        <v>feynman_II_35_18_5390</v>
      </c>
      <c r="B399" t="s">
        <v>120</v>
      </c>
      <c r="C399" t="s">
        <v>189</v>
      </c>
      <c r="D399">
        <v>7200</v>
      </c>
      <c r="E399" t="s">
        <v>190</v>
      </c>
      <c r="F399">
        <v>1000000</v>
      </c>
      <c r="G399" t="s">
        <v>191</v>
      </c>
      <c r="H399">
        <v>5390</v>
      </c>
      <c r="I399" t="s">
        <v>192</v>
      </c>
      <c r="J399">
        <v>1E-3</v>
      </c>
      <c r="K399" t="s">
        <v>3</v>
      </c>
      <c r="L399">
        <v>0.99009639999999999</v>
      </c>
      <c r="M399" t="s">
        <v>2</v>
      </c>
      <c r="N399">
        <v>3.15451E-2</v>
      </c>
      <c r="O399" t="s">
        <v>17</v>
      </c>
      <c r="P399">
        <v>24</v>
      </c>
      <c r="Q399" t="s">
        <v>0</v>
      </c>
      <c r="R399">
        <v>6486.7</v>
      </c>
      <c r="S399" t="s">
        <v>152</v>
      </c>
      <c r="T399">
        <v>6</v>
      </c>
      <c r="U399" t="s">
        <v>153</v>
      </c>
      <c r="V399">
        <v>792</v>
      </c>
      <c r="W399" t="s">
        <v>151</v>
      </c>
      <c r="X399">
        <v>1000856</v>
      </c>
      <c r="Y399" t="s">
        <v>1</v>
      </c>
      <c r="Z399" t="s">
        <v>851</v>
      </c>
      <c r="AA399" t="s">
        <v>512</v>
      </c>
      <c r="AB399" t="s">
        <v>1594</v>
      </c>
      <c r="AC399" t="s">
        <v>421</v>
      </c>
      <c r="AD399" t="s">
        <v>1595</v>
      </c>
      <c r="AE399" t="s">
        <v>421</v>
      </c>
      <c r="AF399" t="s">
        <v>1596</v>
      </c>
      <c r="AG399" t="s">
        <v>5</v>
      </c>
      <c r="AH399">
        <v>0.99016870000000001</v>
      </c>
      <c r="AI399" t="s">
        <v>4</v>
      </c>
      <c r="AJ399">
        <v>3.1388199999999998E-2</v>
      </c>
    </row>
    <row r="400" spans="1:52" x14ac:dyDescent="0.25">
      <c r="A400" t="str">
        <f t="shared" si="6"/>
        <v>feynman_III_4_33_860</v>
      </c>
      <c r="B400" t="s">
        <v>96</v>
      </c>
      <c r="C400" t="s">
        <v>189</v>
      </c>
      <c r="D400">
        <v>7200</v>
      </c>
      <c r="E400" t="s">
        <v>190</v>
      </c>
      <c r="F400">
        <v>1000000</v>
      </c>
      <c r="G400" t="s">
        <v>191</v>
      </c>
      <c r="H400">
        <v>860</v>
      </c>
      <c r="I400" t="s">
        <v>192</v>
      </c>
      <c r="J400">
        <v>1E-3</v>
      </c>
      <c r="K400" t="s">
        <v>3</v>
      </c>
      <c r="L400">
        <v>0.99999830000000001</v>
      </c>
      <c r="M400" t="s">
        <v>2</v>
      </c>
      <c r="N400">
        <v>6.6991999999999998E-3</v>
      </c>
      <c r="O400" t="s">
        <v>17</v>
      </c>
      <c r="P400">
        <v>26</v>
      </c>
      <c r="Q400" t="s">
        <v>0</v>
      </c>
      <c r="R400">
        <v>6014.2</v>
      </c>
      <c r="S400" t="s">
        <v>152</v>
      </c>
      <c r="T400">
        <v>10</v>
      </c>
      <c r="U400" t="s">
        <v>153</v>
      </c>
      <c r="V400">
        <v>1019</v>
      </c>
      <c r="W400" t="s">
        <v>151</v>
      </c>
      <c r="X400">
        <v>1000738</v>
      </c>
      <c r="Y400" t="s">
        <v>1</v>
      </c>
      <c r="Z400" t="s">
        <v>852</v>
      </c>
      <c r="AA400" t="s">
        <v>512</v>
      </c>
      <c r="AB400" t="e" cm="1">
        <f t="array" ref="AB400">-0.0785439289528*x0*X1</f>
        <v>#NAME?</v>
      </c>
      <c r="AC400" t="s">
        <v>421</v>
      </c>
      <c r="AD400" t="s">
        <v>1597</v>
      </c>
      <c r="AE400" t="s">
        <v>421</v>
      </c>
      <c r="AF400" t="s">
        <v>1598</v>
      </c>
      <c r="AG400" t="s">
        <v>421</v>
      </c>
      <c r="AH400" t="s">
        <v>672</v>
      </c>
      <c r="AI400" t="s">
        <v>5</v>
      </c>
      <c r="AJ400">
        <v>0.99999819999999995</v>
      </c>
      <c r="AK400" t="s">
        <v>4</v>
      </c>
      <c r="AL400">
        <v>6.8544000000000001E-3</v>
      </c>
    </row>
    <row r="401" spans="1:42" x14ac:dyDescent="0.25">
      <c r="A401" t="str">
        <f t="shared" si="6"/>
        <v>strogatz_glider1_5390</v>
      </c>
      <c r="B401" t="s">
        <v>25</v>
      </c>
      <c r="C401" t="s">
        <v>189</v>
      </c>
      <c r="D401">
        <v>7200</v>
      </c>
      <c r="E401" t="s">
        <v>190</v>
      </c>
      <c r="F401">
        <v>1000000</v>
      </c>
      <c r="G401" t="s">
        <v>191</v>
      </c>
      <c r="H401">
        <v>5390</v>
      </c>
      <c r="I401" t="s">
        <v>192</v>
      </c>
      <c r="J401">
        <v>1E-3</v>
      </c>
      <c r="K401" t="s">
        <v>3</v>
      </c>
      <c r="L401">
        <v>1</v>
      </c>
      <c r="M401" t="s">
        <v>2</v>
      </c>
      <c r="N401">
        <v>0</v>
      </c>
      <c r="O401" t="s">
        <v>17</v>
      </c>
      <c r="P401">
        <v>13</v>
      </c>
      <c r="Q401" t="s">
        <v>0</v>
      </c>
      <c r="R401">
        <v>17.899999999999999</v>
      </c>
      <c r="S401" t="s">
        <v>152</v>
      </c>
      <c r="T401">
        <v>2</v>
      </c>
      <c r="U401" t="s">
        <v>153</v>
      </c>
      <c r="V401">
        <v>12</v>
      </c>
      <c r="W401" t="s">
        <v>151</v>
      </c>
      <c r="X401">
        <v>10506</v>
      </c>
      <c r="Y401" t="s">
        <v>1</v>
      </c>
      <c r="Z401" t="s">
        <v>853</v>
      </c>
      <c r="AA401" t="s">
        <v>512</v>
      </c>
      <c r="AB401" t="s">
        <v>514</v>
      </c>
      <c r="AC401" t="s">
        <v>418</v>
      </c>
      <c r="AD401" t="s">
        <v>1599</v>
      </c>
      <c r="AE401" t="s">
        <v>5</v>
      </c>
      <c r="AF401">
        <v>1</v>
      </c>
      <c r="AG401" t="s">
        <v>4</v>
      </c>
      <c r="AH401">
        <v>0</v>
      </c>
    </row>
    <row r="402" spans="1:42" x14ac:dyDescent="0.25">
      <c r="A402" t="str">
        <f t="shared" si="6"/>
        <v>feynman_I_14_3_5390</v>
      </c>
      <c r="B402" t="s">
        <v>73</v>
      </c>
      <c r="C402" t="s">
        <v>189</v>
      </c>
      <c r="D402">
        <v>7200</v>
      </c>
      <c r="E402" t="s">
        <v>190</v>
      </c>
      <c r="F402">
        <v>1000000</v>
      </c>
      <c r="G402" t="s">
        <v>191</v>
      </c>
      <c r="H402">
        <v>5390</v>
      </c>
      <c r="I402" t="s">
        <v>192</v>
      </c>
      <c r="J402">
        <v>1E-3</v>
      </c>
      <c r="K402" t="s">
        <v>3</v>
      </c>
      <c r="L402">
        <v>1</v>
      </c>
      <c r="M402" t="s">
        <v>2</v>
      </c>
      <c r="N402">
        <v>0</v>
      </c>
      <c r="O402" t="s">
        <v>17</v>
      </c>
      <c r="P402">
        <v>8</v>
      </c>
      <c r="Q402" t="s">
        <v>0</v>
      </c>
      <c r="R402">
        <v>5.4</v>
      </c>
      <c r="S402" t="s">
        <v>152</v>
      </c>
      <c r="T402">
        <v>1</v>
      </c>
      <c r="U402" t="s">
        <v>153</v>
      </c>
      <c r="V402">
        <v>3</v>
      </c>
      <c r="W402" t="s">
        <v>151</v>
      </c>
      <c r="X402">
        <v>1133</v>
      </c>
      <c r="Y402" t="s">
        <v>1</v>
      </c>
      <c r="Z402" t="s">
        <v>525</v>
      </c>
      <c r="AA402" t="s">
        <v>512</v>
      </c>
      <c r="AB402" t="s">
        <v>526</v>
      </c>
      <c r="AC402" t="s">
        <v>5</v>
      </c>
      <c r="AD402">
        <v>1</v>
      </c>
      <c r="AE402" t="s">
        <v>4</v>
      </c>
      <c r="AF402">
        <v>0</v>
      </c>
    </row>
    <row r="403" spans="1:42" x14ac:dyDescent="0.25">
      <c r="A403" t="str">
        <f t="shared" si="6"/>
        <v>feynman_I_47_23_5390</v>
      </c>
      <c r="B403" t="s">
        <v>54</v>
      </c>
      <c r="C403" t="s">
        <v>189</v>
      </c>
      <c r="D403">
        <v>7200</v>
      </c>
      <c r="E403" t="s">
        <v>190</v>
      </c>
      <c r="F403">
        <v>1000000</v>
      </c>
      <c r="G403" t="s">
        <v>191</v>
      </c>
      <c r="H403">
        <v>5390</v>
      </c>
      <c r="I403" t="s">
        <v>192</v>
      </c>
      <c r="J403">
        <v>1E-3</v>
      </c>
      <c r="K403" t="s">
        <v>3</v>
      </c>
      <c r="L403">
        <v>1</v>
      </c>
      <c r="M403" t="s">
        <v>2</v>
      </c>
      <c r="N403">
        <v>0</v>
      </c>
      <c r="O403" t="s">
        <v>17</v>
      </c>
      <c r="P403">
        <v>12</v>
      </c>
      <c r="Q403" t="s">
        <v>0</v>
      </c>
      <c r="R403">
        <v>11.6</v>
      </c>
      <c r="S403" t="s">
        <v>152</v>
      </c>
      <c r="T403">
        <v>1</v>
      </c>
      <c r="U403" t="s">
        <v>153</v>
      </c>
      <c r="V403">
        <v>4</v>
      </c>
      <c r="W403" t="s">
        <v>151</v>
      </c>
      <c r="X403">
        <v>2421</v>
      </c>
      <c r="Y403" t="s">
        <v>1</v>
      </c>
      <c r="Z403" t="s">
        <v>549</v>
      </c>
      <c r="AA403" t="s">
        <v>512</v>
      </c>
      <c r="AB403" t="s">
        <v>550</v>
      </c>
      <c r="AC403" t="s">
        <v>5</v>
      </c>
      <c r="AD403">
        <v>1</v>
      </c>
      <c r="AE403" t="s">
        <v>4</v>
      </c>
      <c r="AF403">
        <v>0</v>
      </c>
    </row>
    <row r="404" spans="1:42" x14ac:dyDescent="0.25">
      <c r="A404" t="str">
        <f t="shared" si="6"/>
        <v>feynman_I_39_11_5390</v>
      </c>
      <c r="B404" t="s">
        <v>53</v>
      </c>
      <c r="C404" t="s">
        <v>189</v>
      </c>
      <c r="D404">
        <v>7200</v>
      </c>
      <c r="E404" t="s">
        <v>190</v>
      </c>
      <c r="F404">
        <v>1000000</v>
      </c>
      <c r="G404" t="s">
        <v>191</v>
      </c>
      <c r="H404">
        <v>5390</v>
      </c>
      <c r="I404" t="s">
        <v>192</v>
      </c>
      <c r="J404">
        <v>1E-3</v>
      </c>
      <c r="K404" t="s">
        <v>3</v>
      </c>
      <c r="L404">
        <v>1</v>
      </c>
      <c r="M404" t="s">
        <v>2</v>
      </c>
      <c r="N404">
        <v>0</v>
      </c>
      <c r="O404" t="s">
        <v>17</v>
      </c>
      <c r="P404">
        <v>14</v>
      </c>
      <c r="Q404" t="s">
        <v>0</v>
      </c>
      <c r="R404">
        <v>16.600000000000001</v>
      </c>
      <c r="S404" t="s">
        <v>152</v>
      </c>
      <c r="T404">
        <v>1</v>
      </c>
      <c r="U404" t="s">
        <v>153</v>
      </c>
      <c r="V404">
        <v>4</v>
      </c>
      <c r="W404" t="s">
        <v>151</v>
      </c>
      <c r="X404">
        <v>3458</v>
      </c>
      <c r="Y404" t="s">
        <v>1</v>
      </c>
      <c r="Z404" t="s">
        <v>682</v>
      </c>
      <c r="AA404" t="s">
        <v>512</v>
      </c>
      <c r="AB404" t="s">
        <v>976</v>
      </c>
      <c r="AC404" t="s">
        <v>418</v>
      </c>
      <c r="AD404" t="s">
        <v>423</v>
      </c>
      <c r="AE404" t="s">
        <v>5</v>
      </c>
      <c r="AF404">
        <v>1</v>
      </c>
      <c r="AG404" t="s">
        <v>4</v>
      </c>
      <c r="AH404">
        <v>0</v>
      </c>
    </row>
    <row r="405" spans="1:42" x14ac:dyDescent="0.25">
      <c r="A405" t="str">
        <f t="shared" si="6"/>
        <v>feynman_I_11_19_5390</v>
      </c>
      <c r="B405" t="s">
        <v>138</v>
      </c>
      <c r="C405" t="s">
        <v>189</v>
      </c>
      <c r="D405">
        <v>7200</v>
      </c>
      <c r="E405" t="s">
        <v>190</v>
      </c>
      <c r="F405">
        <v>1000000</v>
      </c>
      <c r="G405" t="s">
        <v>191</v>
      </c>
      <c r="H405">
        <v>5390</v>
      </c>
      <c r="I405" t="s">
        <v>192</v>
      </c>
      <c r="J405">
        <v>1E-3</v>
      </c>
      <c r="K405" t="s">
        <v>3</v>
      </c>
      <c r="L405">
        <v>1</v>
      </c>
      <c r="M405" t="s">
        <v>2</v>
      </c>
      <c r="N405">
        <v>0</v>
      </c>
      <c r="O405" t="s">
        <v>17</v>
      </c>
      <c r="P405">
        <v>18</v>
      </c>
      <c r="Q405" t="s">
        <v>0</v>
      </c>
      <c r="R405">
        <v>32</v>
      </c>
      <c r="S405" t="s">
        <v>152</v>
      </c>
      <c r="T405">
        <v>1</v>
      </c>
      <c r="U405" t="s">
        <v>153</v>
      </c>
      <c r="V405">
        <v>6</v>
      </c>
      <c r="W405" t="s">
        <v>151</v>
      </c>
      <c r="X405">
        <v>5972</v>
      </c>
      <c r="Y405" t="s">
        <v>1</v>
      </c>
      <c r="Z405" t="s">
        <v>683</v>
      </c>
      <c r="AA405" t="s">
        <v>512</v>
      </c>
      <c r="AB405" t="s">
        <v>579</v>
      </c>
      <c r="AC405" t="s">
        <v>421</v>
      </c>
      <c r="AD405" t="s">
        <v>503</v>
      </c>
      <c r="AE405" t="s">
        <v>421</v>
      </c>
      <c r="AF405" t="s">
        <v>429</v>
      </c>
      <c r="AG405" t="s">
        <v>5</v>
      </c>
      <c r="AH405">
        <v>1</v>
      </c>
      <c r="AI405" t="s">
        <v>4</v>
      </c>
      <c r="AJ405">
        <v>0</v>
      </c>
    </row>
    <row r="406" spans="1:42" x14ac:dyDescent="0.25">
      <c r="A406" t="str">
        <f t="shared" si="6"/>
        <v>strogatz_lv2_5390</v>
      </c>
      <c r="B406" t="s">
        <v>27</v>
      </c>
      <c r="C406" t="s">
        <v>189</v>
      </c>
      <c r="D406">
        <v>7200</v>
      </c>
      <c r="E406" t="s">
        <v>190</v>
      </c>
      <c r="F406">
        <v>1000000</v>
      </c>
      <c r="G406" t="s">
        <v>191</v>
      </c>
      <c r="H406">
        <v>5390</v>
      </c>
      <c r="I406" t="s">
        <v>192</v>
      </c>
      <c r="J406">
        <v>1E-3</v>
      </c>
      <c r="K406" t="s">
        <v>3</v>
      </c>
      <c r="L406">
        <v>1</v>
      </c>
      <c r="M406" t="s">
        <v>2</v>
      </c>
      <c r="N406">
        <v>0</v>
      </c>
      <c r="O406" t="s">
        <v>17</v>
      </c>
      <c r="P406">
        <v>16</v>
      </c>
      <c r="Q406" t="s">
        <v>0</v>
      </c>
      <c r="R406">
        <v>4.2</v>
      </c>
      <c r="S406" t="s">
        <v>152</v>
      </c>
      <c r="T406">
        <v>1</v>
      </c>
      <c r="U406" t="s">
        <v>153</v>
      </c>
      <c r="V406">
        <v>4</v>
      </c>
      <c r="W406" t="s">
        <v>151</v>
      </c>
      <c r="X406">
        <v>2428</v>
      </c>
      <c r="Y406" t="s">
        <v>1</v>
      </c>
      <c r="Z406" t="s">
        <v>591</v>
      </c>
      <c r="AA406" t="s">
        <v>512</v>
      </c>
      <c r="AB406" t="e" cm="1">
        <f t="array" ref="AB406">-1*x0*X1</f>
        <v>#NAME?</v>
      </c>
      <c r="AC406" t="s">
        <v>421</v>
      </c>
      <c r="AD406" t="s">
        <v>432</v>
      </c>
      <c r="AE406" t="s">
        <v>418</v>
      </c>
      <c r="AF406" t="s">
        <v>433</v>
      </c>
      <c r="AG406" t="s">
        <v>5</v>
      </c>
      <c r="AH406">
        <v>1</v>
      </c>
      <c r="AI406" t="s">
        <v>4</v>
      </c>
      <c r="AJ406">
        <v>0</v>
      </c>
    </row>
    <row r="407" spans="1:42" x14ac:dyDescent="0.25">
      <c r="A407" t="str">
        <f t="shared" si="6"/>
        <v>feynman_II_13_17_5390</v>
      </c>
      <c r="B407" t="s">
        <v>113</v>
      </c>
      <c r="C407" t="s">
        <v>189</v>
      </c>
      <c r="D407">
        <v>7200</v>
      </c>
      <c r="E407" t="s">
        <v>190</v>
      </c>
      <c r="F407">
        <v>1000000</v>
      </c>
      <c r="G407" t="s">
        <v>191</v>
      </c>
      <c r="H407">
        <v>5390</v>
      </c>
      <c r="I407" t="s">
        <v>192</v>
      </c>
      <c r="J407">
        <v>1E-3</v>
      </c>
      <c r="K407" t="s">
        <v>3</v>
      </c>
      <c r="L407">
        <v>1</v>
      </c>
      <c r="M407" t="s">
        <v>2</v>
      </c>
      <c r="N407">
        <v>0</v>
      </c>
      <c r="O407" t="s">
        <v>17</v>
      </c>
      <c r="P407">
        <v>16</v>
      </c>
      <c r="Q407" t="s">
        <v>0</v>
      </c>
      <c r="R407">
        <v>527.29999999999995</v>
      </c>
      <c r="S407" t="s">
        <v>152</v>
      </c>
      <c r="T407">
        <v>3</v>
      </c>
      <c r="U407" t="s">
        <v>153</v>
      </c>
      <c r="V407">
        <v>85</v>
      </c>
      <c r="W407" t="s">
        <v>151</v>
      </c>
      <c r="X407">
        <v>101493</v>
      </c>
      <c r="Y407" t="s">
        <v>1</v>
      </c>
      <c r="Z407" t="s">
        <v>612</v>
      </c>
      <c r="AA407" t="s">
        <v>512</v>
      </c>
      <c r="AB407" t="s">
        <v>613</v>
      </c>
      <c r="AC407" t="s">
        <v>5</v>
      </c>
      <c r="AD407">
        <v>1</v>
      </c>
      <c r="AE407" t="s">
        <v>4</v>
      </c>
      <c r="AF407">
        <v>0</v>
      </c>
    </row>
    <row r="408" spans="1:42" x14ac:dyDescent="0.25">
      <c r="A408" t="str">
        <f t="shared" si="6"/>
        <v>feynman_I_37_4_5390</v>
      </c>
      <c r="B408" t="s">
        <v>61</v>
      </c>
      <c r="C408" t="s">
        <v>189</v>
      </c>
      <c r="D408">
        <v>7200</v>
      </c>
      <c r="E408" t="s">
        <v>190</v>
      </c>
      <c r="F408">
        <v>1000000</v>
      </c>
      <c r="G408" t="s">
        <v>191</v>
      </c>
      <c r="H408">
        <v>5390</v>
      </c>
      <c r="I408" t="s">
        <v>192</v>
      </c>
      <c r="J408">
        <v>1E-3</v>
      </c>
      <c r="K408" t="s">
        <v>3</v>
      </c>
      <c r="L408">
        <v>1</v>
      </c>
      <c r="M408" t="s">
        <v>2</v>
      </c>
      <c r="N408">
        <v>0</v>
      </c>
      <c r="O408" t="s">
        <v>17</v>
      </c>
      <c r="P408">
        <v>19</v>
      </c>
      <c r="Q408" t="s">
        <v>0</v>
      </c>
      <c r="R408">
        <v>46.4</v>
      </c>
      <c r="S408" t="s">
        <v>152</v>
      </c>
      <c r="T408">
        <v>1</v>
      </c>
      <c r="U408" t="s">
        <v>153</v>
      </c>
      <c r="V408">
        <v>9</v>
      </c>
      <c r="W408" t="s">
        <v>151</v>
      </c>
      <c r="X408">
        <v>7954</v>
      </c>
      <c r="Y408" t="s">
        <v>1</v>
      </c>
      <c r="Z408" t="s">
        <v>626</v>
      </c>
      <c r="AA408" t="s">
        <v>512</v>
      </c>
      <c r="AB408" t="s">
        <v>427</v>
      </c>
      <c r="AC408" t="s">
        <v>421</v>
      </c>
      <c r="AD408" t="s">
        <v>454</v>
      </c>
      <c r="AE408" t="s">
        <v>421</v>
      </c>
      <c r="AF408" t="s">
        <v>455</v>
      </c>
      <c r="AG408" t="s">
        <v>5</v>
      </c>
      <c r="AH408">
        <v>1</v>
      </c>
      <c r="AI408" t="s">
        <v>4</v>
      </c>
      <c r="AJ408">
        <v>0</v>
      </c>
    </row>
    <row r="409" spans="1:42" x14ac:dyDescent="0.25">
      <c r="A409" t="str">
        <f t="shared" si="6"/>
        <v>feynman_I_6_2b_5390</v>
      </c>
      <c r="B409" t="s">
        <v>65</v>
      </c>
      <c r="C409" t="s">
        <v>189</v>
      </c>
      <c r="D409">
        <v>7200</v>
      </c>
      <c r="E409" t="s">
        <v>190</v>
      </c>
      <c r="F409">
        <v>1000000</v>
      </c>
      <c r="G409" t="s">
        <v>191</v>
      </c>
      <c r="H409">
        <v>5390</v>
      </c>
      <c r="I409" t="s">
        <v>192</v>
      </c>
      <c r="J409">
        <v>1E-3</v>
      </c>
      <c r="K409" t="s">
        <v>3</v>
      </c>
      <c r="L409">
        <v>0.99971889999999997</v>
      </c>
      <c r="M409" t="s">
        <v>2</v>
      </c>
      <c r="N409">
        <v>1.0070999999999999E-3</v>
      </c>
      <c r="O409" t="s">
        <v>17</v>
      </c>
      <c r="P409">
        <v>22</v>
      </c>
      <c r="Q409" t="s">
        <v>0</v>
      </c>
      <c r="R409">
        <v>5042.3</v>
      </c>
      <c r="S409" t="s">
        <v>152</v>
      </c>
      <c r="T409">
        <v>9</v>
      </c>
      <c r="U409" t="s">
        <v>153</v>
      </c>
      <c r="V409">
        <v>767</v>
      </c>
      <c r="W409" t="s">
        <v>151</v>
      </c>
      <c r="X409">
        <v>1000194</v>
      </c>
      <c r="Y409" t="s">
        <v>1</v>
      </c>
      <c r="Z409" t="s">
        <v>854</v>
      </c>
      <c r="AA409" t="s">
        <v>512</v>
      </c>
      <c r="AB409" t="s">
        <v>855</v>
      </c>
      <c r="AC409" t="s">
        <v>5</v>
      </c>
      <c r="AD409">
        <v>0.99972099999999997</v>
      </c>
      <c r="AE409" t="s">
        <v>4</v>
      </c>
      <c r="AF409">
        <v>1.0057E-3</v>
      </c>
    </row>
    <row r="410" spans="1:42" x14ac:dyDescent="0.25">
      <c r="A410" t="str">
        <f t="shared" si="6"/>
        <v>feynman_I_48_2_860</v>
      </c>
      <c r="B410" t="s">
        <v>82</v>
      </c>
      <c r="C410" t="s">
        <v>189</v>
      </c>
      <c r="D410">
        <v>7200</v>
      </c>
      <c r="E410" t="s">
        <v>190</v>
      </c>
      <c r="F410">
        <v>1000000</v>
      </c>
      <c r="G410" t="s">
        <v>191</v>
      </c>
      <c r="H410">
        <v>860</v>
      </c>
      <c r="I410" t="s">
        <v>192</v>
      </c>
      <c r="J410">
        <v>1E-3</v>
      </c>
      <c r="K410" t="s">
        <v>3</v>
      </c>
      <c r="L410">
        <v>1</v>
      </c>
      <c r="M410" t="s">
        <v>2</v>
      </c>
      <c r="N410">
        <v>8.3645999999999998E-3</v>
      </c>
      <c r="O410" t="s">
        <v>17</v>
      </c>
      <c r="P410">
        <v>34</v>
      </c>
      <c r="Q410" t="s">
        <v>0</v>
      </c>
      <c r="R410">
        <v>6784.5</v>
      </c>
      <c r="S410" t="s">
        <v>152</v>
      </c>
      <c r="T410">
        <v>3</v>
      </c>
      <c r="U410" t="s">
        <v>153</v>
      </c>
      <c r="V410">
        <v>754</v>
      </c>
      <c r="W410" t="s">
        <v>151</v>
      </c>
      <c r="X410">
        <v>1000763</v>
      </c>
      <c r="Y410" t="s">
        <v>1</v>
      </c>
      <c r="Z410" t="e" cm="1">
        <f t="array" aca="1" ref="Z410" ca="1">-0.0028424495986+((0.4712669528451*x0)*pow(X1,2))+((1.0002801204896*x0)*pow(X2,2))+(((-0.1466602966562*x0)*pow(X1,3))*pow((X1+(-1*X2)),-1))</f>
        <v>#NAME?</v>
      </c>
      <c r="AA410" t="s">
        <v>512</v>
      </c>
      <c r="AB410" t="s">
        <v>1600</v>
      </c>
      <c r="AC410" t="s">
        <v>418</v>
      </c>
      <c r="AD410" t="s">
        <v>1601</v>
      </c>
      <c r="AE410" t="s">
        <v>418</v>
      </c>
      <c r="AF410" t="s">
        <v>489</v>
      </c>
      <c r="AG410" t="s">
        <v>421</v>
      </c>
      <c r="AH410" t="s">
        <v>1602</v>
      </c>
      <c r="AI410" t="s">
        <v>418</v>
      </c>
      <c r="AJ410">
        <v>2.8424495985999998E-3</v>
      </c>
      <c r="AK410" t="s">
        <v>5</v>
      </c>
      <c r="AL410">
        <v>1</v>
      </c>
      <c r="AM410" t="s">
        <v>4</v>
      </c>
      <c r="AN410">
        <v>8.2869999999999992E-3</v>
      </c>
    </row>
    <row r="411" spans="1:42" x14ac:dyDescent="0.25">
      <c r="A411" t="str">
        <f t="shared" si="6"/>
        <v>strogatz_shearflow1_860</v>
      </c>
      <c r="B411" t="s">
        <v>23</v>
      </c>
      <c r="C411" t="s">
        <v>189</v>
      </c>
      <c r="D411">
        <v>7200</v>
      </c>
      <c r="E411" t="s">
        <v>190</v>
      </c>
      <c r="F411">
        <v>1000000</v>
      </c>
      <c r="G411" t="s">
        <v>191</v>
      </c>
      <c r="H411">
        <v>860</v>
      </c>
      <c r="I411" t="s">
        <v>192</v>
      </c>
      <c r="J411">
        <v>1E-3</v>
      </c>
      <c r="K411" t="s">
        <v>3</v>
      </c>
      <c r="L411">
        <v>-0.55526059999999999</v>
      </c>
      <c r="M411" t="s">
        <v>2</v>
      </c>
      <c r="N411">
        <v>0.72044799999999998</v>
      </c>
      <c r="O411" t="s">
        <v>17</v>
      </c>
      <c r="P411">
        <v>38</v>
      </c>
      <c r="Q411" t="s">
        <v>0</v>
      </c>
      <c r="R411">
        <v>2379</v>
      </c>
      <c r="S411" t="s">
        <v>152</v>
      </c>
      <c r="T411">
        <v>2</v>
      </c>
      <c r="U411" t="s">
        <v>153</v>
      </c>
      <c r="V411">
        <v>762</v>
      </c>
      <c r="W411" t="s">
        <v>151</v>
      </c>
      <c r="X411">
        <v>1000438</v>
      </c>
      <c r="Y411" t="s">
        <v>1</v>
      </c>
      <c r="Z411" t="s">
        <v>856</v>
      </c>
      <c r="AA411" t="s">
        <v>512</v>
      </c>
      <c r="AB411" t="s">
        <v>1603</v>
      </c>
      <c r="AC411" t="s">
        <v>421</v>
      </c>
      <c r="AD411" t="s">
        <v>1604</v>
      </c>
      <c r="AE411" t="s">
        <v>421</v>
      </c>
      <c r="AF411" t="s">
        <v>1605</v>
      </c>
      <c r="AG411" t="s">
        <v>418</v>
      </c>
      <c r="AH411" t="s">
        <v>1606</v>
      </c>
      <c r="AI411" t="s">
        <v>418</v>
      </c>
      <c r="AJ411" t="s">
        <v>1607</v>
      </c>
      <c r="AK411" t="s">
        <v>421</v>
      </c>
      <c r="AL411">
        <v>3.5186185441712001</v>
      </c>
      <c r="AM411" t="s">
        <v>5</v>
      </c>
      <c r="AN411">
        <v>-2.3576111000000002</v>
      </c>
      <c r="AO411" t="s">
        <v>4</v>
      </c>
      <c r="AP411">
        <v>1.2004191</v>
      </c>
    </row>
    <row r="412" spans="1:42" x14ac:dyDescent="0.25">
      <c r="A412" t="str">
        <f t="shared" si="6"/>
        <v>feynman_II_24_17_860</v>
      </c>
      <c r="B412" t="s">
        <v>49</v>
      </c>
      <c r="C412" t="s">
        <v>189</v>
      </c>
      <c r="D412">
        <v>7200</v>
      </c>
      <c r="E412" t="s">
        <v>190</v>
      </c>
      <c r="F412">
        <v>1000000</v>
      </c>
      <c r="G412" t="s">
        <v>191</v>
      </c>
      <c r="H412">
        <v>860</v>
      </c>
      <c r="I412" t="s">
        <v>192</v>
      </c>
      <c r="J412">
        <v>1E-3</v>
      </c>
      <c r="K412" t="s">
        <v>3</v>
      </c>
      <c r="L412">
        <v>0.9999709</v>
      </c>
      <c r="M412" t="s">
        <v>2</v>
      </c>
      <c r="N412">
        <v>4.6424999999999999E-3</v>
      </c>
      <c r="O412" t="s">
        <v>17</v>
      </c>
      <c r="P412">
        <v>22</v>
      </c>
      <c r="Q412" t="s">
        <v>0</v>
      </c>
      <c r="R412">
        <v>5694.6</v>
      </c>
      <c r="S412" t="s">
        <v>152</v>
      </c>
      <c r="T412">
        <v>5</v>
      </c>
      <c r="U412" t="s">
        <v>153</v>
      </c>
      <c r="V412">
        <v>1043</v>
      </c>
      <c r="W412" t="s">
        <v>151</v>
      </c>
      <c r="X412">
        <v>1000744</v>
      </c>
      <c r="Y412" t="s">
        <v>1</v>
      </c>
      <c r="Z412" t="s">
        <v>857</v>
      </c>
      <c r="AA412" t="s">
        <v>512</v>
      </c>
      <c r="AB412" t="s">
        <v>1608</v>
      </c>
      <c r="AC412" t="s">
        <v>421</v>
      </c>
      <c r="AD412" t="s">
        <v>1609</v>
      </c>
      <c r="AE412" t="s">
        <v>421</v>
      </c>
      <c r="AF412">
        <v>8.1782540213999992E-3</v>
      </c>
      <c r="AG412" t="s">
        <v>5</v>
      </c>
      <c r="AH412">
        <v>0.99997179999999997</v>
      </c>
      <c r="AI412" t="s">
        <v>4</v>
      </c>
      <c r="AJ412">
        <v>4.5713999999999998E-3</v>
      </c>
    </row>
    <row r="413" spans="1:42" x14ac:dyDescent="0.25">
      <c r="A413" t="str">
        <f t="shared" si="6"/>
        <v>feynman_I_34_27_5390</v>
      </c>
      <c r="B413" t="s">
        <v>34</v>
      </c>
      <c r="C413" t="s">
        <v>189</v>
      </c>
      <c r="D413">
        <v>7200</v>
      </c>
      <c r="E413" t="s">
        <v>190</v>
      </c>
      <c r="F413">
        <v>1000000</v>
      </c>
      <c r="G413" t="s">
        <v>191</v>
      </c>
      <c r="H413">
        <v>5390</v>
      </c>
      <c r="I413" t="s">
        <v>192</v>
      </c>
      <c r="J413">
        <v>1E-3</v>
      </c>
      <c r="K413" t="s">
        <v>3</v>
      </c>
      <c r="L413">
        <v>1</v>
      </c>
      <c r="M413" t="s">
        <v>2</v>
      </c>
      <c r="N413">
        <v>0</v>
      </c>
      <c r="O413" t="s">
        <v>17</v>
      </c>
      <c r="P413">
        <v>6</v>
      </c>
      <c r="Q413" t="s">
        <v>0</v>
      </c>
      <c r="R413">
        <v>2.6</v>
      </c>
      <c r="S413" t="s">
        <v>152</v>
      </c>
      <c r="T413">
        <v>1</v>
      </c>
      <c r="U413" t="s">
        <v>153</v>
      </c>
      <c r="V413">
        <v>2</v>
      </c>
      <c r="W413" t="s">
        <v>151</v>
      </c>
      <c r="X413">
        <v>520</v>
      </c>
      <c r="Y413" t="s">
        <v>1</v>
      </c>
      <c r="Z413" t="s">
        <v>517</v>
      </c>
      <c r="AA413" t="s">
        <v>512</v>
      </c>
      <c r="AB413" t="s">
        <v>518</v>
      </c>
      <c r="AC413" t="s">
        <v>5</v>
      </c>
      <c r="AD413">
        <v>1</v>
      </c>
      <c r="AE413" t="s">
        <v>4</v>
      </c>
      <c r="AF413">
        <v>0</v>
      </c>
    </row>
    <row r="414" spans="1:42" x14ac:dyDescent="0.25">
      <c r="A414" t="str">
        <f t="shared" si="6"/>
        <v>feynman_II_27_18_5390</v>
      </c>
      <c r="B414" t="s">
        <v>43</v>
      </c>
      <c r="C414" t="s">
        <v>189</v>
      </c>
      <c r="D414">
        <v>7200</v>
      </c>
      <c r="E414" t="s">
        <v>190</v>
      </c>
      <c r="F414">
        <v>1000000</v>
      </c>
      <c r="G414" t="s">
        <v>191</v>
      </c>
      <c r="H414">
        <v>5390</v>
      </c>
      <c r="I414" t="s">
        <v>192</v>
      </c>
      <c r="J414">
        <v>1E-3</v>
      </c>
      <c r="K414" t="s">
        <v>3</v>
      </c>
      <c r="L414">
        <v>1</v>
      </c>
      <c r="M414" t="s">
        <v>2</v>
      </c>
      <c r="N414">
        <v>0</v>
      </c>
      <c r="O414" t="s">
        <v>17</v>
      </c>
      <c r="P414">
        <v>8</v>
      </c>
      <c r="Q414" t="s">
        <v>0</v>
      </c>
      <c r="R414">
        <v>6.3</v>
      </c>
      <c r="S414" t="s">
        <v>152</v>
      </c>
      <c r="T414">
        <v>1</v>
      </c>
      <c r="U414" t="s">
        <v>153</v>
      </c>
      <c r="V414">
        <v>3</v>
      </c>
      <c r="W414" t="s">
        <v>151</v>
      </c>
      <c r="X414">
        <v>1351</v>
      </c>
      <c r="Y414" t="s">
        <v>1</v>
      </c>
      <c r="Z414" t="s">
        <v>527</v>
      </c>
      <c r="AA414" t="s">
        <v>512</v>
      </c>
      <c r="AB414" t="s">
        <v>528</v>
      </c>
      <c r="AC414" t="s">
        <v>5</v>
      </c>
      <c r="AD414">
        <v>1</v>
      </c>
      <c r="AE414" t="s">
        <v>4</v>
      </c>
      <c r="AF414">
        <v>0</v>
      </c>
    </row>
    <row r="415" spans="1:42" x14ac:dyDescent="0.25">
      <c r="A415" t="str">
        <f t="shared" si="6"/>
        <v>feynman_II_37_1_5390</v>
      </c>
      <c r="B415" t="s">
        <v>75</v>
      </c>
      <c r="C415" t="s">
        <v>189</v>
      </c>
      <c r="D415">
        <v>7200</v>
      </c>
      <c r="E415" t="s">
        <v>190</v>
      </c>
      <c r="F415">
        <v>1000000</v>
      </c>
      <c r="G415" t="s">
        <v>191</v>
      </c>
      <c r="H415">
        <v>5390</v>
      </c>
      <c r="I415" t="s">
        <v>192</v>
      </c>
      <c r="J415">
        <v>1E-3</v>
      </c>
      <c r="K415" t="s">
        <v>3</v>
      </c>
      <c r="L415">
        <v>1</v>
      </c>
      <c r="M415" t="s">
        <v>2</v>
      </c>
      <c r="N415">
        <v>0</v>
      </c>
      <c r="O415" t="s">
        <v>17</v>
      </c>
      <c r="P415">
        <v>14</v>
      </c>
      <c r="Q415" t="s">
        <v>0</v>
      </c>
      <c r="R415">
        <v>9.6999999999999993</v>
      </c>
      <c r="S415" t="s">
        <v>152</v>
      </c>
      <c r="T415">
        <v>1</v>
      </c>
      <c r="U415" t="s">
        <v>153</v>
      </c>
      <c r="V415">
        <v>4</v>
      </c>
      <c r="W415" t="s">
        <v>151</v>
      </c>
      <c r="X415">
        <v>2172</v>
      </c>
      <c r="Y415" t="s">
        <v>1</v>
      </c>
      <c r="Z415" t="s">
        <v>547</v>
      </c>
      <c r="AA415" t="s">
        <v>512</v>
      </c>
      <c r="AB415" t="s">
        <v>548</v>
      </c>
      <c r="AC415" t="s">
        <v>421</v>
      </c>
      <c r="AD415" t="s">
        <v>422</v>
      </c>
      <c r="AE415" t="s">
        <v>5</v>
      </c>
      <c r="AF415">
        <v>1</v>
      </c>
      <c r="AG415" t="s">
        <v>4</v>
      </c>
      <c r="AH415">
        <v>0</v>
      </c>
    </row>
    <row r="416" spans="1:42" x14ac:dyDescent="0.25">
      <c r="A416" t="str">
        <f t="shared" si="6"/>
        <v>feynman_II_10_9_5390</v>
      </c>
      <c r="B416" t="s">
        <v>68</v>
      </c>
      <c r="C416" t="s">
        <v>189</v>
      </c>
      <c r="D416">
        <v>7200</v>
      </c>
      <c r="E416" t="s">
        <v>190</v>
      </c>
      <c r="F416">
        <v>1000000</v>
      </c>
      <c r="G416" t="s">
        <v>191</v>
      </c>
      <c r="H416">
        <v>5390</v>
      </c>
      <c r="I416" t="s">
        <v>192</v>
      </c>
      <c r="J416">
        <v>1E-3</v>
      </c>
      <c r="K416" t="s">
        <v>3</v>
      </c>
      <c r="L416">
        <v>1</v>
      </c>
      <c r="M416" t="s">
        <v>2</v>
      </c>
      <c r="N416">
        <v>0</v>
      </c>
      <c r="O416" t="s">
        <v>17</v>
      </c>
      <c r="P416">
        <v>16</v>
      </c>
      <c r="Q416" t="s">
        <v>0</v>
      </c>
      <c r="R416">
        <v>13.6</v>
      </c>
      <c r="S416" t="s">
        <v>152</v>
      </c>
      <c r="T416">
        <v>1</v>
      </c>
      <c r="U416" t="s">
        <v>153</v>
      </c>
      <c r="V416">
        <v>4</v>
      </c>
      <c r="W416" t="s">
        <v>151</v>
      </c>
      <c r="X416">
        <v>2885</v>
      </c>
      <c r="Y416" t="s">
        <v>1</v>
      </c>
      <c r="Z416" t="s">
        <v>565</v>
      </c>
      <c r="AA416" t="s">
        <v>512</v>
      </c>
      <c r="AB416" t="s">
        <v>566</v>
      </c>
      <c r="AC416" t="s">
        <v>418</v>
      </c>
      <c r="AD416" t="s">
        <v>424</v>
      </c>
      <c r="AE416" t="s">
        <v>5</v>
      </c>
      <c r="AF416">
        <v>1</v>
      </c>
      <c r="AG416" t="s">
        <v>4</v>
      </c>
      <c r="AH416">
        <v>0</v>
      </c>
    </row>
    <row r="417" spans="1:66" x14ac:dyDescent="0.25">
      <c r="A417" t="str">
        <f t="shared" si="6"/>
        <v>feynman_I_38_12_5390</v>
      </c>
      <c r="B417" t="s">
        <v>104</v>
      </c>
      <c r="C417" t="s">
        <v>189</v>
      </c>
      <c r="D417">
        <v>7200</v>
      </c>
      <c r="E417" t="s">
        <v>190</v>
      </c>
      <c r="F417">
        <v>1000000</v>
      </c>
      <c r="G417" t="s">
        <v>191</v>
      </c>
      <c r="H417">
        <v>5390</v>
      </c>
      <c r="I417" t="s">
        <v>192</v>
      </c>
      <c r="J417">
        <v>1E-3</v>
      </c>
      <c r="K417" t="s">
        <v>3</v>
      </c>
      <c r="L417">
        <v>1</v>
      </c>
      <c r="M417" t="s">
        <v>2</v>
      </c>
      <c r="N417">
        <v>0</v>
      </c>
      <c r="O417" t="s">
        <v>17</v>
      </c>
      <c r="P417">
        <v>16</v>
      </c>
      <c r="Q417" t="s">
        <v>0</v>
      </c>
      <c r="R417">
        <v>26.5</v>
      </c>
      <c r="S417" t="s">
        <v>152</v>
      </c>
      <c r="T417">
        <v>1</v>
      </c>
      <c r="U417" t="s">
        <v>153</v>
      </c>
      <c r="V417">
        <v>6</v>
      </c>
      <c r="W417" t="s">
        <v>151</v>
      </c>
      <c r="X417">
        <v>5419</v>
      </c>
      <c r="Y417" t="s">
        <v>1</v>
      </c>
      <c r="Z417" t="s">
        <v>581</v>
      </c>
      <c r="AA417" t="s">
        <v>512</v>
      </c>
      <c r="AB417" t="s">
        <v>582</v>
      </c>
      <c r="AC417" t="s">
        <v>5</v>
      </c>
      <c r="AD417">
        <v>1</v>
      </c>
      <c r="AE417" t="s">
        <v>4</v>
      </c>
      <c r="AF417">
        <v>0</v>
      </c>
    </row>
    <row r="418" spans="1:66" x14ac:dyDescent="0.25">
      <c r="A418" t="str">
        <f t="shared" si="6"/>
        <v>feynman_II_15_4_5390</v>
      </c>
      <c r="B418" t="s">
        <v>70</v>
      </c>
      <c r="C418" t="s">
        <v>189</v>
      </c>
      <c r="D418">
        <v>7200</v>
      </c>
      <c r="E418" t="s">
        <v>190</v>
      </c>
      <c r="F418">
        <v>1000000</v>
      </c>
      <c r="G418" t="s">
        <v>191</v>
      </c>
      <c r="H418">
        <v>5390</v>
      </c>
      <c r="I418" t="s">
        <v>192</v>
      </c>
      <c r="J418">
        <v>1E-3</v>
      </c>
      <c r="K418" t="s">
        <v>3</v>
      </c>
      <c r="L418">
        <v>1</v>
      </c>
      <c r="M418" t="s">
        <v>2</v>
      </c>
      <c r="N418">
        <v>0</v>
      </c>
      <c r="O418" t="s">
        <v>17</v>
      </c>
      <c r="P418">
        <v>9</v>
      </c>
      <c r="Q418" t="s">
        <v>0</v>
      </c>
      <c r="R418">
        <v>13.3</v>
      </c>
      <c r="S418" t="s">
        <v>152</v>
      </c>
      <c r="T418">
        <v>1</v>
      </c>
      <c r="U418" t="s">
        <v>153</v>
      </c>
      <c r="V418">
        <v>6</v>
      </c>
      <c r="W418" t="s">
        <v>151</v>
      </c>
      <c r="X418">
        <v>2895</v>
      </c>
      <c r="Y418" t="s">
        <v>1</v>
      </c>
      <c r="Z418" t="s">
        <v>580</v>
      </c>
      <c r="AA418" t="s">
        <v>512</v>
      </c>
      <c r="AB418" t="e" cm="1">
        <f t="array" ref="AB418">-1*x0*X1*COS(X2)</f>
        <v>#NAME?</v>
      </c>
      <c r="AC418" t="s">
        <v>5</v>
      </c>
      <c r="AD418">
        <v>1</v>
      </c>
      <c r="AE418" t="s">
        <v>4</v>
      </c>
      <c r="AF418">
        <v>0</v>
      </c>
    </row>
    <row r="419" spans="1:66" x14ac:dyDescent="0.25">
      <c r="A419" t="str">
        <f t="shared" si="6"/>
        <v>feynman_test_4_5390</v>
      </c>
      <c r="B419" t="s">
        <v>117</v>
      </c>
      <c r="C419" t="s">
        <v>189</v>
      </c>
      <c r="D419">
        <v>7200</v>
      </c>
      <c r="E419" t="s">
        <v>190</v>
      </c>
      <c r="F419">
        <v>1000000</v>
      </c>
      <c r="G419" t="s">
        <v>191</v>
      </c>
      <c r="H419">
        <v>5390</v>
      </c>
      <c r="I419" t="s">
        <v>192</v>
      </c>
      <c r="J419">
        <v>1E-3</v>
      </c>
      <c r="K419" t="s">
        <v>3</v>
      </c>
      <c r="L419">
        <v>0.99883920000000004</v>
      </c>
      <c r="M419" t="s">
        <v>2</v>
      </c>
      <c r="N419">
        <v>1.6915400000000001E-2</v>
      </c>
      <c r="O419" t="s">
        <v>17</v>
      </c>
      <c r="P419">
        <v>33</v>
      </c>
      <c r="Q419" t="s">
        <v>0</v>
      </c>
      <c r="R419">
        <v>6478.8</v>
      </c>
      <c r="S419" t="s">
        <v>152</v>
      </c>
      <c r="T419">
        <v>5</v>
      </c>
      <c r="U419" t="s">
        <v>153</v>
      </c>
      <c r="V419">
        <v>923</v>
      </c>
      <c r="W419" t="s">
        <v>151</v>
      </c>
      <c r="X419">
        <v>1001508</v>
      </c>
      <c r="Y419" t="s">
        <v>1</v>
      </c>
      <c r="Z419" t="e" cm="1">
        <f t="array" aca="1" ref="Z419" ca="1">-0.4773088408601+(0.402006072137*COS(((X3*pow(x0,-1))*pow(X4,-1))))+(1.4548149055265*pow(((X1*pow(x0,-1))+((-1*X2)*pow(x0,-1))),0.5))</f>
        <v>#NAME?</v>
      </c>
      <c r="AA419" t="s">
        <v>512</v>
      </c>
      <c r="AB419" t="s">
        <v>1610</v>
      </c>
      <c r="AC419" t="s">
        <v>418</v>
      </c>
      <c r="AD419" t="s">
        <v>463</v>
      </c>
      <c r="AE419" t="s">
        <v>421</v>
      </c>
      <c r="AF419" t="s">
        <v>1611</v>
      </c>
      <c r="AG419" t="s">
        <v>418</v>
      </c>
      <c r="AH419">
        <v>0.4773088408601</v>
      </c>
      <c r="AI419" t="s">
        <v>5</v>
      </c>
      <c r="AJ419">
        <v>0.99889209999999995</v>
      </c>
      <c r="AK419" t="s">
        <v>4</v>
      </c>
      <c r="AL419">
        <v>1.6665599999999999E-2</v>
      </c>
    </row>
    <row r="420" spans="1:66" x14ac:dyDescent="0.25">
      <c r="A420" t="str">
        <f t="shared" si="6"/>
        <v>feynman_test_3_860</v>
      </c>
      <c r="B420" t="s">
        <v>86</v>
      </c>
      <c r="C420" t="s">
        <v>189</v>
      </c>
      <c r="D420">
        <v>7200</v>
      </c>
      <c r="E420" t="s">
        <v>190</v>
      </c>
      <c r="F420">
        <v>1000000</v>
      </c>
      <c r="G420" t="s">
        <v>191</v>
      </c>
      <c r="H420">
        <v>860</v>
      </c>
      <c r="I420" t="s">
        <v>192</v>
      </c>
      <c r="J420">
        <v>1E-3</v>
      </c>
      <c r="K420" t="s">
        <v>3</v>
      </c>
      <c r="L420">
        <v>0.99973780000000001</v>
      </c>
      <c r="M420" t="s">
        <v>2</v>
      </c>
      <c r="N420">
        <v>2.97837E-2</v>
      </c>
      <c r="O420" t="s">
        <v>17</v>
      </c>
      <c r="P420">
        <v>27</v>
      </c>
      <c r="Q420" t="s">
        <v>0</v>
      </c>
      <c r="R420">
        <v>6255.3</v>
      </c>
      <c r="S420" t="s">
        <v>152</v>
      </c>
      <c r="T420">
        <v>9</v>
      </c>
      <c r="U420" t="s">
        <v>153</v>
      </c>
      <c r="V420">
        <v>964</v>
      </c>
      <c r="W420" t="s">
        <v>151</v>
      </c>
      <c r="X420">
        <v>1001187</v>
      </c>
      <c r="Y420" t="s">
        <v>1</v>
      </c>
      <c r="Z420" t="s">
        <v>858</v>
      </c>
      <c r="AA420" t="s">
        <v>512</v>
      </c>
      <c r="AB420" t="s">
        <v>1612</v>
      </c>
      <c r="AC420" t="s">
        <v>421</v>
      </c>
      <c r="AD420" t="s">
        <v>1613</v>
      </c>
      <c r="AE420" t="s">
        <v>418</v>
      </c>
      <c r="AF420" t="s">
        <v>1614</v>
      </c>
      <c r="AG420" t="s">
        <v>5</v>
      </c>
      <c r="AH420">
        <v>0.99973500000000004</v>
      </c>
      <c r="AI420" t="s">
        <v>4</v>
      </c>
      <c r="AJ420">
        <v>3.00313E-2</v>
      </c>
    </row>
    <row r="421" spans="1:66" x14ac:dyDescent="0.25">
      <c r="A421" t="str">
        <f t="shared" si="6"/>
        <v>feynman_III_12_43_5390</v>
      </c>
      <c r="B421" t="s">
        <v>33</v>
      </c>
      <c r="C421" t="s">
        <v>189</v>
      </c>
      <c r="D421">
        <v>7200</v>
      </c>
      <c r="E421" t="s">
        <v>190</v>
      </c>
      <c r="F421">
        <v>1000000</v>
      </c>
      <c r="G421" t="s">
        <v>191</v>
      </c>
      <c r="H421">
        <v>5390</v>
      </c>
      <c r="I421" t="s">
        <v>192</v>
      </c>
      <c r="J421">
        <v>1E-3</v>
      </c>
      <c r="K421" t="s">
        <v>3</v>
      </c>
      <c r="L421">
        <v>1</v>
      </c>
      <c r="M421" t="s">
        <v>2</v>
      </c>
      <c r="N421">
        <v>0</v>
      </c>
      <c r="O421" t="s">
        <v>17</v>
      </c>
      <c r="P421">
        <v>6</v>
      </c>
      <c r="Q421" t="s">
        <v>0</v>
      </c>
      <c r="R421">
        <v>3</v>
      </c>
      <c r="S421" t="s">
        <v>152</v>
      </c>
      <c r="T421">
        <v>1</v>
      </c>
      <c r="U421" t="s">
        <v>153</v>
      </c>
      <c r="V421">
        <v>2</v>
      </c>
      <c r="W421" t="s">
        <v>151</v>
      </c>
      <c r="X421">
        <v>674</v>
      </c>
      <c r="Y421" t="s">
        <v>1</v>
      </c>
      <c r="Z421" t="s">
        <v>517</v>
      </c>
      <c r="AA421" t="s">
        <v>512</v>
      </c>
      <c r="AB421" t="s">
        <v>518</v>
      </c>
      <c r="AC421" t="s">
        <v>5</v>
      </c>
      <c r="AD421">
        <v>1</v>
      </c>
      <c r="AE421" t="s">
        <v>4</v>
      </c>
      <c r="AF421">
        <v>0</v>
      </c>
    </row>
    <row r="422" spans="1:66" x14ac:dyDescent="0.25">
      <c r="A422" t="str">
        <f t="shared" si="6"/>
        <v>feynman_I_43_31_5390</v>
      </c>
      <c r="B422" t="s">
        <v>72</v>
      </c>
      <c r="C422" t="s">
        <v>189</v>
      </c>
      <c r="D422">
        <v>7200</v>
      </c>
      <c r="E422" t="s">
        <v>190</v>
      </c>
      <c r="F422">
        <v>1000000</v>
      </c>
      <c r="G422" t="s">
        <v>191</v>
      </c>
      <c r="H422">
        <v>5390</v>
      </c>
      <c r="I422" t="s">
        <v>192</v>
      </c>
      <c r="J422">
        <v>1E-3</v>
      </c>
      <c r="K422" t="s">
        <v>3</v>
      </c>
      <c r="L422">
        <v>1</v>
      </c>
      <c r="M422" t="s">
        <v>2</v>
      </c>
      <c r="N422">
        <v>0</v>
      </c>
      <c r="O422" t="s">
        <v>17</v>
      </c>
      <c r="P422">
        <v>8</v>
      </c>
      <c r="Q422" t="s">
        <v>0</v>
      </c>
      <c r="R422">
        <v>5.7</v>
      </c>
      <c r="S422" t="s">
        <v>152</v>
      </c>
      <c r="T422">
        <v>1</v>
      </c>
      <c r="U422" t="s">
        <v>153</v>
      </c>
      <c r="V422">
        <v>3</v>
      </c>
      <c r="W422" t="s">
        <v>151</v>
      </c>
      <c r="X422">
        <v>1301</v>
      </c>
      <c r="Y422" t="s">
        <v>1</v>
      </c>
      <c r="Z422" t="s">
        <v>525</v>
      </c>
      <c r="AA422" t="s">
        <v>512</v>
      </c>
      <c r="AB422" t="s">
        <v>526</v>
      </c>
      <c r="AC422" t="s">
        <v>5</v>
      </c>
      <c r="AD422">
        <v>1</v>
      </c>
      <c r="AE422" t="s">
        <v>4</v>
      </c>
      <c r="AF422">
        <v>0</v>
      </c>
    </row>
    <row r="423" spans="1:66" x14ac:dyDescent="0.25">
      <c r="A423" t="str">
        <f t="shared" si="6"/>
        <v>feynman_II_38_14_5390</v>
      </c>
      <c r="B423" t="s">
        <v>40</v>
      </c>
      <c r="C423" t="s">
        <v>189</v>
      </c>
      <c r="D423">
        <v>7200</v>
      </c>
      <c r="E423" t="s">
        <v>190</v>
      </c>
      <c r="F423">
        <v>1000000</v>
      </c>
      <c r="G423" t="s">
        <v>191</v>
      </c>
      <c r="H423">
        <v>5390</v>
      </c>
      <c r="I423" t="s">
        <v>192</v>
      </c>
      <c r="J423">
        <v>1E-3</v>
      </c>
      <c r="K423" t="s">
        <v>3</v>
      </c>
      <c r="L423">
        <v>1</v>
      </c>
      <c r="M423" t="s">
        <v>2</v>
      </c>
      <c r="N423">
        <v>0</v>
      </c>
      <c r="O423" t="s">
        <v>17</v>
      </c>
      <c r="P423">
        <v>12</v>
      </c>
      <c r="Q423" t="s">
        <v>0</v>
      </c>
      <c r="R423">
        <v>6.8</v>
      </c>
      <c r="S423" t="s">
        <v>152</v>
      </c>
      <c r="T423">
        <v>1</v>
      </c>
      <c r="U423" t="s">
        <v>153</v>
      </c>
      <c r="V423">
        <v>3</v>
      </c>
      <c r="W423" t="s">
        <v>151</v>
      </c>
      <c r="X423">
        <v>1506</v>
      </c>
      <c r="Y423" t="s">
        <v>1</v>
      </c>
      <c r="Z423" t="s">
        <v>543</v>
      </c>
      <c r="AA423" t="s">
        <v>512</v>
      </c>
      <c r="AB423" t="s">
        <v>544</v>
      </c>
      <c r="AC423" t="s">
        <v>418</v>
      </c>
      <c r="AD423" t="s">
        <v>420</v>
      </c>
      <c r="AE423" t="s">
        <v>5</v>
      </c>
      <c r="AF423">
        <v>1</v>
      </c>
      <c r="AG423" t="s">
        <v>4</v>
      </c>
      <c r="AH423">
        <v>0</v>
      </c>
    </row>
    <row r="424" spans="1:66" x14ac:dyDescent="0.25">
      <c r="A424" t="str">
        <f t="shared" si="6"/>
        <v>feynman_I_12_4_5390</v>
      </c>
      <c r="B424" t="s">
        <v>83</v>
      </c>
      <c r="C424" t="s">
        <v>189</v>
      </c>
      <c r="D424">
        <v>7200</v>
      </c>
      <c r="E424" t="s">
        <v>190</v>
      </c>
      <c r="F424">
        <v>1000000</v>
      </c>
      <c r="G424" t="s">
        <v>191</v>
      </c>
      <c r="H424">
        <v>5390</v>
      </c>
      <c r="I424" t="s">
        <v>192</v>
      </c>
      <c r="J424">
        <v>1E-3</v>
      </c>
      <c r="K424" t="s">
        <v>3</v>
      </c>
      <c r="L424">
        <v>1</v>
      </c>
      <c r="M424" t="s">
        <v>2</v>
      </c>
      <c r="N424">
        <v>0</v>
      </c>
      <c r="O424" t="s">
        <v>17</v>
      </c>
      <c r="P424">
        <v>12</v>
      </c>
      <c r="Q424" t="s">
        <v>0</v>
      </c>
      <c r="R424">
        <v>15.7</v>
      </c>
      <c r="S424" t="s">
        <v>152</v>
      </c>
      <c r="T424">
        <v>1</v>
      </c>
      <c r="U424" t="s">
        <v>153</v>
      </c>
      <c r="V424">
        <v>4</v>
      </c>
      <c r="W424" t="s">
        <v>151</v>
      </c>
      <c r="X424">
        <v>3356</v>
      </c>
      <c r="Y424" t="s">
        <v>1</v>
      </c>
      <c r="Z424" t="s">
        <v>561</v>
      </c>
      <c r="AA424" t="s">
        <v>512</v>
      </c>
      <c r="AB424" t="s">
        <v>562</v>
      </c>
      <c r="AC424" t="s">
        <v>5</v>
      </c>
      <c r="AD424">
        <v>1</v>
      </c>
      <c r="AE424" t="s">
        <v>4</v>
      </c>
      <c r="AF424">
        <v>0</v>
      </c>
    </row>
    <row r="425" spans="1:66" x14ac:dyDescent="0.25">
      <c r="A425" t="str">
        <f t="shared" si="6"/>
        <v>feynman_I_27_6_5390</v>
      </c>
      <c r="B425" t="s">
        <v>60</v>
      </c>
      <c r="C425" t="s">
        <v>189</v>
      </c>
      <c r="D425">
        <v>7200</v>
      </c>
      <c r="E425" t="s">
        <v>190</v>
      </c>
      <c r="F425">
        <v>1000000</v>
      </c>
      <c r="G425" t="s">
        <v>191</v>
      </c>
      <c r="H425">
        <v>5390</v>
      </c>
      <c r="I425" t="s">
        <v>192</v>
      </c>
      <c r="J425">
        <v>1E-3</v>
      </c>
      <c r="K425" t="s">
        <v>3</v>
      </c>
      <c r="L425">
        <v>1</v>
      </c>
      <c r="M425" t="s">
        <v>2</v>
      </c>
      <c r="N425">
        <v>0</v>
      </c>
      <c r="O425" t="s">
        <v>17</v>
      </c>
      <c r="P425">
        <v>14</v>
      </c>
      <c r="Q425" t="s">
        <v>0</v>
      </c>
      <c r="R425">
        <v>22.2</v>
      </c>
      <c r="S425" t="s">
        <v>152</v>
      </c>
      <c r="T425">
        <v>1</v>
      </c>
      <c r="U425" t="s">
        <v>153</v>
      </c>
      <c r="V425">
        <v>5</v>
      </c>
      <c r="W425" t="s">
        <v>151</v>
      </c>
      <c r="X425">
        <v>4505</v>
      </c>
      <c r="Y425" t="s">
        <v>1</v>
      </c>
      <c r="Z425" t="s">
        <v>577</v>
      </c>
      <c r="AA425" t="s">
        <v>512</v>
      </c>
      <c r="AB425" t="s">
        <v>578</v>
      </c>
      <c r="AC425" t="s">
        <v>421</v>
      </c>
      <c r="AD425" t="s">
        <v>428</v>
      </c>
      <c r="AE425" t="s">
        <v>5</v>
      </c>
      <c r="AF425">
        <v>1</v>
      </c>
      <c r="AG425" t="s">
        <v>4</v>
      </c>
      <c r="AH425">
        <v>0</v>
      </c>
    </row>
    <row r="426" spans="1:66" x14ac:dyDescent="0.25">
      <c r="A426" t="str">
        <f t="shared" si="6"/>
        <v>feynman_I_32_17_860</v>
      </c>
      <c r="B426" t="s">
        <v>137</v>
      </c>
      <c r="C426" t="s">
        <v>189</v>
      </c>
      <c r="D426">
        <v>7200</v>
      </c>
      <c r="E426" t="s">
        <v>190</v>
      </c>
      <c r="F426">
        <v>1000000</v>
      </c>
      <c r="G426" t="s">
        <v>191</v>
      </c>
      <c r="H426">
        <v>860</v>
      </c>
      <c r="I426" t="s">
        <v>192</v>
      </c>
      <c r="J426">
        <v>1E-3</v>
      </c>
      <c r="K426" t="s">
        <v>3</v>
      </c>
      <c r="L426">
        <v>0.99887729999999997</v>
      </c>
      <c r="M426" t="s">
        <v>2</v>
      </c>
      <c r="N426">
        <v>0.1554874</v>
      </c>
      <c r="O426" t="s">
        <v>17</v>
      </c>
      <c r="P426">
        <v>113</v>
      </c>
      <c r="Q426" t="s">
        <v>0</v>
      </c>
      <c r="R426">
        <v>7203.2</v>
      </c>
      <c r="S426" t="s">
        <v>152</v>
      </c>
      <c r="T426">
        <v>5</v>
      </c>
      <c r="U426" t="s">
        <v>153</v>
      </c>
      <c r="V426">
        <v>88</v>
      </c>
      <c r="W426" t="s">
        <v>151</v>
      </c>
      <c r="X426">
        <v>684800</v>
      </c>
      <c r="Y426" t="s">
        <v>1</v>
      </c>
      <c r="Z426" t="s">
        <v>859</v>
      </c>
      <c r="AA426" t="s">
        <v>512</v>
      </c>
      <c r="AB426" t="s">
        <v>1615</v>
      </c>
      <c r="AC426" t="s">
        <v>421</v>
      </c>
      <c r="AD426" t="s">
        <v>1616</v>
      </c>
      <c r="AE426" t="s">
        <v>421</v>
      </c>
      <c r="AF426" t="s">
        <v>1617</v>
      </c>
      <c r="AG426" t="s">
        <v>421</v>
      </c>
      <c r="AH426" t="s">
        <v>1618</v>
      </c>
      <c r="AI426" t="s">
        <v>421</v>
      </c>
      <c r="AJ426" t="s">
        <v>469</v>
      </c>
      <c r="AK426" t="s">
        <v>421</v>
      </c>
      <c r="AL426" t="s">
        <v>466</v>
      </c>
      <c r="AM426" t="s">
        <v>421</v>
      </c>
      <c r="AN426" t="s">
        <v>1495</v>
      </c>
      <c r="AO426" t="s">
        <v>421</v>
      </c>
      <c r="AP426" t="s">
        <v>443</v>
      </c>
      <c r="AQ426" t="s">
        <v>421</v>
      </c>
      <c r="AR426" t="s">
        <v>1619</v>
      </c>
      <c r="AS426" t="s">
        <v>421</v>
      </c>
      <c r="AT426" t="s">
        <v>1617</v>
      </c>
      <c r="AU426" t="s">
        <v>418</v>
      </c>
      <c r="AV426" t="s">
        <v>676</v>
      </c>
      <c r="AW426" t="s">
        <v>421</v>
      </c>
      <c r="AX426" t="s">
        <v>1495</v>
      </c>
      <c r="AY426" t="s">
        <v>418</v>
      </c>
      <c r="AZ426" t="s">
        <v>675</v>
      </c>
      <c r="BA426" t="s">
        <v>418</v>
      </c>
      <c r="BB426" t="s">
        <v>1620</v>
      </c>
      <c r="BC426" t="s">
        <v>5</v>
      </c>
      <c r="BD426">
        <v>0.99899760000000004</v>
      </c>
      <c r="BE426" t="s">
        <v>4</v>
      </c>
      <c r="BF426">
        <v>0.151362</v>
      </c>
    </row>
    <row r="427" spans="1:66" x14ac:dyDescent="0.25">
      <c r="A427" t="str">
        <f t="shared" si="6"/>
        <v>feynman_I_15_3t_860</v>
      </c>
      <c r="B427" t="s">
        <v>92</v>
      </c>
      <c r="C427" t="s">
        <v>189</v>
      </c>
      <c r="D427">
        <v>7200</v>
      </c>
      <c r="E427" t="s">
        <v>190</v>
      </c>
      <c r="F427">
        <v>1000000</v>
      </c>
      <c r="G427" t="s">
        <v>191</v>
      </c>
      <c r="H427">
        <v>860</v>
      </c>
      <c r="I427" t="s">
        <v>192</v>
      </c>
      <c r="J427">
        <v>1E-3</v>
      </c>
      <c r="K427" t="s">
        <v>3</v>
      </c>
      <c r="L427">
        <v>0.9999458</v>
      </c>
      <c r="M427" t="s">
        <v>2</v>
      </c>
      <c r="N427">
        <v>8.9035E-3</v>
      </c>
      <c r="O427" t="s">
        <v>17</v>
      </c>
      <c r="P427">
        <v>28</v>
      </c>
      <c r="Q427" t="s">
        <v>0</v>
      </c>
      <c r="R427">
        <v>6169.2</v>
      </c>
      <c r="S427" t="s">
        <v>152</v>
      </c>
      <c r="T427">
        <v>7</v>
      </c>
      <c r="U427" t="s">
        <v>153</v>
      </c>
      <c r="V427">
        <v>768</v>
      </c>
      <c r="W427" t="s">
        <v>151</v>
      </c>
      <c r="X427">
        <v>1000471</v>
      </c>
      <c r="Y427" t="s">
        <v>1</v>
      </c>
      <c r="Z427" t="s">
        <v>860</v>
      </c>
      <c r="AA427" t="s">
        <v>512</v>
      </c>
      <c r="AB427" t="s">
        <v>1621</v>
      </c>
      <c r="AC427" t="s">
        <v>421</v>
      </c>
      <c r="AD427" t="s">
        <v>1622</v>
      </c>
      <c r="AE427" t="s">
        <v>421</v>
      </c>
      <c r="AF427" t="s">
        <v>1623</v>
      </c>
      <c r="AG427" t="s">
        <v>421</v>
      </c>
      <c r="AH427" t="s">
        <v>1624</v>
      </c>
      <c r="AI427" t="s">
        <v>5</v>
      </c>
      <c r="AJ427">
        <v>0.99994459999999996</v>
      </c>
      <c r="AK427" t="s">
        <v>4</v>
      </c>
      <c r="AL427">
        <v>9.0197000000000003E-3</v>
      </c>
    </row>
    <row r="428" spans="1:66" x14ac:dyDescent="0.25">
      <c r="A428" t="str">
        <f t="shared" si="6"/>
        <v>feynman_test_12_5390</v>
      </c>
      <c r="B428" t="s">
        <v>124</v>
      </c>
      <c r="C428" t="s">
        <v>189</v>
      </c>
      <c r="D428">
        <v>7200</v>
      </c>
      <c r="E428" t="s">
        <v>190</v>
      </c>
      <c r="F428">
        <v>1000000</v>
      </c>
      <c r="G428" t="s">
        <v>191</v>
      </c>
      <c r="H428">
        <v>5390</v>
      </c>
      <c r="I428" t="s">
        <v>192</v>
      </c>
      <c r="J428">
        <v>1E-3</v>
      </c>
      <c r="K428" t="s">
        <v>3</v>
      </c>
      <c r="L428">
        <v>0.99999830000000001</v>
      </c>
      <c r="M428" t="s">
        <v>2</v>
      </c>
      <c r="N428">
        <v>1.86283E-2</v>
      </c>
      <c r="O428" t="s">
        <v>17</v>
      </c>
      <c r="P428">
        <v>10</v>
      </c>
      <c r="Q428" t="s">
        <v>0</v>
      </c>
      <c r="R428">
        <v>6478.4</v>
      </c>
      <c r="S428" t="s">
        <v>152</v>
      </c>
      <c r="T428">
        <v>4</v>
      </c>
      <c r="U428" t="s">
        <v>153</v>
      </c>
      <c r="V428">
        <v>688</v>
      </c>
      <c r="W428" t="s">
        <v>151</v>
      </c>
      <c r="X428">
        <v>1000343</v>
      </c>
      <c r="Y428" t="s">
        <v>1</v>
      </c>
      <c r="Z428" t="s">
        <v>634</v>
      </c>
      <c r="AA428" t="s">
        <v>512</v>
      </c>
      <c r="AB428" t="s">
        <v>635</v>
      </c>
      <c r="AC428" t="s">
        <v>5</v>
      </c>
      <c r="AD428">
        <v>0.99999830000000001</v>
      </c>
      <c r="AE428" t="s">
        <v>4</v>
      </c>
      <c r="AF428">
        <v>1.9076599999999999E-2</v>
      </c>
    </row>
    <row r="429" spans="1:66" x14ac:dyDescent="0.25">
      <c r="A429" t="str">
        <f t="shared" si="6"/>
        <v>feynman_II_6_15a_5390</v>
      </c>
      <c r="B429" t="s">
        <v>142</v>
      </c>
      <c r="C429" t="s">
        <v>189</v>
      </c>
      <c r="D429">
        <v>7200</v>
      </c>
      <c r="E429" t="s">
        <v>190</v>
      </c>
      <c r="F429">
        <v>1000000</v>
      </c>
      <c r="G429" t="s">
        <v>191</v>
      </c>
      <c r="H429">
        <v>5390</v>
      </c>
      <c r="I429" t="s">
        <v>192</v>
      </c>
      <c r="J429">
        <v>1E-3</v>
      </c>
      <c r="K429" t="s">
        <v>3</v>
      </c>
      <c r="L429">
        <v>0.99915860000000001</v>
      </c>
      <c r="M429" t="s">
        <v>2</v>
      </c>
      <c r="N429">
        <v>1.08859E-2</v>
      </c>
      <c r="O429" t="s">
        <v>17</v>
      </c>
      <c r="P429">
        <v>32</v>
      </c>
      <c r="Q429" t="s">
        <v>0</v>
      </c>
      <c r="R429">
        <v>6419.8</v>
      </c>
      <c r="S429" t="s">
        <v>152</v>
      </c>
      <c r="T429">
        <v>5</v>
      </c>
      <c r="U429" t="s">
        <v>153</v>
      </c>
      <c r="V429">
        <v>1002</v>
      </c>
      <c r="W429" t="s">
        <v>151</v>
      </c>
      <c r="X429">
        <v>1001853</v>
      </c>
      <c r="Y429" t="s">
        <v>1</v>
      </c>
      <c r="Z429" t="s">
        <v>861</v>
      </c>
      <c r="AA429" t="s">
        <v>512</v>
      </c>
      <c r="AB429" t="s">
        <v>1625</v>
      </c>
      <c r="AC429" t="s">
        <v>421</v>
      </c>
      <c r="AD429" t="s">
        <v>1626</v>
      </c>
      <c r="AE429" t="s">
        <v>5</v>
      </c>
      <c r="AF429">
        <v>0.99921610000000005</v>
      </c>
      <c r="AG429" t="s">
        <v>4</v>
      </c>
      <c r="AH429">
        <v>1.0438299999999999E-2</v>
      </c>
    </row>
    <row r="430" spans="1:66" x14ac:dyDescent="0.25">
      <c r="A430" t="str">
        <f t="shared" si="6"/>
        <v>feynman_I_6_2_860</v>
      </c>
      <c r="B430" t="s">
        <v>44</v>
      </c>
      <c r="C430" t="s">
        <v>189</v>
      </c>
      <c r="D430">
        <v>7200</v>
      </c>
      <c r="E430" t="s">
        <v>190</v>
      </c>
      <c r="F430">
        <v>1000000</v>
      </c>
      <c r="G430" t="s">
        <v>191</v>
      </c>
      <c r="H430">
        <v>860</v>
      </c>
      <c r="I430" t="s">
        <v>192</v>
      </c>
      <c r="J430">
        <v>1E-3</v>
      </c>
      <c r="K430" t="s">
        <v>3</v>
      </c>
      <c r="L430">
        <v>0.99182219999999999</v>
      </c>
      <c r="M430" t="s">
        <v>2</v>
      </c>
      <c r="N430">
        <v>3.8530999999999999E-3</v>
      </c>
      <c r="O430" t="s">
        <v>17</v>
      </c>
      <c r="P430">
        <v>18</v>
      </c>
      <c r="Q430" t="s">
        <v>0</v>
      </c>
      <c r="R430">
        <v>5883.6</v>
      </c>
      <c r="S430" t="s">
        <v>152</v>
      </c>
      <c r="T430">
        <v>6</v>
      </c>
      <c r="U430" t="s">
        <v>153</v>
      </c>
      <c r="V430">
        <v>1010</v>
      </c>
      <c r="W430" t="s">
        <v>151</v>
      </c>
      <c r="X430">
        <v>1000134</v>
      </c>
      <c r="Y430" t="s">
        <v>1</v>
      </c>
      <c r="Z430" t="e" cm="1">
        <f t="array" aca="1" ref="Z430" ca="1">-0.3399700314902+(1.0388246097808*pow((x0+(X1*pow(x0,-1))),-1))+(0.0549248388266*x0)</f>
        <v>#NAME?</v>
      </c>
      <c r="AA430" t="s">
        <v>512</v>
      </c>
      <c r="AB430" t="s">
        <v>1627</v>
      </c>
      <c r="AC430" t="s">
        <v>421</v>
      </c>
      <c r="AD430" t="s">
        <v>1628</v>
      </c>
      <c r="AE430" t="s">
        <v>421</v>
      </c>
      <c r="AF430" t="s">
        <v>423</v>
      </c>
      <c r="AG430" t="s">
        <v>418</v>
      </c>
      <c r="AH430">
        <v>0.3399700314902</v>
      </c>
      <c r="AI430" t="s">
        <v>5</v>
      </c>
      <c r="AJ430">
        <v>0.99184470000000002</v>
      </c>
      <c r="AK430" t="s">
        <v>4</v>
      </c>
      <c r="AL430">
        <v>3.8482999999999998E-3</v>
      </c>
    </row>
    <row r="431" spans="1:66" x14ac:dyDescent="0.25">
      <c r="A431" t="str">
        <f t="shared" si="6"/>
        <v>feynman_test_14_5390</v>
      </c>
      <c r="B431" t="s">
        <v>131</v>
      </c>
      <c r="C431" t="s">
        <v>189</v>
      </c>
      <c r="D431">
        <v>7200</v>
      </c>
      <c r="E431" t="s">
        <v>190</v>
      </c>
      <c r="F431">
        <v>1000000</v>
      </c>
      <c r="G431" t="s">
        <v>191</v>
      </c>
      <c r="H431">
        <v>5390</v>
      </c>
      <c r="I431" t="s">
        <v>192</v>
      </c>
      <c r="J431">
        <v>1E-3</v>
      </c>
      <c r="K431" t="s">
        <v>3</v>
      </c>
      <c r="L431">
        <v>0.96346770000000004</v>
      </c>
      <c r="M431" t="s">
        <v>2</v>
      </c>
      <c r="N431">
        <v>2.4947748000000001</v>
      </c>
      <c r="O431" t="s">
        <v>17</v>
      </c>
      <c r="P431">
        <v>129</v>
      </c>
      <c r="Q431" t="s">
        <v>0</v>
      </c>
      <c r="R431">
        <v>7200.5</v>
      </c>
      <c r="S431" t="s">
        <v>152</v>
      </c>
      <c r="T431">
        <v>2</v>
      </c>
      <c r="U431" t="s">
        <v>153</v>
      </c>
      <c r="V431">
        <v>122</v>
      </c>
      <c r="W431" t="s">
        <v>151</v>
      </c>
      <c r="X431">
        <v>631006</v>
      </c>
      <c r="Y431" t="s">
        <v>1</v>
      </c>
      <c r="Z431" t="s">
        <v>862</v>
      </c>
      <c r="AA431" t="s">
        <v>512</v>
      </c>
      <c r="AB431" t="e" cm="1">
        <f t="array" ref="AB431">-0.8572517398466*x0*X2*COS(X1)</f>
        <v>#NAME?</v>
      </c>
      <c r="AC431" t="s">
        <v>421</v>
      </c>
      <c r="AD431" t="s">
        <v>1629</v>
      </c>
      <c r="AE431" t="s">
        <v>418</v>
      </c>
      <c r="AF431" t="s">
        <v>492</v>
      </c>
      <c r="AG431" t="s">
        <v>421</v>
      </c>
      <c r="AH431" t="s">
        <v>435</v>
      </c>
      <c r="AI431" t="s">
        <v>421</v>
      </c>
      <c r="AJ431" t="s">
        <v>1630</v>
      </c>
      <c r="AK431" t="s">
        <v>421</v>
      </c>
      <c r="AL431" t="s">
        <v>1631</v>
      </c>
      <c r="AM431" t="s">
        <v>421</v>
      </c>
      <c r="AN431" t="s">
        <v>1632</v>
      </c>
      <c r="AO431" t="s">
        <v>421</v>
      </c>
      <c r="AP431" t="s">
        <v>458</v>
      </c>
      <c r="AQ431" t="s">
        <v>418</v>
      </c>
      <c r="AR431" t="s">
        <v>1633</v>
      </c>
      <c r="AS431" t="s">
        <v>421</v>
      </c>
      <c r="AT431" t="s">
        <v>428</v>
      </c>
      <c r="AU431" t="s">
        <v>421</v>
      </c>
      <c r="AV431" t="s">
        <v>1634</v>
      </c>
      <c r="AW431" t="s">
        <v>421</v>
      </c>
      <c r="AX431" t="s">
        <v>492</v>
      </c>
      <c r="AY431" t="s">
        <v>421</v>
      </c>
      <c r="AZ431" t="s">
        <v>1635</v>
      </c>
      <c r="BA431" t="s">
        <v>421</v>
      </c>
      <c r="BB431" t="s">
        <v>1636</v>
      </c>
      <c r="BC431" t="s">
        <v>421</v>
      </c>
      <c r="BD431" t="s">
        <v>1637</v>
      </c>
      <c r="BE431" t="s">
        <v>421</v>
      </c>
      <c r="BF431" t="s">
        <v>1638</v>
      </c>
      <c r="BG431" t="s">
        <v>421</v>
      </c>
      <c r="BH431" t="s">
        <v>1639</v>
      </c>
      <c r="BI431" t="s">
        <v>418</v>
      </c>
      <c r="BJ431" t="s">
        <v>1640</v>
      </c>
      <c r="BK431" t="s">
        <v>5</v>
      </c>
      <c r="BL431">
        <v>0.96300560000000002</v>
      </c>
      <c r="BM431" t="s">
        <v>4</v>
      </c>
      <c r="BN431">
        <v>2.5361178</v>
      </c>
    </row>
    <row r="432" spans="1:66" x14ac:dyDescent="0.25">
      <c r="A432" t="str">
        <f t="shared" si="6"/>
        <v>feynman_I_9_18_860</v>
      </c>
      <c r="B432" t="s">
        <v>150</v>
      </c>
      <c r="C432" t="s">
        <v>189</v>
      </c>
      <c r="D432">
        <v>7200</v>
      </c>
      <c r="E432" t="s">
        <v>190</v>
      </c>
      <c r="F432">
        <v>1000000</v>
      </c>
      <c r="G432" t="s">
        <v>191</v>
      </c>
      <c r="H432">
        <v>860</v>
      </c>
      <c r="I432" t="s">
        <v>192</v>
      </c>
      <c r="J432">
        <v>1E-3</v>
      </c>
      <c r="K432" t="s">
        <v>3</v>
      </c>
      <c r="L432">
        <v>0.99111439999999995</v>
      </c>
      <c r="M432" t="s">
        <v>2</v>
      </c>
      <c r="N432">
        <v>1.1590400000000001E-2</v>
      </c>
      <c r="O432" t="s">
        <v>17</v>
      </c>
      <c r="P432">
        <v>38</v>
      </c>
      <c r="Q432" t="s">
        <v>0</v>
      </c>
      <c r="R432">
        <v>7191</v>
      </c>
      <c r="S432" t="s">
        <v>152</v>
      </c>
      <c r="T432">
        <v>13</v>
      </c>
      <c r="U432" t="s">
        <v>153</v>
      </c>
      <c r="V432">
        <v>1428</v>
      </c>
      <c r="W432" t="s">
        <v>151</v>
      </c>
      <c r="X432">
        <v>1003628</v>
      </c>
      <c r="Y432" t="s">
        <v>1</v>
      </c>
      <c r="Z432" t="s">
        <v>863</v>
      </c>
      <c r="AA432" t="s">
        <v>512</v>
      </c>
      <c r="AB432" t="s">
        <v>1641</v>
      </c>
      <c r="AC432" t="s">
        <v>421</v>
      </c>
      <c r="AD432" t="s">
        <v>1642</v>
      </c>
      <c r="AE432" t="s">
        <v>421</v>
      </c>
      <c r="AF432" t="s">
        <v>492</v>
      </c>
      <c r="AG432" t="s">
        <v>5</v>
      </c>
      <c r="AH432">
        <v>0.99129710000000004</v>
      </c>
      <c r="AI432" t="s">
        <v>4</v>
      </c>
      <c r="AJ432">
        <v>1.14663E-2</v>
      </c>
    </row>
    <row r="433" spans="1:44" x14ac:dyDescent="0.25">
      <c r="A433" t="str">
        <f t="shared" si="6"/>
        <v>feynman_II_36_38_5390</v>
      </c>
      <c r="B433" t="s">
        <v>149</v>
      </c>
      <c r="C433" t="s">
        <v>189</v>
      </c>
      <c r="D433">
        <v>7200</v>
      </c>
      <c r="E433" t="s">
        <v>190</v>
      </c>
      <c r="F433">
        <v>1000000</v>
      </c>
      <c r="G433" t="s">
        <v>191</v>
      </c>
      <c r="H433">
        <v>5390</v>
      </c>
      <c r="I433" t="s">
        <v>192</v>
      </c>
      <c r="J433">
        <v>1E-3</v>
      </c>
      <c r="K433" t="s">
        <v>3</v>
      </c>
      <c r="L433">
        <v>0.99995780000000001</v>
      </c>
      <c r="M433" t="s">
        <v>2</v>
      </c>
      <c r="N433">
        <v>7.2830999999999998E-3</v>
      </c>
      <c r="O433" t="s">
        <v>17</v>
      </c>
      <c r="P433">
        <v>47</v>
      </c>
      <c r="Q433" t="s">
        <v>0</v>
      </c>
      <c r="R433">
        <v>7202.1</v>
      </c>
      <c r="S433" t="s">
        <v>152</v>
      </c>
      <c r="T433">
        <v>7</v>
      </c>
      <c r="U433" t="s">
        <v>153</v>
      </c>
      <c r="V433">
        <v>193</v>
      </c>
      <c r="W433" t="s">
        <v>151</v>
      </c>
      <c r="X433">
        <v>953975</v>
      </c>
      <c r="Y433" t="s">
        <v>1</v>
      </c>
      <c r="Z433" t="s">
        <v>864</v>
      </c>
      <c r="AA433" t="s">
        <v>512</v>
      </c>
      <c r="AB433" t="s">
        <v>1643</v>
      </c>
      <c r="AC433" t="s">
        <v>421</v>
      </c>
      <c r="AD433" t="s">
        <v>1644</v>
      </c>
      <c r="AE433" t="s">
        <v>421</v>
      </c>
      <c r="AF433" t="s">
        <v>469</v>
      </c>
      <c r="AG433" t="s">
        <v>418</v>
      </c>
      <c r="AH433" t="s">
        <v>1645</v>
      </c>
      <c r="AI433" t="s">
        <v>5</v>
      </c>
      <c r="AJ433">
        <v>0.99995750000000005</v>
      </c>
      <c r="AK433" t="s">
        <v>4</v>
      </c>
      <c r="AL433">
        <v>7.1953E-3</v>
      </c>
    </row>
    <row r="434" spans="1:44" x14ac:dyDescent="0.25">
      <c r="A434" t="str">
        <f t="shared" si="6"/>
        <v>feynman_I_50_26_5390</v>
      </c>
      <c r="B434" t="s">
        <v>105</v>
      </c>
      <c r="C434" t="s">
        <v>189</v>
      </c>
      <c r="D434">
        <v>7200</v>
      </c>
      <c r="E434" t="s">
        <v>190</v>
      </c>
      <c r="F434">
        <v>1000000</v>
      </c>
      <c r="G434" t="s">
        <v>191</v>
      </c>
      <c r="H434">
        <v>5390</v>
      </c>
      <c r="I434" t="s">
        <v>192</v>
      </c>
      <c r="J434">
        <v>1E-3</v>
      </c>
      <c r="K434" t="s">
        <v>3</v>
      </c>
      <c r="L434">
        <v>1</v>
      </c>
      <c r="M434" t="s">
        <v>2</v>
      </c>
      <c r="N434">
        <v>0</v>
      </c>
      <c r="O434" t="s">
        <v>17</v>
      </c>
      <c r="P434">
        <v>28</v>
      </c>
      <c r="Q434" t="s">
        <v>0</v>
      </c>
      <c r="R434">
        <v>597.9</v>
      </c>
      <c r="S434" t="s">
        <v>152</v>
      </c>
      <c r="T434">
        <v>1</v>
      </c>
      <c r="U434" t="s">
        <v>153</v>
      </c>
      <c r="V434">
        <v>24</v>
      </c>
      <c r="W434" t="s">
        <v>151</v>
      </c>
      <c r="X434">
        <v>73852</v>
      </c>
      <c r="Y434" t="s">
        <v>1</v>
      </c>
      <c r="Z434" t="s">
        <v>646</v>
      </c>
      <c r="AA434" t="s">
        <v>512</v>
      </c>
      <c r="AB434" t="s">
        <v>647</v>
      </c>
      <c r="AC434" t="s">
        <v>421</v>
      </c>
      <c r="AD434" t="s">
        <v>497</v>
      </c>
      <c r="AE434" t="s">
        <v>421</v>
      </c>
      <c r="AF434" t="s">
        <v>498</v>
      </c>
      <c r="AG434" t="s">
        <v>5</v>
      </c>
      <c r="AH434">
        <v>1</v>
      </c>
      <c r="AI434" t="s">
        <v>4</v>
      </c>
      <c r="AJ434">
        <v>0</v>
      </c>
    </row>
    <row r="435" spans="1:44" x14ac:dyDescent="0.25">
      <c r="A435" t="str">
        <f t="shared" si="6"/>
        <v>feynman_II_11_3_5390</v>
      </c>
      <c r="B435" t="s">
        <v>126</v>
      </c>
      <c r="C435" t="s">
        <v>189</v>
      </c>
      <c r="D435">
        <v>7200</v>
      </c>
      <c r="E435" t="s">
        <v>190</v>
      </c>
      <c r="F435">
        <v>1000000</v>
      </c>
      <c r="G435" t="s">
        <v>191</v>
      </c>
      <c r="H435">
        <v>5390</v>
      </c>
      <c r="I435" t="s">
        <v>192</v>
      </c>
      <c r="J435">
        <v>1E-3</v>
      </c>
      <c r="K435" t="s">
        <v>3</v>
      </c>
      <c r="L435">
        <v>0.99587040000000004</v>
      </c>
      <c r="M435" t="s">
        <v>2</v>
      </c>
      <c r="N435">
        <v>7.9518000000000002E-3</v>
      </c>
      <c r="O435" t="s">
        <v>17</v>
      </c>
      <c r="P435">
        <v>20</v>
      </c>
      <c r="Q435" t="s">
        <v>0</v>
      </c>
      <c r="R435">
        <v>5823</v>
      </c>
      <c r="S435" t="s">
        <v>152</v>
      </c>
      <c r="T435">
        <v>13</v>
      </c>
      <c r="U435" t="s">
        <v>153</v>
      </c>
      <c r="V435">
        <v>816</v>
      </c>
      <c r="W435" t="s">
        <v>151</v>
      </c>
      <c r="X435">
        <v>1000796</v>
      </c>
      <c r="Y435" t="s">
        <v>1</v>
      </c>
      <c r="Z435" t="s">
        <v>865</v>
      </c>
      <c r="AA435" t="s">
        <v>512</v>
      </c>
      <c r="AB435" t="s">
        <v>1646</v>
      </c>
      <c r="AC435" t="s">
        <v>421</v>
      </c>
      <c r="AD435">
        <v>1.7426403936E-3</v>
      </c>
      <c r="AE435" t="s">
        <v>5</v>
      </c>
      <c r="AF435">
        <v>0.99577629999999995</v>
      </c>
      <c r="AG435" t="s">
        <v>4</v>
      </c>
      <c r="AH435">
        <v>7.9755E-3</v>
      </c>
    </row>
    <row r="436" spans="1:44" x14ac:dyDescent="0.25">
      <c r="A436" t="str">
        <f t="shared" si="6"/>
        <v>feynman_test_8_5390</v>
      </c>
      <c r="B436" t="s">
        <v>87</v>
      </c>
      <c r="C436" t="s">
        <v>189</v>
      </c>
      <c r="D436">
        <v>7200</v>
      </c>
      <c r="E436" t="s">
        <v>190</v>
      </c>
      <c r="F436">
        <v>1000000</v>
      </c>
      <c r="G436" t="s">
        <v>191</v>
      </c>
      <c r="H436">
        <v>5390</v>
      </c>
      <c r="I436" t="s">
        <v>192</v>
      </c>
      <c r="J436">
        <v>1E-3</v>
      </c>
      <c r="K436" t="s">
        <v>3</v>
      </c>
      <c r="L436">
        <v>0.99579070000000003</v>
      </c>
      <c r="M436" t="s">
        <v>2</v>
      </c>
      <c r="N436">
        <v>2.9179699999999999E-2</v>
      </c>
      <c r="O436" t="s">
        <v>17</v>
      </c>
      <c r="P436">
        <v>39</v>
      </c>
      <c r="Q436" t="s">
        <v>0</v>
      </c>
      <c r="R436">
        <v>7201</v>
      </c>
      <c r="S436" t="s">
        <v>152</v>
      </c>
      <c r="T436">
        <v>8</v>
      </c>
      <c r="U436" t="s">
        <v>153</v>
      </c>
      <c r="V436">
        <v>422</v>
      </c>
      <c r="W436" t="s">
        <v>151</v>
      </c>
      <c r="X436">
        <v>976927</v>
      </c>
      <c r="Y436" t="s">
        <v>1</v>
      </c>
      <c r="Z436" t="e" cm="1">
        <f t="array" aca="1" ref="Z436" ca="1">-1.0030980896731+(0.1609499008338*pow(X3,-2))+(0.9811398436478*COS((((x0*X3)*pow((X1+X3),-1))*pow(LOG((1+X2)),-1))))+(0.8830977205812*x0)+((-0.0861742371654*x0)*COS(X2))</f>
        <v>#NAME?</v>
      </c>
      <c r="AA436" t="s">
        <v>512</v>
      </c>
      <c r="AB436" t="e" cm="1">
        <f t="array" ref="AB436">-0.0861742371654*x0*COS(X2)</f>
        <v>#NAME?</v>
      </c>
      <c r="AC436" t="s">
        <v>421</v>
      </c>
      <c r="AD436" t="s">
        <v>1647</v>
      </c>
      <c r="AE436" t="s">
        <v>421</v>
      </c>
      <c r="AF436" t="s">
        <v>1648</v>
      </c>
      <c r="AG436" t="s">
        <v>421</v>
      </c>
      <c r="AH436" t="s">
        <v>1649</v>
      </c>
      <c r="AI436" t="s">
        <v>421</v>
      </c>
      <c r="AJ436" t="s">
        <v>1650</v>
      </c>
      <c r="AK436" t="s">
        <v>421</v>
      </c>
      <c r="AL436" t="s">
        <v>1651</v>
      </c>
      <c r="AM436" t="s">
        <v>418</v>
      </c>
      <c r="AN436">
        <v>1.0030980896731001</v>
      </c>
      <c r="AO436" t="s">
        <v>5</v>
      </c>
      <c r="AP436">
        <v>0.99572380000000005</v>
      </c>
      <c r="AQ436" t="s">
        <v>4</v>
      </c>
      <c r="AR436">
        <v>2.9424700000000002E-2</v>
      </c>
    </row>
    <row r="437" spans="1:44" x14ac:dyDescent="0.25">
      <c r="A437" t="str">
        <f t="shared" si="6"/>
        <v>feynman_III_4_32_860</v>
      </c>
      <c r="B437" t="s">
        <v>98</v>
      </c>
      <c r="C437" t="s">
        <v>189</v>
      </c>
      <c r="D437">
        <v>7200</v>
      </c>
      <c r="E437" t="s">
        <v>190</v>
      </c>
      <c r="F437">
        <v>1000000</v>
      </c>
      <c r="G437" t="s">
        <v>191</v>
      </c>
      <c r="H437">
        <v>860</v>
      </c>
      <c r="I437" t="s">
        <v>192</v>
      </c>
      <c r="J437">
        <v>1E-3</v>
      </c>
      <c r="K437" t="s">
        <v>3</v>
      </c>
      <c r="L437">
        <v>0.99999689999999997</v>
      </c>
      <c r="M437" t="s">
        <v>2</v>
      </c>
      <c r="N437">
        <v>1.6219500000000001E-2</v>
      </c>
      <c r="O437" t="s">
        <v>17</v>
      </c>
      <c r="P437">
        <v>14</v>
      </c>
      <c r="Q437" t="s">
        <v>0</v>
      </c>
      <c r="R437">
        <v>5555.3</v>
      </c>
      <c r="S437" t="s">
        <v>152</v>
      </c>
      <c r="T437">
        <v>4</v>
      </c>
      <c r="U437" t="s">
        <v>153</v>
      </c>
      <c r="V437">
        <v>1030</v>
      </c>
      <c r="W437" t="s">
        <v>151</v>
      </c>
      <c r="X437">
        <v>1000829</v>
      </c>
      <c r="Y437" t="s">
        <v>1</v>
      </c>
      <c r="Z437" t="e" cm="1">
        <f t="array" aca="1" ref="Z437" ca="1">-0.4727960916259+(((6.2775263504698*X2)*X3)*pow((x0*X1),-1))</f>
        <v>#NAME?</v>
      </c>
      <c r="AA437" t="s">
        <v>512</v>
      </c>
      <c r="AB437" t="s">
        <v>1652</v>
      </c>
      <c r="AC437" t="s">
        <v>418</v>
      </c>
      <c r="AD437">
        <v>0.47279609162589997</v>
      </c>
      <c r="AE437" t="s">
        <v>5</v>
      </c>
      <c r="AF437">
        <v>0.99999689999999997</v>
      </c>
      <c r="AG437" t="s">
        <v>4</v>
      </c>
      <c r="AH437">
        <v>1.6335599999999999E-2</v>
      </c>
    </row>
    <row r="438" spans="1:44" x14ac:dyDescent="0.25">
      <c r="A438" t="str">
        <f t="shared" si="6"/>
        <v>feynman_I_12_5_5390</v>
      </c>
      <c r="B438" t="s">
        <v>36</v>
      </c>
      <c r="C438" t="s">
        <v>189</v>
      </c>
      <c r="D438">
        <v>7200</v>
      </c>
      <c r="E438" t="s">
        <v>190</v>
      </c>
      <c r="F438">
        <v>1000000</v>
      </c>
      <c r="G438" t="s">
        <v>191</v>
      </c>
      <c r="H438">
        <v>5390</v>
      </c>
      <c r="I438" t="s">
        <v>192</v>
      </c>
      <c r="J438">
        <v>1E-3</v>
      </c>
      <c r="K438" t="s">
        <v>3</v>
      </c>
      <c r="L438">
        <v>1</v>
      </c>
      <c r="M438" t="s">
        <v>2</v>
      </c>
      <c r="N438">
        <v>0</v>
      </c>
      <c r="O438" t="s">
        <v>17</v>
      </c>
      <c r="P438">
        <v>6</v>
      </c>
      <c r="Q438" t="s">
        <v>0</v>
      </c>
      <c r="R438">
        <v>2.8</v>
      </c>
      <c r="S438" t="s">
        <v>152</v>
      </c>
      <c r="T438">
        <v>1</v>
      </c>
      <c r="U438" t="s">
        <v>153</v>
      </c>
      <c r="V438">
        <v>2</v>
      </c>
      <c r="W438" t="s">
        <v>151</v>
      </c>
      <c r="X438">
        <v>673</v>
      </c>
      <c r="Y438" t="s">
        <v>1</v>
      </c>
      <c r="Z438" t="s">
        <v>519</v>
      </c>
      <c r="AA438" t="s">
        <v>512</v>
      </c>
      <c r="AB438" t="s">
        <v>520</v>
      </c>
      <c r="AC438" t="s">
        <v>5</v>
      </c>
      <c r="AD438">
        <v>1</v>
      </c>
      <c r="AE438" t="s">
        <v>4</v>
      </c>
      <c r="AF438">
        <v>0</v>
      </c>
    </row>
    <row r="439" spans="1:44" x14ac:dyDescent="0.25">
      <c r="A439" t="str">
        <f t="shared" si="6"/>
        <v>feynman_II_34_29a_5390</v>
      </c>
      <c r="B439" t="s">
        <v>71</v>
      </c>
      <c r="C439" t="s">
        <v>189</v>
      </c>
      <c r="D439">
        <v>7200</v>
      </c>
      <c r="E439" t="s">
        <v>190</v>
      </c>
      <c r="F439">
        <v>1000000</v>
      </c>
      <c r="G439" t="s">
        <v>191</v>
      </c>
      <c r="H439">
        <v>5390</v>
      </c>
      <c r="I439" t="s">
        <v>192</v>
      </c>
      <c r="J439">
        <v>1E-3</v>
      </c>
      <c r="K439" t="s">
        <v>3</v>
      </c>
      <c r="L439">
        <v>1</v>
      </c>
      <c r="M439" t="s">
        <v>2</v>
      </c>
      <c r="N439">
        <v>0</v>
      </c>
      <c r="O439" t="s">
        <v>17</v>
      </c>
      <c r="P439">
        <v>10</v>
      </c>
      <c r="Q439" t="s">
        <v>0</v>
      </c>
      <c r="R439">
        <v>6.3</v>
      </c>
      <c r="S439" t="s">
        <v>152</v>
      </c>
      <c r="T439">
        <v>1</v>
      </c>
      <c r="U439" t="s">
        <v>153</v>
      </c>
      <c r="V439">
        <v>3</v>
      </c>
      <c r="W439" t="s">
        <v>151</v>
      </c>
      <c r="X439">
        <v>1544</v>
      </c>
      <c r="Y439" t="s">
        <v>1</v>
      </c>
      <c r="Z439" t="s">
        <v>533</v>
      </c>
      <c r="AA439" t="s">
        <v>512</v>
      </c>
      <c r="AB439" t="s">
        <v>534</v>
      </c>
      <c r="AC439" t="s">
        <v>5</v>
      </c>
      <c r="AD439">
        <v>1</v>
      </c>
      <c r="AE439" t="s">
        <v>4</v>
      </c>
      <c r="AF439">
        <v>0</v>
      </c>
    </row>
    <row r="440" spans="1:44" x14ac:dyDescent="0.25">
      <c r="A440" t="str">
        <f t="shared" si="6"/>
        <v>feynman_II_34_11_5390</v>
      </c>
      <c r="B440" t="s">
        <v>95</v>
      </c>
      <c r="C440" t="s">
        <v>189</v>
      </c>
      <c r="D440">
        <v>7200</v>
      </c>
      <c r="E440" t="s">
        <v>190</v>
      </c>
      <c r="F440">
        <v>1000000</v>
      </c>
      <c r="G440" t="s">
        <v>191</v>
      </c>
      <c r="H440">
        <v>5390</v>
      </c>
      <c r="I440" t="s">
        <v>192</v>
      </c>
      <c r="J440">
        <v>1E-3</v>
      </c>
      <c r="K440" t="s">
        <v>3</v>
      </c>
      <c r="L440">
        <v>1</v>
      </c>
      <c r="M440" t="s">
        <v>2</v>
      </c>
      <c r="N440">
        <v>0</v>
      </c>
      <c r="O440" t="s">
        <v>17</v>
      </c>
      <c r="P440">
        <v>12</v>
      </c>
      <c r="Q440" t="s">
        <v>0</v>
      </c>
      <c r="R440">
        <v>11.6</v>
      </c>
      <c r="S440" t="s">
        <v>152</v>
      </c>
      <c r="T440">
        <v>1</v>
      </c>
      <c r="U440" t="s">
        <v>153</v>
      </c>
      <c r="V440">
        <v>4</v>
      </c>
      <c r="W440" t="s">
        <v>151</v>
      </c>
      <c r="X440">
        <v>2548</v>
      </c>
      <c r="Y440" t="s">
        <v>1</v>
      </c>
      <c r="Z440" t="s">
        <v>553</v>
      </c>
      <c r="AA440" t="s">
        <v>512</v>
      </c>
      <c r="AB440" t="s">
        <v>554</v>
      </c>
      <c r="AC440" t="s">
        <v>5</v>
      </c>
      <c r="AD440">
        <v>1</v>
      </c>
      <c r="AE440" t="s">
        <v>4</v>
      </c>
      <c r="AF440">
        <v>0</v>
      </c>
    </row>
    <row r="441" spans="1:44" x14ac:dyDescent="0.25">
      <c r="A441" t="str">
        <f t="shared" si="6"/>
        <v>feynman_I_34_1_5390</v>
      </c>
      <c r="B441" t="s">
        <v>52</v>
      </c>
      <c r="C441" t="s">
        <v>189</v>
      </c>
      <c r="D441">
        <v>7200</v>
      </c>
      <c r="E441" t="s">
        <v>190</v>
      </c>
      <c r="F441">
        <v>1000000</v>
      </c>
      <c r="G441" t="s">
        <v>191</v>
      </c>
      <c r="H441">
        <v>5390</v>
      </c>
      <c r="I441" t="s">
        <v>192</v>
      </c>
      <c r="J441">
        <v>1E-3</v>
      </c>
      <c r="K441" t="s">
        <v>3</v>
      </c>
      <c r="L441">
        <v>1</v>
      </c>
      <c r="M441" t="s">
        <v>2</v>
      </c>
      <c r="N441">
        <v>0</v>
      </c>
      <c r="O441" t="s">
        <v>17</v>
      </c>
      <c r="P441">
        <v>18</v>
      </c>
      <c r="Q441" t="s">
        <v>0</v>
      </c>
      <c r="R441">
        <v>19.600000000000001</v>
      </c>
      <c r="S441" t="s">
        <v>152</v>
      </c>
      <c r="T441">
        <v>1</v>
      </c>
      <c r="U441" t="s">
        <v>153</v>
      </c>
      <c r="V441">
        <v>5</v>
      </c>
      <c r="W441" t="s">
        <v>151</v>
      </c>
      <c r="X441">
        <v>3838</v>
      </c>
      <c r="Y441" t="s">
        <v>1</v>
      </c>
      <c r="Z441" t="s">
        <v>569</v>
      </c>
      <c r="AA441" t="s">
        <v>512</v>
      </c>
      <c r="AB441" t="s">
        <v>570</v>
      </c>
      <c r="AC441" t="s">
        <v>418</v>
      </c>
      <c r="AD441" t="s">
        <v>425</v>
      </c>
      <c r="AE441" t="s">
        <v>421</v>
      </c>
      <c r="AF441" t="s">
        <v>426</v>
      </c>
      <c r="AG441" t="s">
        <v>5</v>
      </c>
      <c r="AH441">
        <v>1</v>
      </c>
      <c r="AI441" t="s">
        <v>4</v>
      </c>
      <c r="AJ441">
        <v>0</v>
      </c>
    </row>
    <row r="442" spans="1:44" x14ac:dyDescent="0.25">
      <c r="A442" t="str">
        <f t="shared" si="6"/>
        <v>feynman_III_17_37_5390</v>
      </c>
      <c r="B442" t="s">
        <v>77</v>
      </c>
      <c r="C442" t="s">
        <v>189</v>
      </c>
      <c r="D442">
        <v>7200</v>
      </c>
      <c r="E442" t="s">
        <v>190</v>
      </c>
      <c r="F442">
        <v>1000000</v>
      </c>
      <c r="G442" t="s">
        <v>191</v>
      </c>
      <c r="H442">
        <v>5390</v>
      </c>
      <c r="I442" t="s">
        <v>192</v>
      </c>
      <c r="J442">
        <v>1E-3</v>
      </c>
      <c r="K442" t="s">
        <v>3</v>
      </c>
      <c r="L442">
        <v>1</v>
      </c>
      <c r="M442" t="s">
        <v>2</v>
      </c>
      <c r="N442">
        <v>0</v>
      </c>
      <c r="O442" t="s">
        <v>17</v>
      </c>
      <c r="P442">
        <v>13</v>
      </c>
      <c r="Q442" t="s">
        <v>0</v>
      </c>
      <c r="R442">
        <v>20.9</v>
      </c>
      <c r="S442" t="s">
        <v>152</v>
      </c>
      <c r="T442">
        <v>1</v>
      </c>
      <c r="U442" t="s">
        <v>153</v>
      </c>
      <c r="V442">
        <v>7</v>
      </c>
      <c r="W442" t="s">
        <v>151</v>
      </c>
      <c r="X442">
        <v>4509</v>
      </c>
      <c r="Y442" t="s">
        <v>1</v>
      </c>
      <c r="Z442" t="s">
        <v>594</v>
      </c>
      <c r="AA442" t="s">
        <v>512</v>
      </c>
      <c r="AB442" t="s">
        <v>595</v>
      </c>
      <c r="AC442" t="s">
        <v>421</v>
      </c>
      <c r="AD442" t="s">
        <v>422</v>
      </c>
      <c r="AE442" t="s">
        <v>5</v>
      </c>
      <c r="AF442">
        <v>1</v>
      </c>
      <c r="AG442" t="s">
        <v>4</v>
      </c>
      <c r="AH442">
        <v>0</v>
      </c>
    </row>
    <row r="443" spans="1:44" x14ac:dyDescent="0.25">
      <c r="A443" t="str">
        <f t="shared" si="6"/>
        <v>feynman_I_34_14_860</v>
      </c>
      <c r="B443" t="s">
        <v>51</v>
      </c>
      <c r="C443" t="s">
        <v>189</v>
      </c>
      <c r="D443">
        <v>7200</v>
      </c>
      <c r="E443" t="s">
        <v>190</v>
      </c>
      <c r="F443">
        <v>1000000</v>
      </c>
      <c r="G443" t="s">
        <v>191</v>
      </c>
      <c r="H443">
        <v>860</v>
      </c>
      <c r="I443" t="s">
        <v>192</v>
      </c>
      <c r="J443">
        <v>1E-3</v>
      </c>
      <c r="K443" t="s">
        <v>3</v>
      </c>
      <c r="L443">
        <v>0.99999289999999996</v>
      </c>
      <c r="M443" t="s">
        <v>2</v>
      </c>
      <c r="N443">
        <v>4.3295E-3</v>
      </c>
      <c r="O443" t="s">
        <v>17</v>
      </c>
      <c r="P443">
        <v>18</v>
      </c>
      <c r="Q443" t="s">
        <v>0</v>
      </c>
      <c r="R443">
        <v>6083.1</v>
      </c>
      <c r="S443" t="s">
        <v>152</v>
      </c>
      <c r="T443">
        <v>7</v>
      </c>
      <c r="U443" t="s">
        <v>153</v>
      </c>
      <c r="V443">
        <v>947</v>
      </c>
      <c r="W443" t="s">
        <v>151</v>
      </c>
      <c r="X443">
        <v>1000574</v>
      </c>
      <c r="Y443" t="s">
        <v>1</v>
      </c>
      <c r="Z443" t="s">
        <v>866</v>
      </c>
      <c r="AA443" t="s">
        <v>512</v>
      </c>
      <c r="AB443" t="s">
        <v>1653</v>
      </c>
      <c r="AC443" t="s">
        <v>418</v>
      </c>
      <c r="AD443" t="s">
        <v>1654</v>
      </c>
      <c r="AE443" t="s">
        <v>421</v>
      </c>
      <c r="AF443" t="s">
        <v>1655</v>
      </c>
      <c r="AG443" t="s">
        <v>5</v>
      </c>
      <c r="AH443">
        <v>0.99999280000000002</v>
      </c>
      <c r="AI443" t="s">
        <v>4</v>
      </c>
      <c r="AJ443">
        <v>4.3340000000000002E-3</v>
      </c>
    </row>
    <row r="444" spans="1:44" x14ac:dyDescent="0.25">
      <c r="A444" t="str">
        <f t="shared" si="6"/>
        <v>strogatz_shearflow2_5390</v>
      </c>
      <c r="B444" t="s">
        <v>20</v>
      </c>
      <c r="C444" t="s">
        <v>189</v>
      </c>
      <c r="D444">
        <v>7200</v>
      </c>
      <c r="E444" t="s">
        <v>190</v>
      </c>
      <c r="F444">
        <v>1000000</v>
      </c>
      <c r="G444" t="s">
        <v>191</v>
      </c>
      <c r="H444">
        <v>5390</v>
      </c>
      <c r="I444" t="s">
        <v>192</v>
      </c>
      <c r="J444">
        <v>1E-3</v>
      </c>
      <c r="K444" t="s">
        <v>3</v>
      </c>
      <c r="L444">
        <v>1</v>
      </c>
      <c r="M444" t="s">
        <v>2</v>
      </c>
      <c r="N444">
        <v>0</v>
      </c>
      <c r="O444" t="s">
        <v>17</v>
      </c>
      <c r="P444">
        <v>15</v>
      </c>
      <c r="Q444" t="s">
        <v>0</v>
      </c>
      <c r="R444">
        <v>1985.5</v>
      </c>
      <c r="S444" t="s">
        <v>152</v>
      </c>
      <c r="T444">
        <v>14</v>
      </c>
      <c r="U444" t="s">
        <v>153</v>
      </c>
      <c r="V444">
        <v>530</v>
      </c>
      <c r="W444" t="s">
        <v>151</v>
      </c>
      <c r="X444">
        <v>853782</v>
      </c>
      <c r="Y444" t="s">
        <v>1</v>
      </c>
      <c r="Z444" t="s">
        <v>648</v>
      </c>
      <c r="AA444" t="s">
        <v>512</v>
      </c>
      <c r="AB444" t="s">
        <v>649</v>
      </c>
      <c r="AC444" t="s">
        <v>418</v>
      </c>
      <c r="AD444" t="s">
        <v>502</v>
      </c>
      <c r="AE444" t="s">
        <v>5</v>
      </c>
      <c r="AF444">
        <v>1</v>
      </c>
      <c r="AG444" t="s">
        <v>4</v>
      </c>
      <c r="AH444">
        <v>0</v>
      </c>
    </row>
    <row r="445" spans="1:44" x14ac:dyDescent="0.25">
      <c r="A445" t="str">
        <f t="shared" si="6"/>
        <v>feynman_test_17_5390</v>
      </c>
      <c r="B445" t="s">
        <v>145</v>
      </c>
      <c r="C445" t="s">
        <v>189</v>
      </c>
      <c r="D445">
        <v>7200</v>
      </c>
      <c r="E445" t="s">
        <v>190</v>
      </c>
      <c r="F445">
        <v>1000000</v>
      </c>
      <c r="G445" t="s">
        <v>191</v>
      </c>
      <c r="H445">
        <v>5390</v>
      </c>
      <c r="I445" t="s">
        <v>192</v>
      </c>
      <c r="J445">
        <v>1E-3</v>
      </c>
      <c r="K445" t="s">
        <v>3</v>
      </c>
      <c r="L445">
        <v>1</v>
      </c>
      <c r="M445" t="s">
        <v>2</v>
      </c>
      <c r="N445">
        <v>0</v>
      </c>
      <c r="O445" t="s">
        <v>17</v>
      </c>
      <c r="P445">
        <v>40</v>
      </c>
      <c r="Q445" t="s">
        <v>0</v>
      </c>
      <c r="R445">
        <v>979.7</v>
      </c>
      <c r="S445" t="s">
        <v>152</v>
      </c>
      <c r="T445">
        <v>1</v>
      </c>
      <c r="U445" t="s">
        <v>153</v>
      </c>
      <c r="V445">
        <v>34</v>
      </c>
      <c r="W445" t="s">
        <v>151</v>
      </c>
      <c r="X445">
        <v>125417</v>
      </c>
      <c r="Y445" t="s">
        <v>1</v>
      </c>
      <c r="Z445" t="s">
        <v>867</v>
      </c>
      <c r="AA445" t="s">
        <v>512</v>
      </c>
      <c r="AB445" t="s">
        <v>1656</v>
      </c>
      <c r="AC445" t="s">
        <v>421</v>
      </c>
      <c r="AD445" t="s">
        <v>1521</v>
      </c>
      <c r="AE445" t="s">
        <v>421</v>
      </c>
      <c r="AF445" t="s">
        <v>1522</v>
      </c>
      <c r="AG445" t="s">
        <v>421</v>
      </c>
      <c r="AH445" s="7">
        <v>2.2999999999999999E-12</v>
      </c>
      <c r="AI445" t="s">
        <v>5</v>
      </c>
      <c r="AJ445">
        <v>1</v>
      </c>
      <c r="AK445" t="s">
        <v>4</v>
      </c>
      <c r="AL445">
        <v>0</v>
      </c>
    </row>
    <row r="446" spans="1:44" x14ac:dyDescent="0.25">
      <c r="A446" t="str">
        <f t="shared" si="6"/>
        <v>strogatz_bacres1_5390</v>
      </c>
      <c r="B446" t="s">
        <v>26</v>
      </c>
      <c r="C446" t="s">
        <v>189</v>
      </c>
      <c r="D446">
        <v>7200</v>
      </c>
      <c r="E446" t="s">
        <v>190</v>
      </c>
      <c r="F446">
        <v>1000000</v>
      </c>
      <c r="G446" t="s">
        <v>191</v>
      </c>
      <c r="H446">
        <v>5390</v>
      </c>
      <c r="I446" t="s">
        <v>192</v>
      </c>
      <c r="J446">
        <v>1E-3</v>
      </c>
      <c r="K446" t="s">
        <v>3</v>
      </c>
      <c r="L446">
        <v>1</v>
      </c>
      <c r="M446" t="s">
        <v>2</v>
      </c>
      <c r="N446">
        <v>0</v>
      </c>
      <c r="O446" t="s">
        <v>17</v>
      </c>
      <c r="P446">
        <v>20</v>
      </c>
      <c r="Q446" t="s">
        <v>0</v>
      </c>
      <c r="R446">
        <v>59.9</v>
      </c>
      <c r="S446" t="s">
        <v>152</v>
      </c>
      <c r="T446">
        <v>3</v>
      </c>
      <c r="U446" t="s">
        <v>153</v>
      </c>
      <c r="V446">
        <v>43</v>
      </c>
      <c r="W446" t="s">
        <v>151</v>
      </c>
      <c r="X446">
        <v>34951</v>
      </c>
      <c r="Y446" t="s">
        <v>1</v>
      </c>
      <c r="Z446" t="s">
        <v>798</v>
      </c>
      <c r="AA446" t="s">
        <v>512</v>
      </c>
      <c r="AB446" t="s">
        <v>1426</v>
      </c>
      <c r="AC446" t="s">
        <v>421</v>
      </c>
      <c r="AD446" t="s">
        <v>661</v>
      </c>
      <c r="AE446" t="s">
        <v>418</v>
      </c>
      <c r="AF446" t="s">
        <v>427</v>
      </c>
      <c r="AG446" t="s">
        <v>421</v>
      </c>
      <c r="AH446">
        <v>20</v>
      </c>
      <c r="AI446" t="s">
        <v>5</v>
      </c>
      <c r="AJ446">
        <v>1</v>
      </c>
      <c r="AK446" t="s">
        <v>4</v>
      </c>
      <c r="AL446">
        <v>0</v>
      </c>
    </row>
    <row r="447" spans="1:44" x14ac:dyDescent="0.25">
      <c r="A447" t="str">
        <f t="shared" si="6"/>
        <v>feynman_III_15_12_5390</v>
      </c>
      <c r="B447" t="s">
        <v>67</v>
      </c>
      <c r="C447" t="s">
        <v>189</v>
      </c>
      <c r="D447">
        <v>7200</v>
      </c>
      <c r="E447" t="s">
        <v>190</v>
      </c>
      <c r="F447">
        <v>1000000</v>
      </c>
      <c r="G447" t="s">
        <v>191</v>
      </c>
      <c r="H447">
        <v>5390</v>
      </c>
      <c r="I447" t="s">
        <v>192</v>
      </c>
      <c r="J447">
        <v>1E-3</v>
      </c>
      <c r="K447" t="s">
        <v>3</v>
      </c>
      <c r="L447">
        <v>1</v>
      </c>
      <c r="M447" t="s">
        <v>2</v>
      </c>
      <c r="N447">
        <v>0</v>
      </c>
      <c r="O447" t="s">
        <v>17</v>
      </c>
      <c r="P447">
        <v>15</v>
      </c>
      <c r="Q447" t="s">
        <v>0</v>
      </c>
      <c r="R447">
        <v>850.2</v>
      </c>
      <c r="S447" t="s">
        <v>152</v>
      </c>
      <c r="T447">
        <v>6</v>
      </c>
      <c r="U447" t="s">
        <v>153</v>
      </c>
      <c r="V447">
        <v>43</v>
      </c>
      <c r="W447" t="s">
        <v>151</v>
      </c>
      <c r="X447">
        <v>108510</v>
      </c>
      <c r="Y447" t="s">
        <v>1</v>
      </c>
      <c r="Z447" t="s">
        <v>868</v>
      </c>
      <c r="AA447" t="s">
        <v>512</v>
      </c>
      <c r="AB447" t="e" cm="1">
        <f t="array" ref="AB447">-2*x0*COS(X1*X2)</f>
        <v>#NAME?</v>
      </c>
      <c r="AC447" t="s">
        <v>421</v>
      </c>
      <c r="AD447" t="s">
        <v>1657</v>
      </c>
      <c r="AE447" t="s">
        <v>421</v>
      </c>
      <c r="AF447" s="7">
        <v>2.0000000000000001E-13</v>
      </c>
      <c r="AG447" t="s">
        <v>5</v>
      </c>
      <c r="AH447">
        <v>1</v>
      </c>
      <c r="AI447" t="s">
        <v>4</v>
      </c>
      <c r="AJ447">
        <v>0</v>
      </c>
    </row>
    <row r="448" spans="1:44" x14ac:dyDescent="0.25">
      <c r="A448" t="str">
        <f t="shared" si="6"/>
        <v>feynman_test_18_5390</v>
      </c>
      <c r="B448" t="s">
        <v>123</v>
      </c>
      <c r="C448" t="s">
        <v>189</v>
      </c>
      <c r="D448">
        <v>7200</v>
      </c>
      <c r="E448" t="s">
        <v>190</v>
      </c>
      <c r="F448">
        <v>1000000</v>
      </c>
      <c r="G448" t="s">
        <v>191</v>
      </c>
      <c r="H448">
        <v>5390</v>
      </c>
      <c r="I448" t="s">
        <v>192</v>
      </c>
      <c r="J448">
        <v>1E-3</v>
      </c>
      <c r="K448" t="s">
        <v>3</v>
      </c>
      <c r="L448">
        <v>1</v>
      </c>
      <c r="M448" t="s">
        <v>2</v>
      </c>
      <c r="N448">
        <v>0</v>
      </c>
      <c r="O448" t="s">
        <v>17</v>
      </c>
      <c r="P448">
        <v>28</v>
      </c>
      <c r="Q448" t="s">
        <v>0</v>
      </c>
      <c r="R448">
        <v>105.2</v>
      </c>
      <c r="S448" t="s">
        <v>152</v>
      </c>
      <c r="T448">
        <v>1</v>
      </c>
      <c r="U448" t="s">
        <v>153</v>
      </c>
      <c r="V448">
        <v>9</v>
      </c>
      <c r="W448" t="s">
        <v>151</v>
      </c>
      <c r="X448">
        <v>16019</v>
      </c>
      <c r="Y448" t="s">
        <v>1</v>
      </c>
      <c r="Z448" t="s">
        <v>869</v>
      </c>
      <c r="AA448" t="s">
        <v>512</v>
      </c>
      <c r="AB448" t="s">
        <v>1658</v>
      </c>
      <c r="AC448" t="s">
        <v>421</v>
      </c>
      <c r="AD448" t="s">
        <v>449</v>
      </c>
      <c r="AE448" t="s">
        <v>5</v>
      </c>
      <c r="AF448">
        <v>1</v>
      </c>
      <c r="AG448" t="s">
        <v>4</v>
      </c>
      <c r="AH448">
        <v>0</v>
      </c>
    </row>
    <row r="449" spans="1:60" x14ac:dyDescent="0.25">
      <c r="A449" t="str">
        <f t="shared" si="6"/>
        <v>feynman_II_11_20_5390</v>
      </c>
      <c r="B449" t="s">
        <v>122</v>
      </c>
      <c r="C449" t="s">
        <v>189</v>
      </c>
      <c r="D449">
        <v>7200</v>
      </c>
      <c r="E449" t="s">
        <v>190</v>
      </c>
      <c r="F449">
        <v>1000000</v>
      </c>
      <c r="G449" t="s">
        <v>191</v>
      </c>
      <c r="H449">
        <v>5390</v>
      </c>
      <c r="I449" t="s">
        <v>192</v>
      </c>
      <c r="J449">
        <v>1E-3</v>
      </c>
      <c r="K449" t="s">
        <v>3</v>
      </c>
      <c r="L449">
        <v>1</v>
      </c>
      <c r="M449" t="s">
        <v>2</v>
      </c>
      <c r="N449">
        <v>0</v>
      </c>
      <c r="O449" t="s">
        <v>17</v>
      </c>
      <c r="P449">
        <v>18</v>
      </c>
      <c r="Q449" t="s">
        <v>0</v>
      </c>
      <c r="R449">
        <v>31.1</v>
      </c>
      <c r="S449" t="s">
        <v>152</v>
      </c>
      <c r="T449">
        <v>1</v>
      </c>
      <c r="U449" t="s">
        <v>153</v>
      </c>
      <c r="V449">
        <v>6</v>
      </c>
      <c r="W449" t="s">
        <v>151</v>
      </c>
      <c r="X449">
        <v>6098</v>
      </c>
      <c r="Y449" t="s">
        <v>1</v>
      </c>
      <c r="Z449" t="s">
        <v>754</v>
      </c>
      <c r="AA449" t="s">
        <v>512</v>
      </c>
      <c r="AB449" t="s">
        <v>755</v>
      </c>
      <c r="AC449" t="s">
        <v>5</v>
      </c>
      <c r="AD449">
        <v>1</v>
      </c>
      <c r="AE449" t="s">
        <v>4</v>
      </c>
      <c r="AF449">
        <v>0</v>
      </c>
    </row>
    <row r="450" spans="1:60" x14ac:dyDescent="0.25">
      <c r="A450" t="str">
        <f t="shared" ref="A450:A515" si="7">CONCATENATE(B450, "_", H450)</f>
        <v>feynman_test_5_5390</v>
      </c>
      <c r="B450" t="s">
        <v>94</v>
      </c>
      <c r="C450" t="s">
        <v>189</v>
      </c>
      <c r="D450">
        <v>7200</v>
      </c>
      <c r="E450" t="s">
        <v>190</v>
      </c>
      <c r="F450">
        <v>1000000</v>
      </c>
      <c r="G450" t="s">
        <v>191</v>
      </c>
      <c r="H450">
        <v>5390</v>
      </c>
      <c r="I450" t="s">
        <v>192</v>
      </c>
      <c r="J450">
        <v>1E-3</v>
      </c>
      <c r="K450" t="s">
        <v>3</v>
      </c>
      <c r="L450">
        <v>1</v>
      </c>
      <c r="M450" t="s">
        <v>2</v>
      </c>
      <c r="N450">
        <v>0</v>
      </c>
      <c r="O450" t="s">
        <v>17</v>
      </c>
      <c r="P450">
        <v>18</v>
      </c>
      <c r="Q450" t="s">
        <v>0</v>
      </c>
      <c r="R450">
        <v>2809.5</v>
      </c>
      <c r="S450" t="s">
        <v>152</v>
      </c>
      <c r="T450">
        <v>7</v>
      </c>
      <c r="U450" t="s">
        <v>153</v>
      </c>
      <c r="V450">
        <v>115</v>
      </c>
      <c r="W450" t="s">
        <v>151</v>
      </c>
      <c r="X450">
        <v>350986</v>
      </c>
      <c r="Y450" t="s">
        <v>1</v>
      </c>
      <c r="Z450" t="s">
        <v>870</v>
      </c>
      <c r="AA450" t="s">
        <v>512</v>
      </c>
      <c r="AB450" t="s">
        <v>1659</v>
      </c>
      <c r="AC450" t="s">
        <v>421</v>
      </c>
      <c r="AD450" t="s">
        <v>999</v>
      </c>
      <c r="AE450" t="s">
        <v>5</v>
      </c>
      <c r="AF450">
        <v>1</v>
      </c>
      <c r="AG450" t="s">
        <v>4</v>
      </c>
      <c r="AH450">
        <v>0</v>
      </c>
    </row>
    <row r="451" spans="1:60" x14ac:dyDescent="0.25">
      <c r="A451" t="str">
        <f t="shared" si="7"/>
        <v>feynman_I_13_12_5390</v>
      </c>
      <c r="B451" t="s">
        <v>128</v>
      </c>
      <c r="C451" t="s">
        <v>189</v>
      </c>
      <c r="D451">
        <v>7200</v>
      </c>
      <c r="E451" t="s">
        <v>190</v>
      </c>
      <c r="F451">
        <v>1000000</v>
      </c>
      <c r="G451" t="s">
        <v>191</v>
      </c>
      <c r="H451">
        <v>5390</v>
      </c>
      <c r="I451" t="s">
        <v>192</v>
      </c>
      <c r="J451">
        <v>1E-3</v>
      </c>
      <c r="K451" t="s">
        <v>3</v>
      </c>
      <c r="L451">
        <v>0.99991920000000001</v>
      </c>
      <c r="M451" t="s">
        <v>2</v>
      </c>
      <c r="N451">
        <v>8.1962900000000005E-2</v>
      </c>
      <c r="O451" t="s">
        <v>17</v>
      </c>
      <c r="P451">
        <v>61</v>
      </c>
      <c r="Q451" t="s">
        <v>0</v>
      </c>
      <c r="R451">
        <v>7158.9</v>
      </c>
      <c r="S451" t="s">
        <v>152</v>
      </c>
      <c r="T451">
        <v>8</v>
      </c>
      <c r="U451" t="s">
        <v>153</v>
      </c>
      <c r="V451">
        <v>1353</v>
      </c>
      <c r="W451" t="s">
        <v>151</v>
      </c>
      <c r="X451">
        <v>1003380</v>
      </c>
      <c r="Y451" t="s">
        <v>1</v>
      </c>
      <c r="Z451" t="s">
        <v>871</v>
      </c>
      <c r="AA451" t="s">
        <v>512</v>
      </c>
      <c r="AB451" t="s">
        <v>1660</v>
      </c>
      <c r="AC451" t="s">
        <v>418</v>
      </c>
      <c r="AD451" t="s">
        <v>1661</v>
      </c>
      <c r="AE451" t="s">
        <v>421</v>
      </c>
      <c r="AF451" t="s">
        <v>1532</v>
      </c>
      <c r="AG451" t="s">
        <v>421</v>
      </c>
      <c r="AH451" t="s">
        <v>1662</v>
      </c>
      <c r="AI451" t="s">
        <v>421</v>
      </c>
      <c r="AJ451" t="s">
        <v>1466</v>
      </c>
      <c r="AK451" t="s">
        <v>421</v>
      </c>
      <c r="AL451" t="s">
        <v>1663</v>
      </c>
      <c r="AM451" t="s">
        <v>421</v>
      </c>
      <c r="AN451">
        <v>4.9662386470100003E-2</v>
      </c>
      <c r="AO451" t="s">
        <v>5</v>
      </c>
      <c r="AP451">
        <v>0.99992009999999998</v>
      </c>
      <c r="AQ451" t="s">
        <v>4</v>
      </c>
      <c r="AR451">
        <v>8.1160200000000002E-2</v>
      </c>
    </row>
    <row r="452" spans="1:60" x14ac:dyDescent="0.25">
      <c r="A452" t="str">
        <f t="shared" si="7"/>
        <v>strogatz_vdp2_16850</v>
      </c>
      <c r="B452" t="s">
        <v>18</v>
      </c>
      <c r="C452" t="s">
        <v>189</v>
      </c>
      <c r="D452">
        <v>7200</v>
      </c>
      <c r="E452" t="s">
        <v>190</v>
      </c>
      <c r="F452">
        <v>1000000</v>
      </c>
      <c r="G452" t="s">
        <v>191</v>
      </c>
      <c r="H452">
        <v>16850</v>
      </c>
      <c r="I452" t="s">
        <v>192</v>
      </c>
      <c r="J452">
        <v>1E-3</v>
      </c>
      <c r="K452" t="s">
        <v>3</v>
      </c>
      <c r="L452">
        <v>1</v>
      </c>
      <c r="M452" t="s">
        <v>2</v>
      </c>
      <c r="N452">
        <v>0</v>
      </c>
      <c r="O452" t="s">
        <v>17</v>
      </c>
      <c r="P452">
        <v>4</v>
      </c>
      <c r="Q452" t="s">
        <v>0</v>
      </c>
      <c r="R452">
        <v>0.6</v>
      </c>
      <c r="S452" t="s">
        <v>152</v>
      </c>
      <c r="T452">
        <v>1</v>
      </c>
      <c r="U452" t="s">
        <v>153</v>
      </c>
      <c r="V452">
        <v>2</v>
      </c>
      <c r="W452" t="s">
        <v>151</v>
      </c>
      <c r="X452">
        <v>451</v>
      </c>
      <c r="Y452" t="s">
        <v>1</v>
      </c>
      <c r="Z452" t="s">
        <v>511</v>
      </c>
      <c r="AA452" t="s">
        <v>512</v>
      </c>
      <c r="AB452" t="e" cm="1">
        <f t="array" ref="AB452">-0.1*x0</f>
        <v>#NAME?</v>
      </c>
      <c r="AC452" t="s">
        <v>5</v>
      </c>
      <c r="AD452">
        <v>1</v>
      </c>
      <c r="AE452" t="s">
        <v>4</v>
      </c>
      <c r="AF452">
        <v>0</v>
      </c>
    </row>
    <row r="453" spans="1:60" x14ac:dyDescent="0.25">
      <c r="A453" t="str">
        <f t="shared" si="7"/>
        <v>feynman_I_14_4_16850</v>
      </c>
      <c r="B453" t="s">
        <v>41</v>
      </c>
      <c r="C453" t="s">
        <v>189</v>
      </c>
      <c r="D453">
        <v>7200</v>
      </c>
      <c r="E453" t="s">
        <v>190</v>
      </c>
      <c r="F453">
        <v>1000000</v>
      </c>
      <c r="G453" t="s">
        <v>191</v>
      </c>
      <c r="H453">
        <v>16850</v>
      </c>
      <c r="I453" t="s">
        <v>192</v>
      </c>
      <c r="J453">
        <v>1E-3</v>
      </c>
      <c r="K453" t="s">
        <v>3</v>
      </c>
      <c r="L453">
        <v>1</v>
      </c>
      <c r="M453" t="s">
        <v>2</v>
      </c>
      <c r="N453">
        <v>0</v>
      </c>
      <c r="O453" t="s">
        <v>17</v>
      </c>
      <c r="P453">
        <v>8</v>
      </c>
      <c r="Q453" t="s">
        <v>0</v>
      </c>
      <c r="R453">
        <v>6.6</v>
      </c>
      <c r="S453" t="s">
        <v>152</v>
      </c>
      <c r="T453">
        <v>1</v>
      </c>
      <c r="U453" t="s">
        <v>153</v>
      </c>
      <c r="V453">
        <v>3</v>
      </c>
      <c r="W453" t="s">
        <v>151</v>
      </c>
      <c r="X453">
        <v>1331</v>
      </c>
      <c r="Y453" t="s">
        <v>1</v>
      </c>
      <c r="Z453" t="s">
        <v>523</v>
      </c>
      <c r="AA453" t="s">
        <v>512</v>
      </c>
      <c r="AB453" t="s">
        <v>524</v>
      </c>
      <c r="AC453" t="s">
        <v>5</v>
      </c>
      <c r="AD453">
        <v>1</v>
      </c>
      <c r="AE453" t="s">
        <v>4</v>
      </c>
      <c r="AF453">
        <v>0</v>
      </c>
    </row>
    <row r="454" spans="1:60" x14ac:dyDescent="0.25">
      <c r="A454" t="str">
        <f t="shared" si="7"/>
        <v>feynman_II_4_23_16850</v>
      </c>
      <c r="B454" t="s">
        <v>81</v>
      </c>
      <c r="C454" t="s">
        <v>189</v>
      </c>
      <c r="D454">
        <v>7200</v>
      </c>
      <c r="E454" t="s">
        <v>190</v>
      </c>
      <c r="F454">
        <v>1000000</v>
      </c>
      <c r="G454" t="s">
        <v>191</v>
      </c>
      <c r="H454">
        <v>16850</v>
      </c>
      <c r="I454" t="s">
        <v>192</v>
      </c>
      <c r="J454">
        <v>1E-3</v>
      </c>
      <c r="K454" t="s">
        <v>3</v>
      </c>
      <c r="L454">
        <v>1</v>
      </c>
      <c r="M454" t="s">
        <v>2</v>
      </c>
      <c r="N454">
        <v>0</v>
      </c>
      <c r="O454" t="s">
        <v>17</v>
      </c>
      <c r="P454">
        <v>12</v>
      </c>
      <c r="Q454" t="s">
        <v>0</v>
      </c>
      <c r="R454">
        <v>8.1999999999999993</v>
      </c>
      <c r="S454" t="s">
        <v>152</v>
      </c>
      <c r="T454">
        <v>1</v>
      </c>
      <c r="U454" t="s">
        <v>153</v>
      </c>
      <c r="V454">
        <v>3</v>
      </c>
      <c r="W454" t="s">
        <v>151</v>
      </c>
      <c r="X454">
        <v>1776</v>
      </c>
      <c r="Y454" t="s">
        <v>1</v>
      </c>
      <c r="Z454" t="s">
        <v>539</v>
      </c>
      <c r="AA454" t="s">
        <v>512</v>
      </c>
      <c r="AB454" t="s">
        <v>540</v>
      </c>
      <c r="AC454" t="s">
        <v>5</v>
      </c>
      <c r="AD454">
        <v>1</v>
      </c>
      <c r="AE454" t="s">
        <v>4</v>
      </c>
      <c r="AF454">
        <v>0</v>
      </c>
    </row>
    <row r="455" spans="1:60" x14ac:dyDescent="0.25">
      <c r="A455" t="str">
        <f t="shared" si="7"/>
        <v>feynman_I_34_8_16850</v>
      </c>
      <c r="B455" t="s">
        <v>102</v>
      </c>
      <c r="C455" t="s">
        <v>189</v>
      </c>
      <c r="D455">
        <v>7200</v>
      </c>
      <c r="E455" t="s">
        <v>190</v>
      </c>
      <c r="F455">
        <v>1000000</v>
      </c>
      <c r="G455" t="s">
        <v>191</v>
      </c>
      <c r="H455">
        <v>16850</v>
      </c>
      <c r="I455" t="s">
        <v>192</v>
      </c>
      <c r="J455">
        <v>1E-3</v>
      </c>
      <c r="K455" t="s">
        <v>3</v>
      </c>
      <c r="L455">
        <v>1</v>
      </c>
      <c r="M455" t="s">
        <v>2</v>
      </c>
      <c r="N455">
        <v>0</v>
      </c>
      <c r="O455" t="s">
        <v>17</v>
      </c>
      <c r="P455">
        <v>12</v>
      </c>
      <c r="Q455" t="s">
        <v>0</v>
      </c>
      <c r="R455">
        <v>10.6</v>
      </c>
      <c r="S455" t="s">
        <v>152</v>
      </c>
      <c r="T455">
        <v>1</v>
      </c>
      <c r="U455" t="s">
        <v>153</v>
      </c>
      <c r="V455">
        <v>4</v>
      </c>
      <c r="W455" t="s">
        <v>151</v>
      </c>
      <c r="X455">
        <v>2582</v>
      </c>
      <c r="Y455" t="s">
        <v>1</v>
      </c>
      <c r="Z455" t="s">
        <v>555</v>
      </c>
      <c r="AA455" t="s">
        <v>512</v>
      </c>
      <c r="AB455" t="s">
        <v>556</v>
      </c>
      <c r="AC455" t="s">
        <v>5</v>
      </c>
      <c r="AD455">
        <v>1</v>
      </c>
      <c r="AE455" t="s">
        <v>4</v>
      </c>
      <c r="AF455">
        <v>0</v>
      </c>
    </row>
    <row r="456" spans="1:60" x14ac:dyDescent="0.25">
      <c r="A456" t="str">
        <f t="shared" si="7"/>
        <v>feynman_II_15_5_16850</v>
      </c>
      <c r="B456" t="s">
        <v>69</v>
      </c>
      <c r="C456" t="s">
        <v>189</v>
      </c>
      <c r="D456">
        <v>7200</v>
      </c>
      <c r="E456" t="s">
        <v>190</v>
      </c>
      <c r="F456">
        <v>1000000</v>
      </c>
      <c r="G456" t="s">
        <v>191</v>
      </c>
      <c r="H456">
        <v>16850</v>
      </c>
      <c r="I456" t="s">
        <v>192</v>
      </c>
      <c r="J456">
        <v>1E-3</v>
      </c>
      <c r="K456" t="s">
        <v>3</v>
      </c>
      <c r="L456">
        <v>1</v>
      </c>
      <c r="M456" t="s">
        <v>2</v>
      </c>
      <c r="N456">
        <v>0</v>
      </c>
      <c r="O456" t="s">
        <v>17</v>
      </c>
      <c r="P456">
        <v>9</v>
      </c>
      <c r="Q456" t="s">
        <v>0</v>
      </c>
      <c r="R456">
        <v>12.1</v>
      </c>
      <c r="S456" t="s">
        <v>152</v>
      </c>
      <c r="T456">
        <v>1</v>
      </c>
      <c r="U456" t="s">
        <v>153</v>
      </c>
      <c r="V456">
        <v>6</v>
      </c>
      <c r="W456" t="s">
        <v>151</v>
      </c>
      <c r="X456">
        <v>2895</v>
      </c>
      <c r="Y456" t="s">
        <v>1</v>
      </c>
      <c r="Z456" t="s">
        <v>580</v>
      </c>
      <c r="AA456" t="s">
        <v>512</v>
      </c>
      <c r="AB456" t="e" cm="1">
        <f t="array" ref="AB456">-1*x0*X1*COS(X2)</f>
        <v>#NAME?</v>
      </c>
      <c r="AC456" t="s">
        <v>5</v>
      </c>
      <c r="AD456">
        <v>1</v>
      </c>
      <c r="AE456" t="s">
        <v>4</v>
      </c>
      <c r="AF456">
        <v>0</v>
      </c>
    </row>
    <row r="457" spans="1:60" x14ac:dyDescent="0.25">
      <c r="A457" t="str">
        <f t="shared" si="7"/>
        <v>feynman_test_13_860</v>
      </c>
      <c r="B457" t="s">
        <v>132</v>
      </c>
      <c r="C457" t="s">
        <v>189</v>
      </c>
      <c r="D457">
        <v>7200</v>
      </c>
      <c r="E457" t="s">
        <v>190</v>
      </c>
      <c r="F457">
        <v>1000000</v>
      </c>
      <c r="G457" t="s">
        <v>191</v>
      </c>
      <c r="H457">
        <v>860</v>
      </c>
      <c r="I457" t="s">
        <v>192</v>
      </c>
      <c r="J457">
        <v>1E-3</v>
      </c>
      <c r="K457" t="s">
        <v>3</v>
      </c>
      <c r="L457">
        <v>0.98127010000000003</v>
      </c>
      <c r="M457" t="s">
        <v>2</v>
      </c>
      <c r="N457">
        <v>2.1117000000000002E-3</v>
      </c>
      <c r="O457" t="s">
        <v>17</v>
      </c>
      <c r="P457">
        <v>25</v>
      </c>
      <c r="Q457" t="s">
        <v>0</v>
      </c>
      <c r="R457">
        <v>6182</v>
      </c>
      <c r="S457" t="s">
        <v>152</v>
      </c>
      <c r="T457">
        <v>7</v>
      </c>
      <c r="U457" t="s">
        <v>153</v>
      </c>
      <c r="V457">
        <v>867</v>
      </c>
      <c r="W457" t="s">
        <v>151</v>
      </c>
      <c r="X457">
        <v>1001386</v>
      </c>
      <c r="Y457" t="s">
        <v>1</v>
      </c>
      <c r="Z457" t="s">
        <v>872</v>
      </c>
      <c r="AA457" t="s">
        <v>512</v>
      </c>
      <c r="AB457" t="s">
        <v>1664</v>
      </c>
      <c r="AC457" t="s">
        <v>421</v>
      </c>
      <c r="AD457" t="s">
        <v>674</v>
      </c>
      <c r="AE457" t="s">
        <v>421</v>
      </c>
      <c r="AF457">
        <v>5.090598968E-4</v>
      </c>
      <c r="AG457" t="s">
        <v>5</v>
      </c>
      <c r="AH457">
        <v>0.98156900000000002</v>
      </c>
      <c r="AI457" t="s">
        <v>4</v>
      </c>
      <c r="AJ457">
        <v>2.0477E-3</v>
      </c>
    </row>
    <row r="458" spans="1:60" x14ac:dyDescent="0.25">
      <c r="A458" t="str">
        <f t="shared" si="7"/>
        <v>feynman_III_19_51_16850</v>
      </c>
      <c r="B458" t="s">
        <v>135</v>
      </c>
      <c r="C458" t="s">
        <v>189</v>
      </c>
      <c r="D458">
        <v>7200</v>
      </c>
      <c r="E458" t="s">
        <v>190</v>
      </c>
      <c r="F458">
        <v>1000000</v>
      </c>
      <c r="G458" t="s">
        <v>191</v>
      </c>
      <c r="H458">
        <v>16850</v>
      </c>
      <c r="I458" t="s">
        <v>192</v>
      </c>
      <c r="J458">
        <v>1E-3</v>
      </c>
      <c r="K458" t="s">
        <v>3</v>
      </c>
      <c r="L458">
        <v>1</v>
      </c>
      <c r="M458" t="s">
        <v>2</v>
      </c>
      <c r="N458">
        <v>0</v>
      </c>
      <c r="O458" t="s">
        <v>17</v>
      </c>
      <c r="P458">
        <v>24</v>
      </c>
      <c r="Q458" t="s">
        <v>0</v>
      </c>
      <c r="R458">
        <v>68.5</v>
      </c>
      <c r="S458" t="s">
        <v>152</v>
      </c>
      <c r="T458">
        <v>1</v>
      </c>
      <c r="U458" t="s">
        <v>153</v>
      </c>
      <c r="V458">
        <v>9</v>
      </c>
      <c r="W458" t="s">
        <v>151</v>
      </c>
      <c r="X458">
        <v>13283</v>
      </c>
      <c r="Y458" t="s">
        <v>1</v>
      </c>
      <c r="Z458" t="s">
        <v>873</v>
      </c>
      <c r="AA458" t="s">
        <v>512</v>
      </c>
      <c r="AB458" t="s">
        <v>874</v>
      </c>
      <c r="AC458" t="s">
        <v>5</v>
      </c>
      <c r="AD458">
        <v>1</v>
      </c>
      <c r="AE458" t="s">
        <v>4</v>
      </c>
      <c r="AF458">
        <v>0</v>
      </c>
    </row>
    <row r="459" spans="1:60" x14ac:dyDescent="0.25">
      <c r="A459" t="str">
        <f t="shared" si="7"/>
        <v>strogatz_vdp1_16850</v>
      </c>
      <c r="B459" t="s">
        <v>30</v>
      </c>
      <c r="C459" t="s">
        <v>189</v>
      </c>
      <c r="D459">
        <v>7200</v>
      </c>
      <c r="E459" t="s">
        <v>190</v>
      </c>
      <c r="F459">
        <v>1000000</v>
      </c>
      <c r="G459" t="s">
        <v>191</v>
      </c>
      <c r="H459">
        <v>16850</v>
      </c>
      <c r="I459" t="s">
        <v>192</v>
      </c>
      <c r="J459">
        <v>1E-3</v>
      </c>
      <c r="K459" t="s">
        <v>3</v>
      </c>
      <c r="L459">
        <v>1</v>
      </c>
      <c r="M459" t="s">
        <v>2</v>
      </c>
      <c r="N459">
        <v>0</v>
      </c>
      <c r="O459" t="s">
        <v>17</v>
      </c>
      <c r="P459">
        <v>14</v>
      </c>
      <c r="Q459" t="s">
        <v>0</v>
      </c>
      <c r="R459">
        <v>133.5</v>
      </c>
      <c r="S459" t="s">
        <v>152</v>
      </c>
      <c r="T459">
        <v>3</v>
      </c>
      <c r="U459" t="s">
        <v>153</v>
      </c>
      <c r="V459">
        <v>55</v>
      </c>
      <c r="W459" t="s">
        <v>151</v>
      </c>
      <c r="X459">
        <v>64336</v>
      </c>
      <c r="Y459" t="s">
        <v>1</v>
      </c>
      <c r="Z459" t="s">
        <v>875</v>
      </c>
      <c r="AA459" t="s">
        <v>512</v>
      </c>
      <c r="AB459" t="s">
        <v>1665</v>
      </c>
      <c r="AC459" t="s">
        <v>418</v>
      </c>
      <c r="AD459" t="s">
        <v>1666</v>
      </c>
      <c r="AE459" t="s">
        <v>421</v>
      </c>
      <c r="AF459" t="s">
        <v>1156</v>
      </c>
      <c r="AG459" t="s">
        <v>5</v>
      </c>
      <c r="AH459">
        <v>1</v>
      </c>
      <c r="AI459" t="s">
        <v>4</v>
      </c>
      <c r="AJ459">
        <v>0</v>
      </c>
    </row>
    <row r="460" spans="1:60" x14ac:dyDescent="0.25">
      <c r="A460" t="str">
        <f t="shared" si="7"/>
        <v>feynman_I_44_4_16850</v>
      </c>
      <c r="B460" t="s">
        <v>129</v>
      </c>
      <c r="C460" t="s">
        <v>189</v>
      </c>
      <c r="D460">
        <v>7200</v>
      </c>
      <c r="E460" t="s">
        <v>190</v>
      </c>
      <c r="F460">
        <v>1000000</v>
      </c>
      <c r="G460" t="s">
        <v>191</v>
      </c>
      <c r="H460">
        <v>16850</v>
      </c>
      <c r="I460" t="s">
        <v>192</v>
      </c>
      <c r="J460">
        <v>1E-3</v>
      </c>
      <c r="K460" t="s">
        <v>3</v>
      </c>
      <c r="L460">
        <v>1</v>
      </c>
      <c r="M460" t="s">
        <v>2</v>
      </c>
      <c r="N460">
        <v>0</v>
      </c>
      <c r="O460" t="s">
        <v>17</v>
      </c>
      <c r="P460">
        <v>15</v>
      </c>
      <c r="Q460" t="s">
        <v>0</v>
      </c>
      <c r="R460">
        <v>32.4</v>
      </c>
      <c r="S460" t="s">
        <v>152</v>
      </c>
      <c r="T460">
        <v>1</v>
      </c>
      <c r="U460" t="s">
        <v>153</v>
      </c>
      <c r="V460">
        <v>7</v>
      </c>
      <c r="W460" t="s">
        <v>151</v>
      </c>
      <c r="X460">
        <v>6916</v>
      </c>
      <c r="Y460" t="s">
        <v>1</v>
      </c>
      <c r="Z460" t="s">
        <v>615</v>
      </c>
      <c r="AA460" t="s">
        <v>512</v>
      </c>
      <c r="AB460" t="s">
        <v>616</v>
      </c>
      <c r="AC460" t="s">
        <v>5</v>
      </c>
      <c r="AD460">
        <v>1</v>
      </c>
      <c r="AE460" t="s">
        <v>4</v>
      </c>
      <c r="AF460">
        <v>0</v>
      </c>
    </row>
    <row r="461" spans="1:60" x14ac:dyDescent="0.25">
      <c r="A461" t="str">
        <f t="shared" si="7"/>
        <v>feynman_II_35_21_5390</v>
      </c>
      <c r="B461" t="s">
        <v>121</v>
      </c>
      <c r="C461" t="s">
        <v>189</v>
      </c>
      <c r="D461">
        <v>7200</v>
      </c>
      <c r="E461" t="s">
        <v>190</v>
      </c>
      <c r="F461">
        <v>1000000</v>
      </c>
      <c r="G461" t="s">
        <v>191</v>
      </c>
      <c r="H461">
        <v>5390</v>
      </c>
      <c r="I461" t="s">
        <v>192</v>
      </c>
      <c r="J461">
        <v>1E-3</v>
      </c>
      <c r="K461" t="s">
        <v>3</v>
      </c>
      <c r="L461">
        <v>0.9999903</v>
      </c>
      <c r="M461" t="s">
        <v>2</v>
      </c>
      <c r="N461">
        <v>1.5676800000000001E-2</v>
      </c>
      <c r="O461" t="s">
        <v>17</v>
      </c>
      <c r="P461">
        <v>62</v>
      </c>
      <c r="Q461" t="s">
        <v>0</v>
      </c>
      <c r="R461">
        <v>7201.2</v>
      </c>
      <c r="S461" t="s">
        <v>152</v>
      </c>
      <c r="T461">
        <v>7</v>
      </c>
      <c r="U461" t="s">
        <v>153</v>
      </c>
      <c r="V461">
        <v>238</v>
      </c>
      <c r="W461" t="s">
        <v>151</v>
      </c>
      <c r="X461">
        <v>915487</v>
      </c>
      <c r="Y461" t="s">
        <v>1</v>
      </c>
      <c r="Z461" t="s">
        <v>876</v>
      </c>
      <c r="AA461" t="s">
        <v>512</v>
      </c>
      <c r="AB461" t="s">
        <v>1667</v>
      </c>
      <c r="AC461" t="s">
        <v>421</v>
      </c>
      <c r="AD461" t="s">
        <v>1668</v>
      </c>
      <c r="AE461" t="s">
        <v>421</v>
      </c>
      <c r="AF461" t="s">
        <v>1669</v>
      </c>
      <c r="AG461" t="s">
        <v>421</v>
      </c>
      <c r="AH461" t="s">
        <v>1670</v>
      </c>
      <c r="AI461" t="s">
        <v>418</v>
      </c>
      <c r="AJ461" t="s">
        <v>1671</v>
      </c>
      <c r="AK461" t="s">
        <v>421</v>
      </c>
      <c r="AL461">
        <v>4.9530265765999996E-3</v>
      </c>
      <c r="AM461" t="s">
        <v>5</v>
      </c>
      <c r="AN461">
        <v>0.9999903</v>
      </c>
      <c r="AO461" t="s">
        <v>4</v>
      </c>
      <c r="AP461">
        <v>1.5662100000000002E-2</v>
      </c>
    </row>
    <row r="462" spans="1:60" x14ac:dyDescent="0.25">
      <c r="A462" t="str">
        <f t="shared" si="7"/>
        <v>feynman_I_15_3x_5390</v>
      </c>
      <c r="B462" t="s">
        <v>93</v>
      </c>
      <c r="C462" t="s">
        <v>189</v>
      </c>
      <c r="D462">
        <v>7200</v>
      </c>
      <c r="E462" t="s">
        <v>190</v>
      </c>
      <c r="F462">
        <v>1000000</v>
      </c>
      <c r="G462" t="s">
        <v>191</v>
      </c>
      <c r="H462">
        <v>5390</v>
      </c>
      <c r="I462" t="s">
        <v>192</v>
      </c>
      <c r="J462">
        <v>1E-3</v>
      </c>
      <c r="K462" t="s">
        <v>3</v>
      </c>
      <c r="L462">
        <v>0.99988670000000002</v>
      </c>
      <c r="M462" t="s">
        <v>2</v>
      </c>
      <c r="N462">
        <v>1.7077599999999998E-2</v>
      </c>
      <c r="O462" t="s">
        <v>17</v>
      </c>
      <c r="P462">
        <v>31</v>
      </c>
      <c r="Q462" t="s">
        <v>0</v>
      </c>
      <c r="R462">
        <v>6730.4</v>
      </c>
      <c r="S462" t="s">
        <v>152</v>
      </c>
      <c r="T462">
        <v>5</v>
      </c>
      <c r="U462" t="s">
        <v>153</v>
      </c>
      <c r="V462">
        <v>983</v>
      </c>
      <c r="W462" t="s">
        <v>151</v>
      </c>
      <c r="X462">
        <v>1001540</v>
      </c>
      <c r="Y462" t="s">
        <v>1</v>
      </c>
      <c r="Z462" t="s">
        <v>877</v>
      </c>
      <c r="AA462" t="s">
        <v>512</v>
      </c>
      <c r="AB462" t="s">
        <v>1672</v>
      </c>
      <c r="AC462" t="s">
        <v>418</v>
      </c>
      <c r="AD462" t="s">
        <v>1673</v>
      </c>
      <c r="AE462" t="s">
        <v>421</v>
      </c>
      <c r="AF462" t="s">
        <v>1674</v>
      </c>
      <c r="AG462" t="s">
        <v>421</v>
      </c>
      <c r="AH462" t="s">
        <v>1675</v>
      </c>
      <c r="AI462" t="s">
        <v>421</v>
      </c>
      <c r="AJ462">
        <v>4.6913494407699999E-2</v>
      </c>
      <c r="AK462" t="s">
        <v>5</v>
      </c>
      <c r="AL462">
        <v>0.99988969999999999</v>
      </c>
      <c r="AM462" t="s">
        <v>4</v>
      </c>
      <c r="AN462">
        <v>1.6824200000000001E-2</v>
      </c>
    </row>
    <row r="463" spans="1:60" x14ac:dyDescent="0.25">
      <c r="A463" t="str">
        <f t="shared" si="7"/>
        <v>feynman_test_16_860</v>
      </c>
      <c r="B463" t="s">
        <v>140</v>
      </c>
      <c r="C463" t="s">
        <v>189</v>
      </c>
      <c r="D463">
        <v>7200</v>
      </c>
      <c r="E463" t="s">
        <v>190</v>
      </c>
      <c r="F463">
        <v>1000000</v>
      </c>
      <c r="G463" t="s">
        <v>191</v>
      </c>
      <c r="H463">
        <v>860</v>
      </c>
      <c r="I463" t="s">
        <v>192</v>
      </c>
      <c r="J463">
        <v>1E-3</v>
      </c>
      <c r="K463" t="s">
        <v>3</v>
      </c>
      <c r="L463">
        <v>0.99967680000000003</v>
      </c>
      <c r="M463" t="s">
        <v>2</v>
      </c>
      <c r="N463">
        <v>0.51400820000000003</v>
      </c>
      <c r="O463" t="s">
        <v>17</v>
      </c>
      <c r="P463">
        <v>133</v>
      </c>
      <c r="Q463" t="s">
        <v>0</v>
      </c>
      <c r="R463">
        <v>7201.3</v>
      </c>
      <c r="S463" t="s">
        <v>152</v>
      </c>
      <c r="T463">
        <v>5</v>
      </c>
      <c r="U463" t="s">
        <v>153</v>
      </c>
      <c r="V463">
        <v>122</v>
      </c>
      <c r="W463" t="s">
        <v>151</v>
      </c>
      <c r="X463">
        <v>698670</v>
      </c>
      <c r="Y463" t="s">
        <v>1</v>
      </c>
      <c r="Z463" t="s">
        <v>878</v>
      </c>
      <c r="AA463" t="s">
        <v>512</v>
      </c>
      <c r="AB463" t="s">
        <v>1676</v>
      </c>
      <c r="AC463" t="s">
        <v>421</v>
      </c>
      <c r="AD463" t="s">
        <v>1677</v>
      </c>
      <c r="AE463" t="s">
        <v>421</v>
      </c>
      <c r="AF463" t="s">
        <v>1678</v>
      </c>
      <c r="AG463" t="s">
        <v>421</v>
      </c>
      <c r="AH463" t="s">
        <v>1679</v>
      </c>
      <c r="AI463" t="s">
        <v>418</v>
      </c>
      <c r="AJ463" t="s">
        <v>1680</v>
      </c>
      <c r="AK463" t="s">
        <v>418</v>
      </c>
      <c r="AL463" t="s">
        <v>443</v>
      </c>
      <c r="AM463" t="s">
        <v>421</v>
      </c>
      <c r="AN463" t="s">
        <v>1346</v>
      </c>
      <c r="AO463" t="s">
        <v>421</v>
      </c>
      <c r="AP463" t="s">
        <v>1681</v>
      </c>
      <c r="AQ463" t="s">
        <v>421</v>
      </c>
      <c r="AR463" t="s">
        <v>1346</v>
      </c>
      <c r="AS463" t="s">
        <v>418</v>
      </c>
      <c r="AT463" t="s">
        <v>1682</v>
      </c>
      <c r="AU463" t="s">
        <v>421</v>
      </c>
      <c r="AV463" t="s">
        <v>1679</v>
      </c>
      <c r="AW463" t="s">
        <v>421</v>
      </c>
      <c r="AX463" t="s">
        <v>1683</v>
      </c>
      <c r="AY463" t="s">
        <v>418</v>
      </c>
      <c r="AZ463" t="s">
        <v>1684</v>
      </c>
      <c r="BA463" t="s">
        <v>421</v>
      </c>
      <c r="BB463" t="s">
        <v>1346</v>
      </c>
      <c r="BC463" t="s">
        <v>421</v>
      </c>
      <c r="BD463">
        <v>0.1689743407739</v>
      </c>
      <c r="BE463" t="s">
        <v>5</v>
      </c>
      <c r="BF463">
        <v>0.99967070000000002</v>
      </c>
      <c r="BG463" t="s">
        <v>4</v>
      </c>
      <c r="BH463">
        <v>0.51591529999999997</v>
      </c>
    </row>
    <row r="464" spans="1:60" x14ac:dyDescent="0.25">
      <c r="A464" t="str">
        <f t="shared" si="7"/>
        <v>strogatz_predprey1_16850</v>
      </c>
      <c r="B464" t="s">
        <v>31</v>
      </c>
      <c r="C464" t="s">
        <v>189</v>
      </c>
      <c r="D464">
        <v>7200</v>
      </c>
      <c r="E464" t="s">
        <v>190</v>
      </c>
      <c r="F464">
        <v>1000000</v>
      </c>
      <c r="G464" t="s">
        <v>191</v>
      </c>
      <c r="H464">
        <v>16850</v>
      </c>
      <c r="I464" t="s">
        <v>192</v>
      </c>
      <c r="J464">
        <v>1E-3</v>
      </c>
      <c r="K464" t="s">
        <v>3</v>
      </c>
      <c r="L464">
        <v>0.89993350000000005</v>
      </c>
      <c r="M464" t="s">
        <v>2</v>
      </c>
      <c r="N464">
        <v>0.63064830000000005</v>
      </c>
      <c r="O464" t="s">
        <v>17</v>
      </c>
      <c r="P464">
        <v>39</v>
      </c>
      <c r="Q464" t="s">
        <v>0</v>
      </c>
      <c r="R464">
        <v>2556.4</v>
      </c>
      <c r="S464" t="s">
        <v>152</v>
      </c>
      <c r="T464">
        <v>20</v>
      </c>
      <c r="U464" t="s">
        <v>153</v>
      </c>
      <c r="V464">
        <v>790</v>
      </c>
      <c r="W464" t="s">
        <v>151</v>
      </c>
      <c r="X464">
        <v>1000943</v>
      </c>
      <c r="Y464" t="s">
        <v>1</v>
      </c>
      <c r="Z464" t="s">
        <v>879</v>
      </c>
      <c r="AA464" t="s">
        <v>512</v>
      </c>
      <c r="AB464" t="s">
        <v>1685</v>
      </c>
      <c r="AC464" t="s">
        <v>421</v>
      </c>
      <c r="AD464" t="s">
        <v>1686</v>
      </c>
      <c r="AE464" t="s">
        <v>418</v>
      </c>
      <c r="AF464" t="s">
        <v>1687</v>
      </c>
      <c r="AG464" t="s">
        <v>421</v>
      </c>
      <c r="AH464" t="s">
        <v>469</v>
      </c>
      <c r="AI464" t="s">
        <v>421</v>
      </c>
      <c r="AJ464" t="s">
        <v>1688</v>
      </c>
      <c r="AK464" t="s">
        <v>421</v>
      </c>
      <c r="AL464" t="s">
        <v>469</v>
      </c>
      <c r="AM464" t="s">
        <v>421</v>
      </c>
      <c r="AN464" t="s">
        <v>1689</v>
      </c>
      <c r="AO464" t="s">
        <v>5</v>
      </c>
      <c r="AP464">
        <v>0.27239200000000002</v>
      </c>
      <c r="AQ464" t="s">
        <v>4</v>
      </c>
      <c r="AR464">
        <v>2.8718175000000001</v>
      </c>
    </row>
    <row r="465" spans="1:48" x14ac:dyDescent="0.25">
      <c r="A465" t="str">
        <f t="shared" si="7"/>
        <v>feynman_II_11_28_860</v>
      </c>
      <c r="B465" t="s">
        <v>45</v>
      </c>
      <c r="C465" t="s">
        <v>189</v>
      </c>
      <c r="D465">
        <v>7200</v>
      </c>
      <c r="E465" t="s">
        <v>190</v>
      </c>
      <c r="F465">
        <v>1000000</v>
      </c>
      <c r="G465" t="s">
        <v>191</v>
      </c>
      <c r="H465">
        <v>860</v>
      </c>
      <c r="I465" t="s">
        <v>192</v>
      </c>
      <c r="J465">
        <v>1E-3</v>
      </c>
      <c r="K465" t="s">
        <v>3</v>
      </c>
      <c r="L465">
        <v>0.99998830000000005</v>
      </c>
      <c r="M465" t="s">
        <v>2</v>
      </c>
      <c r="N465">
        <v>9.9599999999999992E-4</v>
      </c>
      <c r="O465" t="s">
        <v>17</v>
      </c>
      <c r="P465">
        <v>10</v>
      </c>
      <c r="Q465" t="s">
        <v>0</v>
      </c>
      <c r="R465">
        <v>5880.2</v>
      </c>
      <c r="S465" t="s">
        <v>152</v>
      </c>
      <c r="T465">
        <v>17</v>
      </c>
      <c r="U465" t="s">
        <v>153</v>
      </c>
      <c r="V465">
        <v>1595</v>
      </c>
      <c r="W465" t="s">
        <v>151</v>
      </c>
      <c r="X465">
        <v>1000165</v>
      </c>
      <c r="Y465" t="s">
        <v>1</v>
      </c>
      <c r="Z465" t="e" cm="1">
        <f t="array" aca="1" ref="Z465" ca="1">-0.2383932758238+(1.2398975715669*pow(2.2,(x0*X1)))</f>
        <v>#NAME?</v>
      </c>
      <c r="AA465" t="s">
        <v>512</v>
      </c>
      <c r="AB465" t="s">
        <v>1690</v>
      </c>
      <c r="AC465" t="s">
        <v>418</v>
      </c>
      <c r="AD465">
        <v>0.23839327582379999</v>
      </c>
      <c r="AE465" t="s">
        <v>5</v>
      </c>
      <c r="AF465">
        <v>0.99998810000000005</v>
      </c>
      <c r="AG465" t="s">
        <v>4</v>
      </c>
      <c r="AH465">
        <v>1.0061E-3</v>
      </c>
    </row>
    <row r="466" spans="1:48" x14ac:dyDescent="0.25">
      <c r="A466" t="str">
        <f t="shared" si="7"/>
        <v>feynman_I_29_4_5390</v>
      </c>
      <c r="B466" t="s">
        <v>38</v>
      </c>
      <c r="C466" t="s">
        <v>189</v>
      </c>
      <c r="D466">
        <v>7200</v>
      </c>
      <c r="E466" t="s">
        <v>190</v>
      </c>
      <c r="F466">
        <v>1000000</v>
      </c>
      <c r="G466" t="s">
        <v>191</v>
      </c>
      <c r="H466">
        <v>5390</v>
      </c>
      <c r="I466" t="s">
        <v>192</v>
      </c>
      <c r="J466">
        <v>1E-3</v>
      </c>
      <c r="K466" t="s">
        <v>3</v>
      </c>
      <c r="L466">
        <v>1</v>
      </c>
      <c r="M466" t="s">
        <v>2</v>
      </c>
      <c r="N466">
        <v>0</v>
      </c>
      <c r="O466" t="s">
        <v>17</v>
      </c>
      <c r="P466">
        <v>8</v>
      </c>
      <c r="Q466" t="s">
        <v>0</v>
      </c>
      <c r="R466">
        <v>3.7</v>
      </c>
      <c r="S466" t="s">
        <v>152</v>
      </c>
      <c r="T466">
        <v>1</v>
      </c>
      <c r="U466" t="s">
        <v>153</v>
      </c>
      <c r="V466">
        <v>2</v>
      </c>
      <c r="W466" t="s">
        <v>151</v>
      </c>
      <c r="X466">
        <v>798</v>
      </c>
      <c r="Y466" t="s">
        <v>1</v>
      </c>
      <c r="Z466" t="s">
        <v>521</v>
      </c>
      <c r="AA466" t="s">
        <v>512</v>
      </c>
      <c r="AB466" t="s">
        <v>522</v>
      </c>
      <c r="AC466" t="s">
        <v>5</v>
      </c>
      <c r="AD466">
        <v>1</v>
      </c>
      <c r="AE466" t="s">
        <v>4</v>
      </c>
      <c r="AF466">
        <v>0</v>
      </c>
    </row>
    <row r="467" spans="1:48" x14ac:dyDescent="0.25">
      <c r="A467" t="str">
        <f t="shared" si="7"/>
        <v>feynman_III_7_38_5390</v>
      </c>
      <c r="B467" t="s">
        <v>76</v>
      </c>
      <c r="C467" t="s">
        <v>189</v>
      </c>
      <c r="D467">
        <v>7200</v>
      </c>
      <c r="E467" t="s">
        <v>190</v>
      </c>
      <c r="F467">
        <v>1000000</v>
      </c>
      <c r="G467" t="s">
        <v>191</v>
      </c>
      <c r="H467">
        <v>5390</v>
      </c>
      <c r="I467" t="s">
        <v>192</v>
      </c>
      <c r="J467">
        <v>1E-3</v>
      </c>
      <c r="K467" t="s">
        <v>3</v>
      </c>
      <c r="L467">
        <v>1</v>
      </c>
      <c r="M467" t="s">
        <v>2</v>
      </c>
      <c r="N467">
        <v>0</v>
      </c>
      <c r="O467" t="s">
        <v>17</v>
      </c>
      <c r="P467">
        <v>10</v>
      </c>
      <c r="Q467" t="s">
        <v>0</v>
      </c>
      <c r="R467">
        <v>6.8</v>
      </c>
      <c r="S467" t="s">
        <v>152</v>
      </c>
      <c r="T467">
        <v>1</v>
      </c>
      <c r="U467" t="s">
        <v>153</v>
      </c>
      <c r="V467">
        <v>3</v>
      </c>
      <c r="W467" t="s">
        <v>151</v>
      </c>
      <c r="X467">
        <v>1543</v>
      </c>
      <c r="Y467" t="s">
        <v>1</v>
      </c>
      <c r="Z467" t="s">
        <v>537</v>
      </c>
      <c r="AA467" t="s">
        <v>512</v>
      </c>
      <c r="AB467" t="s">
        <v>538</v>
      </c>
      <c r="AC467" t="s">
        <v>5</v>
      </c>
      <c r="AD467">
        <v>1</v>
      </c>
      <c r="AE467" t="s">
        <v>4</v>
      </c>
      <c r="AF467">
        <v>0</v>
      </c>
    </row>
    <row r="468" spans="1:48" x14ac:dyDescent="0.25">
      <c r="A468" t="str">
        <f t="shared" si="7"/>
        <v>feynman_I_18_14_5390</v>
      </c>
      <c r="B468" t="s">
        <v>111</v>
      </c>
      <c r="C468" t="s">
        <v>189</v>
      </c>
      <c r="D468">
        <v>7200</v>
      </c>
      <c r="E468" t="s">
        <v>190</v>
      </c>
      <c r="F468">
        <v>1000000</v>
      </c>
      <c r="G468" t="s">
        <v>191</v>
      </c>
      <c r="H468">
        <v>5390</v>
      </c>
      <c r="I468" t="s">
        <v>192</v>
      </c>
      <c r="J468">
        <v>1E-3</v>
      </c>
      <c r="K468" t="s">
        <v>3</v>
      </c>
      <c r="L468">
        <v>1</v>
      </c>
      <c r="M468" t="s">
        <v>2</v>
      </c>
      <c r="N468">
        <v>0</v>
      </c>
      <c r="O468" t="s">
        <v>17</v>
      </c>
      <c r="P468">
        <v>13</v>
      </c>
      <c r="Q468" t="s">
        <v>0</v>
      </c>
      <c r="R468">
        <v>16.7</v>
      </c>
      <c r="S468" t="s">
        <v>152</v>
      </c>
      <c r="T468">
        <v>1</v>
      </c>
      <c r="U468" t="s">
        <v>153</v>
      </c>
      <c r="V468">
        <v>5</v>
      </c>
      <c r="W468" t="s">
        <v>151</v>
      </c>
      <c r="X468">
        <v>3648</v>
      </c>
      <c r="Y468" t="s">
        <v>1</v>
      </c>
      <c r="Z468" t="s">
        <v>746</v>
      </c>
      <c r="AA468" t="s">
        <v>512</v>
      </c>
      <c r="AB468" t="s">
        <v>747</v>
      </c>
      <c r="AC468" t="s">
        <v>5</v>
      </c>
      <c r="AD468">
        <v>1</v>
      </c>
      <c r="AE468" t="s">
        <v>4</v>
      </c>
      <c r="AF468">
        <v>0</v>
      </c>
    </row>
    <row r="469" spans="1:48" x14ac:dyDescent="0.25">
      <c r="A469" t="str">
        <f t="shared" si="7"/>
        <v>feynman_III_13_18_5390</v>
      </c>
      <c r="B469" t="s">
        <v>114</v>
      </c>
      <c r="C469" t="s">
        <v>189</v>
      </c>
      <c r="D469">
        <v>7200</v>
      </c>
      <c r="E469" t="s">
        <v>190</v>
      </c>
      <c r="F469">
        <v>1000000</v>
      </c>
      <c r="G469" t="s">
        <v>191</v>
      </c>
      <c r="H469">
        <v>5390</v>
      </c>
      <c r="I469" t="s">
        <v>192</v>
      </c>
      <c r="J469">
        <v>1E-3</v>
      </c>
      <c r="K469" t="s">
        <v>3</v>
      </c>
      <c r="L469">
        <v>1</v>
      </c>
      <c r="M469" t="s">
        <v>2</v>
      </c>
      <c r="N469">
        <v>0</v>
      </c>
      <c r="O469" t="s">
        <v>17</v>
      </c>
      <c r="P469">
        <v>16</v>
      </c>
      <c r="Q469" t="s">
        <v>0</v>
      </c>
      <c r="R469">
        <v>17.399999999999999</v>
      </c>
      <c r="S469" t="s">
        <v>152</v>
      </c>
      <c r="T469">
        <v>1</v>
      </c>
      <c r="U469" t="s">
        <v>153</v>
      </c>
      <c r="V469">
        <v>5</v>
      </c>
      <c r="W469" t="s">
        <v>151</v>
      </c>
      <c r="X469">
        <v>3871</v>
      </c>
      <c r="Y469" t="s">
        <v>1</v>
      </c>
      <c r="Z469" t="e" cm="1">
        <f t="array" aca="1" ref="Z469" ca="1">-0.0000000000002+((((12.5663706143592*x0)*X2)*pow(X1,2))*pow(X3,-1))</f>
        <v>#NAME?</v>
      </c>
      <c r="AA469" t="s">
        <v>512</v>
      </c>
      <c r="AB469" t="s">
        <v>572</v>
      </c>
      <c r="AC469" t="s">
        <v>418</v>
      </c>
      <c r="AD469" s="7">
        <v>2.0000000000000001E-13</v>
      </c>
      <c r="AE469" t="s">
        <v>5</v>
      </c>
      <c r="AF469">
        <v>1</v>
      </c>
      <c r="AG469" t="s">
        <v>4</v>
      </c>
      <c r="AH469">
        <v>0</v>
      </c>
    </row>
    <row r="470" spans="1:48" x14ac:dyDescent="0.25">
      <c r="A470" t="str">
        <f t="shared" si="7"/>
        <v>feynman_I_32_5_5390</v>
      </c>
      <c r="B470" t="s">
        <v>108</v>
      </c>
      <c r="C470" t="s">
        <v>189</v>
      </c>
      <c r="D470">
        <v>7200</v>
      </c>
      <c r="E470" t="s">
        <v>190</v>
      </c>
      <c r="F470">
        <v>1000000</v>
      </c>
      <c r="G470" t="s">
        <v>191</v>
      </c>
      <c r="H470">
        <v>5390</v>
      </c>
      <c r="I470" t="s">
        <v>192</v>
      </c>
      <c r="J470">
        <v>1E-3</v>
      </c>
      <c r="K470" t="s">
        <v>3</v>
      </c>
      <c r="L470">
        <v>1</v>
      </c>
      <c r="M470" t="s">
        <v>2</v>
      </c>
      <c r="N470">
        <v>0</v>
      </c>
      <c r="O470" t="s">
        <v>17</v>
      </c>
      <c r="P470">
        <v>18</v>
      </c>
      <c r="Q470" t="s">
        <v>0</v>
      </c>
      <c r="R470">
        <v>38.799999999999997</v>
      </c>
      <c r="S470" t="s">
        <v>152</v>
      </c>
      <c r="T470">
        <v>1</v>
      </c>
      <c r="U470" t="s">
        <v>153</v>
      </c>
      <c r="V470">
        <v>6</v>
      </c>
      <c r="W470" t="s">
        <v>151</v>
      </c>
      <c r="X470">
        <v>7162</v>
      </c>
      <c r="Y470" t="s">
        <v>1</v>
      </c>
      <c r="Z470" t="s">
        <v>583</v>
      </c>
      <c r="AA470" t="s">
        <v>512</v>
      </c>
      <c r="AB470" t="s">
        <v>584</v>
      </c>
      <c r="AC470" t="s">
        <v>5</v>
      </c>
      <c r="AD470">
        <v>1</v>
      </c>
      <c r="AE470" t="s">
        <v>4</v>
      </c>
      <c r="AF470">
        <v>0</v>
      </c>
    </row>
    <row r="471" spans="1:48" x14ac:dyDescent="0.25">
      <c r="A471" t="str">
        <f t="shared" si="7"/>
        <v>feynman_II_8_7_5390</v>
      </c>
      <c r="B471" t="s">
        <v>80</v>
      </c>
      <c r="C471" t="s">
        <v>189</v>
      </c>
      <c r="D471">
        <v>7200</v>
      </c>
      <c r="E471" t="s">
        <v>190</v>
      </c>
      <c r="F471">
        <v>1000000</v>
      </c>
      <c r="G471" t="s">
        <v>191</v>
      </c>
      <c r="H471">
        <v>5390</v>
      </c>
      <c r="I471" t="s">
        <v>192</v>
      </c>
      <c r="J471">
        <v>1E-3</v>
      </c>
      <c r="K471" t="s">
        <v>3</v>
      </c>
      <c r="L471">
        <v>1</v>
      </c>
      <c r="M471" t="s">
        <v>2</v>
      </c>
      <c r="N471">
        <v>0</v>
      </c>
      <c r="O471" t="s">
        <v>17</v>
      </c>
      <c r="P471">
        <v>14</v>
      </c>
      <c r="Q471" t="s">
        <v>0</v>
      </c>
      <c r="R471">
        <v>13.3</v>
      </c>
      <c r="S471" t="s">
        <v>152</v>
      </c>
      <c r="T471">
        <v>1</v>
      </c>
      <c r="U471" t="s">
        <v>153</v>
      </c>
      <c r="V471">
        <v>4</v>
      </c>
      <c r="W471" t="s">
        <v>151</v>
      </c>
      <c r="X471">
        <v>2643</v>
      </c>
      <c r="Y471" t="s">
        <v>1</v>
      </c>
      <c r="Z471" t="s">
        <v>748</v>
      </c>
      <c r="AA471" t="s">
        <v>512</v>
      </c>
      <c r="AB471" t="s">
        <v>749</v>
      </c>
      <c r="AC471" t="s">
        <v>5</v>
      </c>
      <c r="AD471">
        <v>1</v>
      </c>
      <c r="AE471" t="s">
        <v>4</v>
      </c>
      <c r="AF471">
        <v>0</v>
      </c>
    </row>
    <row r="472" spans="1:48" x14ac:dyDescent="0.25">
      <c r="A472" t="str">
        <f t="shared" si="7"/>
        <v>strogatz_bacres2_5390</v>
      </c>
      <c r="B472" t="s">
        <v>22</v>
      </c>
      <c r="C472" t="s">
        <v>189</v>
      </c>
      <c r="D472">
        <v>7200</v>
      </c>
      <c r="E472" t="s">
        <v>190</v>
      </c>
      <c r="F472">
        <v>1000000</v>
      </c>
      <c r="G472" t="s">
        <v>191</v>
      </c>
      <c r="H472">
        <v>5390</v>
      </c>
      <c r="I472" t="s">
        <v>192</v>
      </c>
      <c r="J472">
        <v>1E-3</v>
      </c>
      <c r="K472" t="s">
        <v>3</v>
      </c>
      <c r="L472">
        <v>1</v>
      </c>
      <c r="M472" t="s">
        <v>2</v>
      </c>
      <c r="N472">
        <v>0</v>
      </c>
      <c r="O472" t="s">
        <v>17</v>
      </c>
      <c r="P472">
        <v>16</v>
      </c>
      <c r="Q472" t="s">
        <v>0</v>
      </c>
      <c r="R472">
        <v>18.100000000000001</v>
      </c>
      <c r="S472" t="s">
        <v>152</v>
      </c>
      <c r="T472">
        <v>2</v>
      </c>
      <c r="U472" t="s">
        <v>153</v>
      </c>
      <c r="V472">
        <v>19</v>
      </c>
      <c r="W472" t="s">
        <v>151</v>
      </c>
      <c r="X472">
        <v>12413</v>
      </c>
      <c r="Y472" t="s">
        <v>1</v>
      </c>
      <c r="Z472" t="s">
        <v>602</v>
      </c>
      <c r="AA472" t="s">
        <v>512</v>
      </c>
      <c r="AB472" t="s">
        <v>603</v>
      </c>
      <c r="AC472" t="s">
        <v>421</v>
      </c>
      <c r="AD472" t="s">
        <v>423</v>
      </c>
      <c r="AE472" t="s">
        <v>421</v>
      </c>
      <c r="AF472">
        <v>10</v>
      </c>
      <c r="AG472" t="s">
        <v>5</v>
      </c>
      <c r="AH472">
        <v>1</v>
      </c>
      <c r="AI472" t="s">
        <v>4</v>
      </c>
      <c r="AJ472">
        <v>0</v>
      </c>
    </row>
    <row r="473" spans="1:48" x14ac:dyDescent="0.25">
      <c r="A473" t="str">
        <f t="shared" si="7"/>
        <v>feynman_I_15_10_5390</v>
      </c>
      <c r="B473" t="s">
        <v>55</v>
      </c>
      <c r="C473" t="s">
        <v>189</v>
      </c>
      <c r="D473">
        <v>7200</v>
      </c>
      <c r="E473" t="s">
        <v>190</v>
      </c>
      <c r="F473">
        <v>1000000</v>
      </c>
      <c r="G473" t="s">
        <v>191</v>
      </c>
      <c r="H473">
        <v>5390</v>
      </c>
      <c r="I473" t="s">
        <v>192</v>
      </c>
      <c r="J473">
        <v>1E-3</v>
      </c>
      <c r="K473" t="s">
        <v>3</v>
      </c>
      <c r="L473">
        <v>0.99998089999999995</v>
      </c>
      <c r="M473" t="s">
        <v>2</v>
      </c>
      <c r="N473">
        <v>9.2400999999999994E-3</v>
      </c>
      <c r="O473" t="s">
        <v>17</v>
      </c>
      <c r="P473">
        <v>24</v>
      </c>
      <c r="Q473" t="s">
        <v>0</v>
      </c>
      <c r="R473">
        <v>6102.3</v>
      </c>
      <c r="S473" t="s">
        <v>152</v>
      </c>
      <c r="T473">
        <v>2</v>
      </c>
      <c r="U473" t="s">
        <v>153</v>
      </c>
      <c r="V473">
        <v>763</v>
      </c>
      <c r="W473" t="s">
        <v>151</v>
      </c>
      <c r="X473">
        <v>1000378</v>
      </c>
      <c r="Y473" t="s">
        <v>1</v>
      </c>
      <c r="Z473" t="s">
        <v>880</v>
      </c>
      <c r="AA473" t="s">
        <v>512</v>
      </c>
      <c r="AB473" t="s">
        <v>1691</v>
      </c>
      <c r="AC473" t="s">
        <v>418</v>
      </c>
      <c r="AD473" t="s">
        <v>1692</v>
      </c>
      <c r="AE473" t="s">
        <v>418</v>
      </c>
      <c r="AF473" t="s">
        <v>482</v>
      </c>
      <c r="AG473" t="s">
        <v>421</v>
      </c>
      <c r="AH473">
        <v>3.1594333865000001E-3</v>
      </c>
      <c r="AI473" t="s">
        <v>5</v>
      </c>
      <c r="AJ473">
        <v>0.99998140000000002</v>
      </c>
      <c r="AK473" t="s">
        <v>4</v>
      </c>
      <c r="AL473">
        <v>9.0837000000000001E-3</v>
      </c>
    </row>
    <row r="474" spans="1:48" x14ac:dyDescent="0.25">
      <c r="A474" t="str">
        <f t="shared" si="7"/>
        <v>feynman_II_13_34_5390</v>
      </c>
      <c r="B474" t="s">
        <v>56</v>
      </c>
      <c r="C474" t="s">
        <v>189</v>
      </c>
      <c r="D474">
        <v>7200</v>
      </c>
      <c r="E474" t="s">
        <v>190</v>
      </c>
      <c r="F474">
        <v>1000000</v>
      </c>
      <c r="G474" t="s">
        <v>191</v>
      </c>
      <c r="H474">
        <v>5390</v>
      </c>
      <c r="I474" t="s">
        <v>192</v>
      </c>
      <c r="J474">
        <v>1E-3</v>
      </c>
      <c r="K474" t="s">
        <v>3</v>
      </c>
      <c r="L474">
        <v>0.99999780000000005</v>
      </c>
      <c r="M474" t="s">
        <v>2</v>
      </c>
      <c r="N474">
        <v>3.1454999999999999E-3</v>
      </c>
      <c r="O474" t="s">
        <v>17</v>
      </c>
      <c r="P474">
        <v>28</v>
      </c>
      <c r="Q474" t="s">
        <v>0</v>
      </c>
      <c r="R474">
        <v>6302.9</v>
      </c>
      <c r="S474" t="s">
        <v>152</v>
      </c>
      <c r="T474">
        <v>4</v>
      </c>
      <c r="U474" t="s">
        <v>153</v>
      </c>
      <c r="V474">
        <v>770</v>
      </c>
      <c r="W474" t="s">
        <v>151</v>
      </c>
      <c r="X474">
        <v>1000454</v>
      </c>
      <c r="Y474" t="s">
        <v>1</v>
      </c>
      <c r="Z474" t="s">
        <v>881</v>
      </c>
      <c r="AA474" t="s">
        <v>512</v>
      </c>
      <c r="AB474" t="s">
        <v>1693</v>
      </c>
      <c r="AC474" t="s">
        <v>418</v>
      </c>
      <c r="AD474" t="s">
        <v>1694</v>
      </c>
      <c r="AE474" t="s">
        <v>418</v>
      </c>
      <c r="AF474" t="s">
        <v>489</v>
      </c>
      <c r="AG474" t="s">
        <v>421</v>
      </c>
      <c r="AH474" t="s">
        <v>1695</v>
      </c>
      <c r="AI474" t="s">
        <v>5</v>
      </c>
      <c r="AJ474">
        <v>0.99999780000000005</v>
      </c>
      <c r="AK474" t="s">
        <v>4</v>
      </c>
      <c r="AL474">
        <v>3.1394000000000001E-3</v>
      </c>
    </row>
    <row r="475" spans="1:48" x14ac:dyDescent="0.25">
      <c r="A475" t="str">
        <f t="shared" si="7"/>
        <v>feynman_I_41_16_5390</v>
      </c>
      <c r="B475" t="s">
        <v>125</v>
      </c>
      <c r="C475" t="s">
        <v>189</v>
      </c>
      <c r="D475">
        <v>7200</v>
      </c>
      <c r="E475" t="s">
        <v>190</v>
      </c>
      <c r="F475">
        <v>1000000</v>
      </c>
      <c r="G475" t="s">
        <v>191</v>
      </c>
      <c r="H475">
        <v>5390</v>
      </c>
      <c r="I475" t="s">
        <v>192</v>
      </c>
      <c r="J475">
        <v>1E-3</v>
      </c>
      <c r="K475" t="s">
        <v>3</v>
      </c>
      <c r="L475">
        <v>0.99997000000000003</v>
      </c>
      <c r="M475" t="s">
        <v>2</v>
      </c>
      <c r="N475">
        <v>1.63588E-2</v>
      </c>
      <c r="O475" t="s">
        <v>17</v>
      </c>
      <c r="P475">
        <v>26</v>
      </c>
      <c r="Q475" t="s">
        <v>0</v>
      </c>
      <c r="R475">
        <v>6145.5</v>
      </c>
      <c r="S475" t="s">
        <v>152</v>
      </c>
      <c r="T475">
        <v>5</v>
      </c>
      <c r="U475" t="s">
        <v>153</v>
      </c>
      <c r="V475">
        <v>869</v>
      </c>
      <c r="W475" t="s">
        <v>151</v>
      </c>
      <c r="X475">
        <v>1001020</v>
      </c>
      <c r="Y475" t="s">
        <v>1</v>
      </c>
      <c r="Z475" t="s">
        <v>882</v>
      </c>
      <c r="AA475" t="s">
        <v>512</v>
      </c>
      <c r="AB475" t="s">
        <v>1696</v>
      </c>
      <c r="AC475" t="s">
        <v>418</v>
      </c>
      <c r="AD475" t="s">
        <v>1697</v>
      </c>
      <c r="AE475" t="s">
        <v>5</v>
      </c>
      <c r="AF475">
        <v>0.9999787</v>
      </c>
      <c r="AG475" t="s">
        <v>4</v>
      </c>
      <c r="AH475">
        <v>1.38107E-2</v>
      </c>
    </row>
    <row r="476" spans="1:48" x14ac:dyDescent="0.25">
      <c r="A476" t="str">
        <f t="shared" si="7"/>
        <v>feynman_I_30_3_5390</v>
      </c>
      <c r="B476" t="s">
        <v>64</v>
      </c>
      <c r="C476" t="s">
        <v>189</v>
      </c>
      <c r="D476">
        <v>7200</v>
      </c>
      <c r="E476" t="s">
        <v>190</v>
      </c>
      <c r="F476">
        <v>1000000</v>
      </c>
      <c r="G476" t="s">
        <v>191</v>
      </c>
      <c r="H476">
        <v>5390</v>
      </c>
      <c r="I476" t="s">
        <v>192</v>
      </c>
      <c r="J476">
        <v>1E-3</v>
      </c>
      <c r="K476" t="s">
        <v>3</v>
      </c>
      <c r="L476">
        <v>0.99871290000000001</v>
      </c>
      <c r="M476" t="s">
        <v>2</v>
      </c>
      <c r="N476">
        <v>9.2350000000000002E-2</v>
      </c>
      <c r="O476" t="s">
        <v>17</v>
      </c>
      <c r="P476">
        <v>74</v>
      </c>
      <c r="Q476" t="s">
        <v>0</v>
      </c>
      <c r="R476">
        <v>7202</v>
      </c>
      <c r="S476" t="s">
        <v>152</v>
      </c>
      <c r="T476">
        <v>6</v>
      </c>
      <c r="U476" t="s">
        <v>153</v>
      </c>
      <c r="V476">
        <v>345</v>
      </c>
      <c r="W476" t="s">
        <v>151</v>
      </c>
      <c r="X476">
        <v>938428</v>
      </c>
      <c r="Y476" t="s">
        <v>1</v>
      </c>
      <c r="Z476" t="s">
        <v>883</v>
      </c>
      <c r="AA476" t="s">
        <v>512</v>
      </c>
      <c r="AB476" t="s">
        <v>1698</v>
      </c>
      <c r="AC476" t="s">
        <v>418</v>
      </c>
      <c r="AD476" t="s">
        <v>1699</v>
      </c>
      <c r="AE476" t="s">
        <v>418</v>
      </c>
      <c r="AF476" t="s">
        <v>1700</v>
      </c>
      <c r="AG476" t="s">
        <v>421</v>
      </c>
      <c r="AH476" t="s">
        <v>1701</v>
      </c>
      <c r="AI476" t="s">
        <v>421</v>
      </c>
      <c r="AJ476" t="s">
        <v>1702</v>
      </c>
      <c r="AK476" t="s">
        <v>421</v>
      </c>
      <c r="AL476" t="s">
        <v>443</v>
      </c>
      <c r="AM476" t="s">
        <v>418</v>
      </c>
      <c r="AN476" t="s">
        <v>1703</v>
      </c>
      <c r="AO476" t="s">
        <v>418</v>
      </c>
      <c r="AP476" t="s">
        <v>1704</v>
      </c>
      <c r="AQ476" t="s">
        <v>421</v>
      </c>
      <c r="AR476">
        <v>1.7227728968100001E-2</v>
      </c>
      <c r="AS476" t="s">
        <v>5</v>
      </c>
      <c r="AT476">
        <v>0.9987492</v>
      </c>
      <c r="AU476" t="s">
        <v>4</v>
      </c>
      <c r="AV476">
        <v>9.1265200000000005E-2</v>
      </c>
    </row>
    <row r="477" spans="1:48" x14ac:dyDescent="0.25">
      <c r="A477" t="str">
        <f t="shared" si="7"/>
        <v>feynman_II_11_27_5390</v>
      </c>
      <c r="B477" t="s">
        <v>112</v>
      </c>
      <c r="C477" t="s">
        <v>189</v>
      </c>
      <c r="D477">
        <v>7200</v>
      </c>
      <c r="E477" t="s">
        <v>190</v>
      </c>
      <c r="F477">
        <v>1000000</v>
      </c>
      <c r="G477" t="s">
        <v>191</v>
      </c>
      <c r="H477">
        <v>5390</v>
      </c>
      <c r="I477" t="s">
        <v>192</v>
      </c>
      <c r="J477">
        <v>1E-3</v>
      </c>
      <c r="K477" t="s">
        <v>3</v>
      </c>
      <c r="L477">
        <v>0.99989859999999997</v>
      </c>
      <c r="M477" t="s">
        <v>2</v>
      </c>
      <c r="N477">
        <v>7.0654000000000003E-3</v>
      </c>
      <c r="O477" t="s">
        <v>17</v>
      </c>
      <c r="P477">
        <v>24</v>
      </c>
      <c r="Q477" t="s">
        <v>0</v>
      </c>
      <c r="R477">
        <v>5880.3</v>
      </c>
      <c r="S477" t="s">
        <v>152</v>
      </c>
      <c r="T477">
        <v>4</v>
      </c>
      <c r="U477" t="s">
        <v>153</v>
      </c>
      <c r="V477">
        <v>713</v>
      </c>
      <c r="W477" t="s">
        <v>151</v>
      </c>
      <c r="X477">
        <v>1000537</v>
      </c>
      <c r="Y477" t="s">
        <v>1</v>
      </c>
      <c r="Z477" t="s">
        <v>884</v>
      </c>
      <c r="AA477" t="s">
        <v>512</v>
      </c>
      <c r="AB477" t="s">
        <v>1705</v>
      </c>
      <c r="AC477" t="s">
        <v>421</v>
      </c>
      <c r="AD477" t="s">
        <v>1706</v>
      </c>
      <c r="AE477" t="s">
        <v>421</v>
      </c>
      <c r="AF477">
        <v>5.4954671112000001E-3</v>
      </c>
      <c r="AG477" t="s">
        <v>5</v>
      </c>
      <c r="AH477">
        <v>0.99989680000000003</v>
      </c>
      <c r="AI477" t="s">
        <v>4</v>
      </c>
      <c r="AJ477">
        <v>7.0829999999999999E-3</v>
      </c>
    </row>
    <row r="478" spans="1:48" x14ac:dyDescent="0.25">
      <c r="A478" t="str">
        <f t="shared" si="7"/>
        <v>feynman_test_20_860</v>
      </c>
      <c r="B478" t="s">
        <v>148</v>
      </c>
      <c r="C478" t="s">
        <v>189</v>
      </c>
      <c r="D478">
        <v>7200</v>
      </c>
      <c r="E478" t="s">
        <v>190</v>
      </c>
      <c r="F478">
        <v>1000000</v>
      </c>
      <c r="G478" t="s">
        <v>191</v>
      </c>
      <c r="H478">
        <v>860</v>
      </c>
      <c r="I478" t="s">
        <v>192</v>
      </c>
      <c r="J478">
        <v>1E-3</v>
      </c>
      <c r="K478" t="s">
        <v>3</v>
      </c>
      <c r="L478">
        <v>0.91060980000000002</v>
      </c>
      <c r="M478" t="s">
        <v>2</v>
      </c>
      <c r="N478">
        <v>4.6405247999999997</v>
      </c>
      <c r="O478" t="s">
        <v>17</v>
      </c>
      <c r="P478">
        <v>79</v>
      </c>
      <c r="Q478" t="s">
        <v>0</v>
      </c>
      <c r="R478">
        <v>7202.3</v>
      </c>
      <c r="S478" t="s">
        <v>152</v>
      </c>
      <c r="T478">
        <v>11</v>
      </c>
      <c r="U478" t="s">
        <v>153</v>
      </c>
      <c r="V478">
        <v>157</v>
      </c>
      <c r="W478" t="s">
        <v>151</v>
      </c>
      <c r="X478">
        <v>914956</v>
      </c>
      <c r="Y478" t="s">
        <v>1</v>
      </c>
      <c r="Z478" t="s">
        <v>885</v>
      </c>
      <c r="AA478" t="s">
        <v>512</v>
      </c>
      <c r="AB478" t="s">
        <v>1707</v>
      </c>
      <c r="AC478" t="s">
        <v>421</v>
      </c>
      <c r="AD478" t="s">
        <v>1708</v>
      </c>
      <c r="AE478" t="s">
        <v>421</v>
      </c>
      <c r="AF478" t="s">
        <v>1709</v>
      </c>
      <c r="AG478" t="s">
        <v>421</v>
      </c>
      <c r="AH478" t="s">
        <v>1710</v>
      </c>
      <c r="AI478" t="s">
        <v>421</v>
      </c>
      <c r="AJ478" t="s">
        <v>1711</v>
      </c>
      <c r="AK478" t="s">
        <v>421</v>
      </c>
      <c r="AL478">
        <v>5.9032758185399999E-2</v>
      </c>
      <c r="AM478" t="s">
        <v>5</v>
      </c>
      <c r="AN478">
        <v>0.91104499999999999</v>
      </c>
      <c r="AO478" t="s">
        <v>4</v>
      </c>
      <c r="AP478">
        <v>3.9767332</v>
      </c>
    </row>
    <row r="479" spans="1:48" x14ac:dyDescent="0.25">
      <c r="A479" t="str">
        <f t="shared" si="7"/>
        <v>feynman_I_10_7_860</v>
      </c>
      <c r="B479" t="s">
        <v>57</v>
      </c>
      <c r="C479" t="s">
        <v>189</v>
      </c>
      <c r="D479">
        <v>7200</v>
      </c>
      <c r="E479" t="s">
        <v>190</v>
      </c>
      <c r="F479">
        <v>1000000</v>
      </c>
      <c r="G479" t="s">
        <v>191</v>
      </c>
      <c r="H479">
        <v>860</v>
      </c>
      <c r="I479" t="s">
        <v>192</v>
      </c>
      <c r="J479">
        <v>1E-3</v>
      </c>
      <c r="K479" t="s">
        <v>3</v>
      </c>
      <c r="L479">
        <v>0.99998920000000002</v>
      </c>
      <c r="M479" t="s">
        <v>2</v>
      </c>
      <c r="N479">
        <v>3.9782999999999997E-3</v>
      </c>
      <c r="O479" t="s">
        <v>17</v>
      </c>
      <c r="P479">
        <v>18</v>
      </c>
      <c r="Q479" t="s">
        <v>0</v>
      </c>
      <c r="R479">
        <v>5648.2</v>
      </c>
      <c r="S479" t="s">
        <v>152</v>
      </c>
      <c r="T479">
        <v>8</v>
      </c>
      <c r="U479" t="s">
        <v>153</v>
      </c>
      <c r="V479">
        <v>1073</v>
      </c>
      <c r="W479" t="s">
        <v>151</v>
      </c>
      <c r="X479">
        <v>1000370</v>
      </c>
      <c r="Y479" t="s">
        <v>1</v>
      </c>
      <c r="Z479" t="s">
        <v>886</v>
      </c>
      <c r="AA479" t="s">
        <v>512</v>
      </c>
      <c r="AB479" t="s">
        <v>1712</v>
      </c>
      <c r="AC479" t="s">
        <v>421</v>
      </c>
      <c r="AD479" t="s">
        <v>1713</v>
      </c>
      <c r="AE479" t="s">
        <v>5</v>
      </c>
      <c r="AF479">
        <v>0.99998909999999996</v>
      </c>
      <c r="AG479" t="s">
        <v>4</v>
      </c>
      <c r="AH479">
        <v>4.0115000000000003E-3</v>
      </c>
    </row>
    <row r="480" spans="1:48" x14ac:dyDescent="0.25">
      <c r="A480" t="str">
        <f t="shared" si="7"/>
        <v>feynman_I_25_13_5390</v>
      </c>
      <c r="B480" t="s">
        <v>35</v>
      </c>
      <c r="C480" t="s">
        <v>189</v>
      </c>
      <c r="D480">
        <v>7200</v>
      </c>
      <c r="E480" t="s">
        <v>190</v>
      </c>
      <c r="F480">
        <v>1000000</v>
      </c>
      <c r="G480" t="s">
        <v>191</v>
      </c>
      <c r="H480">
        <v>5390</v>
      </c>
      <c r="I480" t="s">
        <v>192</v>
      </c>
      <c r="J480">
        <v>1E-3</v>
      </c>
      <c r="K480" t="s">
        <v>3</v>
      </c>
      <c r="L480">
        <v>1</v>
      </c>
      <c r="M480" t="s">
        <v>2</v>
      </c>
      <c r="N480">
        <v>0</v>
      </c>
      <c r="O480" t="s">
        <v>17</v>
      </c>
      <c r="P480">
        <v>8</v>
      </c>
      <c r="Q480" t="s">
        <v>0</v>
      </c>
      <c r="R480">
        <v>4</v>
      </c>
      <c r="S480" t="s">
        <v>152</v>
      </c>
      <c r="T480">
        <v>1</v>
      </c>
      <c r="U480" t="s">
        <v>153</v>
      </c>
      <c r="V480">
        <v>2</v>
      </c>
      <c r="W480" t="s">
        <v>151</v>
      </c>
      <c r="X480">
        <v>798</v>
      </c>
      <c r="Y480" t="s">
        <v>1</v>
      </c>
      <c r="Z480" t="s">
        <v>521</v>
      </c>
      <c r="AA480" t="s">
        <v>512</v>
      </c>
      <c r="AB480" t="s">
        <v>522</v>
      </c>
      <c r="AC480" t="s">
        <v>5</v>
      </c>
      <c r="AD480">
        <v>1</v>
      </c>
      <c r="AE480" t="s">
        <v>4</v>
      </c>
      <c r="AF480">
        <v>0</v>
      </c>
    </row>
    <row r="481" spans="1:52" x14ac:dyDescent="0.25">
      <c r="A481" t="str">
        <f t="shared" si="7"/>
        <v>feynman_II_34_2a_5390</v>
      </c>
      <c r="B481" t="s">
        <v>66</v>
      </c>
      <c r="C481" t="s">
        <v>189</v>
      </c>
      <c r="D481">
        <v>7200</v>
      </c>
      <c r="E481" t="s">
        <v>190</v>
      </c>
      <c r="F481">
        <v>1000000</v>
      </c>
      <c r="G481" t="s">
        <v>191</v>
      </c>
      <c r="H481">
        <v>5390</v>
      </c>
      <c r="I481" t="s">
        <v>192</v>
      </c>
      <c r="J481">
        <v>1E-3</v>
      </c>
      <c r="K481" t="s">
        <v>3</v>
      </c>
      <c r="L481">
        <v>1</v>
      </c>
      <c r="M481" t="s">
        <v>2</v>
      </c>
      <c r="N481">
        <v>0</v>
      </c>
      <c r="O481" t="s">
        <v>17</v>
      </c>
      <c r="P481">
        <v>10</v>
      </c>
      <c r="Q481" t="s">
        <v>0</v>
      </c>
      <c r="R481">
        <v>7.2</v>
      </c>
      <c r="S481" t="s">
        <v>152</v>
      </c>
      <c r="T481">
        <v>1</v>
      </c>
      <c r="U481" t="s">
        <v>153</v>
      </c>
      <c r="V481">
        <v>3</v>
      </c>
      <c r="W481" t="s">
        <v>151</v>
      </c>
      <c r="X481">
        <v>1629</v>
      </c>
      <c r="Y481" t="s">
        <v>1</v>
      </c>
      <c r="Z481" t="s">
        <v>535</v>
      </c>
      <c r="AA481" t="s">
        <v>512</v>
      </c>
      <c r="AB481" t="s">
        <v>536</v>
      </c>
      <c r="AC481" t="s">
        <v>5</v>
      </c>
      <c r="AD481">
        <v>1</v>
      </c>
      <c r="AE481" t="s">
        <v>4</v>
      </c>
      <c r="AF481">
        <v>0</v>
      </c>
    </row>
    <row r="482" spans="1:52" x14ac:dyDescent="0.25">
      <c r="A482" t="str">
        <f t="shared" si="7"/>
        <v>feynman_I_43_16_5390</v>
      </c>
      <c r="B482" t="s">
        <v>100</v>
      </c>
      <c r="C482" t="s">
        <v>189</v>
      </c>
      <c r="D482">
        <v>7200</v>
      </c>
      <c r="E482" t="s">
        <v>190</v>
      </c>
      <c r="F482">
        <v>1000000</v>
      </c>
      <c r="G482" t="s">
        <v>191</v>
      </c>
      <c r="H482">
        <v>5390</v>
      </c>
      <c r="I482" t="s">
        <v>192</v>
      </c>
      <c r="J482">
        <v>1E-3</v>
      </c>
      <c r="K482" t="s">
        <v>3</v>
      </c>
      <c r="L482">
        <v>1</v>
      </c>
      <c r="M482" t="s">
        <v>2</v>
      </c>
      <c r="N482">
        <v>0</v>
      </c>
      <c r="O482" t="s">
        <v>17</v>
      </c>
      <c r="P482">
        <v>12</v>
      </c>
      <c r="Q482" t="s">
        <v>0</v>
      </c>
      <c r="R482">
        <v>11.5</v>
      </c>
      <c r="S482" t="s">
        <v>152</v>
      </c>
      <c r="T482">
        <v>1</v>
      </c>
      <c r="U482" t="s">
        <v>153</v>
      </c>
      <c r="V482">
        <v>4</v>
      </c>
      <c r="W482" t="s">
        <v>151</v>
      </c>
      <c r="X482">
        <v>2675</v>
      </c>
      <c r="Y482" t="s">
        <v>1</v>
      </c>
      <c r="Z482" t="s">
        <v>555</v>
      </c>
      <c r="AA482" t="s">
        <v>512</v>
      </c>
      <c r="AB482" t="s">
        <v>556</v>
      </c>
      <c r="AC482" t="s">
        <v>5</v>
      </c>
      <c r="AD482">
        <v>1</v>
      </c>
      <c r="AE482" t="s">
        <v>4</v>
      </c>
      <c r="AF482">
        <v>0</v>
      </c>
    </row>
    <row r="483" spans="1:52" x14ac:dyDescent="0.25">
      <c r="A483" t="str">
        <f t="shared" si="7"/>
        <v>strogatz_glider2_5390</v>
      </c>
      <c r="B483" t="s">
        <v>19</v>
      </c>
      <c r="C483" t="s">
        <v>189</v>
      </c>
      <c r="D483">
        <v>7200</v>
      </c>
      <c r="E483" t="s">
        <v>190</v>
      </c>
      <c r="F483">
        <v>1000000</v>
      </c>
      <c r="G483" t="s">
        <v>191</v>
      </c>
      <c r="H483">
        <v>5390</v>
      </c>
      <c r="I483" t="s">
        <v>192</v>
      </c>
      <c r="J483">
        <v>1E-3</v>
      </c>
      <c r="K483" t="s">
        <v>3</v>
      </c>
      <c r="L483">
        <v>1</v>
      </c>
      <c r="M483" t="s">
        <v>2</v>
      </c>
      <c r="N483">
        <v>0</v>
      </c>
      <c r="O483" t="s">
        <v>17</v>
      </c>
      <c r="P483">
        <v>15</v>
      </c>
      <c r="Q483" t="s">
        <v>0</v>
      </c>
      <c r="R483">
        <v>11.8</v>
      </c>
      <c r="S483" t="s">
        <v>152</v>
      </c>
      <c r="T483">
        <v>2</v>
      </c>
      <c r="U483" t="s">
        <v>153</v>
      </c>
      <c r="V483">
        <v>12</v>
      </c>
      <c r="W483" t="s">
        <v>151</v>
      </c>
      <c r="X483">
        <v>7782</v>
      </c>
      <c r="Y483" t="s">
        <v>1</v>
      </c>
      <c r="Z483" t="s">
        <v>887</v>
      </c>
      <c r="AA483" t="s">
        <v>512</v>
      </c>
      <c r="AB483" t="s">
        <v>1714</v>
      </c>
      <c r="AC483" t="s">
        <v>421</v>
      </c>
      <c r="AD483" t="s">
        <v>427</v>
      </c>
      <c r="AE483" t="s">
        <v>5</v>
      </c>
      <c r="AF483">
        <v>1</v>
      </c>
      <c r="AG483" t="s">
        <v>4</v>
      </c>
      <c r="AH483">
        <v>0</v>
      </c>
    </row>
    <row r="484" spans="1:52" x14ac:dyDescent="0.25">
      <c r="A484" t="str">
        <f t="shared" si="7"/>
        <v>feynman_II_27_16_5390</v>
      </c>
      <c r="B484" t="s">
        <v>79</v>
      </c>
      <c r="C484" t="s">
        <v>189</v>
      </c>
      <c r="D484">
        <v>7200</v>
      </c>
      <c r="E484" t="s">
        <v>190</v>
      </c>
      <c r="F484">
        <v>1000000</v>
      </c>
      <c r="G484" t="s">
        <v>191</v>
      </c>
      <c r="H484">
        <v>5390</v>
      </c>
      <c r="I484" t="s">
        <v>192</v>
      </c>
      <c r="J484">
        <v>1E-3</v>
      </c>
      <c r="K484" t="s">
        <v>3</v>
      </c>
      <c r="L484">
        <v>1</v>
      </c>
      <c r="M484" t="s">
        <v>2</v>
      </c>
      <c r="N484">
        <v>0</v>
      </c>
      <c r="O484" t="s">
        <v>17</v>
      </c>
      <c r="P484">
        <v>10</v>
      </c>
      <c r="Q484" t="s">
        <v>0</v>
      </c>
      <c r="R484">
        <v>12</v>
      </c>
      <c r="S484" t="s">
        <v>152</v>
      </c>
      <c r="T484">
        <v>1</v>
      </c>
      <c r="U484" t="s">
        <v>153</v>
      </c>
      <c r="V484">
        <v>4</v>
      </c>
      <c r="W484" t="s">
        <v>151</v>
      </c>
      <c r="X484">
        <v>2528</v>
      </c>
      <c r="Y484" t="s">
        <v>1</v>
      </c>
      <c r="Z484" t="s">
        <v>585</v>
      </c>
      <c r="AA484" t="s">
        <v>512</v>
      </c>
      <c r="AB484" t="s">
        <v>586</v>
      </c>
      <c r="AC484" t="s">
        <v>5</v>
      </c>
      <c r="AD484">
        <v>1</v>
      </c>
      <c r="AE484" t="s">
        <v>4</v>
      </c>
      <c r="AF484">
        <v>0</v>
      </c>
    </row>
    <row r="485" spans="1:52" x14ac:dyDescent="0.25">
      <c r="A485" t="str">
        <f t="shared" si="7"/>
        <v>feynman_test_19_5390</v>
      </c>
      <c r="B485" t="s">
        <v>139</v>
      </c>
      <c r="C485" t="s">
        <v>189</v>
      </c>
      <c r="D485">
        <v>7200</v>
      </c>
      <c r="E485" t="s">
        <v>190</v>
      </c>
      <c r="F485">
        <v>1000000</v>
      </c>
      <c r="G485" t="s">
        <v>191</v>
      </c>
      <c r="H485">
        <v>5390</v>
      </c>
      <c r="I485" t="s">
        <v>192</v>
      </c>
      <c r="J485">
        <v>1E-3</v>
      </c>
      <c r="K485" t="s">
        <v>3</v>
      </c>
      <c r="L485">
        <v>1</v>
      </c>
      <c r="M485" t="s">
        <v>2</v>
      </c>
      <c r="N485">
        <v>0</v>
      </c>
      <c r="O485" t="s">
        <v>17</v>
      </c>
      <c r="P485">
        <v>50</v>
      </c>
      <c r="Q485" t="s">
        <v>0</v>
      </c>
      <c r="R485">
        <v>217.8</v>
      </c>
      <c r="S485" t="s">
        <v>152</v>
      </c>
      <c r="T485">
        <v>1</v>
      </c>
      <c r="U485" t="s">
        <v>153</v>
      </c>
      <c r="V485">
        <v>11</v>
      </c>
      <c r="W485" t="s">
        <v>151</v>
      </c>
      <c r="X485">
        <v>30452</v>
      </c>
      <c r="Y485" t="s">
        <v>1</v>
      </c>
      <c r="Z485" t="s">
        <v>658</v>
      </c>
      <c r="AA485" t="s">
        <v>512</v>
      </c>
      <c r="AB485" t="s">
        <v>659</v>
      </c>
      <c r="AC485" t="s">
        <v>421</v>
      </c>
      <c r="AD485" t="s">
        <v>509</v>
      </c>
      <c r="AE485" t="s">
        <v>418</v>
      </c>
      <c r="AF485" t="s">
        <v>510</v>
      </c>
      <c r="AG485" t="s">
        <v>5</v>
      </c>
      <c r="AH485">
        <v>1</v>
      </c>
      <c r="AI485" t="s">
        <v>4</v>
      </c>
      <c r="AJ485">
        <v>0</v>
      </c>
    </row>
    <row r="486" spans="1:52" x14ac:dyDescent="0.25">
      <c r="A486" t="str">
        <f t="shared" si="7"/>
        <v>feynman_I_12_2_5390</v>
      </c>
      <c r="B486" t="s">
        <v>110</v>
      </c>
      <c r="C486" t="s">
        <v>189</v>
      </c>
      <c r="D486">
        <v>7200</v>
      </c>
      <c r="E486" t="s">
        <v>190</v>
      </c>
      <c r="F486">
        <v>1000000</v>
      </c>
      <c r="G486" t="s">
        <v>191</v>
      </c>
      <c r="H486">
        <v>5390</v>
      </c>
      <c r="I486" t="s">
        <v>192</v>
      </c>
      <c r="J486">
        <v>1E-3</v>
      </c>
      <c r="K486" t="s">
        <v>3</v>
      </c>
      <c r="L486">
        <v>1</v>
      </c>
      <c r="M486" t="s">
        <v>2</v>
      </c>
      <c r="N486">
        <v>0</v>
      </c>
      <c r="O486" t="s">
        <v>17</v>
      </c>
      <c r="P486">
        <v>14</v>
      </c>
      <c r="Q486" t="s">
        <v>0</v>
      </c>
      <c r="R486">
        <v>18.399999999999999</v>
      </c>
      <c r="S486" t="s">
        <v>152</v>
      </c>
      <c r="T486">
        <v>1</v>
      </c>
      <c r="U486" t="s">
        <v>153</v>
      </c>
      <c r="V486">
        <v>5</v>
      </c>
      <c r="W486" t="s">
        <v>151</v>
      </c>
      <c r="X486">
        <v>3736</v>
      </c>
      <c r="Y486" t="s">
        <v>1</v>
      </c>
      <c r="Z486" t="s">
        <v>622</v>
      </c>
      <c r="AA486" t="s">
        <v>512</v>
      </c>
      <c r="AB486" t="s">
        <v>623</v>
      </c>
      <c r="AC486" t="s">
        <v>5</v>
      </c>
      <c r="AD486">
        <v>1</v>
      </c>
      <c r="AE486" t="s">
        <v>4</v>
      </c>
      <c r="AF486">
        <v>0</v>
      </c>
    </row>
    <row r="487" spans="1:52" x14ac:dyDescent="0.25">
      <c r="A487" t="str">
        <f t="shared" si="7"/>
        <v>feynman_I_29_16_5390</v>
      </c>
      <c r="B487" t="s">
        <v>88</v>
      </c>
      <c r="C487" t="s">
        <v>189</v>
      </c>
      <c r="D487">
        <v>7200</v>
      </c>
      <c r="E487" t="s">
        <v>190</v>
      </c>
      <c r="F487">
        <v>1000000</v>
      </c>
      <c r="G487" t="s">
        <v>191</v>
      </c>
      <c r="H487">
        <v>5390</v>
      </c>
      <c r="I487" t="s">
        <v>192</v>
      </c>
      <c r="J487">
        <v>1E-3</v>
      </c>
      <c r="K487" t="s">
        <v>3</v>
      </c>
      <c r="L487">
        <v>0.96866870000000005</v>
      </c>
      <c r="M487" t="s">
        <v>2</v>
      </c>
      <c r="N487">
        <v>0.33929959999999998</v>
      </c>
      <c r="O487" t="s">
        <v>17</v>
      </c>
      <c r="P487">
        <v>76</v>
      </c>
      <c r="Q487" t="s">
        <v>0</v>
      </c>
      <c r="R487">
        <v>7201.3</v>
      </c>
      <c r="S487" t="s">
        <v>152</v>
      </c>
      <c r="T487">
        <v>6</v>
      </c>
      <c r="U487" t="s">
        <v>153</v>
      </c>
      <c r="V487">
        <v>201</v>
      </c>
      <c r="W487" t="s">
        <v>151</v>
      </c>
      <c r="X487">
        <v>769826</v>
      </c>
      <c r="Y487" t="s">
        <v>1</v>
      </c>
      <c r="Z487" t="e" cm="1">
        <f t="array" aca="1" ref="Z487" ca="1">-2.8595382073185+(1.0680176774014*x0)+(1.0994122313107*X1)+(0.1130568400529*X3)+(0.4972240814775*X2)+((0.0979031869896*pow(X2,-1))*pow(X3,2))+((-700108.344207152*X2)*pow(((X2*pow(X3,-1))+(X3*pow(X2,-1))),-20))+(((-16.049483458932*pow(((-1+((0.3183098861838*X2)*SIN(pow(X3,-1))))+((0.3183098861838*X3)*SIN(pow(X2,-1)))),2))*LOG(x0))*LOG(X1))</f>
        <v>#NAME?</v>
      </c>
      <c r="AA487" t="s">
        <v>512</v>
      </c>
      <c r="AB487" t="s">
        <v>1715</v>
      </c>
      <c r="AC487" t="s">
        <v>421</v>
      </c>
      <c r="AD487" t="s">
        <v>1716</v>
      </c>
      <c r="AE487" t="s">
        <v>421</v>
      </c>
      <c r="AF487" t="s">
        <v>1717</v>
      </c>
      <c r="AG487" t="s">
        <v>418</v>
      </c>
      <c r="AH487" t="s">
        <v>1718</v>
      </c>
      <c r="AI487" t="s">
        <v>421</v>
      </c>
      <c r="AJ487" t="s">
        <v>1719</v>
      </c>
      <c r="AK487" t="s">
        <v>421</v>
      </c>
      <c r="AL487" t="s">
        <v>1720</v>
      </c>
      <c r="AM487" t="s">
        <v>421</v>
      </c>
      <c r="AN487" t="s">
        <v>1721</v>
      </c>
      <c r="AO487" t="s">
        <v>418</v>
      </c>
      <c r="AP487" t="s">
        <v>1722</v>
      </c>
      <c r="AQ487" t="s">
        <v>421</v>
      </c>
      <c r="AR487" t="s">
        <v>1723</v>
      </c>
      <c r="AS487" t="s">
        <v>418</v>
      </c>
      <c r="AT487" t="s">
        <v>1724</v>
      </c>
      <c r="AU487" t="s">
        <v>418</v>
      </c>
      <c r="AV487">
        <v>2.8595382073184998</v>
      </c>
      <c r="AW487" t="s">
        <v>5</v>
      </c>
      <c r="AX487">
        <v>0.9692771</v>
      </c>
      <c r="AY487" t="s">
        <v>4</v>
      </c>
      <c r="AZ487">
        <v>0.33744269999999998</v>
      </c>
    </row>
    <row r="488" spans="1:52" x14ac:dyDescent="0.25">
      <c r="A488" t="str">
        <f t="shared" si="7"/>
        <v>feynman_III_8_54_16850</v>
      </c>
      <c r="B488" t="s">
        <v>74</v>
      </c>
      <c r="C488" t="s">
        <v>189</v>
      </c>
      <c r="D488">
        <v>7200</v>
      </c>
      <c r="E488" t="s">
        <v>190</v>
      </c>
      <c r="F488">
        <v>1000000</v>
      </c>
      <c r="G488" t="s">
        <v>191</v>
      </c>
      <c r="H488">
        <v>16850</v>
      </c>
      <c r="I488" t="s">
        <v>192</v>
      </c>
      <c r="J488">
        <v>1E-3</v>
      </c>
      <c r="K488" t="s">
        <v>3</v>
      </c>
      <c r="L488">
        <v>0.99843210000000004</v>
      </c>
      <c r="M488" t="s">
        <v>2</v>
      </c>
      <c r="N488">
        <v>1.40065E-2</v>
      </c>
      <c r="O488" t="s">
        <v>17</v>
      </c>
      <c r="P488">
        <v>17</v>
      </c>
      <c r="Q488" t="s">
        <v>0</v>
      </c>
      <c r="R488">
        <v>5849.2</v>
      </c>
      <c r="S488" t="s">
        <v>152</v>
      </c>
      <c r="T488">
        <v>4</v>
      </c>
      <c r="U488" t="s">
        <v>153</v>
      </c>
      <c r="V488">
        <v>681</v>
      </c>
      <c r="W488" t="s">
        <v>151</v>
      </c>
      <c r="X488">
        <v>1000379</v>
      </c>
      <c r="Y488" t="s">
        <v>1</v>
      </c>
      <c r="Z488" t="s">
        <v>888</v>
      </c>
      <c r="AA488" t="s">
        <v>512</v>
      </c>
      <c r="AB488">
        <v>0.50014119584810002</v>
      </c>
      <c r="AC488" t="s">
        <v>418</v>
      </c>
      <c r="AD488" t="s">
        <v>1725</v>
      </c>
      <c r="AE488" t="s">
        <v>418</v>
      </c>
      <c r="AF488" t="s">
        <v>1726</v>
      </c>
      <c r="AG488" t="s">
        <v>5</v>
      </c>
      <c r="AH488">
        <v>0.9983976</v>
      </c>
      <c r="AI488" t="s">
        <v>4</v>
      </c>
      <c r="AJ488">
        <v>1.41148E-2</v>
      </c>
    </row>
    <row r="489" spans="1:52" x14ac:dyDescent="0.25">
      <c r="A489" t="str">
        <f t="shared" si="7"/>
        <v>feynman_II_2_42_5390</v>
      </c>
      <c r="B489" t="s">
        <v>127</v>
      </c>
      <c r="C489" t="s">
        <v>189</v>
      </c>
      <c r="D489">
        <v>7200</v>
      </c>
      <c r="E489" t="s">
        <v>190</v>
      </c>
      <c r="F489">
        <v>1000000</v>
      </c>
      <c r="G489" t="s">
        <v>191</v>
      </c>
      <c r="H489">
        <v>5390</v>
      </c>
      <c r="I489" t="s">
        <v>192</v>
      </c>
      <c r="J489">
        <v>1E-3</v>
      </c>
      <c r="K489" t="s">
        <v>3</v>
      </c>
      <c r="L489">
        <v>1</v>
      </c>
      <c r="M489" t="s">
        <v>2</v>
      </c>
      <c r="N489">
        <v>0</v>
      </c>
      <c r="O489" t="s">
        <v>17</v>
      </c>
      <c r="P489">
        <v>24</v>
      </c>
      <c r="Q489" t="s">
        <v>0</v>
      </c>
      <c r="R489">
        <v>754.1</v>
      </c>
      <c r="S489" t="s">
        <v>152</v>
      </c>
      <c r="T489">
        <v>5</v>
      </c>
      <c r="U489" t="s">
        <v>153</v>
      </c>
      <c r="V489">
        <v>35</v>
      </c>
      <c r="W489" t="s">
        <v>151</v>
      </c>
      <c r="X489">
        <v>93280</v>
      </c>
      <c r="Y489" t="s">
        <v>1</v>
      </c>
      <c r="Z489" t="s">
        <v>889</v>
      </c>
      <c r="AA489" t="s">
        <v>512</v>
      </c>
      <c r="AB489" t="s">
        <v>1727</v>
      </c>
      <c r="AC489" t="s">
        <v>421</v>
      </c>
      <c r="AD489" t="s">
        <v>1728</v>
      </c>
      <c r="AE489" t="s">
        <v>5</v>
      </c>
      <c r="AF489">
        <v>1</v>
      </c>
      <c r="AG489" t="s">
        <v>4</v>
      </c>
      <c r="AH489">
        <v>0</v>
      </c>
    </row>
    <row r="490" spans="1:52" x14ac:dyDescent="0.25">
      <c r="A490" t="str">
        <f t="shared" si="7"/>
        <v>feynman_I_39_1_16850</v>
      </c>
      <c r="B490" t="s">
        <v>39</v>
      </c>
      <c r="C490" t="s">
        <v>189</v>
      </c>
      <c r="D490">
        <v>7200</v>
      </c>
      <c r="E490" t="s">
        <v>190</v>
      </c>
      <c r="F490">
        <v>1000000</v>
      </c>
      <c r="G490" t="s">
        <v>191</v>
      </c>
      <c r="H490">
        <v>16850</v>
      </c>
      <c r="I490" t="s">
        <v>192</v>
      </c>
      <c r="J490">
        <v>1E-3</v>
      </c>
      <c r="K490" t="s">
        <v>3</v>
      </c>
      <c r="L490">
        <v>1</v>
      </c>
      <c r="M490" t="s">
        <v>2</v>
      </c>
      <c r="N490">
        <v>0</v>
      </c>
      <c r="O490" t="s">
        <v>17</v>
      </c>
      <c r="P490">
        <v>6</v>
      </c>
      <c r="Q490" t="s">
        <v>0</v>
      </c>
      <c r="R490">
        <v>2.2999999999999998</v>
      </c>
      <c r="S490" t="s">
        <v>152</v>
      </c>
      <c r="T490">
        <v>1</v>
      </c>
      <c r="U490" t="s">
        <v>153</v>
      </c>
      <c r="V490">
        <v>2</v>
      </c>
      <c r="W490" t="s">
        <v>151</v>
      </c>
      <c r="X490">
        <v>520</v>
      </c>
      <c r="Y490" t="s">
        <v>1</v>
      </c>
      <c r="Z490" t="s">
        <v>515</v>
      </c>
      <c r="AA490" t="s">
        <v>512</v>
      </c>
      <c r="AB490" t="s">
        <v>516</v>
      </c>
      <c r="AC490" t="s">
        <v>5</v>
      </c>
      <c r="AD490">
        <v>1</v>
      </c>
      <c r="AE490" t="s">
        <v>4</v>
      </c>
      <c r="AF490">
        <v>0</v>
      </c>
    </row>
    <row r="491" spans="1:52" x14ac:dyDescent="0.25">
      <c r="A491" t="str">
        <f t="shared" si="7"/>
        <v>feynman_II_34_2_16850</v>
      </c>
      <c r="B491" t="s">
        <v>63</v>
      </c>
      <c r="C491" t="s">
        <v>189</v>
      </c>
      <c r="D491">
        <v>7200</v>
      </c>
      <c r="E491" t="s">
        <v>190</v>
      </c>
      <c r="F491">
        <v>1000000</v>
      </c>
      <c r="G491" t="s">
        <v>191</v>
      </c>
      <c r="H491">
        <v>16850</v>
      </c>
      <c r="I491" t="s">
        <v>192</v>
      </c>
      <c r="J491">
        <v>1E-3</v>
      </c>
      <c r="K491" t="s">
        <v>3</v>
      </c>
      <c r="L491">
        <v>1</v>
      </c>
      <c r="M491" t="s">
        <v>2</v>
      </c>
      <c r="N491">
        <v>0</v>
      </c>
      <c r="O491" t="s">
        <v>17</v>
      </c>
      <c r="P491">
        <v>8</v>
      </c>
      <c r="Q491" t="s">
        <v>0</v>
      </c>
      <c r="R491">
        <v>5.4</v>
      </c>
      <c r="S491" t="s">
        <v>152</v>
      </c>
      <c r="T491">
        <v>1</v>
      </c>
      <c r="U491" t="s">
        <v>153</v>
      </c>
      <c r="V491">
        <v>3</v>
      </c>
      <c r="W491" t="s">
        <v>151</v>
      </c>
      <c r="X491">
        <v>1106</v>
      </c>
      <c r="Y491" t="s">
        <v>1</v>
      </c>
      <c r="Z491" t="s">
        <v>529</v>
      </c>
      <c r="AA491" t="s">
        <v>512</v>
      </c>
      <c r="AB491" t="s">
        <v>530</v>
      </c>
      <c r="AC491" t="s">
        <v>5</v>
      </c>
      <c r="AD491">
        <v>1</v>
      </c>
      <c r="AE491" t="s">
        <v>4</v>
      </c>
      <c r="AF491">
        <v>0</v>
      </c>
    </row>
    <row r="492" spans="1:52" x14ac:dyDescent="0.25">
      <c r="A492" t="str">
        <f t="shared" si="7"/>
        <v>feynman_III_15_27_16850</v>
      </c>
      <c r="B492" t="s">
        <v>59</v>
      </c>
      <c r="C492" t="s">
        <v>189</v>
      </c>
      <c r="D492">
        <v>7200</v>
      </c>
      <c r="E492" t="s">
        <v>190</v>
      </c>
      <c r="F492">
        <v>1000000</v>
      </c>
      <c r="G492" t="s">
        <v>191</v>
      </c>
      <c r="H492">
        <v>16850</v>
      </c>
      <c r="I492" t="s">
        <v>192</v>
      </c>
      <c r="J492">
        <v>1E-3</v>
      </c>
      <c r="K492" t="s">
        <v>3</v>
      </c>
      <c r="L492">
        <v>1</v>
      </c>
      <c r="M492" t="s">
        <v>2</v>
      </c>
      <c r="N492">
        <v>0</v>
      </c>
      <c r="O492" t="s">
        <v>17</v>
      </c>
      <c r="P492">
        <v>12</v>
      </c>
      <c r="Q492" t="s">
        <v>0</v>
      </c>
      <c r="R492">
        <v>8.5</v>
      </c>
      <c r="S492" t="s">
        <v>152</v>
      </c>
      <c r="T492">
        <v>1</v>
      </c>
      <c r="U492" t="s">
        <v>153</v>
      </c>
      <c r="V492">
        <v>3</v>
      </c>
      <c r="W492" t="s">
        <v>151</v>
      </c>
      <c r="X492">
        <v>1774</v>
      </c>
      <c r="Y492" t="s">
        <v>1</v>
      </c>
      <c r="Z492" t="s">
        <v>545</v>
      </c>
      <c r="AA492" t="s">
        <v>512</v>
      </c>
      <c r="AB492" t="s">
        <v>546</v>
      </c>
      <c r="AC492" t="s">
        <v>5</v>
      </c>
      <c r="AD492">
        <v>1</v>
      </c>
      <c r="AE492" t="s">
        <v>4</v>
      </c>
      <c r="AF492">
        <v>0</v>
      </c>
    </row>
    <row r="493" spans="1:52" x14ac:dyDescent="0.25">
      <c r="A493" t="str">
        <f t="shared" si="7"/>
        <v>feynman_I_39_22_16850</v>
      </c>
      <c r="B493" t="s">
        <v>99</v>
      </c>
      <c r="C493" t="s">
        <v>189</v>
      </c>
      <c r="D493">
        <v>7200</v>
      </c>
      <c r="E493" t="s">
        <v>190</v>
      </c>
      <c r="F493">
        <v>1000000</v>
      </c>
      <c r="G493" t="s">
        <v>191</v>
      </c>
      <c r="H493">
        <v>16850</v>
      </c>
      <c r="I493" t="s">
        <v>192</v>
      </c>
      <c r="J493">
        <v>1E-3</v>
      </c>
      <c r="K493" t="s">
        <v>3</v>
      </c>
      <c r="L493">
        <v>1</v>
      </c>
      <c r="M493" t="s">
        <v>2</v>
      </c>
      <c r="N493">
        <v>0</v>
      </c>
      <c r="O493" t="s">
        <v>17</v>
      </c>
      <c r="P493">
        <v>12</v>
      </c>
      <c r="Q493" t="s">
        <v>0</v>
      </c>
      <c r="R493">
        <v>11.9</v>
      </c>
      <c r="S493" t="s">
        <v>152</v>
      </c>
      <c r="T493">
        <v>1</v>
      </c>
      <c r="U493" t="s">
        <v>153</v>
      </c>
      <c r="V493">
        <v>4</v>
      </c>
      <c r="W493" t="s">
        <v>151</v>
      </c>
      <c r="X493">
        <v>2582</v>
      </c>
      <c r="Y493" t="s">
        <v>1</v>
      </c>
      <c r="Z493" t="s">
        <v>551</v>
      </c>
      <c r="AA493" t="s">
        <v>512</v>
      </c>
      <c r="AB493" t="s">
        <v>552</v>
      </c>
      <c r="AC493" t="s">
        <v>5</v>
      </c>
      <c r="AD493">
        <v>1</v>
      </c>
      <c r="AE493" t="s">
        <v>4</v>
      </c>
      <c r="AF493">
        <v>0</v>
      </c>
    </row>
    <row r="494" spans="1:52" x14ac:dyDescent="0.25">
      <c r="A494" t="str">
        <f t="shared" si="7"/>
        <v>feynman_I_43_43_16850</v>
      </c>
      <c r="B494" t="s">
        <v>90</v>
      </c>
      <c r="C494" t="s">
        <v>189</v>
      </c>
      <c r="D494">
        <v>7200</v>
      </c>
      <c r="E494" t="s">
        <v>190</v>
      </c>
      <c r="F494">
        <v>1000000</v>
      </c>
      <c r="G494" t="s">
        <v>191</v>
      </c>
      <c r="H494">
        <v>16850</v>
      </c>
      <c r="I494" t="s">
        <v>192</v>
      </c>
      <c r="J494">
        <v>1E-3</v>
      </c>
      <c r="K494" t="s">
        <v>3</v>
      </c>
      <c r="L494">
        <v>1</v>
      </c>
      <c r="M494" t="s">
        <v>2</v>
      </c>
      <c r="N494">
        <v>0</v>
      </c>
      <c r="O494" t="s">
        <v>17</v>
      </c>
      <c r="P494">
        <v>18</v>
      </c>
      <c r="Q494" t="s">
        <v>0</v>
      </c>
      <c r="R494">
        <v>22.9</v>
      </c>
      <c r="S494" t="s">
        <v>152</v>
      </c>
      <c r="T494">
        <v>1</v>
      </c>
      <c r="U494" t="s">
        <v>153</v>
      </c>
      <c r="V494">
        <v>5</v>
      </c>
      <c r="W494" t="s">
        <v>151</v>
      </c>
      <c r="X494">
        <v>4680</v>
      </c>
      <c r="Y494" t="s">
        <v>1</v>
      </c>
      <c r="Z494" t="s">
        <v>777</v>
      </c>
      <c r="AA494" t="s">
        <v>512</v>
      </c>
      <c r="AB494" t="s">
        <v>1343</v>
      </c>
      <c r="AC494" t="s">
        <v>418</v>
      </c>
      <c r="AD494" t="s">
        <v>442</v>
      </c>
      <c r="AE494" t="s">
        <v>5</v>
      </c>
      <c r="AF494">
        <v>1</v>
      </c>
      <c r="AG494" t="s">
        <v>4</v>
      </c>
      <c r="AH494">
        <v>0</v>
      </c>
    </row>
    <row r="495" spans="1:52" x14ac:dyDescent="0.25">
      <c r="A495" t="str">
        <f t="shared" si="7"/>
        <v>feynman_II_6_15b_5390</v>
      </c>
      <c r="B495" t="s">
        <v>115</v>
      </c>
      <c r="C495" t="s">
        <v>189</v>
      </c>
      <c r="D495">
        <v>7200</v>
      </c>
      <c r="E495" t="s">
        <v>190</v>
      </c>
      <c r="F495">
        <v>1000000</v>
      </c>
      <c r="G495" t="s">
        <v>191</v>
      </c>
      <c r="H495">
        <v>5390</v>
      </c>
      <c r="I495" t="s">
        <v>192</v>
      </c>
      <c r="J495">
        <v>1E-3</v>
      </c>
      <c r="K495" t="s">
        <v>3</v>
      </c>
      <c r="L495">
        <v>1</v>
      </c>
      <c r="M495" t="s">
        <v>2</v>
      </c>
      <c r="N495">
        <v>0</v>
      </c>
      <c r="O495" t="s">
        <v>17</v>
      </c>
      <c r="P495">
        <v>17</v>
      </c>
      <c r="Q495" t="s">
        <v>0</v>
      </c>
      <c r="R495">
        <v>2843.4</v>
      </c>
      <c r="S495" t="s">
        <v>152</v>
      </c>
      <c r="T495">
        <v>3</v>
      </c>
      <c r="U495" t="s">
        <v>153</v>
      </c>
      <c r="V495">
        <v>110</v>
      </c>
      <c r="W495" t="s">
        <v>151</v>
      </c>
      <c r="X495">
        <v>366899</v>
      </c>
      <c r="Y495" t="s">
        <v>1</v>
      </c>
      <c r="Z495" t="s">
        <v>890</v>
      </c>
      <c r="AA495" t="s">
        <v>512</v>
      </c>
      <c r="AB495" t="s">
        <v>891</v>
      </c>
      <c r="AC495" t="s">
        <v>5</v>
      </c>
      <c r="AD495">
        <v>1</v>
      </c>
      <c r="AE495" t="s">
        <v>4</v>
      </c>
      <c r="AF495">
        <v>0</v>
      </c>
    </row>
    <row r="496" spans="1:52" x14ac:dyDescent="0.25">
      <c r="A496" t="str">
        <f t="shared" si="7"/>
        <v>feynman_I_18_4_5390</v>
      </c>
      <c r="B496" t="s">
        <v>85</v>
      </c>
      <c r="C496" t="s">
        <v>189</v>
      </c>
      <c r="D496">
        <v>7200</v>
      </c>
      <c r="E496" t="s">
        <v>190</v>
      </c>
      <c r="F496">
        <v>1000000</v>
      </c>
      <c r="G496" t="s">
        <v>191</v>
      </c>
      <c r="H496">
        <v>5390</v>
      </c>
      <c r="I496" t="s">
        <v>192</v>
      </c>
      <c r="J496">
        <v>1E-3</v>
      </c>
      <c r="K496" t="s">
        <v>3</v>
      </c>
      <c r="L496">
        <v>0.99853550000000002</v>
      </c>
      <c r="M496" t="s">
        <v>2</v>
      </c>
      <c r="N496">
        <v>3.2516099999999999E-2</v>
      </c>
      <c r="O496" t="s">
        <v>17</v>
      </c>
      <c r="P496">
        <v>54</v>
      </c>
      <c r="Q496" t="s">
        <v>0</v>
      </c>
      <c r="R496">
        <v>7201.1</v>
      </c>
      <c r="S496" t="s">
        <v>152</v>
      </c>
      <c r="T496">
        <v>14</v>
      </c>
      <c r="U496" t="s">
        <v>153</v>
      </c>
      <c r="V496">
        <v>349</v>
      </c>
      <c r="W496" t="s">
        <v>151</v>
      </c>
      <c r="X496">
        <v>873521</v>
      </c>
      <c r="Y496" t="s">
        <v>1</v>
      </c>
      <c r="Z496" t="s">
        <v>892</v>
      </c>
      <c r="AA496" t="s">
        <v>512</v>
      </c>
      <c r="AB496" t="s">
        <v>1729</v>
      </c>
      <c r="AC496" t="s">
        <v>418</v>
      </c>
      <c r="AD496" t="s">
        <v>1730</v>
      </c>
      <c r="AE496" t="s">
        <v>421</v>
      </c>
      <c r="AF496" t="s">
        <v>1731</v>
      </c>
      <c r="AG496" t="s">
        <v>421</v>
      </c>
      <c r="AH496" t="s">
        <v>1346</v>
      </c>
      <c r="AI496" t="s">
        <v>418</v>
      </c>
      <c r="AJ496" t="s">
        <v>1732</v>
      </c>
      <c r="AK496" t="s">
        <v>421</v>
      </c>
      <c r="AL496" t="s">
        <v>1346</v>
      </c>
      <c r="AM496" t="s">
        <v>421</v>
      </c>
      <c r="AN496" t="s">
        <v>1733</v>
      </c>
      <c r="AO496" t="s">
        <v>421</v>
      </c>
      <c r="AP496">
        <v>1.3162459901499999E-2</v>
      </c>
      <c r="AQ496" t="s">
        <v>5</v>
      </c>
      <c r="AR496">
        <v>0.99851780000000001</v>
      </c>
      <c r="AS496" t="s">
        <v>4</v>
      </c>
      <c r="AT496">
        <v>3.2739699999999997E-2</v>
      </c>
    </row>
    <row r="497" spans="1:64" x14ac:dyDescent="0.25">
      <c r="A497" t="str">
        <f t="shared" si="7"/>
        <v>strogatz_predprey2_16850</v>
      </c>
      <c r="B497" t="s">
        <v>28</v>
      </c>
      <c r="C497" t="s">
        <v>189</v>
      </c>
      <c r="D497">
        <v>7200</v>
      </c>
      <c r="E497" t="s">
        <v>190</v>
      </c>
      <c r="F497">
        <v>1000000</v>
      </c>
      <c r="G497" t="s">
        <v>191</v>
      </c>
      <c r="H497">
        <v>16850</v>
      </c>
      <c r="I497" t="s">
        <v>192</v>
      </c>
      <c r="J497">
        <v>1E-3</v>
      </c>
      <c r="K497" t="s">
        <v>3</v>
      </c>
      <c r="L497">
        <v>0.99996039999999997</v>
      </c>
      <c r="M497" t="s">
        <v>2</v>
      </c>
      <c r="N497">
        <v>9.7797000000000005E-3</v>
      </c>
      <c r="O497" t="s">
        <v>17</v>
      </c>
      <c r="P497">
        <v>40</v>
      </c>
      <c r="Q497" t="s">
        <v>0</v>
      </c>
      <c r="R497">
        <v>2419.8000000000002</v>
      </c>
      <c r="S497" t="s">
        <v>152</v>
      </c>
      <c r="T497">
        <v>13</v>
      </c>
      <c r="U497" t="s">
        <v>153</v>
      </c>
      <c r="V497">
        <v>859</v>
      </c>
      <c r="W497" t="s">
        <v>151</v>
      </c>
      <c r="X497">
        <v>1000781</v>
      </c>
      <c r="Y497" t="s">
        <v>1</v>
      </c>
      <c r="Z497" t="e" cm="1">
        <f t="array" aca="1" ref="Z497" ca="1">-0.0073372190664+(0.4767343045222*pow((x0*pow(X1,2)),0.5))+(-0.0755098682709*pow((X1+(0.2414530070052*x0)),2))+(-0.031922153242*X1)+((0.0969063294929*pow((x0*pow(X1,2)),0.5))*COS(LOG(x0)))</f>
        <v>#NAME?</v>
      </c>
      <c r="AA497" t="s">
        <v>512</v>
      </c>
      <c r="AB497">
        <f>-0.031922153242*X1</f>
        <v>-14.396891112141999</v>
      </c>
      <c r="AC497" t="s">
        <v>421</v>
      </c>
      <c r="AD497" t="s">
        <v>1734</v>
      </c>
      <c r="AE497" t="s">
        <v>421</v>
      </c>
      <c r="AF497" t="s">
        <v>1735</v>
      </c>
      <c r="AG497" t="s">
        <v>418</v>
      </c>
      <c r="AH497" t="s">
        <v>1736</v>
      </c>
      <c r="AI497" t="s">
        <v>421</v>
      </c>
      <c r="AJ497" t="s">
        <v>1737</v>
      </c>
      <c r="AK497" t="s">
        <v>418</v>
      </c>
      <c r="AL497">
        <v>7.3372190663999999E-3</v>
      </c>
      <c r="AM497" t="s">
        <v>5</v>
      </c>
      <c r="AN497">
        <v>0.99978579999999995</v>
      </c>
      <c r="AO497" t="s">
        <v>4</v>
      </c>
      <c r="AP497">
        <v>2.3095000000000001E-2</v>
      </c>
    </row>
    <row r="498" spans="1:64" x14ac:dyDescent="0.25">
      <c r="A498" t="str">
        <f t="shared" si="7"/>
        <v>feynman_I_13_4_16850</v>
      </c>
      <c r="B498" t="s">
        <v>107</v>
      </c>
      <c r="C498" t="s">
        <v>189</v>
      </c>
      <c r="D498">
        <v>7200</v>
      </c>
      <c r="E498" t="s">
        <v>190</v>
      </c>
      <c r="F498">
        <v>1000000</v>
      </c>
      <c r="G498" t="s">
        <v>191</v>
      </c>
      <c r="H498">
        <v>16850</v>
      </c>
      <c r="I498" t="s">
        <v>192</v>
      </c>
      <c r="J498">
        <v>1E-3</v>
      </c>
      <c r="K498" t="s">
        <v>3</v>
      </c>
      <c r="L498">
        <v>1</v>
      </c>
      <c r="M498" t="s">
        <v>2</v>
      </c>
      <c r="N498">
        <v>0</v>
      </c>
      <c r="O498" t="s">
        <v>17</v>
      </c>
      <c r="P498">
        <v>24</v>
      </c>
      <c r="Q498" t="s">
        <v>0</v>
      </c>
      <c r="R498">
        <v>87.1</v>
      </c>
      <c r="S498" t="s">
        <v>152</v>
      </c>
      <c r="T498">
        <v>1</v>
      </c>
      <c r="U498" t="s">
        <v>153</v>
      </c>
      <c r="V498">
        <v>9</v>
      </c>
      <c r="W498" t="s">
        <v>151</v>
      </c>
      <c r="X498">
        <v>13253</v>
      </c>
      <c r="Y498" t="s">
        <v>1</v>
      </c>
      <c r="Z498" t="s">
        <v>608</v>
      </c>
      <c r="AA498" t="s">
        <v>512</v>
      </c>
      <c r="AB498" t="s">
        <v>609</v>
      </c>
      <c r="AC498" t="s">
        <v>421</v>
      </c>
      <c r="AD498" t="s">
        <v>445</v>
      </c>
      <c r="AE498" t="s">
        <v>421</v>
      </c>
      <c r="AF498" t="s">
        <v>446</v>
      </c>
      <c r="AG498" t="s">
        <v>5</v>
      </c>
      <c r="AH498">
        <v>1</v>
      </c>
      <c r="AI498" t="s">
        <v>4</v>
      </c>
      <c r="AJ498">
        <v>0</v>
      </c>
    </row>
    <row r="499" spans="1:64" x14ac:dyDescent="0.25">
      <c r="A499" t="str">
        <f t="shared" si="7"/>
        <v>feynman_I_8_14_5390</v>
      </c>
      <c r="B499" t="s">
        <v>89</v>
      </c>
      <c r="C499" t="s">
        <v>189</v>
      </c>
      <c r="D499">
        <v>7200</v>
      </c>
      <c r="E499" t="s">
        <v>190</v>
      </c>
      <c r="F499">
        <v>1000000</v>
      </c>
      <c r="G499" t="s">
        <v>191</v>
      </c>
      <c r="H499">
        <v>5390</v>
      </c>
      <c r="I499" t="s">
        <v>192</v>
      </c>
      <c r="J499">
        <v>1E-3</v>
      </c>
      <c r="K499" t="s">
        <v>3</v>
      </c>
      <c r="L499">
        <v>0.96286720000000003</v>
      </c>
      <c r="M499" t="s">
        <v>2</v>
      </c>
      <c r="N499">
        <v>0.19181980000000001</v>
      </c>
      <c r="O499" t="s">
        <v>17</v>
      </c>
      <c r="P499">
        <v>60</v>
      </c>
      <c r="Q499" t="s">
        <v>0</v>
      </c>
      <c r="R499">
        <v>7201.5</v>
      </c>
      <c r="S499" t="s">
        <v>152</v>
      </c>
      <c r="T499">
        <v>8</v>
      </c>
      <c r="U499" t="s">
        <v>153</v>
      </c>
      <c r="V499">
        <v>238</v>
      </c>
      <c r="W499" t="s">
        <v>151</v>
      </c>
      <c r="X499">
        <v>836106</v>
      </c>
      <c r="Y499" t="s">
        <v>1</v>
      </c>
      <c r="Z499" t="s">
        <v>893</v>
      </c>
      <c r="AA499" t="s">
        <v>512</v>
      </c>
      <c r="AB499" t="s">
        <v>1738</v>
      </c>
      <c r="AC499" t="s">
        <v>421</v>
      </c>
      <c r="AD499" t="s">
        <v>1739</v>
      </c>
      <c r="AE499" t="s">
        <v>421</v>
      </c>
      <c r="AF499" t="s">
        <v>1740</v>
      </c>
      <c r="AG499" t="s">
        <v>418</v>
      </c>
      <c r="AH499" t="s">
        <v>1741</v>
      </c>
      <c r="AI499" t="s">
        <v>418</v>
      </c>
      <c r="AJ499" t="s">
        <v>1742</v>
      </c>
      <c r="AK499" t="s">
        <v>421</v>
      </c>
      <c r="AL499" t="s">
        <v>1743</v>
      </c>
      <c r="AM499" t="s">
        <v>421</v>
      </c>
      <c r="AN499" t="s">
        <v>1744</v>
      </c>
      <c r="AO499" t="s">
        <v>421</v>
      </c>
      <c r="AP499">
        <v>2.0248060672281998</v>
      </c>
      <c r="AQ499" t="s">
        <v>5</v>
      </c>
      <c r="AR499">
        <v>0.96326610000000001</v>
      </c>
      <c r="AS499" t="s">
        <v>4</v>
      </c>
      <c r="AT499">
        <v>0.1901929</v>
      </c>
    </row>
    <row r="500" spans="1:64" x14ac:dyDescent="0.25">
      <c r="A500" t="str">
        <f t="shared" si="7"/>
        <v>feynman_test_6_5390</v>
      </c>
      <c r="B500" t="s">
        <v>146</v>
      </c>
      <c r="C500" t="s">
        <v>189</v>
      </c>
      <c r="D500">
        <v>7200</v>
      </c>
      <c r="E500" t="s">
        <v>190</v>
      </c>
      <c r="F500">
        <v>1000000</v>
      </c>
      <c r="G500" t="s">
        <v>191</v>
      </c>
      <c r="H500">
        <v>5390</v>
      </c>
      <c r="I500" t="s">
        <v>192</v>
      </c>
      <c r="J500">
        <v>1E-3</v>
      </c>
      <c r="K500" t="s">
        <v>3</v>
      </c>
      <c r="L500">
        <v>0.98346750000000005</v>
      </c>
      <c r="M500" t="s">
        <v>2</v>
      </c>
      <c r="N500">
        <v>5.8112299999999999E-2</v>
      </c>
      <c r="O500" t="s">
        <v>17</v>
      </c>
      <c r="P500">
        <v>34</v>
      </c>
      <c r="Q500" t="s">
        <v>0</v>
      </c>
      <c r="R500">
        <v>7059.8</v>
      </c>
      <c r="S500" t="s">
        <v>152</v>
      </c>
      <c r="T500">
        <v>6</v>
      </c>
      <c r="U500" t="s">
        <v>153</v>
      </c>
      <c r="V500">
        <v>1105</v>
      </c>
      <c r="W500" t="s">
        <v>151</v>
      </c>
      <c r="X500">
        <v>1002531</v>
      </c>
      <c r="Y500" t="s">
        <v>1</v>
      </c>
      <c r="Z500" t="s">
        <v>894</v>
      </c>
      <c r="AA500" t="s">
        <v>512</v>
      </c>
      <c r="AB500" t="s">
        <v>1745</v>
      </c>
      <c r="AC500" t="s">
        <v>418</v>
      </c>
      <c r="AD500" t="s">
        <v>1746</v>
      </c>
      <c r="AE500" t="s">
        <v>421</v>
      </c>
      <c r="AF500">
        <v>0.98212233810109995</v>
      </c>
      <c r="AG500" t="s">
        <v>5</v>
      </c>
      <c r="AH500">
        <v>0.98430200000000001</v>
      </c>
      <c r="AI500" t="s">
        <v>4</v>
      </c>
      <c r="AJ500">
        <v>5.8715999999999997E-2</v>
      </c>
    </row>
    <row r="501" spans="1:64" x14ac:dyDescent="0.25">
      <c r="A501" t="str">
        <f t="shared" si="7"/>
        <v>feynman_test_9_5390</v>
      </c>
      <c r="B501" t="s">
        <v>136</v>
      </c>
      <c r="C501" t="s">
        <v>189</v>
      </c>
      <c r="D501">
        <v>7200</v>
      </c>
      <c r="E501" t="s">
        <v>190</v>
      </c>
      <c r="F501">
        <v>1000000</v>
      </c>
      <c r="G501" t="s">
        <v>191</v>
      </c>
      <c r="H501">
        <v>5390</v>
      </c>
      <c r="I501" t="s">
        <v>192</v>
      </c>
      <c r="J501">
        <v>1E-3</v>
      </c>
      <c r="K501" t="s">
        <v>3</v>
      </c>
      <c r="L501">
        <v>0.99973409999999996</v>
      </c>
      <c r="M501" t="s">
        <v>2</v>
      </c>
      <c r="N501">
        <v>114.0532485</v>
      </c>
      <c r="O501" t="s">
        <v>17</v>
      </c>
      <c r="P501">
        <v>170</v>
      </c>
      <c r="Q501" t="s">
        <v>0</v>
      </c>
      <c r="R501">
        <v>7208.8</v>
      </c>
      <c r="S501" t="s">
        <v>152</v>
      </c>
      <c r="T501">
        <v>3</v>
      </c>
      <c r="U501" t="s">
        <v>153</v>
      </c>
      <c r="V501">
        <v>94</v>
      </c>
      <c r="W501" t="s">
        <v>151</v>
      </c>
      <c r="X501">
        <v>705765</v>
      </c>
      <c r="Y501" t="s">
        <v>1</v>
      </c>
      <c r="Z501" t="s">
        <v>895</v>
      </c>
      <c r="AA501" t="s">
        <v>512</v>
      </c>
      <c r="AB501" t="s">
        <v>1747</v>
      </c>
      <c r="AC501" t="s">
        <v>421</v>
      </c>
      <c r="AD501" t="s">
        <v>1748</v>
      </c>
      <c r="AE501" t="s">
        <v>418</v>
      </c>
      <c r="AF501" t="s">
        <v>1749</v>
      </c>
      <c r="AG501" t="s">
        <v>421</v>
      </c>
      <c r="AH501" t="s">
        <v>1750</v>
      </c>
      <c r="AI501" t="s">
        <v>421</v>
      </c>
      <c r="AJ501" t="s">
        <v>1751</v>
      </c>
      <c r="AK501" t="s">
        <v>421</v>
      </c>
      <c r="AL501" t="s">
        <v>1752</v>
      </c>
      <c r="AM501" t="s">
        <v>418</v>
      </c>
      <c r="AN501" t="s">
        <v>1753</v>
      </c>
      <c r="AO501" t="s">
        <v>418</v>
      </c>
      <c r="AP501" t="s">
        <v>1754</v>
      </c>
      <c r="AQ501" t="s">
        <v>421</v>
      </c>
      <c r="AR501" t="s">
        <v>1755</v>
      </c>
      <c r="AS501" t="s">
        <v>421</v>
      </c>
      <c r="AT501" t="s">
        <v>1756</v>
      </c>
      <c r="AU501" t="s">
        <v>421</v>
      </c>
      <c r="AV501" t="s">
        <v>1757</v>
      </c>
      <c r="AW501" t="s">
        <v>421</v>
      </c>
      <c r="AX501" t="s">
        <v>1758</v>
      </c>
      <c r="AY501" t="s">
        <v>421</v>
      </c>
      <c r="AZ501" t="s">
        <v>1759</v>
      </c>
      <c r="BA501" t="s">
        <v>418</v>
      </c>
      <c r="BB501" t="s">
        <v>1760</v>
      </c>
      <c r="BC501" t="s">
        <v>421</v>
      </c>
      <c r="BD501" t="s">
        <v>1761</v>
      </c>
      <c r="BE501" t="s">
        <v>418</v>
      </c>
      <c r="BF501" t="s">
        <v>1762</v>
      </c>
      <c r="BG501" t="s">
        <v>421</v>
      </c>
      <c r="BH501">
        <v>52.400233450441704</v>
      </c>
      <c r="BI501" t="s">
        <v>5</v>
      </c>
      <c r="BJ501">
        <v>0.99975550000000002</v>
      </c>
      <c r="BK501" t="s">
        <v>4</v>
      </c>
      <c r="BL501">
        <v>98.224948299999994</v>
      </c>
    </row>
    <row r="502" spans="1:64" x14ac:dyDescent="0.25">
      <c r="A502" t="str">
        <f t="shared" si="7"/>
        <v>feynman_I_12_1_16850</v>
      </c>
      <c r="B502" t="s">
        <v>37</v>
      </c>
      <c r="C502" t="s">
        <v>189</v>
      </c>
      <c r="D502">
        <v>7200</v>
      </c>
      <c r="E502" t="s">
        <v>190</v>
      </c>
      <c r="F502">
        <v>1000000</v>
      </c>
      <c r="G502" t="s">
        <v>191</v>
      </c>
      <c r="H502">
        <v>16850</v>
      </c>
      <c r="I502" t="s">
        <v>192</v>
      </c>
      <c r="J502">
        <v>1E-3</v>
      </c>
      <c r="K502" t="s">
        <v>3</v>
      </c>
      <c r="L502">
        <v>1</v>
      </c>
      <c r="M502" t="s">
        <v>2</v>
      </c>
      <c r="N502">
        <v>0</v>
      </c>
      <c r="O502" t="s">
        <v>17</v>
      </c>
      <c r="P502">
        <v>6</v>
      </c>
      <c r="Q502" t="s">
        <v>0</v>
      </c>
      <c r="R502">
        <v>2.9</v>
      </c>
      <c r="S502" t="s">
        <v>152</v>
      </c>
      <c r="T502">
        <v>1</v>
      </c>
      <c r="U502" t="s">
        <v>153</v>
      </c>
      <c r="V502">
        <v>2</v>
      </c>
      <c r="W502" t="s">
        <v>151</v>
      </c>
      <c r="X502">
        <v>673</v>
      </c>
      <c r="Y502" t="s">
        <v>1</v>
      </c>
      <c r="Z502" t="s">
        <v>519</v>
      </c>
      <c r="AA502" t="s">
        <v>512</v>
      </c>
      <c r="AB502" t="s">
        <v>520</v>
      </c>
      <c r="AC502" t="s">
        <v>5</v>
      </c>
      <c r="AD502">
        <v>1</v>
      </c>
      <c r="AE502" t="s">
        <v>4</v>
      </c>
      <c r="AF502">
        <v>0</v>
      </c>
    </row>
    <row r="503" spans="1:64" x14ac:dyDescent="0.25">
      <c r="A503" t="str">
        <f t="shared" si="7"/>
        <v>feynman_II_3_24_16850</v>
      </c>
      <c r="B503" t="s">
        <v>46</v>
      </c>
      <c r="C503" t="s">
        <v>189</v>
      </c>
      <c r="D503">
        <v>7200</v>
      </c>
      <c r="E503" t="s">
        <v>190</v>
      </c>
      <c r="F503">
        <v>1000000</v>
      </c>
      <c r="G503" t="s">
        <v>191</v>
      </c>
      <c r="H503">
        <v>16850</v>
      </c>
      <c r="I503" t="s">
        <v>192</v>
      </c>
      <c r="J503">
        <v>1E-3</v>
      </c>
      <c r="K503" t="s">
        <v>3</v>
      </c>
      <c r="L503">
        <v>1</v>
      </c>
      <c r="M503" t="s">
        <v>2</v>
      </c>
      <c r="N503">
        <v>0</v>
      </c>
      <c r="O503" t="s">
        <v>17</v>
      </c>
      <c r="P503">
        <v>8</v>
      </c>
      <c r="Q503" t="s">
        <v>0</v>
      </c>
      <c r="R503">
        <v>7.4</v>
      </c>
      <c r="S503" t="s">
        <v>152</v>
      </c>
      <c r="T503">
        <v>1</v>
      </c>
      <c r="U503" t="s">
        <v>153</v>
      </c>
      <c r="V503">
        <v>3</v>
      </c>
      <c r="W503" t="s">
        <v>151</v>
      </c>
      <c r="X503">
        <v>1659</v>
      </c>
      <c r="Y503" t="s">
        <v>1</v>
      </c>
      <c r="Z503" t="s">
        <v>896</v>
      </c>
      <c r="AA503" t="s">
        <v>512</v>
      </c>
      <c r="AB503" t="s">
        <v>897</v>
      </c>
      <c r="AC503" t="s">
        <v>5</v>
      </c>
      <c r="AD503">
        <v>1</v>
      </c>
      <c r="AE503" t="s">
        <v>4</v>
      </c>
      <c r="AF503">
        <v>0</v>
      </c>
    </row>
    <row r="504" spans="1:64" x14ac:dyDescent="0.25">
      <c r="A504" t="str">
        <f t="shared" si="7"/>
        <v>feynman_II_38_3_16850</v>
      </c>
      <c r="B504" t="s">
        <v>101</v>
      </c>
      <c r="C504" t="s">
        <v>189</v>
      </c>
      <c r="D504">
        <v>7200</v>
      </c>
      <c r="E504" t="s">
        <v>190</v>
      </c>
      <c r="F504">
        <v>1000000</v>
      </c>
      <c r="G504" t="s">
        <v>191</v>
      </c>
      <c r="H504">
        <v>16850</v>
      </c>
      <c r="I504" t="s">
        <v>192</v>
      </c>
      <c r="J504">
        <v>1E-3</v>
      </c>
      <c r="K504" t="s">
        <v>3</v>
      </c>
      <c r="L504">
        <v>1</v>
      </c>
      <c r="M504" t="s">
        <v>2</v>
      </c>
      <c r="N504">
        <v>0</v>
      </c>
      <c r="O504" t="s">
        <v>17</v>
      </c>
      <c r="P504">
        <v>12</v>
      </c>
      <c r="Q504" t="s">
        <v>0</v>
      </c>
      <c r="R504">
        <v>11.3</v>
      </c>
      <c r="S504" t="s">
        <v>152</v>
      </c>
      <c r="T504">
        <v>1</v>
      </c>
      <c r="U504" t="s">
        <v>153</v>
      </c>
      <c r="V504">
        <v>4</v>
      </c>
      <c r="W504" t="s">
        <v>151</v>
      </c>
      <c r="X504">
        <v>2582</v>
      </c>
      <c r="Y504" t="s">
        <v>1</v>
      </c>
      <c r="Z504" t="s">
        <v>551</v>
      </c>
      <c r="AA504" t="s">
        <v>512</v>
      </c>
      <c r="AB504" t="s">
        <v>552</v>
      </c>
      <c r="AC504" t="s">
        <v>5</v>
      </c>
      <c r="AD504">
        <v>1</v>
      </c>
      <c r="AE504" t="s">
        <v>4</v>
      </c>
      <c r="AF504">
        <v>0</v>
      </c>
    </row>
    <row r="505" spans="1:64" x14ac:dyDescent="0.25">
      <c r="A505" t="str">
        <f t="shared" si="7"/>
        <v>feynman_III_15_14_16850</v>
      </c>
      <c r="B505" t="s">
        <v>84</v>
      </c>
      <c r="C505" t="s">
        <v>189</v>
      </c>
      <c r="D505">
        <v>7200</v>
      </c>
      <c r="E505" t="s">
        <v>190</v>
      </c>
      <c r="F505">
        <v>1000000</v>
      </c>
      <c r="G505" t="s">
        <v>191</v>
      </c>
      <c r="H505">
        <v>16850</v>
      </c>
      <c r="I505" t="s">
        <v>192</v>
      </c>
      <c r="J505">
        <v>1E-3</v>
      </c>
      <c r="K505" t="s">
        <v>3</v>
      </c>
      <c r="L505">
        <v>1</v>
      </c>
      <c r="M505" t="s">
        <v>2</v>
      </c>
      <c r="N505">
        <v>0</v>
      </c>
      <c r="O505" t="s">
        <v>17</v>
      </c>
      <c r="P505">
        <v>14</v>
      </c>
      <c r="Q505" t="s">
        <v>0</v>
      </c>
      <c r="R505">
        <v>16.7</v>
      </c>
      <c r="S505" t="s">
        <v>152</v>
      </c>
      <c r="T505">
        <v>1</v>
      </c>
      <c r="U505" t="s">
        <v>153</v>
      </c>
      <c r="V505">
        <v>5</v>
      </c>
      <c r="W505" t="s">
        <v>151</v>
      </c>
      <c r="X505">
        <v>3635</v>
      </c>
      <c r="Y505" t="s">
        <v>1</v>
      </c>
      <c r="Z505" t="s">
        <v>567</v>
      </c>
      <c r="AA505" t="s">
        <v>512</v>
      </c>
      <c r="AB505" t="s">
        <v>568</v>
      </c>
      <c r="AC505" t="s">
        <v>5</v>
      </c>
      <c r="AD505">
        <v>1</v>
      </c>
      <c r="AE505" t="s">
        <v>4</v>
      </c>
      <c r="AF505">
        <v>0</v>
      </c>
    </row>
    <row r="506" spans="1:64" x14ac:dyDescent="0.25">
      <c r="A506" t="str">
        <f t="shared" si="7"/>
        <v>feynman_I_12_11_16850</v>
      </c>
      <c r="B506" t="s">
        <v>130</v>
      </c>
      <c r="C506" t="s">
        <v>189</v>
      </c>
      <c r="D506">
        <v>7200</v>
      </c>
      <c r="E506" t="s">
        <v>190</v>
      </c>
      <c r="F506">
        <v>1000000</v>
      </c>
      <c r="G506" t="s">
        <v>191</v>
      </c>
      <c r="H506">
        <v>16850</v>
      </c>
      <c r="I506" t="s">
        <v>192</v>
      </c>
      <c r="J506">
        <v>1E-3</v>
      </c>
      <c r="K506" t="s">
        <v>3</v>
      </c>
      <c r="L506">
        <v>1</v>
      </c>
      <c r="M506" t="s">
        <v>2</v>
      </c>
      <c r="N506">
        <v>0</v>
      </c>
      <c r="O506" t="s">
        <v>17</v>
      </c>
      <c r="P506">
        <v>21</v>
      </c>
      <c r="Q506" t="s">
        <v>0</v>
      </c>
      <c r="R506">
        <v>37.5</v>
      </c>
      <c r="S506" t="s">
        <v>152</v>
      </c>
      <c r="T506">
        <v>1</v>
      </c>
      <c r="U506" t="s">
        <v>153</v>
      </c>
      <c r="V506">
        <v>7</v>
      </c>
      <c r="W506" t="s">
        <v>151</v>
      </c>
      <c r="X506">
        <v>7524</v>
      </c>
      <c r="Y506" t="s">
        <v>1</v>
      </c>
      <c r="Z506" t="s">
        <v>898</v>
      </c>
      <c r="AA506" t="s">
        <v>512</v>
      </c>
      <c r="AB506" t="s">
        <v>520</v>
      </c>
      <c r="AC506" t="s">
        <v>421</v>
      </c>
      <c r="AD506" t="s">
        <v>1763</v>
      </c>
      <c r="AE506" t="s">
        <v>421</v>
      </c>
      <c r="AF506" s="7">
        <v>1E-13</v>
      </c>
      <c r="AG506" t="s">
        <v>5</v>
      </c>
      <c r="AH506">
        <v>1</v>
      </c>
      <c r="AI506" t="s">
        <v>4</v>
      </c>
      <c r="AJ506">
        <v>0</v>
      </c>
    </row>
    <row r="507" spans="1:64" x14ac:dyDescent="0.25">
      <c r="A507" t="str">
        <f t="shared" si="7"/>
        <v>feynman_I_24_6_16850</v>
      </c>
      <c r="B507" t="s">
        <v>106</v>
      </c>
      <c r="C507" t="s">
        <v>189</v>
      </c>
      <c r="D507">
        <v>7200</v>
      </c>
      <c r="E507" t="s">
        <v>190</v>
      </c>
      <c r="F507">
        <v>1000000</v>
      </c>
      <c r="G507" t="s">
        <v>191</v>
      </c>
      <c r="H507">
        <v>16850</v>
      </c>
      <c r="I507" t="s">
        <v>192</v>
      </c>
      <c r="J507">
        <v>1E-3</v>
      </c>
      <c r="K507" t="s">
        <v>3</v>
      </c>
      <c r="L507">
        <v>1</v>
      </c>
      <c r="M507" t="s">
        <v>2</v>
      </c>
      <c r="N507">
        <v>0</v>
      </c>
      <c r="O507" t="s">
        <v>17</v>
      </c>
      <c r="P507">
        <v>24</v>
      </c>
      <c r="Q507" t="s">
        <v>0</v>
      </c>
      <c r="R507">
        <v>84</v>
      </c>
      <c r="S507" t="s">
        <v>152</v>
      </c>
      <c r="T507">
        <v>1</v>
      </c>
      <c r="U507" t="s">
        <v>153</v>
      </c>
      <c r="V507">
        <v>9</v>
      </c>
      <c r="W507" t="s">
        <v>151</v>
      </c>
      <c r="X507">
        <v>13379</v>
      </c>
      <c r="Y507" t="s">
        <v>1</v>
      </c>
      <c r="Z507" t="s">
        <v>654</v>
      </c>
      <c r="AA507" t="s">
        <v>512</v>
      </c>
      <c r="AB507" t="s">
        <v>655</v>
      </c>
      <c r="AC507" t="s">
        <v>421</v>
      </c>
      <c r="AD507" t="s">
        <v>507</v>
      </c>
      <c r="AE507" t="s">
        <v>5</v>
      </c>
      <c r="AF507">
        <v>1</v>
      </c>
      <c r="AG507" t="s">
        <v>4</v>
      </c>
      <c r="AH507">
        <v>0</v>
      </c>
    </row>
    <row r="508" spans="1:64" x14ac:dyDescent="0.25">
      <c r="A508" t="str">
        <f t="shared" si="7"/>
        <v>strogatz_barmag1_16850</v>
      </c>
      <c r="B508" t="s">
        <v>21</v>
      </c>
      <c r="C508" t="s">
        <v>189</v>
      </c>
      <c r="D508">
        <v>7200</v>
      </c>
      <c r="E508" t="s">
        <v>190</v>
      </c>
      <c r="F508">
        <v>1000000</v>
      </c>
      <c r="G508" t="s">
        <v>191</v>
      </c>
      <c r="H508">
        <v>16850</v>
      </c>
      <c r="I508" t="s">
        <v>192</v>
      </c>
      <c r="J508">
        <v>1E-3</v>
      </c>
      <c r="K508" t="s">
        <v>3</v>
      </c>
      <c r="L508">
        <v>1</v>
      </c>
      <c r="M508" t="s">
        <v>2</v>
      </c>
      <c r="N508">
        <v>0</v>
      </c>
      <c r="O508" t="s">
        <v>17</v>
      </c>
      <c r="P508">
        <v>16</v>
      </c>
      <c r="Q508" t="s">
        <v>0</v>
      </c>
      <c r="R508">
        <v>38.4</v>
      </c>
      <c r="S508" t="s">
        <v>152</v>
      </c>
      <c r="T508">
        <v>4</v>
      </c>
      <c r="U508" t="s">
        <v>153</v>
      </c>
      <c r="V508">
        <v>37</v>
      </c>
      <c r="W508" t="s">
        <v>151</v>
      </c>
      <c r="X508">
        <v>23037</v>
      </c>
      <c r="Y508" t="s">
        <v>1</v>
      </c>
      <c r="Z508" t="s">
        <v>899</v>
      </c>
      <c r="AA508" t="s">
        <v>512</v>
      </c>
      <c r="AB508" t="s">
        <v>1764</v>
      </c>
      <c r="AC508" t="s">
        <v>421</v>
      </c>
      <c r="AD508" t="s">
        <v>437</v>
      </c>
      <c r="AE508" t="s">
        <v>418</v>
      </c>
      <c r="AF508" t="s">
        <v>438</v>
      </c>
      <c r="AG508" t="s">
        <v>5</v>
      </c>
      <c r="AH508">
        <v>1</v>
      </c>
      <c r="AI508" t="s">
        <v>4</v>
      </c>
      <c r="AJ508">
        <v>0</v>
      </c>
    </row>
    <row r="509" spans="1:64" x14ac:dyDescent="0.25">
      <c r="A509" t="str">
        <f t="shared" si="7"/>
        <v>strogatz_lv1_16850</v>
      </c>
      <c r="B509" t="s">
        <v>29</v>
      </c>
      <c r="C509" t="s">
        <v>189</v>
      </c>
      <c r="D509">
        <v>7200</v>
      </c>
      <c r="E509" t="s">
        <v>190</v>
      </c>
      <c r="F509">
        <v>1000000</v>
      </c>
      <c r="G509" t="s">
        <v>191</v>
      </c>
      <c r="H509">
        <v>16850</v>
      </c>
      <c r="I509" t="s">
        <v>192</v>
      </c>
      <c r="J509">
        <v>1E-3</v>
      </c>
      <c r="K509" t="s">
        <v>3</v>
      </c>
      <c r="L509">
        <v>1</v>
      </c>
      <c r="M509" t="s">
        <v>2</v>
      </c>
      <c r="N509">
        <v>0</v>
      </c>
      <c r="O509" t="s">
        <v>17</v>
      </c>
      <c r="P509">
        <v>16</v>
      </c>
      <c r="Q509" t="s">
        <v>0</v>
      </c>
      <c r="R509">
        <v>542.6</v>
      </c>
      <c r="S509" t="s">
        <v>152</v>
      </c>
      <c r="T509">
        <v>5</v>
      </c>
      <c r="U509" t="s">
        <v>153</v>
      </c>
      <c r="V509">
        <v>227</v>
      </c>
      <c r="W509" t="s">
        <v>151</v>
      </c>
      <c r="X509">
        <v>266896</v>
      </c>
      <c r="Y509" t="s">
        <v>1</v>
      </c>
      <c r="Z509" t="s">
        <v>619</v>
      </c>
      <c r="AA509" t="s">
        <v>512</v>
      </c>
      <c r="AB509" t="e" cm="1">
        <f t="array" ref="AB509">-2*x0*X1</f>
        <v>#NAME?</v>
      </c>
      <c r="AC509" t="s">
        <v>421</v>
      </c>
      <c r="AD509" t="s">
        <v>450</v>
      </c>
      <c r="AE509" t="s">
        <v>418</v>
      </c>
      <c r="AF509" t="s">
        <v>451</v>
      </c>
      <c r="AG509" t="s">
        <v>5</v>
      </c>
      <c r="AH509">
        <v>1</v>
      </c>
      <c r="AI509" t="s">
        <v>4</v>
      </c>
      <c r="AJ509">
        <v>0</v>
      </c>
    </row>
    <row r="510" spans="1:64" x14ac:dyDescent="0.25">
      <c r="A510" t="str">
        <f t="shared" si="7"/>
        <v>feynman_II_21_32_16850</v>
      </c>
      <c r="B510" t="s">
        <v>134</v>
      </c>
      <c r="C510" t="s">
        <v>189</v>
      </c>
      <c r="D510">
        <v>7200</v>
      </c>
      <c r="E510" t="s">
        <v>190</v>
      </c>
      <c r="F510">
        <v>1000000</v>
      </c>
      <c r="G510" t="s">
        <v>191</v>
      </c>
      <c r="H510">
        <v>16850</v>
      </c>
      <c r="I510" t="s">
        <v>192</v>
      </c>
      <c r="J510">
        <v>1E-3</v>
      </c>
      <c r="K510" t="s">
        <v>3</v>
      </c>
      <c r="L510">
        <v>1</v>
      </c>
      <c r="M510" t="s">
        <v>2</v>
      </c>
      <c r="N510">
        <v>0</v>
      </c>
      <c r="O510" t="s">
        <v>17</v>
      </c>
      <c r="P510">
        <v>34</v>
      </c>
      <c r="Q510" t="s">
        <v>0</v>
      </c>
      <c r="R510">
        <v>434.7</v>
      </c>
      <c r="S510" t="s">
        <v>152</v>
      </c>
      <c r="T510">
        <v>5</v>
      </c>
      <c r="U510" t="s">
        <v>153</v>
      </c>
      <c r="V510">
        <v>31</v>
      </c>
      <c r="W510" t="s">
        <v>151</v>
      </c>
      <c r="X510">
        <v>71282</v>
      </c>
      <c r="Y510" t="s">
        <v>1</v>
      </c>
      <c r="Z510" t="s">
        <v>752</v>
      </c>
      <c r="AA510" t="s">
        <v>512</v>
      </c>
      <c r="AB510" t="s">
        <v>1239</v>
      </c>
      <c r="AC510" t="s">
        <v>421</v>
      </c>
      <c r="AD510" t="s">
        <v>1240</v>
      </c>
      <c r="AE510" t="s">
        <v>418</v>
      </c>
      <c r="AF510" t="s">
        <v>995</v>
      </c>
      <c r="AG510" t="s">
        <v>418</v>
      </c>
      <c r="AH510" t="s">
        <v>453</v>
      </c>
      <c r="AI510" t="s">
        <v>5</v>
      </c>
      <c r="AJ510">
        <v>1</v>
      </c>
      <c r="AK510" t="s">
        <v>4</v>
      </c>
      <c r="AL510">
        <v>0</v>
      </c>
    </row>
    <row r="511" spans="1:64" x14ac:dyDescent="0.25">
      <c r="A511" t="str">
        <f t="shared" si="7"/>
        <v>feynman_I_40_1_5390</v>
      </c>
      <c r="B511" t="s">
        <v>144</v>
      </c>
      <c r="C511" t="s">
        <v>189</v>
      </c>
      <c r="D511">
        <v>7200</v>
      </c>
      <c r="E511" t="s">
        <v>190</v>
      </c>
      <c r="F511">
        <v>1000000</v>
      </c>
      <c r="G511" t="s">
        <v>191</v>
      </c>
      <c r="H511">
        <v>5390</v>
      </c>
      <c r="I511" t="s">
        <v>192</v>
      </c>
      <c r="J511">
        <v>1E-3</v>
      </c>
      <c r="K511" t="s">
        <v>3</v>
      </c>
      <c r="L511">
        <v>0.99934699999999999</v>
      </c>
      <c r="M511" t="s">
        <v>2</v>
      </c>
      <c r="N511">
        <v>1.6700300000000001E-2</v>
      </c>
      <c r="O511" t="s">
        <v>17</v>
      </c>
      <c r="P511">
        <v>31</v>
      </c>
      <c r="Q511" t="s">
        <v>0</v>
      </c>
      <c r="R511">
        <v>7106.3</v>
      </c>
      <c r="S511" t="s">
        <v>152</v>
      </c>
      <c r="T511">
        <v>7</v>
      </c>
      <c r="U511" t="s">
        <v>153</v>
      </c>
      <c r="V511">
        <v>946</v>
      </c>
      <c r="W511" t="s">
        <v>151</v>
      </c>
      <c r="X511">
        <v>1001972</v>
      </c>
      <c r="Y511" t="s">
        <v>1</v>
      </c>
      <c r="Z511" t="s">
        <v>900</v>
      </c>
      <c r="AA511" t="s">
        <v>512</v>
      </c>
      <c r="AB511" t="s">
        <v>1765</v>
      </c>
      <c r="AC511" t="s">
        <v>421</v>
      </c>
      <c r="AD511" t="s">
        <v>458</v>
      </c>
      <c r="AE511" t="s">
        <v>421</v>
      </c>
      <c r="AF511" t="s">
        <v>1766</v>
      </c>
      <c r="AG511" t="s">
        <v>5</v>
      </c>
      <c r="AH511">
        <v>0.99932690000000002</v>
      </c>
      <c r="AI511" t="s">
        <v>4</v>
      </c>
      <c r="AJ511">
        <v>1.6811300000000001E-2</v>
      </c>
    </row>
    <row r="512" spans="1:64" x14ac:dyDescent="0.25">
      <c r="A512" t="str">
        <f t="shared" si="7"/>
        <v>feynman_test_1_5390</v>
      </c>
      <c r="B512" t="s">
        <v>147</v>
      </c>
      <c r="C512" t="s">
        <v>189</v>
      </c>
      <c r="D512">
        <v>7200</v>
      </c>
      <c r="E512" t="s">
        <v>190</v>
      </c>
      <c r="F512">
        <v>1000000</v>
      </c>
      <c r="G512" t="s">
        <v>191</v>
      </c>
      <c r="H512">
        <v>5390</v>
      </c>
      <c r="I512" t="s">
        <v>192</v>
      </c>
      <c r="J512">
        <v>1E-3</v>
      </c>
      <c r="K512" t="s">
        <v>3</v>
      </c>
      <c r="L512">
        <v>0.99976430000000005</v>
      </c>
      <c r="M512" t="s">
        <v>2</v>
      </c>
      <c r="N512">
        <v>0.17993529999999999</v>
      </c>
      <c r="O512" t="s">
        <v>17</v>
      </c>
      <c r="P512">
        <v>55</v>
      </c>
      <c r="Q512" t="s">
        <v>0</v>
      </c>
      <c r="R512">
        <v>7201.4</v>
      </c>
      <c r="S512" t="s">
        <v>152</v>
      </c>
      <c r="T512">
        <v>4</v>
      </c>
      <c r="U512" t="s">
        <v>153</v>
      </c>
      <c r="V512">
        <v>200</v>
      </c>
      <c r="W512" t="s">
        <v>151</v>
      </c>
      <c r="X512">
        <v>955606</v>
      </c>
      <c r="Y512" t="s">
        <v>1</v>
      </c>
      <c r="Z512" t="e" cm="1">
        <f t="array" aca="1" ref="Z512" ca="1">-0.0440781231802+(((((((1.19427320195*pow(x0,2))*pow(X1,2))*pow(X3,2))*pow(X4,2))*pow(X5,-2))*pow(X6,-2))*pow((pow(X2,-1)+(pow(((0.9+X2)+(-0.8414709848079*SIN((X6+(1*pow(X6,-1)))))),-1)*SIN(LOG(X6)))),-2))</f>
        <v>#NAME?</v>
      </c>
      <c r="AA512" t="s">
        <v>512</v>
      </c>
      <c r="AB512" t="s">
        <v>1767</v>
      </c>
      <c r="AC512" t="s">
        <v>421</v>
      </c>
      <c r="AD512" t="s">
        <v>1768</v>
      </c>
      <c r="AE512" t="s">
        <v>418</v>
      </c>
      <c r="AF512" t="s">
        <v>1769</v>
      </c>
      <c r="AG512" t="s">
        <v>421</v>
      </c>
      <c r="AH512" t="s">
        <v>1770</v>
      </c>
      <c r="AI512" t="s">
        <v>421</v>
      </c>
      <c r="AJ512" t="s">
        <v>1771</v>
      </c>
      <c r="AK512" t="s">
        <v>418</v>
      </c>
      <c r="AL512">
        <v>4.4078123180199998E-2</v>
      </c>
      <c r="AM512" t="s">
        <v>5</v>
      </c>
      <c r="AN512">
        <v>0.99978999999999996</v>
      </c>
      <c r="AO512" t="s">
        <v>4</v>
      </c>
      <c r="AP512">
        <v>0.1764281</v>
      </c>
    </row>
    <row r="513" spans="1:54" x14ac:dyDescent="0.25">
      <c r="A513" t="str">
        <f t="shared" si="7"/>
        <v>feynman_test_2_860</v>
      </c>
      <c r="B513" t="s">
        <v>143</v>
      </c>
      <c r="C513" t="s">
        <v>189</v>
      </c>
      <c r="D513">
        <v>7200</v>
      </c>
      <c r="E513" t="s">
        <v>190</v>
      </c>
      <c r="F513">
        <v>1000000</v>
      </c>
      <c r="G513" t="s">
        <v>191</v>
      </c>
      <c r="H513">
        <v>860</v>
      </c>
      <c r="I513" t="s">
        <v>192</v>
      </c>
      <c r="J513">
        <v>1E-3</v>
      </c>
      <c r="K513" t="s">
        <v>3</v>
      </c>
      <c r="L513">
        <v>-8965.6407560000007</v>
      </c>
      <c r="M513" t="s">
        <v>2</v>
      </c>
      <c r="N513">
        <v>191.4724693</v>
      </c>
      <c r="O513" t="s">
        <v>17</v>
      </c>
      <c r="P513">
        <v>64</v>
      </c>
      <c r="Q513" t="s">
        <v>0</v>
      </c>
      <c r="R513">
        <v>7201.4</v>
      </c>
      <c r="S513" t="s">
        <v>152</v>
      </c>
      <c r="T513">
        <v>7</v>
      </c>
      <c r="U513" t="s">
        <v>153</v>
      </c>
      <c r="V513">
        <v>237</v>
      </c>
      <c r="W513" t="s">
        <v>151</v>
      </c>
      <c r="X513">
        <v>884580</v>
      </c>
      <c r="Y513" t="s">
        <v>1</v>
      </c>
      <c r="Z513" t="e" cm="1">
        <f t="array" aca="1" ref="Z513" ca="1">-1.2233310698239+(0.0000039435382*pow(X5,(-1*X1)))+(2.2835945376135*pow(X2,-1))+(((0.4117741527545*X1)*pow(X2,-10))*pow(X4,-1))+(((0.5761945145007*x0)*X1)*pow(X2,-1))+((((4.8914661521068*x0)*pow(((pow(X1,-1)+pow(X2,2))+(X2*pow(X1,-1))),-1))*SIN(X4))*SIN(X5))</f>
        <v>#NAME?</v>
      </c>
      <c r="AA513" t="s">
        <v>512</v>
      </c>
      <c r="AB513" t="s">
        <v>1772</v>
      </c>
      <c r="AC513" t="s">
        <v>421</v>
      </c>
      <c r="AD513" t="s">
        <v>1773</v>
      </c>
      <c r="AE513" t="s">
        <v>421</v>
      </c>
      <c r="AF513" t="s">
        <v>1774</v>
      </c>
      <c r="AG513" t="s">
        <v>421</v>
      </c>
      <c r="AH513" t="s">
        <v>1775</v>
      </c>
      <c r="AI513" t="s">
        <v>421</v>
      </c>
      <c r="AJ513" t="s">
        <v>1776</v>
      </c>
      <c r="AK513" t="s">
        <v>421</v>
      </c>
      <c r="AL513" t="s">
        <v>1777</v>
      </c>
      <c r="AM513" t="s">
        <v>418</v>
      </c>
      <c r="AN513">
        <v>1.2233310698238999</v>
      </c>
      <c r="AO513" t="s">
        <v>421</v>
      </c>
      <c r="AP513" t="s">
        <v>1778</v>
      </c>
      <c r="AQ513" t="s">
        <v>5</v>
      </c>
      <c r="AR513">
        <v>-37.445244799999998</v>
      </c>
      <c r="AS513" t="s">
        <v>4</v>
      </c>
      <c r="AT513">
        <v>12.5409413</v>
      </c>
    </row>
    <row r="514" spans="1:54" x14ac:dyDescent="0.25">
      <c r="A514" t="str">
        <f t="shared" si="7"/>
        <v>feynman_II_35_18_16850</v>
      </c>
      <c r="B514" t="s">
        <v>120</v>
      </c>
      <c r="C514" t="s">
        <v>189</v>
      </c>
      <c r="D514">
        <v>7200</v>
      </c>
      <c r="E514" t="s">
        <v>190</v>
      </c>
      <c r="F514">
        <v>1000000</v>
      </c>
      <c r="G514" t="s">
        <v>191</v>
      </c>
      <c r="H514">
        <v>16850</v>
      </c>
      <c r="I514" t="s">
        <v>192</v>
      </c>
      <c r="J514">
        <v>1E-3</v>
      </c>
      <c r="K514" t="s">
        <v>3</v>
      </c>
      <c r="L514">
        <v>0.99972799999999995</v>
      </c>
      <c r="M514" t="s">
        <v>2</v>
      </c>
      <c r="N514">
        <v>5.2351999999999997E-3</v>
      </c>
      <c r="O514" t="s">
        <v>17</v>
      </c>
      <c r="P514">
        <v>28</v>
      </c>
      <c r="Q514" t="s">
        <v>0</v>
      </c>
      <c r="R514">
        <v>6656.9</v>
      </c>
      <c r="S514" t="s">
        <v>152</v>
      </c>
      <c r="T514">
        <v>8</v>
      </c>
      <c r="U514" t="s">
        <v>153</v>
      </c>
      <c r="V514">
        <v>796</v>
      </c>
      <c r="W514" t="s">
        <v>151</v>
      </c>
      <c r="X514">
        <v>1001191</v>
      </c>
      <c r="Y514" t="s">
        <v>1</v>
      </c>
      <c r="Z514" t="s">
        <v>901</v>
      </c>
      <c r="AA514" t="s">
        <v>512</v>
      </c>
      <c r="AB514" t="s">
        <v>1779</v>
      </c>
      <c r="AC514" t="s">
        <v>418</v>
      </c>
      <c r="AD514" t="s">
        <v>1780</v>
      </c>
      <c r="AE514" t="s">
        <v>418</v>
      </c>
      <c r="AF514" t="s">
        <v>471</v>
      </c>
      <c r="AG514" t="s">
        <v>5</v>
      </c>
      <c r="AH514">
        <v>0.99971860000000001</v>
      </c>
      <c r="AI514" t="s">
        <v>4</v>
      </c>
      <c r="AJ514">
        <v>5.2881999999999998E-3</v>
      </c>
    </row>
    <row r="515" spans="1:54" x14ac:dyDescent="0.25">
      <c r="A515" t="str">
        <f t="shared" si="7"/>
        <v>feynman_test_7_5390</v>
      </c>
      <c r="B515" t="s">
        <v>118</v>
      </c>
      <c r="C515" t="s">
        <v>189</v>
      </c>
      <c r="D515">
        <v>7200</v>
      </c>
      <c r="E515" t="s">
        <v>190</v>
      </c>
      <c r="F515">
        <v>1000000</v>
      </c>
      <c r="G515" t="s">
        <v>191</v>
      </c>
      <c r="H515">
        <v>5390</v>
      </c>
      <c r="I515" t="s">
        <v>192</v>
      </c>
      <c r="J515">
        <v>1E-3</v>
      </c>
      <c r="K515" t="s">
        <v>3</v>
      </c>
      <c r="L515">
        <v>0.99998109999999996</v>
      </c>
      <c r="M515" t="s">
        <v>2</v>
      </c>
      <c r="N515">
        <v>5.3566999999999998E-3</v>
      </c>
      <c r="O515" t="s">
        <v>17</v>
      </c>
      <c r="P515">
        <v>26</v>
      </c>
      <c r="Q515" t="s">
        <v>0</v>
      </c>
      <c r="R515">
        <v>5789.1</v>
      </c>
      <c r="S515" t="s">
        <v>152</v>
      </c>
      <c r="T515">
        <v>5</v>
      </c>
      <c r="U515" t="s">
        <v>153</v>
      </c>
      <c r="V515">
        <v>971</v>
      </c>
      <c r="W515" t="s">
        <v>151</v>
      </c>
      <c r="X515">
        <v>1000948</v>
      </c>
      <c r="Y515" t="s">
        <v>1</v>
      </c>
      <c r="Z515" t="s">
        <v>902</v>
      </c>
      <c r="AA515" t="s">
        <v>512</v>
      </c>
      <c r="AB515" t="s">
        <v>1781</v>
      </c>
      <c r="AC515" t="s">
        <v>421</v>
      </c>
      <c r="AD515" t="s">
        <v>472</v>
      </c>
      <c r="AE515" t="s">
        <v>421</v>
      </c>
      <c r="AF515" t="s">
        <v>1782</v>
      </c>
      <c r="AG515" t="s">
        <v>5</v>
      </c>
      <c r="AH515">
        <v>0.9999808</v>
      </c>
      <c r="AI515" t="s">
        <v>4</v>
      </c>
      <c r="AJ515">
        <v>5.4194000000000004E-3</v>
      </c>
    </row>
    <row r="516" spans="1:54" x14ac:dyDescent="0.25">
      <c r="A516" t="str">
        <f t="shared" ref="A516:A579" si="8">CONCATENATE(B516, "_", H516)</f>
        <v>feynman_III_9_52_5390</v>
      </c>
      <c r="B516" t="s">
        <v>141</v>
      </c>
      <c r="C516" t="s">
        <v>189</v>
      </c>
      <c r="D516">
        <v>7200</v>
      </c>
      <c r="E516" t="s">
        <v>190</v>
      </c>
      <c r="F516">
        <v>1000000</v>
      </c>
      <c r="G516" t="s">
        <v>191</v>
      </c>
      <c r="H516">
        <v>5390</v>
      </c>
      <c r="I516" t="s">
        <v>192</v>
      </c>
      <c r="J516">
        <v>1E-3</v>
      </c>
      <c r="K516" t="s">
        <v>3</v>
      </c>
      <c r="L516">
        <v>0.99745030000000001</v>
      </c>
      <c r="M516" t="s">
        <v>2</v>
      </c>
      <c r="N516">
        <v>0.72493490000000005</v>
      </c>
      <c r="O516" t="s">
        <v>17</v>
      </c>
      <c r="P516">
        <v>107</v>
      </c>
      <c r="Q516" t="s">
        <v>0</v>
      </c>
      <c r="R516">
        <v>7201.8</v>
      </c>
      <c r="S516" t="s">
        <v>152</v>
      </c>
      <c r="T516">
        <v>4</v>
      </c>
      <c r="U516" t="s">
        <v>153</v>
      </c>
      <c r="V516">
        <v>153</v>
      </c>
      <c r="W516" t="s">
        <v>151</v>
      </c>
      <c r="X516">
        <v>761615</v>
      </c>
      <c r="Y516" t="s">
        <v>1</v>
      </c>
      <c r="Z516" t="e" cm="1">
        <f t="array" aca="1" ref="Z516" ca="1">-0.1243872008681+(((9.9543194025793*x0)*X1)*pow(X3,-1))+((((1.7575477431182*x0)*X1)*pow(X3,-1))*pow((((0.9+((-0.5*pow(LOG(X2),2))*SIN(LOG(X2))))+((-0.5*COS((X4+(-1*X5))))*SIN(LOG(X2))))+((X2*COS((X4+(-1*X5))))*SIN(LOG(X2)))),2))+((((10.5336889911675*x0)*X1)*pow(X3,-1))*LOG(X2))+((((-6.6627412820862*x0)*X1)*X2)*pow(X3,-1))+(((((1.8404099788192*x0)*X1)*X2)*pow(X3,-1))*COS((X4+(-1*X5))))</f>
        <v>#NAME?</v>
      </c>
      <c r="AA516" t="s">
        <v>512</v>
      </c>
      <c r="AB516" t="s">
        <v>1783</v>
      </c>
      <c r="AC516" t="s">
        <v>418</v>
      </c>
      <c r="AD516" t="s">
        <v>465</v>
      </c>
      <c r="AE516" t="s">
        <v>418</v>
      </c>
      <c r="AF516" t="s">
        <v>1784</v>
      </c>
      <c r="AG516" t="s">
        <v>421</v>
      </c>
      <c r="AH516" t="s">
        <v>1785</v>
      </c>
      <c r="AI516" t="s">
        <v>418</v>
      </c>
      <c r="AJ516" t="s">
        <v>465</v>
      </c>
      <c r="AK516" t="s">
        <v>418</v>
      </c>
      <c r="AL516" t="s">
        <v>1786</v>
      </c>
      <c r="AM516" t="s">
        <v>418</v>
      </c>
      <c r="AN516" t="s">
        <v>1787</v>
      </c>
      <c r="AO516" t="s">
        <v>418</v>
      </c>
      <c r="AP516" t="s">
        <v>465</v>
      </c>
      <c r="AQ516" t="s">
        <v>421</v>
      </c>
      <c r="AR516" t="s">
        <v>1067</v>
      </c>
      <c r="AS516" t="s">
        <v>421</v>
      </c>
      <c r="AT516" t="s">
        <v>1788</v>
      </c>
      <c r="AU516" t="s">
        <v>421</v>
      </c>
      <c r="AV516" t="s">
        <v>1789</v>
      </c>
      <c r="AW516" t="s">
        <v>418</v>
      </c>
      <c r="AX516" t="s">
        <v>1790</v>
      </c>
      <c r="AY516" t="s">
        <v>5</v>
      </c>
      <c r="AZ516">
        <v>0.99731709999999996</v>
      </c>
      <c r="BA516" t="s">
        <v>4</v>
      </c>
      <c r="BB516">
        <v>0.74160130000000002</v>
      </c>
    </row>
    <row r="517" spans="1:54" x14ac:dyDescent="0.25">
      <c r="A517" t="str">
        <f t="shared" si="8"/>
        <v>feynman_II_13_23_5390</v>
      </c>
      <c r="B517" t="s">
        <v>58</v>
      </c>
      <c r="C517" t="s">
        <v>189</v>
      </c>
      <c r="D517">
        <v>7200</v>
      </c>
      <c r="E517" t="s">
        <v>190</v>
      </c>
      <c r="F517">
        <v>1000000</v>
      </c>
      <c r="G517" t="s">
        <v>191</v>
      </c>
      <c r="H517">
        <v>5390</v>
      </c>
      <c r="I517" t="s">
        <v>192</v>
      </c>
      <c r="J517">
        <v>1E-3</v>
      </c>
      <c r="K517" t="s">
        <v>3</v>
      </c>
      <c r="L517">
        <v>0.99997369999999997</v>
      </c>
      <c r="M517" t="s">
        <v>2</v>
      </c>
      <c r="N517">
        <v>6.2313999999999998E-3</v>
      </c>
      <c r="O517" t="s">
        <v>17</v>
      </c>
      <c r="P517">
        <v>18</v>
      </c>
      <c r="Q517" t="s">
        <v>0</v>
      </c>
      <c r="R517">
        <v>5915.7</v>
      </c>
      <c r="S517" t="s">
        <v>152</v>
      </c>
      <c r="T517">
        <v>7</v>
      </c>
      <c r="U517" t="s">
        <v>153</v>
      </c>
      <c r="V517">
        <v>934</v>
      </c>
      <c r="W517" t="s">
        <v>151</v>
      </c>
      <c r="X517">
        <v>1000341</v>
      </c>
      <c r="Y517" t="s">
        <v>1</v>
      </c>
      <c r="Z517" t="s">
        <v>903</v>
      </c>
      <c r="AA517" t="s">
        <v>512</v>
      </c>
      <c r="AB517" t="s">
        <v>1791</v>
      </c>
      <c r="AC517" t="s">
        <v>421</v>
      </c>
      <c r="AD517" t="s">
        <v>428</v>
      </c>
      <c r="AE517" t="s">
        <v>421</v>
      </c>
      <c r="AF517" t="s">
        <v>1792</v>
      </c>
      <c r="AG517" t="s">
        <v>5</v>
      </c>
      <c r="AH517">
        <v>0.99997519999999995</v>
      </c>
      <c r="AI517" t="s">
        <v>4</v>
      </c>
      <c r="AJ517">
        <v>6.0626999999999999E-3</v>
      </c>
    </row>
    <row r="518" spans="1:54" x14ac:dyDescent="0.25">
      <c r="A518" t="str">
        <f t="shared" si="8"/>
        <v>feynman_I_6_2b_16850</v>
      </c>
      <c r="B518" t="s">
        <v>65</v>
      </c>
      <c r="C518" t="s">
        <v>189</v>
      </c>
      <c r="D518">
        <v>7200</v>
      </c>
      <c r="E518" t="s">
        <v>190</v>
      </c>
      <c r="F518">
        <v>1000000</v>
      </c>
      <c r="G518" t="s">
        <v>191</v>
      </c>
      <c r="H518">
        <v>16850</v>
      </c>
      <c r="I518" t="s">
        <v>192</v>
      </c>
      <c r="J518">
        <v>1E-3</v>
      </c>
      <c r="K518" t="s">
        <v>3</v>
      </c>
      <c r="L518">
        <v>0.99364889999999995</v>
      </c>
      <c r="M518" t="s">
        <v>2</v>
      </c>
      <c r="N518">
        <v>4.7895999999999998E-3</v>
      </c>
      <c r="O518" t="s">
        <v>17</v>
      </c>
      <c r="P518">
        <v>22</v>
      </c>
      <c r="Q518" t="s">
        <v>0</v>
      </c>
      <c r="R518">
        <v>5640.4</v>
      </c>
      <c r="S518" t="s">
        <v>152</v>
      </c>
      <c r="T518">
        <v>8</v>
      </c>
      <c r="U518" t="s">
        <v>153</v>
      </c>
      <c r="V518">
        <v>940</v>
      </c>
      <c r="W518" t="s">
        <v>151</v>
      </c>
      <c r="X518">
        <v>1000183</v>
      </c>
      <c r="Y518" t="s">
        <v>1</v>
      </c>
      <c r="Z518" t="s">
        <v>904</v>
      </c>
      <c r="AA518" t="s">
        <v>512</v>
      </c>
      <c r="AB518" t="s">
        <v>1793</v>
      </c>
      <c r="AC518" t="s">
        <v>421</v>
      </c>
      <c r="AD518">
        <v>0.11933440613930001</v>
      </c>
      <c r="AE518" t="s">
        <v>421</v>
      </c>
      <c r="AF518" t="s">
        <v>1794</v>
      </c>
      <c r="AG518" t="s">
        <v>418</v>
      </c>
      <c r="AH518" t="s">
        <v>1795</v>
      </c>
      <c r="AI518" t="s">
        <v>5</v>
      </c>
      <c r="AJ518">
        <v>0.99361259999999996</v>
      </c>
      <c r="AK518" t="s">
        <v>4</v>
      </c>
      <c r="AL518">
        <v>4.8034999999999996E-3</v>
      </c>
    </row>
    <row r="519" spans="1:54" x14ac:dyDescent="0.25">
      <c r="A519" t="str">
        <f t="shared" si="8"/>
        <v>feynman_III_14_14_5390</v>
      </c>
      <c r="B519" t="s">
        <v>119</v>
      </c>
      <c r="C519" t="s">
        <v>189</v>
      </c>
      <c r="D519">
        <v>7200</v>
      </c>
      <c r="E519" t="s">
        <v>190</v>
      </c>
      <c r="F519">
        <v>1000000</v>
      </c>
      <c r="G519" t="s">
        <v>191</v>
      </c>
      <c r="H519">
        <v>5390</v>
      </c>
      <c r="I519" t="s">
        <v>192</v>
      </c>
      <c r="J519">
        <v>1E-3</v>
      </c>
      <c r="K519" t="s">
        <v>3</v>
      </c>
      <c r="L519">
        <v>0.99962359999999995</v>
      </c>
      <c r="M519" t="s">
        <v>2</v>
      </c>
      <c r="N519">
        <v>0.13415379999999999</v>
      </c>
      <c r="O519" t="s">
        <v>17</v>
      </c>
      <c r="P519">
        <v>68</v>
      </c>
      <c r="Q519" t="s">
        <v>0</v>
      </c>
      <c r="R519">
        <v>7202.2</v>
      </c>
      <c r="S519" t="s">
        <v>152</v>
      </c>
      <c r="T519">
        <v>9</v>
      </c>
      <c r="U519" t="s">
        <v>153</v>
      </c>
      <c r="V519">
        <v>228</v>
      </c>
      <c r="W519" t="s">
        <v>151</v>
      </c>
      <c r="X519">
        <v>887613</v>
      </c>
      <c r="Y519" t="s">
        <v>1</v>
      </c>
      <c r="Z519" t="s">
        <v>905</v>
      </c>
      <c r="AA519" t="s">
        <v>512</v>
      </c>
      <c r="AB519" t="s">
        <v>1796</v>
      </c>
      <c r="AC519" t="s">
        <v>421</v>
      </c>
      <c r="AD519" t="s">
        <v>1797</v>
      </c>
      <c r="AE519" t="s">
        <v>421</v>
      </c>
      <c r="AF519" t="s">
        <v>1798</v>
      </c>
      <c r="AG519" t="s">
        <v>421</v>
      </c>
      <c r="AH519" t="s">
        <v>1799</v>
      </c>
      <c r="AI519" t="s">
        <v>5</v>
      </c>
      <c r="AJ519">
        <v>0.99988650000000001</v>
      </c>
      <c r="AK519" t="s">
        <v>4</v>
      </c>
      <c r="AL519">
        <v>7.2748999999999994E-2</v>
      </c>
    </row>
    <row r="520" spans="1:54" x14ac:dyDescent="0.25">
      <c r="A520" t="str">
        <f t="shared" si="8"/>
        <v>feynman_test_4_16850</v>
      </c>
      <c r="B520" t="s">
        <v>117</v>
      </c>
      <c r="C520" t="s">
        <v>189</v>
      </c>
      <c r="D520">
        <v>7200</v>
      </c>
      <c r="E520" t="s">
        <v>190</v>
      </c>
      <c r="F520">
        <v>1000000</v>
      </c>
      <c r="G520" t="s">
        <v>191</v>
      </c>
      <c r="H520">
        <v>16850</v>
      </c>
      <c r="I520" t="s">
        <v>192</v>
      </c>
      <c r="J520">
        <v>1E-3</v>
      </c>
      <c r="K520" t="s">
        <v>3</v>
      </c>
      <c r="L520">
        <v>0.99881699999999995</v>
      </c>
      <c r="M520" t="s">
        <v>2</v>
      </c>
      <c r="N520">
        <v>1.7127300000000002E-2</v>
      </c>
      <c r="O520" t="s">
        <v>17</v>
      </c>
      <c r="P520">
        <v>33</v>
      </c>
      <c r="Q520" t="s">
        <v>0</v>
      </c>
      <c r="R520">
        <v>6338.9</v>
      </c>
      <c r="S520" t="s">
        <v>152</v>
      </c>
      <c r="T520">
        <v>3</v>
      </c>
      <c r="U520" t="s">
        <v>153</v>
      </c>
      <c r="V520">
        <v>925</v>
      </c>
      <c r="W520" t="s">
        <v>151</v>
      </c>
      <c r="X520">
        <v>1001475</v>
      </c>
      <c r="Y520" t="s">
        <v>1</v>
      </c>
      <c r="Z520" t="s">
        <v>906</v>
      </c>
      <c r="AA520" t="s">
        <v>512</v>
      </c>
      <c r="AB520" t="s">
        <v>1800</v>
      </c>
      <c r="AC520" t="s">
        <v>418</v>
      </c>
      <c r="AD520" t="s">
        <v>463</v>
      </c>
      <c r="AE520" t="s">
        <v>418</v>
      </c>
      <c r="AF520" t="s">
        <v>1801</v>
      </c>
      <c r="AG520" t="s">
        <v>421</v>
      </c>
      <c r="AH520">
        <v>5.87673598546E-2</v>
      </c>
      <c r="AI520" t="s">
        <v>5</v>
      </c>
      <c r="AJ520">
        <v>0.99855890000000003</v>
      </c>
      <c r="AK520" t="s">
        <v>4</v>
      </c>
      <c r="AL520">
        <v>1.88393E-2</v>
      </c>
    </row>
    <row r="521" spans="1:54" x14ac:dyDescent="0.25">
      <c r="A521" t="str">
        <f t="shared" si="8"/>
        <v>feynman_III_4_33_5390</v>
      </c>
      <c r="B521" t="s">
        <v>96</v>
      </c>
      <c r="C521" t="s">
        <v>189</v>
      </c>
      <c r="D521">
        <v>7200</v>
      </c>
      <c r="E521" t="s">
        <v>190</v>
      </c>
      <c r="F521">
        <v>1000000</v>
      </c>
      <c r="G521" t="s">
        <v>191</v>
      </c>
      <c r="H521">
        <v>5390</v>
      </c>
      <c r="I521" t="s">
        <v>192</v>
      </c>
      <c r="J521">
        <v>1E-3</v>
      </c>
      <c r="K521" t="s">
        <v>3</v>
      </c>
      <c r="L521">
        <v>0.99999990000000005</v>
      </c>
      <c r="M521" t="s">
        <v>2</v>
      </c>
      <c r="N521">
        <v>1.2879E-3</v>
      </c>
      <c r="O521" t="s">
        <v>17</v>
      </c>
      <c r="P521">
        <v>28</v>
      </c>
      <c r="Q521" t="s">
        <v>0</v>
      </c>
      <c r="R521">
        <v>5821.2</v>
      </c>
      <c r="S521" t="s">
        <v>152</v>
      </c>
      <c r="T521">
        <v>10</v>
      </c>
      <c r="U521" t="s">
        <v>153</v>
      </c>
      <c r="V521">
        <v>1233</v>
      </c>
      <c r="W521" t="s">
        <v>151</v>
      </c>
      <c r="X521">
        <v>1001028</v>
      </c>
      <c r="Y521" t="s">
        <v>1</v>
      </c>
      <c r="Z521" t="s">
        <v>907</v>
      </c>
      <c r="AA521" t="s">
        <v>512</v>
      </c>
      <c r="AB521" t="e" cm="1">
        <f t="array" ref="AB521">-0.0794062290805*x0*X1</f>
        <v>#NAME?</v>
      </c>
      <c r="AC521" t="s">
        <v>421</v>
      </c>
      <c r="AD521" t="s">
        <v>1802</v>
      </c>
      <c r="AE521" t="s">
        <v>421</v>
      </c>
      <c r="AF521" t="s">
        <v>1803</v>
      </c>
      <c r="AG521" t="s">
        <v>5</v>
      </c>
      <c r="AH521">
        <v>0.99999990000000005</v>
      </c>
      <c r="AI521" t="s">
        <v>4</v>
      </c>
      <c r="AJ521">
        <v>1.4701E-3</v>
      </c>
    </row>
    <row r="522" spans="1:54" x14ac:dyDescent="0.25">
      <c r="A522" t="str">
        <f t="shared" si="8"/>
        <v>strogatz_glider1_16850</v>
      </c>
      <c r="B522" t="s">
        <v>25</v>
      </c>
      <c r="C522" t="s">
        <v>189</v>
      </c>
      <c r="D522">
        <v>7200</v>
      </c>
      <c r="E522" t="s">
        <v>190</v>
      </c>
      <c r="F522">
        <v>1000000</v>
      </c>
      <c r="G522" t="s">
        <v>191</v>
      </c>
      <c r="H522">
        <v>16850</v>
      </c>
      <c r="I522" t="s">
        <v>192</v>
      </c>
      <c r="J522">
        <v>1E-3</v>
      </c>
      <c r="K522" t="s">
        <v>3</v>
      </c>
      <c r="L522">
        <v>1</v>
      </c>
      <c r="M522" t="s">
        <v>2</v>
      </c>
      <c r="N522">
        <v>0</v>
      </c>
      <c r="O522" t="s">
        <v>17</v>
      </c>
      <c r="P522">
        <v>13</v>
      </c>
      <c r="Q522" t="s">
        <v>0</v>
      </c>
      <c r="R522">
        <v>27.5</v>
      </c>
      <c r="S522" t="s">
        <v>152</v>
      </c>
      <c r="T522">
        <v>3</v>
      </c>
      <c r="U522" t="s">
        <v>153</v>
      </c>
      <c r="V522">
        <v>40</v>
      </c>
      <c r="W522" t="s">
        <v>151</v>
      </c>
      <c r="X522">
        <v>18255</v>
      </c>
      <c r="Y522" t="s">
        <v>1</v>
      </c>
      <c r="Z522" t="s">
        <v>908</v>
      </c>
      <c r="AA522" t="s">
        <v>512</v>
      </c>
      <c r="AB522" t="s">
        <v>514</v>
      </c>
      <c r="AC522" t="s">
        <v>421</v>
      </c>
      <c r="AD522" t="s">
        <v>1804</v>
      </c>
      <c r="AE522" t="s">
        <v>418</v>
      </c>
      <c r="AF522" t="s">
        <v>462</v>
      </c>
      <c r="AG522" t="s">
        <v>5</v>
      </c>
      <c r="AH522">
        <v>1</v>
      </c>
      <c r="AI522" t="s">
        <v>4</v>
      </c>
      <c r="AJ522">
        <v>0</v>
      </c>
    </row>
    <row r="523" spans="1:54" x14ac:dyDescent="0.25">
      <c r="A523" t="str">
        <f t="shared" si="8"/>
        <v>feynman_I_14_3_16850</v>
      </c>
      <c r="B523" t="s">
        <v>73</v>
      </c>
      <c r="C523" t="s">
        <v>189</v>
      </c>
      <c r="D523">
        <v>7200</v>
      </c>
      <c r="E523" t="s">
        <v>190</v>
      </c>
      <c r="F523">
        <v>1000000</v>
      </c>
      <c r="G523" t="s">
        <v>191</v>
      </c>
      <c r="H523">
        <v>16850</v>
      </c>
      <c r="I523" t="s">
        <v>192</v>
      </c>
      <c r="J523">
        <v>1E-3</v>
      </c>
      <c r="K523" t="s">
        <v>3</v>
      </c>
      <c r="L523">
        <v>1</v>
      </c>
      <c r="M523" t="s">
        <v>2</v>
      </c>
      <c r="N523">
        <v>0</v>
      </c>
      <c r="O523" t="s">
        <v>17</v>
      </c>
      <c r="P523">
        <v>8</v>
      </c>
      <c r="Q523" t="s">
        <v>0</v>
      </c>
      <c r="R523">
        <v>4.5999999999999996</v>
      </c>
      <c r="S523" t="s">
        <v>152</v>
      </c>
      <c r="T523">
        <v>1</v>
      </c>
      <c r="U523" t="s">
        <v>153</v>
      </c>
      <c r="V523">
        <v>3</v>
      </c>
      <c r="W523" t="s">
        <v>151</v>
      </c>
      <c r="X523">
        <v>1133</v>
      </c>
      <c r="Y523" t="s">
        <v>1</v>
      </c>
      <c r="Z523" t="s">
        <v>525</v>
      </c>
      <c r="AA523" t="s">
        <v>512</v>
      </c>
      <c r="AB523" t="s">
        <v>526</v>
      </c>
      <c r="AC523" t="s">
        <v>5</v>
      </c>
      <c r="AD523">
        <v>1</v>
      </c>
      <c r="AE523" t="s">
        <v>4</v>
      </c>
      <c r="AF523">
        <v>0</v>
      </c>
    </row>
    <row r="524" spans="1:54" x14ac:dyDescent="0.25">
      <c r="A524" t="str">
        <f t="shared" si="8"/>
        <v>feynman_I_47_23_16850</v>
      </c>
      <c r="B524" t="s">
        <v>54</v>
      </c>
      <c r="C524" t="s">
        <v>189</v>
      </c>
      <c r="D524">
        <v>7200</v>
      </c>
      <c r="E524" t="s">
        <v>190</v>
      </c>
      <c r="F524">
        <v>1000000</v>
      </c>
      <c r="G524" t="s">
        <v>191</v>
      </c>
      <c r="H524">
        <v>16850</v>
      </c>
      <c r="I524" t="s">
        <v>192</v>
      </c>
      <c r="J524">
        <v>1E-3</v>
      </c>
      <c r="K524" t="s">
        <v>3</v>
      </c>
      <c r="L524">
        <v>1</v>
      </c>
      <c r="M524" t="s">
        <v>2</v>
      </c>
      <c r="N524">
        <v>0</v>
      </c>
      <c r="O524" t="s">
        <v>17</v>
      </c>
      <c r="P524">
        <v>12</v>
      </c>
      <c r="Q524" t="s">
        <v>0</v>
      </c>
      <c r="R524">
        <v>10.9</v>
      </c>
      <c r="S524" t="s">
        <v>152</v>
      </c>
      <c r="T524">
        <v>1</v>
      </c>
      <c r="U524" t="s">
        <v>153</v>
      </c>
      <c r="V524">
        <v>4</v>
      </c>
      <c r="W524" t="s">
        <v>151</v>
      </c>
      <c r="X524">
        <v>2421</v>
      </c>
      <c r="Y524" t="s">
        <v>1</v>
      </c>
      <c r="Z524" t="s">
        <v>549</v>
      </c>
      <c r="AA524" t="s">
        <v>512</v>
      </c>
      <c r="AB524" t="s">
        <v>550</v>
      </c>
      <c r="AC524" t="s">
        <v>5</v>
      </c>
      <c r="AD524">
        <v>1</v>
      </c>
      <c r="AE524" t="s">
        <v>4</v>
      </c>
      <c r="AF524">
        <v>0</v>
      </c>
    </row>
    <row r="525" spans="1:54" x14ac:dyDescent="0.25">
      <c r="A525" t="str">
        <f t="shared" si="8"/>
        <v>feynman_I_39_11_16850</v>
      </c>
      <c r="B525" t="s">
        <v>53</v>
      </c>
      <c r="C525" t="s">
        <v>189</v>
      </c>
      <c r="D525">
        <v>7200</v>
      </c>
      <c r="E525" t="s">
        <v>190</v>
      </c>
      <c r="F525">
        <v>1000000</v>
      </c>
      <c r="G525" t="s">
        <v>191</v>
      </c>
      <c r="H525">
        <v>16850</v>
      </c>
      <c r="I525" t="s">
        <v>192</v>
      </c>
      <c r="J525">
        <v>1E-3</v>
      </c>
      <c r="K525" t="s">
        <v>3</v>
      </c>
      <c r="L525">
        <v>1</v>
      </c>
      <c r="M525" t="s">
        <v>2</v>
      </c>
      <c r="N525">
        <v>0</v>
      </c>
      <c r="O525" t="s">
        <v>17</v>
      </c>
      <c r="P525">
        <v>14</v>
      </c>
      <c r="Q525" t="s">
        <v>0</v>
      </c>
      <c r="R525">
        <v>17.3</v>
      </c>
      <c r="S525" t="s">
        <v>152</v>
      </c>
      <c r="T525">
        <v>1</v>
      </c>
      <c r="U525" t="s">
        <v>153</v>
      </c>
      <c r="V525">
        <v>4</v>
      </c>
      <c r="W525" t="s">
        <v>151</v>
      </c>
      <c r="X525">
        <v>3458</v>
      </c>
      <c r="Y525" t="s">
        <v>1</v>
      </c>
      <c r="Z525" t="s">
        <v>682</v>
      </c>
      <c r="AA525" t="s">
        <v>512</v>
      </c>
      <c r="AB525" t="s">
        <v>976</v>
      </c>
      <c r="AC525" t="s">
        <v>418</v>
      </c>
      <c r="AD525" t="s">
        <v>423</v>
      </c>
      <c r="AE525" t="s">
        <v>5</v>
      </c>
      <c r="AF525">
        <v>1</v>
      </c>
      <c r="AG525" t="s">
        <v>4</v>
      </c>
      <c r="AH525">
        <v>0</v>
      </c>
    </row>
    <row r="526" spans="1:54" x14ac:dyDescent="0.25">
      <c r="A526" t="str">
        <f t="shared" si="8"/>
        <v>feynman_I_11_19_16850</v>
      </c>
      <c r="B526" t="s">
        <v>138</v>
      </c>
      <c r="C526" t="s">
        <v>189</v>
      </c>
      <c r="D526">
        <v>7200</v>
      </c>
      <c r="E526" t="s">
        <v>190</v>
      </c>
      <c r="F526">
        <v>1000000</v>
      </c>
      <c r="G526" t="s">
        <v>191</v>
      </c>
      <c r="H526">
        <v>16850</v>
      </c>
      <c r="I526" t="s">
        <v>192</v>
      </c>
      <c r="J526">
        <v>1E-3</v>
      </c>
      <c r="K526" t="s">
        <v>3</v>
      </c>
      <c r="L526">
        <v>1</v>
      </c>
      <c r="M526" t="s">
        <v>2</v>
      </c>
      <c r="N526">
        <v>0</v>
      </c>
      <c r="O526" t="s">
        <v>17</v>
      </c>
      <c r="P526">
        <v>18</v>
      </c>
      <c r="Q526" t="s">
        <v>0</v>
      </c>
      <c r="R526">
        <v>33</v>
      </c>
      <c r="S526" t="s">
        <v>152</v>
      </c>
      <c r="T526">
        <v>1</v>
      </c>
      <c r="U526" t="s">
        <v>153</v>
      </c>
      <c r="V526">
        <v>6</v>
      </c>
      <c r="W526" t="s">
        <v>151</v>
      </c>
      <c r="X526">
        <v>5965</v>
      </c>
      <c r="Y526" t="s">
        <v>1</v>
      </c>
      <c r="Z526" t="s">
        <v>683</v>
      </c>
      <c r="AA526" t="s">
        <v>512</v>
      </c>
      <c r="AB526" t="s">
        <v>579</v>
      </c>
      <c r="AC526" t="s">
        <v>421</v>
      </c>
      <c r="AD526" t="s">
        <v>503</v>
      </c>
      <c r="AE526" t="s">
        <v>421</v>
      </c>
      <c r="AF526" t="s">
        <v>429</v>
      </c>
      <c r="AG526" t="s">
        <v>5</v>
      </c>
      <c r="AH526">
        <v>1</v>
      </c>
      <c r="AI526" t="s">
        <v>4</v>
      </c>
      <c r="AJ526">
        <v>0</v>
      </c>
    </row>
    <row r="527" spans="1:54" x14ac:dyDescent="0.25">
      <c r="A527" t="str">
        <f t="shared" si="8"/>
        <v>strogatz_lv2_16850</v>
      </c>
      <c r="B527" t="s">
        <v>27</v>
      </c>
      <c r="C527" t="s">
        <v>189</v>
      </c>
      <c r="D527">
        <v>7200</v>
      </c>
      <c r="E527" t="s">
        <v>190</v>
      </c>
      <c r="F527">
        <v>1000000</v>
      </c>
      <c r="G527" t="s">
        <v>191</v>
      </c>
      <c r="H527">
        <v>16850</v>
      </c>
      <c r="I527" t="s">
        <v>192</v>
      </c>
      <c r="J527">
        <v>1E-3</v>
      </c>
      <c r="K527" t="s">
        <v>3</v>
      </c>
      <c r="L527">
        <v>1</v>
      </c>
      <c r="M527" t="s">
        <v>2</v>
      </c>
      <c r="N527">
        <v>0</v>
      </c>
      <c r="O527" t="s">
        <v>17</v>
      </c>
      <c r="P527">
        <v>16</v>
      </c>
      <c r="Q527" t="s">
        <v>0</v>
      </c>
      <c r="R527">
        <v>82.2</v>
      </c>
      <c r="S527" t="s">
        <v>152</v>
      </c>
      <c r="T527">
        <v>4</v>
      </c>
      <c r="U527" t="s">
        <v>153</v>
      </c>
      <c r="V527">
        <v>42</v>
      </c>
      <c r="W527" t="s">
        <v>151</v>
      </c>
      <c r="X527">
        <v>42027</v>
      </c>
      <c r="Y527" t="s">
        <v>1</v>
      </c>
      <c r="Z527" t="s">
        <v>591</v>
      </c>
      <c r="AA527" t="s">
        <v>512</v>
      </c>
      <c r="AB527" t="e" cm="1">
        <f t="array" ref="AB527">-1*x0*X1</f>
        <v>#NAME?</v>
      </c>
      <c r="AC527" t="s">
        <v>421</v>
      </c>
      <c r="AD527" t="s">
        <v>432</v>
      </c>
      <c r="AE527" t="s">
        <v>418</v>
      </c>
      <c r="AF527" t="s">
        <v>433</v>
      </c>
      <c r="AG527" t="s">
        <v>5</v>
      </c>
      <c r="AH527">
        <v>1</v>
      </c>
      <c r="AI527" t="s">
        <v>4</v>
      </c>
      <c r="AJ527">
        <v>0</v>
      </c>
    </row>
    <row r="528" spans="1:54" x14ac:dyDescent="0.25">
      <c r="A528" t="str">
        <f t="shared" si="8"/>
        <v>feynman_III_10_19_5390</v>
      </c>
      <c r="B528" t="s">
        <v>103</v>
      </c>
      <c r="C528" t="s">
        <v>189</v>
      </c>
      <c r="D528">
        <v>7200</v>
      </c>
      <c r="E528" t="s">
        <v>190</v>
      </c>
      <c r="F528">
        <v>1000000</v>
      </c>
      <c r="G528" t="s">
        <v>191</v>
      </c>
      <c r="H528">
        <v>5390</v>
      </c>
      <c r="I528" t="s">
        <v>192</v>
      </c>
      <c r="J528">
        <v>1E-3</v>
      </c>
      <c r="K528" t="s">
        <v>3</v>
      </c>
      <c r="L528">
        <v>0.9997798</v>
      </c>
      <c r="M528" t="s">
        <v>2</v>
      </c>
      <c r="N528">
        <v>0.1078698</v>
      </c>
      <c r="O528" t="s">
        <v>17</v>
      </c>
      <c r="P528">
        <v>52</v>
      </c>
      <c r="Q528" t="s">
        <v>0</v>
      </c>
      <c r="R528">
        <v>7201.4</v>
      </c>
      <c r="S528" t="s">
        <v>152</v>
      </c>
      <c r="T528">
        <v>2</v>
      </c>
      <c r="U528" t="s">
        <v>153</v>
      </c>
      <c r="V528">
        <v>240</v>
      </c>
      <c r="W528" t="s">
        <v>151</v>
      </c>
      <c r="X528">
        <v>798506</v>
      </c>
      <c r="Y528" t="s">
        <v>1</v>
      </c>
      <c r="Z528" t="s">
        <v>909</v>
      </c>
      <c r="AA528" t="s">
        <v>512</v>
      </c>
      <c r="AB528" t="s">
        <v>1805</v>
      </c>
      <c r="AC528" t="s">
        <v>421</v>
      </c>
      <c r="AD528" t="s">
        <v>1806</v>
      </c>
      <c r="AE528" t="s">
        <v>421</v>
      </c>
      <c r="AF528" t="s">
        <v>1807</v>
      </c>
      <c r="AG528" t="s">
        <v>421</v>
      </c>
      <c r="AH528" t="s">
        <v>1808</v>
      </c>
      <c r="AI528" t="s">
        <v>418</v>
      </c>
      <c r="AJ528" t="s">
        <v>1061</v>
      </c>
      <c r="AK528" t="s">
        <v>421</v>
      </c>
      <c r="AL528" t="s">
        <v>1809</v>
      </c>
      <c r="AM528" t="s">
        <v>418</v>
      </c>
      <c r="AN528" t="s">
        <v>426</v>
      </c>
      <c r="AO528" t="s">
        <v>421</v>
      </c>
      <c r="AP528" t="s">
        <v>1810</v>
      </c>
      <c r="AQ528" t="s">
        <v>421</v>
      </c>
      <c r="AR528" t="s">
        <v>1811</v>
      </c>
      <c r="AS528" t="s">
        <v>5</v>
      </c>
      <c r="AT528">
        <v>0.99978060000000002</v>
      </c>
      <c r="AU528" t="s">
        <v>4</v>
      </c>
      <c r="AV528">
        <v>0.1074357</v>
      </c>
    </row>
    <row r="529" spans="1:36" x14ac:dyDescent="0.25">
      <c r="A529" t="str">
        <f t="shared" si="8"/>
        <v>feynman_II_13_17_16850</v>
      </c>
      <c r="B529" t="s">
        <v>113</v>
      </c>
      <c r="C529" t="s">
        <v>189</v>
      </c>
      <c r="D529">
        <v>7200</v>
      </c>
      <c r="E529" t="s">
        <v>190</v>
      </c>
      <c r="F529">
        <v>1000000</v>
      </c>
      <c r="G529" t="s">
        <v>191</v>
      </c>
      <c r="H529">
        <v>16850</v>
      </c>
      <c r="I529" t="s">
        <v>192</v>
      </c>
      <c r="J529">
        <v>1E-3</v>
      </c>
      <c r="K529" t="s">
        <v>3</v>
      </c>
      <c r="L529">
        <v>1</v>
      </c>
      <c r="M529" t="s">
        <v>2</v>
      </c>
      <c r="N529">
        <v>0</v>
      </c>
      <c r="O529" t="s">
        <v>17</v>
      </c>
      <c r="P529">
        <v>16</v>
      </c>
      <c r="Q529" t="s">
        <v>0</v>
      </c>
      <c r="R529">
        <v>556.9</v>
      </c>
      <c r="S529" t="s">
        <v>152</v>
      </c>
      <c r="T529">
        <v>5</v>
      </c>
      <c r="U529" t="s">
        <v>153</v>
      </c>
      <c r="V529">
        <v>74</v>
      </c>
      <c r="W529" t="s">
        <v>151</v>
      </c>
      <c r="X529">
        <v>104345</v>
      </c>
      <c r="Y529" t="s">
        <v>1</v>
      </c>
      <c r="Z529" t="s">
        <v>612</v>
      </c>
      <c r="AA529" t="s">
        <v>512</v>
      </c>
      <c r="AB529" t="s">
        <v>613</v>
      </c>
      <c r="AC529" t="s">
        <v>5</v>
      </c>
      <c r="AD529">
        <v>1</v>
      </c>
      <c r="AE529" t="s">
        <v>4</v>
      </c>
      <c r="AF529">
        <v>0</v>
      </c>
    </row>
    <row r="530" spans="1:36" x14ac:dyDescent="0.25">
      <c r="A530" t="str">
        <f t="shared" si="8"/>
        <v>feynman_I_37_4_16850</v>
      </c>
      <c r="B530" t="s">
        <v>61</v>
      </c>
      <c r="C530" t="s">
        <v>189</v>
      </c>
      <c r="D530">
        <v>7200</v>
      </c>
      <c r="E530" t="s">
        <v>190</v>
      </c>
      <c r="F530">
        <v>1000000</v>
      </c>
      <c r="G530" t="s">
        <v>191</v>
      </c>
      <c r="H530">
        <v>16850</v>
      </c>
      <c r="I530" t="s">
        <v>192</v>
      </c>
      <c r="J530">
        <v>1E-3</v>
      </c>
      <c r="K530" t="s">
        <v>3</v>
      </c>
      <c r="L530">
        <v>1</v>
      </c>
      <c r="M530" t="s">
        <v>2</v>
      </c>
      <c r="N530">
        <v>0</v>
      </c>
      <c r="O530" t="s">
        <v>17</v>
      </c>
      <c r="P530">
        <v>19</v>
      </c>
      <c r="Q530" t="s">
        <v>0</v>
      </c>
      <c r="R530">
        <v>44.5</v>
      </c>
      <c r="S530" t="s">
        <v>152</v>
      </c>
      <c r="T530">
        <v>1</v>
      </c>
      <c r="U530" t="s">
        <v>153</v>
      </c>
      <c r="V530">
        <v>9</v>
      </c>
      <c r="W530" t="s">
        <v>151</v>
      </c>
      <c r="X530">
        <v>7946</v>
      </c>
      <c r="Y530" t="s">
        <v>1</v>
      </c>
      <c r="Z530" t="s">
        <v>626</v>
      </c>
      <c r="AA530" t="s">
        <v>512</v>
      </c>
      <c r="AB530" t="s">
        <v>427</v>
      </c>
      <c r="AC530" t="s">
        <v>421</v>
      </c>
      <c r="AD530" t="s">
        <v>454</v>
      </c>
      <c r="AE530" t="s">
        <v>421</v>
      </c>
      <c r="AF530" t="s">
        <v>455</v>
      </c>
      <c r="AG530" t="s">
        <v>5</v>
      </c>
      <c r="AH530">
        <v>1</v>
      </c>
      <c r="AI530" t="s">
        <v>4</v>
      </c>
      <c r="AJ530">
        <v>0</v>
      </c>
    </row>
    <row r="531" spans="1:36" x14ac:dyDescent="0.25">
      <c r="A531" t="str">
        <f t="shared" si="8"/>
        <v>feynman_test_12_16850</v>
      </c>
      <c r="B531" t="s">
        <v>124</v>
      </c>
      <c r="C531" t="s">
        <v>189</v>
      </c>
      <c r="D531">
        <v>7200</v>
      </c>
      <c r="E531" t="s">
        <v>190</v>
      </c>
      <c r="F531">
        <v>1000000</v>
      </c>
      <c r="G531" t="s">
        <v>191</v>
      </c>
      <c r="H531">
        <v>16850</v>
      </c>
      <c r="I531" t="s">
        <v>192</v>
      </c>
      <c r="J531">
        <v>1E-3</v>
      </c>
      <c r="K531" t="s">
        <v>3</v>
      </c>
      <c r="L531">
        <v>0.99999830000000001</v>
      </c>
      <c r="M531" t="s">
        <v>2</v>
      </c>
      <c r="N531">
        <v>1.87265E-2</v>
      </c>
      <c r="O531" t="s">
        <v>17</v>
      </c>
      <c r="P531">
        <v>10</v>
      </c>
      <c r="Q531" t="s">
        <v>0</v>
      </c>
      <c r="R531">
        <v>5944.5</v>
      </c>
      <c r="S531" t="s">
        <v>152</v>
      </c>
      <c r="T531">
        <v>4</v>
      </c>
      <c r="U531" t="s">
        <v>153</v>
      </c>
      <c r="V531">
        <v>905</v>
      </c>
      <c r="W531" t="s">
        <v>151</v>
      </c>
      <c r="X531">
        <v>1000637</v>
      </c>
      <c r="Y531" t="s">
        <v>1</v>
      </c>
      <c r="Z531" t="s">
        <v>634</v>
      </c>
      <c r="AA531" t="s">
        <v>512</v>
      </c>
      <c r="AB531" t="s">
        <v>635</v>
      </c>
      <c r="AC531" t="s">
        <v>5</v>
      </c>
      <c r="AD531">
        <v>0.99999830000000001</v>
      </c>
      <c r="AE531" t="s">
        <v>4</v>
      </c>
      <c r="AF531">
        <v>1.87861E-2</v>
      </c>
    </row>
    <row r="532" spans="1:36" x14ac:dyDescent="0.25">
      <c r="A532" t="str">
        <f t="shared" si="8"/>
        <v>feynman_I_6_2a_860</v>
      </c>
      <c r="B532" t="s">
        <v>32</v>
      </c>
      <c r="C532" t="s">
        <v>189</v>
      </c>
      <c r="D532">
        <v>7200</v>
      </c>
      <c r="E532" t="s">
        <v>190</v>
      </c>
      <c r="F532">
        <v>1000000</v>
      </c>
      <c r="G532" t="s">
        <v>191</v>
      </c>
      <c r="H532">
        <v>860</v>
      </c>
      <c r="I532" t="s">
        <v>192</v>
      </c>
      <c r="J532">
        <v>1E-3</v>
      </c>
      <c r="K532" t="s">
        <v>3</v>
      </c>
      <c r="L532">
        <v>0.99979819999999997</v>
      </c>
      <c r="M532" t="s">
        <v>2</v>
      </c>
      <c r="N532">
        <v>9.9379999999999998E-4</v>
      </c>
      <c r="O532" t="s">
        <v>17</v>
      </c>
      <c r="P532">
        <v>10</v>
      </c>
      <c r="Q532" t="s">
        <v>0</v>
      </c>
      <c r="R532">
        <v>7201.7</v>
      </c>
      <c r="S532" t="s">
        <v>152</v>
      </c>
      <c r="T532">
        <v>33</v>
      </c>
      <c r="U532" t="s">
        <v>153</v>
      </c>
      <c r="V532">
        <v>1685</v>
      </c>
      <c r="W532" t="s">
        <v>151</v>
      </c>
      <c r="X532">
        <v>696719</v>
      </c>
      <c r="Y532" t="s">
        <v>1</v>
      </c>
      <c r="Z532" t="e" cm="1">
        <f t="array" aca="1" ref="Z532" ca="1">-0.0072879588687+(0.2500285470312*pow(x0,(-1*x0)))</f>
        <v>#NAME?</v>
      </c>
      <c r="AA532" t="s">
        <v>512</v>
      </c>
      <c r="AB532">
        <v>-7.2879588686999997E-3</v>
      </c>
      <c r="AC532" t="s">
        <v>421</v>
      </c>
      <c r="AD532" t="s">
        <v>1812</v>
      </c>
      <c r="AE532" t="s">
        <v>5</v>
      </c>
      <c r="AF532">
        <v>0.99980040000000003</v>
      </c>
      <c r="AG532" t="s">
        <v>4</v>
      </c>
      <c r="AH532">
        <v>9.9280000000000006E-4</v>
      </c>
    </row>
    <row r="533" spans="1:36" x14ac:dyDescent="0.25">
      <c r="A533" t="str">
        <f t="shared" si="8"/>
        <v>feynman_II_8_31_5390</v>
      </c>
      <c r="B533" t="s">
        <v>42</v>
      </c>
      <c r="C533" t="s">
        <v>189</v>
      </c>
      <c r="D533">
        <v>7200</v>
      </c>
      <c r="E533" t="s">
        <v>190</v>
      </c>
      <c r="F533">
        <v>1000000</v>
      </c>
      <c r="G533" t="s">
        <v>191</v>
      </c>
      <c r="H533">
        <v>5390</v>
      </c>
      <c r="I533" t="s">
        <v>192</v>
      </c>
      <c r="J533">
        <v>1E-3</v>
      </c>
      <c r="K533" t="s">
        <v>3</v>
      </c>
      <c r="L533">
        <v>1</v>
      </c>
      <c r="M533" t="s">
        <v>2</v>
      </c>
      <c r="N533">
        <v>0</v>
      </c>
      <c r="O533" t="s">
        <v>17</v>
      </c>
      <c r="P533">
        <v>8</v>
      </c>
      <c r="Q533" t="s">
        <v>0</v>
      </c>
      <c r="R533">
        <v>6.8</v>
      </c>
      <c r="S533" t="s">
        <v>152</v>
      </c>
      <c r="T533">
        <v>1</v>
      </c>
      <c r="U533" t="s">
        <v>153</v>
      </c>
      <c r="V533">
        <v>3</v>
      </c>
      <c r="W533" t="s">
        <v>151</v>
      </c>
      <c r="X533">
        <v>1331</v>
      </c>
      <c r="Y533" t="s">
        <v>1</v>
      </c>
      <c r="Z533" t="s">
        <v>523</v>
      </c>
      <c r="AA533" t="s">
        <v>512</v>
      </c>
      <c r="AB533" t="s">
        <v>524</v>
      </c>
      <c r="AC533" t="s">
        <v>5</v>
      </c>
      <c r="AD533">
        <v>1</v>
      </c>
      <c r="AE533" t="s">
        <v>4</v>
      </c>
      <c r="AF533">
        <v>0</v>
      </c>
    </row>
    <row r="534" spans="1:36" x14ac:dyDescent="0.25">
      <c r="A534" t="str">
        <f t="shared" si="8"/>
        <v>feynman_I_18_12_5390</v>
      </c>
      <c r="B534" t="s">
        <v>78</v>
      </c>
      <c r="C534" t="s">
        <v>189</v>
      </c>
      <c r="D534">
        <v>7200</v>
      </c>
      <c r="E534" t="s">
        <v>190</v>
      </c>
      <c r="F534">
        <v>1000000</v>
      </c>
      <c r="G534" t="s">
        <v>191</v>
      </c>
      <c r="H534">
        <v>5390</v>
      </c>
      <c r="I534" t="s">
        <v>192</v>
      </c>
      <c r="J534">
        <v>1E-3</v>
      </c>
      <c r="K534" t="s">
        <v>3</v>
      </c>
      <c r="L534">
        <v>1</v>
      </c>
      <c r="M534" t="s">
        <v>2</v>
      </c>
      <c r="N534">
        <v>0</v>
      </c>
      <c r="O534" t="s">
        <v>17</v>
      </c>
      <c r="P534">
        <v>9</v>
      </c>
      <c r="Q534" t="s">
        <v>0</v>
      </c>
      <c r="R534">
        <v>6.6</v>
      </c>
      <c r="S534" t="s">
        <v>152</v>
      </c>
      <c r="T534">
        <v>1</v>
      </c>
      <c r="U534" t="s">
        <v>153</v>
      </c>
      <c r="V534">
        <v>4</v>
      </c>
      <c r="W534" t="s">
        <v>151</v>
      </c>
      <c r="X534">
        <v>1606</v>
      </c>
      <c r="Y534" t="s">
        <v>1</v>
      </c>
      <c r="Z534" t="s">
        <v>910</v>
      </c>
      <c r="AA534" t="s">
        <v>512</v>
      </c>
      <c r="AB534" t="s">
        <v>911</v>
      </c>
      <c r="AC534" t="s">
        <v>5</v>
      </c>
      <c r="AD534">
        <v>1</v>
      </c>
      <c r="AE534" t="s">
        <v>4</v>
      </c>
      <c r="AF534">
        <v>0</v>
      </c>
    </row>
    <row r="535" spans="1:36" x14ac:dyDescent="0.25">
      <c r="A535" t="str">
        <f t="shared" si="8"/>
        <v>feynman_III_21_20_5390</v>
      </c>
      <c r="B535" t="s">
        <v>109</v>
      </c>
      <c r="C535" t="s">
        <v>189</v>
      </c>
      <c r="D535">
        <v>7200</v>
      </c>
      <c r="E535" t="s">
        <v>190</v>
      </c>
      <c r="F535">
        <v>1000000</v>
      </c>
      <c r="G535" t="s">
        <v>191</v>
      </c>
      <c r="H535">
        <v>5390</v>
      </c>
      <c r="I535" t="s">
        <v>192</v>
      </c>
      <c r="J535">
        <v>1E-3</v>
      </c>
      <c r="K535" t="s">
        <v>3</v>
      </c>
      <c r="L535">
        <v>1</v>
      </c>
      <c r="M535" t="s">
        <v>2</v>
      </c>
      <c r="N535">
        <v>0</v>
      </c>
      <c r="O535" t="s">
        <v>17</v>
      </c>
      <c r="P535">
        <v>12</v>
      </c>
      <c r="Q535" t="s">
        <v>0</v>
      </c>
      <c r="R535">
        <v>11.6</v>
      </c>
      <c r="S535" t="s">
        <v>152</v>
      </c>
      <c r="T535">
        <v>1</v>
      </c>
      <c r="U535" t="s">
        <v>153</v>
      </c>
      <c r="V535">
        <v>4</v>
      </c>
      <c r="W535" t="s">
        <v>151</v>
      </c>
      <c r="X535">
        <v>2570</v>
      </c>
      <c r="Y535" t="s">
        <v>1</v>
      </c>
      <c r="Z535" t="s">
        <v>559</v>
      </c>
      <c r="AA535" t="s">
        <v>512</v>
      </c>
      <c r="AB535" t="s">
        <v>560</v>
      </c>
      <c r="AC535" t="s">
        <v>5</v>
      </c>
      <c r="AD535">
        <v>1</v>
      </c>
      <c r="AE535" t="s">
        <v>4</v>
      </c>
      <c r="AF535">
        <v>0</v>
      </c>
    </row>
    <row r="536" spans="1:36" x14ac:dyDescent="0.25">
      <c r="A536" t="str">
        <f t="shared" si="8"/>
        <v>feynman_II_34_29b_5390</v>
      </c>
      <c r="B536" t="s">
        <v>133</v>
      </c>
      <c r="C536" t="s">
        <v>189</v>
      </c>
      <c r="D536">
        <v>7200</v>
      </c>
      <c r="E536" t="s">
        <v>190</v>
      </c>
      <c r="F536">
        <v>1000000</v>
      </c>
      <c r="G536" t="s">
        <v>191</v>
      </c>
      <c r="H536">
        <v>5390</v>
      </c>
      <c r="I536" t="s">
        <v>192</v>
      </c>
      <c r="J536">
        <v>1E-3</v>
      </c>
      <c r="K536" t="s">
        <v>3</v>
      </c>
      <c r="L536">
        <v>1</v>
      </c>
      <c r="M536" t="s">
        <v>2</v>
      </c>
      <c r="N536">
        <v>0</v>
      </c>
      <c r="O536" t="s">
        <v>17</v>
      </c>
      <c r="P536">
        <v>16</v>
      </c>
      <c r="Q536" t="s">
        <v>0</v>
      </c>
      <c r="R536">
        <v>20.6</v>
      </c>
      <c r="S536" t="s">
        <v>152</v>
      </c>
      <c r="T536">
        <v>1</v>
      </c>
      <c r="U536" t="s">
        <v>153</v>
      </c>
      <c r="V536">
        <v>5</v>
      </c>
      <c r="W536" t="s">
        <v>151</v>
      </c>
      <c r="X536">
        <v>4265</v>
      </c>
      <c r="Y536" t="s">
        <v>1</v>
      </c>
      <c r="Z536" t="e" cm="1">
        <f t="array" aca="1" ref="Z536" ca="1">-0.0000000000001+(((((6.2831853071796*x0)*X2)*X3)*X4)*pow(X1,-1))</f>
        <v>#NAME?</v>
      </c>
      <c r="AA536" t="s">
        <v>512</v>
      </c>
      <c r="AB536" t="s">
        <v>574</v>
      </c>
      <c r="AC536" t="s">
        <v>418</v>
      </c>
      <c r="AD536" s="7">
        <v>1E-13</v>
      </c>
      <c r="AE536" t="s">
        <v>5</v>
      </c>
      <c r="AF536">
        <v>1</v>
      </c>
      <c r="AG536" t="s">
        <v>4</v>
      </c>
      <c r="AH536">
        <v>0</v>
      </c>
    </row>
    <row r="537" spans="1:36" x14ac:dyDescent="0.25">
      <c r="A537" t="str">
        <f t="shared" si="8"/>
        <v>strogatz_barmag2_5390</v>
      </c>
      <c r="B537" t="s">
        <v>24</v>
      </c>
      <c r="C537" t="s">
        <v>189</v>
      </c>
      <c r="D537">
        <v>7200</v>
      </c>
      <c r="E537" t="s">
        <v>190</v>
      </c>
      <c r="F537">
        <v>1000000</v>
      </c>
      <c r="G537" t="s">
        <v>191</v>
      </c>
      <c r="H537">
        <v>5390</v>
      </c>
      <c r="I537" t="s">
        <v>192</v>
      </c>
      <c r="J537">
        <v>1E-3</v>
      </c>
      <c r="K537" t="s">
        <v>3</v>
      </c>
      <c r="L537">
        <v>1</v>
      </c>
      <c r="M537" t="s">
        <v>2</v>
      </c>
      <c r="N537">
        <v>0</v>
      </c>
      <c r="O537" t="s">
        <v>17</v>
      </c>
      <c r="P537">
        <v>14</v>
      </c>
      <c r="Q537" t="s">
        <v>0</v>
      </c>
      <c r="R537">
        <v>12.6</v>
      </c>
      <c r="S537" t="s">
        <v>152</v>
      </c>
      <c r="T537">
        <v>2</v>
      </c>
      <c r="U537" t="s">
        <v>153</v>
      </c>
      <c r="V537">
        <v>8</v>
      </c>
      <c r="W537" t="s">
        <v>151</v>
      </c>
      <c r="X537">
        <v>7203</v>
      </c>
      <c r="Y537" t="s">
        <v>1</v>
      </c>
      <c r="Z537" t="s">
        <v>762</v>
      </c>
      <c r="AA537" t="s">
        <v>512</v>
      </c>
      <c r="AB537">
        <f>-1*SIN(X1)</f>
        <v>0.98358230602824037</v>
      </c>
      <c r="AC537" t="s">
        <v>418</v>
      </c>
      <c r="AD537" t="s">
        <v>437</v>
      </c>
      <c r="AE537" t="s">
        <v>418</v>
      </c>
      <c r="AF537" t="s">
        <v>438</v>
      </c>
      <c r="AG537" t="s">
        <v>5</v>
      </c>
      <c r="AH537">
        <v>1</v>
      </c>
      <c r="AI537" t="s">
        <v>4</v>
      </c>
      <c r="AJ537">
        <v>0</v>
      </c>
    </row>
    <row r="538" spans="1:36" x14ac:dyDescent="0.25">
      <c r="A538" t="str">
        <f t="shared" si="8"/>
        <v>feynman_II_6_11_5390</v>
      </c>
      <c r="B538" t="s">
        <v>116</v>
      </c>
      <c r="C538" t="s">
        <v>189</v>
      </c>
      <c r="D538">
        <v>7200</v>
      </c>
      <c r="E538" t="s">
        <v>190</v>
      </c>
      <c r="F538">
        <v>1000000</v>
      </c>
      <c r="G538" t="s">
        <v>191</v>
      </c>
      <c r="H538">
        <v>5390</v>
      </c>
      <c r="I538" t="s">
        <v>192</v>
      </c>
      <c r="J538">
        <v>1E-3</v>
      </c>
      <c r="K538" t="s">
        <v>3</v>
      </c>
      <c r="L538">
        <v>1</v>
      </c>
      <c r="M538" t="s">
        <v>2</v>
      </c>
      <c r="N538">
        <v>0</v>
      </c>
      <c r="O538" t="s">
        <v>17</v>
      </c>
      <c r="P538">
        <v>15</v>
      </c>
      <c r="Q538" t="s">
        <v>0</v>
      </c>
      <c r="R538">
        <v>90.2</v>
      </c>
      <c r="S538" t="s">
        <v>152</v>
      </c>
      <c r="T538">
        <v>1</v>
      </c>
      <c r="U538" t="s">
        <v>153</v>
      </c>
      <c r="V538">
        <v>10</v>
      </c>
      <c r="W538" t="s">
        <v>151</v>
      </c>
      <c r="X538">
        <v>14206</v>
      </c>
      <c r="Y538" t="s">
        <v>1</v>
      </c>
      <c r="Z538" t="s">
        <v>598</v>
      </c>
      <c r="AA538" t="s">
        <v>512</v>
      </c>
      <c r="AB538" t="s">
        <v>599</v>
      </c>
      <c r="AC538" t="s">
        <v>5</v>
      </c>
      <c r="AD538">
        <v>1</v>
      </c>
      <c r="AE538" t="s">
        <v>4</v>
      </c>
      <c r="AF538">
        <v>0</v>
      </c>
    </row>
    <row r="539" spans="1:36" x14ac:dyDescent="0.25">
      <c r="A539" t="str">
        <f t="shared" si="8"/>
        <v>feynman_I_13_12_16850</v>
      </c>
      <c r="B539" t="s">
        <v>128</v>
      </c>
      <c r="C539" t="s">
        <v>189</v>
      </c>
      <c r="D539">
        <v>7200</v>
      </c>
      <c r="E539" t="s">
        <v>190</v>
      </c>
      <c r="F539">
        <v>1000000</v>
      </c>
      <c r="G539" t="s">
        <v>191</v>
      </c>
      <c r="H539">
        <v>16850</v>
      </c>
      <c r="I539" t="s">
        <v>192</v>
      </c>
      <c r="J539">
        <v>1E-3</v>
      </c>
      <c r="K539" t="s">
        <v>3</v>
      </c>
      <c r="L539">
        <v>1</v>
      </c>
      <c r="M539" t="s">
        <v>2</v>
      </c>
      <c r="N539">
        <v>0</v>
      </c>
      <c r="O539" t="s">
        <v>17</v>
      </c>
      <c r="P539">
        <v>28</v>
      </c>
      <c r="Q539" t="s">
        <v>0</v>
      </c>
      <c r="R539">
        <v>1786.3</v>
      </c>
      <c r="S539" t="s">
        <v>152</v>
      </c>
      <c r="T539">
        <v>1</v>
      </c>
      <c r="U539" t="s">
        <v>153</v>
      </c>
      <c r="V539">
        <v>23</v>
      </c>
      <c r="W539" t="s">
        <v>151</v>
      </c>
      <c r="X539">
        <v>151848</v>
      </c>
      <c r="Y539" t="s">
        <v>1</v>
      </c>
      <c r="Z539" t="s">
        <v>912</v>
      </c>
      <c r="AA539" t="s">
        <v>512</v>
      </c>
      <c r="AB539" t="s">
        <v>1813</v>
      </c>
      <c r="AC539" t="s">
        <v>418</v>
      </c>
      <c r="AD539" t="s">
        <v>1814</v>
      </c>
      <c r="AE539" t="s">
        <v>5</v>
      </c>
      <c r="AF539">
        <v>1</v>
      </c>
      <c r="AG539" t="s">
        <v>4</v>
      </c>
      <c r="AH539">
        <v>0</v>
      </c>
    </row>
    <row r="540" spans="1:36" x14ac:dyDescent="0.25">
      <c r="A540" t="str">
        <f t="shared" si="8"/>
        <v>strogatz_vdp2_29910</v>
      </c>
      <c r="B540" t="s">
        <v>18</v>
      </c>
      <c r="C540" t="s">
        <v>189</v>
      </c>
      <c r="D540">
        <v>7200</v>
      </c>
      <c r="E540" t="s">
        <v>190</v>
      </c>
      <c r="F540">
        <v>1000000</v>
      </c>
      <c r="G540" t="s">
        <v>191</v>
      </c>
      <c r="H540">
        <v>29910</v>
      </c>
      <c r="I540" t="s">
        <v>192</v>
      </c>
      <c r="J540">
        <v>1E-3</v>
      </c>
      <c r="K540" t="s">
        <v>3</v>
      </c>
      <c r="L540">
        <v>1</v>
      </c>
      <c r="M540" t="s">
        <v>2</v>
      </c>
      <c r="N540">
        <v>0</v>
      </c>
      <c r="O540" t="s">
        <v>17</v>
      </c>
      <c r="P540">
        <v>4</v>
      </c>
      <c r="Q540" t="s">
        <v>0</v>
      </c>
      <c r="R540">
        <v>0.6</v>
      </c>
      <c r="S540" t="s">
        <v>152</v>
      </c>
      <c r="T540">
        <v>1</v>
      </c>
      <c r="U540" t="s">
        <v>153</v>
      </c>
      <c r="V540">
        <v>2</v>
      </c>
      <c r="W540" t="s">
        <v>151</v>
      </c>
      <c r="X540">
        <v>451</v>
      </c>
      <c r="Y540" t="s">
        <v>1</v>
      </c>
      <c r="Z540" t="s">
        <v>511</v>
      </c>
      <c r="AA540" t="s">
        <v>512</v>
      </c>
      <c r="AB540" t="e" cm="1">
        <f t="array" ref="AB540">-0.1*x0</f>
        <v>#NAME?</v>
      </c>
      <c r="AC540" t="s">
        <v>5</v>
      </c>
      <c r="AD540">
        <v>1</v>
      </c>
      <c r="AE540" t="s">
        <v>4</v>
      </c>
      <c r="AF540">
        <v>0</v>
      </c>
    </row>
    <row r="541" spans="1:36" x14ac:dyDescent="0.25">
      <c r="A541" t="str">
        <f t="shared" si="8"/>
        <v>feynman_I_14_4_29910</v>
      </c>
      <c r="B541" t="s">
        <v>41</v>
      </c>
      <c r="C541" t="s">
        <v>189</v>
      </c>
      <c r="D541">
        <v>7200</v>
      </c>
      <c r="E541" t="s">
        <v>190</v>
      </c>
      <c r="F541">
        <v>1000000</v>
      </c>
      <c r="G541" t="s">
        <v>191</v>
      </c>
      <c r="H541">
        <v>29910</v>
      </c>
      <c r="I541" t="s">
        <v>192</v>
      </c>
      <c r="J541">
        <v>1E-3</v>
      </c>
      <c r="K541" t="s">
        <v>3</v>
      </c>
      <c r="L541">
        <v>1</v>
      </c>
      <c r="M541" t="s">
        <v>2</v>
      </c>
      <c r="N541">
        <v>0</v>
      </c>
      <c r="O541" t="s">
        <v>17</v>
      </c>
      <c r="P541">
        <v>8</v>
      </c>
      <c r="Q541" t="s">
        <v>0</v>
      </c>
      <c r="R541">
        <v>4.5</v>
      </c>
      <c r="S541" t="s">
        <v>152</v>
      </c>
      <c r="T541">
        <v>1</v>
      </c>
      <c r="U541" t="s">
        <v>153</v>
      </c>
      <c r="V541">
        <v>3</v>
      </c>
      <c r="W541" t="s">
        <v>151</v>
      </c>
      <c r="X541">
        <v>1040</v>
      </c>
      <c r="Y541" t="s">
        <v>1</v>
      </c>
      <c r="Z541" t="s">
        <v>523</v>
      </c>
      <c r="AA541" t="s">
        <v>512</v>
      </c>
      <c r="AB541" t="s">
        <v>524</v>
      </c>
      <c r="AC541" t="s">
        <v>5</v>
      </c>
      <c r="AD541">
        <v>1</v>
      </c>
      <c r="AE541" t="s">
        <v>4</v>
      </c>
      <c r="AF541">
        <v>0</v>
      </c>
    </row>
    <row r="542" spans="1:36" x14ac:dyDescent="0.25">
      <c r="A542" t="str">
        <f t="shared" si="8"/>
        <v>feynman_II_4_23_29910</v>
      </c>
      <c r="B542" t="s">
        <v>81</v>
      </c>
      <c r="C542" t="s">
        <v>189</v>
      </c>
      <c r="D542">
        <v>7200</v>
      </c>
      <c r="E542" t="s">
        <v>190</v>
      </c>
      <c r="F542">
        <v>1000000</v>
      </c>
      <c r="G542" t="s">
        <v>191</v>
      </c>
      <c r="H542">
        <v>29910</v>
      </c>
      <c r="I542" t="s">
        <v>192</v>
      </c>
      <c r="J542">
        <v>1E-3</v>
      </c>
      <c r="K542" t="s">
        <v>3</v>
      </c>
      <c r="L542">
        <v>1</v>
      </c>
      <c r="M542" t="s">
        <v>2</v>
      </c>
      <c r="N542">
        <v>0</v>
      </c>
      <c r="O542" t="s">
        <v>17</v>
      </c>
      <c r="P542">
        <v>12</v>
      </c>
      <c r="Q542" t="s">
        <v>0</v>
      </c>
      <c r="R542">
        <v>8.4</v>
      </c>
      <c r="S542" t="s">
        <v>152</v>
      </c>
      <c r="T542">
        <v>1</v>
      </c>
      <c r="U542" t="s">
        <v>153</v>
      </c>
      <c r="V542">
        <v>3</v>
      </c>
      <c r="W542" t="s">
        <v>151</v>
      </c>
      <c r="X542">
        <v>1776</v>
      </c>
      <c r="Y542" t="s">
        <v>1</v>
      </c>
      <c r="Z542" t="s">
        <v>539</v>
      </c>
      <c r="AA542" t="s">
        <v>512</v>
      </c>
      <c r="AB542" t="s">
        <v>540</v>
      </c>
      <c r="AC542" t="s">
        <v>5</v>
      </c>
      <c r="AD542">
        <v>1</v>
      </c>
      <c r="AE542" t="s">
        <v>4</v>
      </c>
      <c r="AF542">
        <v>0</v>
      </c>
    </row>
    <row r="543" spans="1:36" x14ac:dyDescent="0.25">
      <c r="A543" t="str">
        <f t="shared" si="8"/>
        <v>feynman_I_34_8_29910</v>
      </c>
      <c r="B543" t="s">
        <v>102</v>
      </c>
      <c r="C543" t="s">
        <v>189</v>
      </c>
      <c r="D543">
        <v>7200</v>
      </c>
      <c r="E543" t="s">
        <v>190</v>
      </c>
      <c r="F543">
        <v>1000000</v>
      </c>
      <c r="G543" t="s">
        <v>191</v>
      </c>
      <c r="H543">
        <v>29910</v>
      </c>
      <c r="I543" t="s">
        <v>192</v>
      </c>
      <c r="J543">
        <v>1E-3</v>
      </c>
      <c r="K543" t="s">
        <v>3</v>
      </c>
      <c r="L543">
        <v>1</v>
      </c>
      <c r="M543" t="s">
        <v>2</v>
      </c>
      <c r="N543">
        <v>0</v>
      </c>
      <c r="O543" t="s">
        <v>17</v>
      </c>
      <c r="P543">
        <v>12</v>
      </c>
      <c r="Q543" t="s">
        <v>0</v>
      </c>
      <c r="R543">
        <v>12.7</v>
      </c>
      <c r="S543" t="s">
        <v>152</v>
      </c>
      <c r="T543">
        <v>1</v>
      </c>
      <c r="U543" t="s">
        <v>153</v>
      </c>
      <c r="V543">
        <v>4</v>
      </c>
      <c r="W543" t="s">
        <v>151</v>
      </c>
      <c r="X543">
        <v>2768</v>
      </c>
      <c r="Y543" t="s">
        <v>1</v>
      </c>
      <c r="Z543" t="s">
        <v>555</v>
      </c>
      <c r="AA543" t="s">
        <v>512</v>
      </c>
      <c r="AB543" t="s">
        <v>556</v>
      </c>
      <c r="AC543" t="s">
        <v>5</v>
      </c>
      <c r="AD543">
        <v>1</v>
      </c>
      <c r="AE543" t="s">
        <v>4</v>
      </c>
      <c r="AF543">
        <v>0</v>
      </c>
    </row>
    <row r="544" spans="1:36" x14ac:dyDescent="0.25">
      <c r="A544" t="str">
        <f t="shared" si="8"/>
        <v>feynman_II_15_5_29910</v>
      </c>
      <c r="B544" t="s">
        <v>69</v>
      </c>
      <c r="C544" t="s">
        <v>189</v>
      </c>
      <c r="D544">
        <v>7200</v>
      </c>
      <c r="E544" t="s">
        <v>190</v>
      </c>
      <c r="F544">
        <v>1000000</v>
      </c>
      <c r="G544" t="s">
        <v>191</v>
      </c>
      <c r="H544">
        <v>29910</v>
      </c>
      <c r="I544" t="s">
        <v>192</v>
      </c>
      <c r="J544">
        <v>1E-3</v>
      </c>
      <c r="K544" t="s">
        <v>3</v>
      </c>
      <c r="L544">
        <v>1</v>
      </c>
      <c r="M544" t="s">
        <v>2</v>
      </c>
      <c r="N544">
        <v>0</v>
      </c>
      <c r="O544" t="s">
        <v>17</v>
      </c>
      <c r="P544">
        <v>9</v>
      </c>
      <c r="Q544" t="s">
        <v>0</v>
      </c>
      <c r="R544">
        <v>12.9</v>
      </c>
      <c r="S544" t="s">
        <v>152</v>
      </c>
      <c r="T544">
        <v>1</v>
      </c>
      <c r="U544" t="s">
        <v>153</v>
      </c>
      <c r="V544">
        <v>6</v>
      </c>
      <c r="W544" t="s">
        <v>151</v>
      </c>
      <c r="X544">
        <v>2895</v>
      </c>
      <c r="Y544" t="s">
        <v>1</v>
      </c>
      <c r="Z544" t="s">
        <v>580</v>
      </c>
      <c r="AA544" t="s">
        <v>512</v>
      </c>
      <c r="AB544" t="e" cm="1">
        <f t="array" ref="AB544">-1*x0*X1*COS(X2)</f>
        <v>#NAME?</v>
      </c>
      <c r="AC544" t="s">
        <v>5</v>
      </c>
      <c r="AD544">
        <v>1</v>
      </c>
      <c r="AE544" t="s">
        <v>4</v>
      </c>
      <c r="AF544">
        <v>0</v>
      </c>
    </row>
    <row r="545" spans="1:52" x14ac:dyDescent="0.25">
      <c r="A545" t="str">
        <f t="shared" si="8"/>
        <v>feynman_III_19_51_29910</v>
      </c>
      <c r="B545" t="s">
        <v>135</v>
      </c>
      <c r="C545" t="s">
        <v>189</v>
      </c>
      <c r="D545">
        <v>7200</v>
      </c>
      <c r="E545" t="s">
        <v>190</v>
      </c>
      <c r="F545">
        <v>1000000</v>
      </c>
      <c r="G545" t="s">
        <v>191</v>
      </c>
      <c r="H545">
        <v>29910</v>
      </c>
      <c r="I545" t="s">
        <v>192</v>
      </c>
      <c r="J545">
        <v>1E-3</v>
      </c>
      <c r="K545" t="s">
        <v>3</v>
      </c>
      <c r="L545">
        <v>1</v>
      </c>
      <c r="M545" t="s">
        <v>2</v>
      </c>
      <c r="N545">
        <v>0</v>
      </c>
      <c r="O545" t="s">
        <v>17</v>
      </c>
      <c r="P545">
        <v>24</v>
      </c>
      <c r="Q545" t="s">
        <v>0</v>
      </c>
      <c r="R545">
        <v>53.4</v>
      </c>
      <c r="S545" t="s">
        <v>152</v>
      </c>
      <c r="T545">
        <v>1</v>
      </c>
      <c r="U545" t="s">
        <v>153</v>
      </c>
      <c r="V545">
        <v>7</v>
      </c>
      <c r="W545" t="s">
        <v>151</v>
      </c>
      <c r="X545">
        <v>10098</v>
      </c>
      <c r="Y545" t="s">
        <v>1</v>
      </c>
      <c r="Z545" t="s">
        <v>913</v>
      </c>
      <c r="AA545" t="s">
        <v>512</v>
      </c>
      <c r="AB545" t="s">
        <v>914</v>
      </c>
      <c r="AC545" t="s">
        <v>5</v>
      </c>
      <c r="AD545">
        <v>1</v>
      </c>
      <c r="AE545" t="s">
        <v>4</v>
      </c>
      <c r="AF545">
        <v>0</v>
      </c>
    </row>
    <row r="546" spans="1:52" x14ac:dyDescent="0.25">
      <c r="A546" t="str">
        <f t="shared" si="8"/>
        <v>strogatz_vdp1_29910</v>
      </c>
      <c r="B546" t="s">
        <v>30</v>
      </c>
      <c r="C546" t="s">
        <v>189</v>
      </c>
      <c r="D546">
        <v>7200</v>
      </c>
      <c r="E546" t="s">
        <v>190</v>
      </c>
      <c r="F546">
        <v>1000000</v>
      </c>
      <c r="G546" t="s">
        <v>191</v>
      </c>
      <c r="H546">
        <v>29910</v>
      </c>
      <c r="I546" t="s">
        <v>192</v>
      </c>
      <c r="J546">
        <v>1E-3</v>
      </c>
      <c r="K546" t="s">
        <v>3</v>
      </c>
      <c r="L546">
        <v>1</v>
      </c>
      <c r="M546" t="s">
        <v>2</v>
      </c>
      <c r="N546">
        <v>0</v>
      </c>
      <c r="O546" t="s">
        <v>17</v>
      </c>
      <c r="P546">
        <v>14</v>
      </c>
      <c r="Q546" t="s">
        <v>0</v>
      </c>
      <c r="R546">
        <v>29.8</v>
      </c>
      <c r="S546" t="s">
        <v>152</v>
      </c>
      <c r="T546">
        <v>2</v>
      </c>
      <c r="U546" t="s">
        <v>153</v>
      </c>
      <c r="V546">
        <v>16</v>
      </c>
      <c r="W546" t="s">
        <v>151</v>
      </c>
      <c r="X546">
        <v>15346</v>
      </c>
      <c r="Y546" t="s">
        <v>1</v>
      </c>
      <c r="Z546" t="s">
        <v>589</v>
      </c>
      <c r="AA546" t="s">
        <v>512</v>
      </c>
      <c r="AB546" t="s">
        <v>590</v>
      </c>
      <c r="AC546" t="s">
        <v>418</v>
      </c>
      <c r="AD546" t="s">
        <v>430</v>
      </c>
      <c r="AE546" t="s">
        <v>421</v>
      </c>
      <c r="AF546" t="s">
        <v>431</v>
      </c>
      <c r="AG546" t="s">
        <v>5</v>
      </c>
      <c r="AH546">
        <v>1</v>
      </c>
      <c r="AI546" t="s">
        <v>4</v>
      </c>
      <c r="AJ546">
        <v>0</v>
      </c>
    </row>
    <row r="547" spans="1:52" x14ac:dyDescent="0.25">
      <c r="A547" t="str">
        <f t="shared" si="8"/>
        <v>feynman_I_44_4_29910</v>
      </c>
      <c r="B547" t="s">
        <v>129</v>
      </c>
      <c r="C547" t="s">
        <v>189</v>
      </c>
      <c r="D547">
        <v>7200</v>
      </c>
      <c r="E547" t="s">
        <v>190</v>
      </c>
      <c r="F547">
        <v>1000000</v>
      </c>
      <c r="G547" t="s">
        <v>191</v>
      </c>
      <c r="H547">
        <v>29910</v>
      </c>
      <c r="I547" t="s">
        <v>192</v>
      </c>
      <c r="J547">
        <v>1E-3</v>
      </c>
      <c r="K547" t="s">
        <v>3</v>
      </c>
      <c r="L547">
        <v>1</v>
      </c>
      <c r="M547" t="s">
        <v>2</v>
      </c>
      <c r="N547">
        <v>0</v>
      </c>
      <c r="O547" t="s">
        <v>17</v>
      </c>
      <c r="P547">
        <v>15</v>
      </c>
      <c r="Q547" t="s">
        <v>0</v>
      </c>
      <c r="R547">
        <v>24.9</v>
      </c>
      <c r="S547" t="s">
        <v>152</v>
      </c>
      <c r="T547">
        <v>1</v>
      </c>
      <c r="U547" t="s">
        <v>153</v>
      </c>
      <c r="V547">
        <v>7</v>
      </c>
      <c r="W547" t="s">
        <v>151</v>
      </c>
      <c r="X547">
        <v>5683</v>
      </c>
      <c r="Y547" t="s">
        <v>1</v>
      </c>
      <c r="Z547" t="s">
        <v>615</v>
      </c>
      <c r="AA547" t="s">
        <v>512</v>
      </c>
      <c r="AB547" t="s">
        <v>616</v>
      </c>
      <c r="AC547" t="s">
        <v>5</v>
      </c>
      <c r="AD547">
        <v>1</v>
      </c>
      <c r="AE547" t="s">
        <v>4</v>
      </c>
      <c r="AF547">
        <v>0</v>
      </c>
    </row>
    <row r="548" spans="1:52" x14ac:dyDescent="0.25">
      <c r="A548" t="str">
        <f t="shared" si="8"/>
        <v>feynman_II_24_17_5390</v>
      </c>
      <c r="B548" t="s">
        <v>49</v>
      </c>
      <c r="C548" t="s">
        <v>189</v>
      </c>
      <c r="D548">
        <v>7200</v>
      </c>
      <c r="E548" t="s">
        <v>190</v>
      </c>
      <c r="F548">
        <v>1000000</v>
      </c>
      <c r="G548" t="s">
        <v>191</v>
      </c>
      <c r="H548">
        <v>5390</v>
      </c>
      <c r="I548" t="s">
        <v>192</v>
      </c>
      <c r="J548">
        <v>1E-3</v>
      </c>
      <c r="K548" t="s">
        <v>3</v>
      </c>
      <c r="L548">
        <v>0.99997100000000005</v>
      </c>
      <c r="M548" t="s">
        <v>2</v>
      </c>
      <c r="N548">
        <v>4.6420000000000003E-3</v>
      </c>
      <c r="O548" t="s">
        <v>17</v>
      </c>
      <c r="P548">
        <v>22</v>
      </c>
      <c r="Q548" t="s">
        <v>0</v>
      </c>
      <c r="R548">
        <v>5606.2</v>
      </c>
      <c r="S548" t="s">
        <v>152</v>
      </c>
      <c r="T548">
        <v>5</v>
      </c>
      <c r="U548" t="s">
        <v>153</v>
      </c>
      <c r="V548">
        <v>990</v>
      </c>
      <c r="W548" t="s">
        <v>151</v>
      </c>
      <c r="X548">
        <v>1000460</v>
      </c>
      <c r="Y548" t="s">
        <v>1</v>
      </c>
      <c r="Z548" t="s">
        <v>915</v>
      </c>
      <c r="AA548" t="s">
        <v>512</v>
      </c>
      <c r="AB548" t="s">
        <v>1815</v>
      </c>
      <c r="AC548" t="s">
        <v>421</v>
      </c>
      <c r="AD548" t="s">
        <v>1816</v>
      </c>
      <c r="AE548" t="s">
        <v>421</v>
      </c>
      <c r="AF548">
        <v>7.9076146213999995E-3</v>
      </c>
      <c r="AG548" t="s">
        <v>5</v>
      </c>
      <c r="AH548">
        <v>0.99997170000000002</v>
      </c>
      <c r="AI548" t="s">
        <v>4</v>
      </c>
      <c r="AJ548">
        <v>4.5583999999999998E-3</v>
      </c>
    </row>
    <row r="549" spans="1:52" x14ac:dyDescent="0.25">
      <c r="A549" t="str">
        <f t="shared" si="8"/>
        <v>feynman_I_34_27_16850</v>
      </c>
      <c r="B549" t="s">
        <v>34</v>
      </c>
      <c r="C549" t="s">
        <v>189</v>
      </c>
      <c r="D549">
        <v>7200</v>
      </c>
      <c r="E549" t="s">
        <v>190</v>
      </c>
      <c r="F549">
        <v>1000000</v>
      </c>
      <c r="G549" t="s">
        <v>191</v>
      </c>
      <c r="H549">
        <v>16850</v>
      </c>
      <c r="I549" t="s">
        <v>192</v>
      </c>
      <c r="J549">
        <v>1E-3</v>
      </c>
      <c r="K549" t="s">
        <v>3</v>
      </c>
      <c r="L549">
        <v>1</v>
      </c>
      <c r="M549" t="s">
        <v>2</v>
      </c>
      <c r="N549">
        <v>0</v>
      </c>
      <c r="O549" t="s">
        <v>17</v>
      </c>
      <c r="P549">
        <v>6</v>
      </c>
      <c r="Q549" t="s">
        <v>0</v>
      </c>
      <c r="R549">
        <v>1.9</v>
      </c>
      <c r="S549" t="s">
        <v>152</v>
      </c>
      <c r="T549">
        <v>1</v>
      </c>
      <c r="U549" t="s">
        <v>153</v>
      </c>
      <c r="V549">
        <v>2</v>
      </c>
      <c r="W549" t="s">
        <v>151</v>
      </c>
      <c r="X549">
        <v>520</v>
      </c>
      <c r="Y549" t="s">
        <v>1</v>
      </c>
      <c r="Z549" t="s">
        <v>517</v>
      </c>
      <c r="AA549" t="s">
        <v>512</v>
      </c>
      <c r="AB549" t="s">
        <v>518</v>
      </c>
      <c r="AC549" t="s">
        <v>5</v>
      </c>
      <c r="AD549">
        <v>1</v>
      </c>
      <c r="AE549" t="s">
        <v>4</v>
      </c>
      <c r="AF549">
        <v>0</v>
      </c>
    </row>
    <row r="550" spans="1:52" x14ac:dyDescent="0.25">
      <c r="A550" t="str">
        <f t="shared" si="8"/>
        <v>feynman_II_27_18_16850</v>
      </c>
      <c r="B550" t="s">
        <v>43</v>
      </c>
      <c r="C550" t="s">
        <v>189</v>
      </c>
      <c r="D550">
        <v>7200</v>
      </c>
      <c r="E550" t="s">
        <v>190</v>
      </c>
      <c r="F550">
        <v>1000000</v>
      </c>
      <c r="G550" t="s">
        <v>191</v>
      </c>
      <c r="H550">
        <v>16850</v>
      </c>
      <c r="I550" t="s">
        <v>192</v>
      </c>
      <c r="J550">
        <v>1E-3</v>
      </c>
      <c r="K550" t="s">
        <v>3</v>
      </c>
      <c r="L550">
        <v>1</v>
      </c>
      <c r="M550" t="s">
        <v>2</v>
      </c>
      <c r="N550">
        <v>0</v>
      </c>
      <c r="O550" t="s">
        <v>17</v>
      </c>
      <c r="P550">
        <v>10</v>
      </c>
      <c r="Q550" t="s">
        <v>0</v>
      </c>
      <c r="R550">
        <v>6.5</v>
      </c>
      <c r="S550" t="s">
        <v>152</v>
      </c>
      <c r="T550">
        <v>1</v>
      </c>
      <c r="U550" t="s">
        <v>153</v>
      </c>
      <c r="V550">
        <v>3</v>
      </c>
      <c r="W550" t="s">
        <v>151</v>
      </c>
      <c r="X550">
        <v>1426</v>
      </c>
      <c r="Y550" t="s">
        <v>1</v>
      </c>
      <c r="Z550" t="s">
        <v>916</v>
      </c>
      <c r="AA550" t="s">
        <v>512</v>
      </c>
      <c r="AB550" t="s">
        <v>528</v>
      </c>
      <c r="AC550" t="s">
        <v>421</v>
      </c>
      <c r="AD550" s="7">
        <v>1E-13</v>
      </c>
      <c r="AE550" t="s">
        <v>5</v>
      </c>
      <c r="AF550">
        <v>1</v>
      </c>
      <c r="AG550" t="s">
        <v>4</v>
      </c>
      <c r="AH550">
        <v>0</v>
      </c>
    </row>
    <row r="551" spans="1:52" x14ac:dyDescent="0.25">
      <c r="A551" t="str">
        <f t="shared" si="8"/>
        <v>feynman_II_37_1_16850</v>
      </c>
      <c r="B551" t="s">
        <v>75</v>
      </c>
      <c r="C551" t="s">
        <v>189</v>
      </c>
      <c r="D551">
        <v>7200</v>
      </c>
      <c r="E551" t="s">
        <v>190</v>
      </c>
      <c r="F551">
        <v>1000000</v>
      </c>
      <c r="G551" t="s">
        <v>191</v>
      </c>
      <c r="H551">
        <v>16850</v>
      </c>
      <c r="I551" t="s">
        <v>192</v>
      </c>
      <c r="J551">
        <v>1E-3</v>
      </c>
      <c r="K551" t="s">
        <v>3</v>
      </c>
      <c r="L551">
        <v>1</v>
      </c>
      <c r="M551" t="s">
        <v>2</v>
      </c>
      <c r="N551">
        <v>0</v>
      </c>
      <c r="O551" t="s">
        <v>17</v>
      </c>
      <c r="P551">
        <v>14</v>
      </c>
      <c r="Q551" t="s">
        <v>0</v>
      </c>
      <c r="R551">
        <v>10.3</v>
      </c>
      <c r="S551" t="s">
        <v>152</v>
      </c>
      <c r="T551">
        <v>1</v>
      </c>
      <c r="U551" t="s">
        <v>153</v>
      </c>
      <c r="V551">
        <v>4</v>
      </c>
      <c r="W551" t="s">
        <v>151</v>
      </c>
      <c r="X551">
        <v>2172</v>
      </c>
      <c r="Y551" t="s">
        <v>1</v>
      </c>
      <c r="Z551" t="s">
        <v>547</v>
      </c>
      <c r="AA551" t="s">
        <v>512</v>
      </c>
      <c r="AB551" t="s">
        <v>548</v>
      </c>
      <c r="AC551" t="s">
        <v>421</v>
      </c>
      <c r="AD551" t="s">
        <v>422</v>
      </c>
      <c r="AE551" t="s">
        <v>5</v>
      </c>
      <c r="AF551">
        <v>1</v>
      </c>
      <c r="AG551" t="s">
        <v>4</v>
      </c>
      <c r="AH551">
        <v>0</v>
      </c>
    </row>
    <row r="552" spans="1:52" x14ac:dyDescent="0.25">
      <c r="A552" t="str">
        <f t="shared" si="8"/>
        <v>feynman_II_10_9_16850</v>
      </c>
      <c r="B552" t="s">
        <v>68</v>
      </c>
      <c r="C552" t="s">
        <v>189</v>
      </c>
      <c r="D552">
        <v>7200</v>
      </c>
      <c r="E552" t="s">
        <v>190</v>
      </c>
      <c r="F552">
        <v>1000000</v>
      </c>
      <c r="G552" t="s">
        <v>191</v>
      </c>
      <c r="H552">
        <v>16850</v>
      </c>
      <c r="I552" t="s">
        <v>192</v>
      </c>
      <c r="J552">
        <v>1E-3</v>
      </c>
      <c r="K552" t="s">
        <v>3</v>
      </c>
      <c r="L552">
        <v>1</v>
      </c>
      <c r="M552" t="s">
        <v>2</v>
      </c>
      <c r="N552">
        <v>0</v>
      </c>
      <c r="O552" t="s">
        <v>17</v>
      </c>
      <c r="P552">
        <v>16</v>
      </c>
      <c r="Q552" t="s">
        <v>0</v>
      </c>
      <c r="R552">
        <v>13.9</v>
      </c>
      <c r="S552" t="s">
        <v>152</v>
      </c>
      <c r="T552">
        <v>1</v>
      </c>
      <c r="U552" t="s">
        <v>153</v>
      </c>
      <c r="V552">
        <v>4</v>
      </c>
      <c r="W552" t="s">
        <v>151</v>
      </c>
      <c r="X552">
        <v>2885</v>
      </c>
      <c r="Y552" t="s">
        <v>1</v>
      </c>
      <c r="Z552" t="s">
        <v>565</v>
      </c>
      <c r="AA552" t="s">
        <v>512</v>
      </c>
      <c r="AB552" t="s">
        <v>566</v>
      </c>
      <c r="AC552" t="s">
        <v>418</v>
      </c>
      <c r="AD552" t="s">
        <v>424</v>
      </c>
      <c r="AE552" t="s">
        <v>5</v>
      </c>
      <c r="AF552">
        <v>1</v>
      </c>
      <c r="AG552" t="s">
        <v>4</v>
      </c>
      <c r="AH552">
        <v>0</v>
      </c>
    </row>
    <row r="553" spans="1:52" x14ac:dyDescent="0.25">
      <c r="A553" t="str">
        <f t="shared" si="8"/>
        <v>feynman_I_38_12_16850</v>
      </c>
      <c r="B553" t="s">
        <v>104</v>
      </c>
      <c r="C553" t="s">
        <v>189</v>
      </c>
      <c r="D553">
        <v>7200</v>
      </c>
      <c r="E553" t="s">
        <v>190</v>
      </c>
      <c r="F553">
        <v>1000000</v>
      </c>
      <c r="G553" t="s">
        <v>191</v>
      </c>
      <c r="H553">
        <v>16850</v>
      </c>
      <c r="I553" t="s">
        <v>192</v>
      </c>
      <c r="J553">
        <v>1E-3</v>
      </c>
      <c r="K553" t="s">
        <v>3</v>
      </c>
      <c r="L553">
        <v>1</v>
      </c>
      <c r="M553" t="s">
        <v>2</v>
      </c>
      <c r="N553">
        <v>0</v>
      </c>
      <c r="O553" t="s">
        <v>17</v>
      </c>
      <c r="P553">
        <v>22</v>
      </c>
      <c r="Q553" t="s">
        <v>0</v>
      </c>
      <c r="R553">
        <v>351.8</v>
      </c>
      <c r="S553" t="s">
        <v>152</v>
      </c>
      <c r="T553">
        <v>3</v>
      </c>
      <c r="U553" t="s">
        <v>153</v>
      </c>
      <c r="V553">
        <v>22</v>
      </c>
      <c r="W553" t="s">
        <v>151</v>
      </c>
      <c r="X553">
        <v>55312</v>
      </c>
      <c r="Y553" t="s">
        <v>1</v>
      </c>
      <c r="Z553" t="s">
        <v>917</v>
      </c>
      <c r="AA553" t="s">
        <v>512</v>
      </c>
      <c r="AB553" t="s">
        <v>918</v>
      </c>
      <c r="AC553" t="s">
        <v>5</v>
      </c>
      <c r="AD553">
        <v>1</v>
      </c>
      <c r="AE553" t="s">
        <v>4</v>
      </c>
      <c r="AF553">
        <v>0</v>
      </c>
    </row>
    <row r="554" spans="1:52" x14ac:dyDescent="0.25">
      <c r="A554" t="str">
        <f t="shared" si="8"/>
        <v>feynman_II_15_4_16850</v>
      </c>
      <c r="B554" t="s">
        <v>70</v>
      </c>
      <c r="C554" t="s">
        <v>189</v>
      </c>
      <c r="D554">
        <v>7200</v>
      </c>
      <c r="E554" t="s">
        <v>190</v>
      </c>
      <c r="F554">
        <v>1000000</v>
      </c>
      <c r="G554" t="s">
        <v>191</v>
      </c>
      <c r="H554">
        <v>16850</v>
      </c>
      <c r="I554" t="s">
        <v>192</v>
      </c>
      <c r="J554">
        <v>1E-3</v>
      </c>
      <c r="K554" t="s">
        <v>3</v>
      </c>
      <c r="L554">
        <v>1</v>
      </c>
      <c r="M554" t="s">
        <v>2</v>
      </c>
      <c r="N554">
        <v>0</v>
      </c>
      <c r="O554" t="s">
        <v>17</v>
      </c>
      <c r="P554">
        <v>9</v>
      </c>
      <c r="Q554" t="s">
        <v>0</v>
      </c>
      <c r="R554">
        <v>13.6</v>
      </c>
      <c r="S554" t="s">
        <v>152</v>
      </c>
      <c r="T554">
        <v>1</v>
      </c>
      <c r="U554" t="s">
        <v>153</v>
      </c>
      <c r="V554">
        <v>6</v>
      </c>
      <c r="W554" t="s">
        <v>151</v>
      </c>
      <c r="X554">
        <v>2895</v>
      </c>
      <c r="Y554" t="s">
        <v>1</v>
      </c>
      <c r="Z554" t="s">
        <v>580</v>
      </c>
      <c r="AA554" t="s">
        <v>512</v>
      </c>
      <c r="AB554" t="e" cm="1">
        <f t="array" ref="AB554">-1*x0*X1*COS(X2)</f>
        <v>#NAME?</v>
      </c>
      <c r="AC554" t="s">
        <v>5</v>
      </c>
      <c r="AD554">
        <v>1</v>
      </c>
      <c r="AE554" t="s">
        <v>4</v>
      </c>
      <c r="AF554">
        <v>0</v>
      </c>
    </row>
    <row r="555" spans="1:52" x14ac:dyDescent="0.25">
      <c r="A555" t="str">
        <f t="shared" si="8"/>
        <v>strogatz_predprey1_29910</v>
      </c>
      <c r="B555" t="s">
        <v>31</v>
      </c>
      <c r="C555" t="s">
        <v>189</v>
      </c>
      <c r="D555">
        <v>7200</v>
      </c>
      <c r="E555" t="s">
        <v>190</v>
      </c>
      <c r="F555">
        <v>1000000</v>
      </c>
      <c r="G555" t="s">
        <v>191</v>
      </c>
      <c r="H555">
        <v>29910</v>
      </c>
      <c r="I555" t="s">
        <v>192</v>
      </c>
      <c r="J555">
        <v>1E-3</v>
      </c>
      <c r="K555" t="s">
        <v>3</v>
      </c>
      <c r="L555">
        <v>1</v>
      </c>
      <c r="M555" t="s">
        <v>2</v>
      </c>
      <c r="N555">
        <v>0</v>
      </c>
      <c r="O555" t="s">
        <v>17</v>
      </c>
      <c r="P555">
        <v>24</v>
      </c>
      <c r="Q555" t="s">
        <v>0</v>
      </c>
      <c r="R555">
        <v>794.8</v>
      </c>
      <c r="S555" t="s">
        <v>152</v>
      </c>
      <c r="T555">
        <v>12</v>
      </c>
      <c r="U555" t="s">
        <v>153</v>
      </c>
      <c r="V555">
        <v>162</v>
      </c>
      <c r="W555" t="s">
        <v>151</v>
      </c>
      <c r="X555">
        <v>296670</v>
      </c>
      <c r="Y555" t="s">
        <v>1</v>
      </c>
      <c r="Z555" t="s">
        <v>627</v>
      </c>
      <c r="AA555" t="s">
        <v>512</v>
      </c>
      <c r="AB555" t="s">
        <v>628</v>
      </c>
      <c r="AC555" t="s">
        <v>418</v>
      </c>
      <c r="AD555" t="s">
        <v>451</v>
      </c>
      <c r="AE555" t="s">
        <v>421</v>
      </c>
      <c r="AF555" t="s">
        <v>456</v>
      </c>
      <c r="AG555" t="s">
        <v>421</v>
      </c>
      <c r="AH555" t="s">
        <v>443</v>
      </c>
      <c r="AI555" t="s">
        <v>418</v>
      </c>
      <c r="AJ555" t="s">
        <v>454</v>
      </c>
      <c r="AK555" t="s">
        <v>5</v>
      </c>
      <c r="AL555">
        <v>1</v>
      </c>
      <c r="AM555" t="s">
        <v>4</v>
      </c>
      <c r="AN555">
        <v>0</v>
      </c>
    </row>
    <row r="556" spans="1:52" x14ac:dyDescent="0.25">
      <c r="A556" t="str">
        <f t="shared" si="8"/>
        <v>feynman_I_48_2_5390</v>
      </c>
      <c r="B556" t="s">
        <v>82</v>
      </c>
      <c r="C556" t="s">
        <v>189</v>
      </c>
      <c r="D556">
        <v>7200</v>
      </c>
      <c r="E556" t="s">
        <v>190</v>
      </c>
      <c r="F556">
        <v>1000000</v>
      </c>
      <c r="G556" t="s">
        <v>191</v>
      </c>
      <c r="H556">
        <v>5390</v>
      </c>
      <c r="I556" t="s">
        <v>192</v>
      </c>
      <c r="J556">
        <v>1E-3</v>
      </c>
      <c r="K556" t="s">
        <v>3</v>
      </c>
      <c r="L556">
        <v>1</v>
      </c>
      <c r="M556" t="s">
        <v>2</v>
      </c>
      <c r="N556">
        <v>5.4682999999999997E-3</v>
      </c>
      <c r="O556" t="s">
        <v>17</v>
      </c>
      <c r="P556">
        <v>36</v>
      </c>
      <c r="Q556" t="s">
        <v>0</v>
      </c>
      <c r="R556">
        <v>6918.1</v>
      </c>
      <c r="S556" t="s">
        <v>152</v>
      </c>
      <c r="T556">
        <v>9</v>
      </c>
      <c r="U556" t="s">
        <v>153</v>
      </c>
      <c r="V556">
        <v>816</v>
      </c>
      <c r="W556" t="s">
        <v>151</v>
      </c>
      <c r="X556">
        <v>1001045</v>
      </c>
      <c r="Y556" t="s">
        <v>1</v>
      </c>
      <c r="Z556" t="e" cm="1">
        <f t="array" aca="1" ref="Z556" ca="1">-0.0034875450715+((1.0001949474576*x0)*pow(X2,2))+((0.4768349731527*x0)*pow(X1,2))+(((-0.1328397649923*x0)*pow(X1,3))*pow(((0.1+X1)+(-1*X2)),-1))</f>
        <v>#NAME?</v>
      </c>
      <c r="AA556" t="s">
        <v>512</v>
      </c>
      <c r="AB556" t="s">
        <v>1817</v>
      </c>
      <c r="AC556" t="s">
        <v>418</v>
      </c>
      <c r="AD556" t="s">
        <v>1818</v>
      </c>
      <c r="AE556" t="s">
        <v>418</v>
      </c>
      <c r="AF556" t="s">
        <v>426</v>
      </c>
      <c r="AG556" t="s">
        <v>421</v>
      </c>
      <c r="AH556" t="s">
        <v>1819</v>
      </c>
      <c r="AI556" t="s">
        <v>421</v>
      </c>
      <c r="AJ556" t="s">
        <v>1820</v>
      </c>
      <c r="AK556" t="s">
        <v>418</v>
      </c>
      <c r="AL556">
        <v>3.4875450714999998E-3</v>
      </c>
      <c r="AM556" t="s">
        <v>5</v>
      </c>
      <c r="AN556">
        <v>1</v>
      </c>
      <c r="AO556" t="s">
        <v>4</v>
      </c>
      <c r="AP556">
        <v>5.4644999999999997E-3</v>
      </c>
    </row>
    <row r="557" spans="1:52" x14ac:dyDescent="0.25">
      <c r="A557" t="str">
        <f t="shared" si="8"/>
        <v>feynman_test_11_5390</v>
      </c>
      <c r="B557" t="s">
        <v>91</v>
      </c>
      <c r="C557" t="s">
        <v>189</v>
      </c>
      <c r="D557">
        <v>7200</v>
      </c>
      <c r="E557" t="s">
        <v>190</v>
      </c>
      <c r="F557">
        <v>1000000</v>
      </c>
      <c r="G557" t="s">
        <v>191</v>
      </c>
      <c r="H557">
        <v>5390</v>
      </c>
      <c r="I557" t="s">
        <v>192</v>
      </c>
      <c r="J557">
        <v>1E-3</v>
      </c>
      <c r="K557" t="s">
        <v>3</v>
      </c>
      <c r="L557">
        <v>0.99512160000000005</v>
      </c>
      <c r="M557" t="s">
        <v>2</v>
      </c>
      <c r="N557">
        <v>7.2428999999999993E-2</v>
      </c>
      <c r="O557" t="s">
        <v>17</v>
      </c>
      <c r="P557">
        <v>34</v>
      </c>
      <c r="Q557" t="s">
        <v>0</v>
      </c>
      <c r="R557">
        <v>7201.7</v>
      </c>
      <c r="S557" t="s">
        <v>152</v>
      </c>
      <c r="T557">
        <v>8</v>
      </c>
      <c r="U557" t="s">
        <v>153</v>
      </c>
      <c r="V557">
        <v>389</v>
      </c>
      <c r="W557" t="s">
        <v>151</v>
      </c>
      <c r="X557">
        <v>986352</v>
      </c>
      <c r="Y557" t="s">
        <v>1</v>
      </c>
      <c r="Z557" t="s">
        <v>919</v>
      </c>
      <c r="AA557" t="s">
        <v>512</v>
      </c>
      <c r="AB557" t="s">
        <v>1821</v>
      </c>
      <c r="AC557" t="s">
        <v>421</v>
      </c>
      <c r="AD557" t="s">
        <v>1822</v>
      </c>
      <c r="AE557" t="s">
        <v>421</v>
      </c>
      <c r="AF557" t="s">
        <v>679</v>
      </c>
      <c r="AG557" t="s">
        <v>418</v>
      </c>
      <c r="AH557" t="s">
        <v>1823</v>
      </c>
      <c r="AI557" t="s">
        <v>421</v>
      </c>
      <c r="AJ557" t="s">
        <v>428</v>
      </c>
      <c r="AK557" t="s">
        <v>421</v>
      </c>
      <c r="AL557" t="s">
        <v>1824</v>
      </c>
      <c r="AM557" t="s">
        <v>5</v>
      </c>
      <c r="AN557">
        <v>0.99523430000000002</v>
      </c>
      <c r="AO557" t="s">
        <v>4</v>
      </c>
      <c r="AP557">
        <v>7.1714200000000006E-2</v>
      </c>
    </row>
    <row r="558" spans="1:52" x14ac:dyDescent="0.25">
      <c r="A558" t="str">
        <f t="shared" si="8"/>
        <v>feynman_I_16_6_5390</v>
      </c>
      <c r="B558" t="s">
        <v>50</v>
      </c>
      <c r="C558" t="s">
        <v>189</v>
      </c>
      <c r="D558">
        <v>7200</v>
      </c>
      <c r="E558" t="s">
        <v>190</v>
      </c>
      <c r="F558">
        <v>1000000</v>
      </c>
      <c r="G558" t="s">
        <v>191</v>
      </c>
      <c r="H558">
        <v>5390</v>
      </c>
      <c r="I558" t="s">
        <v>192</v>
      </c>
      <c r="J558">
        <v>1E-3</v>
      </c>
      <c r="K558" t="s">
        <v>3</v>
      </c>
      <c r="L558">
        <v>0.99662340000000005</v>
      </c>
      <c r="M558" t="s">
        <v>2</v>
      </c>
      <c r="N558">
        <v>6.6163200000000005E-2</v>
      </c>
      <c r="O558" t="s">
        <v>17</v>
      </c>
      <c r="P558">
        <v>30</v>
      </c>
      <c r="Q558" t="s">
        <v>0</v>
      </c>
      <c r="R558">
        <v>6696</v>
      </c>
      <c r="S558" t="s">
        <v>152</v>
      </c>
      <c r="T558">
        <v>7</v>
      </c>
      <c r="U558" t="s">
        <v>153</v>
      </c>
      <c r="V558">
        <v>750</v>
      </c>
      <c r="W558" t="s">
        <v>151</v>
      </c>
      <c r="X558">
        <v>1000836</v>
      </c>
      <c r="Y558" t="s">
        <v>1</v>
      </c>
      <c r="Z558" t="e" cm="1">
        <f t="array" aca="1" ref="Z558" ca="1">-0.2150538190636+(1.9753713330256*x0)+((-1.0192716559789*pow((1+x0),2))*pow(((2.1415926535898+X1)+X2),-1))+((-0.6116705810262*LOG(X1))*LOG(X2))</f>
        <v>#NAME?</v>
      </c>
      <c r="AA558" t="s">
        <v>512</v>
      </c>
      <c r="AB558" t="s">
        <v>1825</v>
      </c>
      <c r="AC558" t="s">
        <v>418</v>
      </c>
      <c r="AD558" t="s">
        <v>1826</v>
      </c>
      <c r="AE558" t="s">
        <v>421</v>
      </c>
      <c r="AF558" t="s">
        <v>1361</v>
      </c>
      <c r="AG558" t="s">
        <v>421</v>
      </c>
      <c r="AH558" t="s">
        <v>474</v>
      </c>
      <c r="AI558" t="s">
        <v>421</v>
      </c>
      <c r="AJ558" t="s">
        <v>1362</v>
      </c>
      <c r="AK558" t="s">
        <v>418</v>
      </c>
      <c r="AL558" t="s">
        <v>1827</v>
      </c>
      <c r="AM558" t="s">
        <v>418</v>
      </c>
      <c r="AN558">
        <v>0.21505381906359999</v>
      </c>
      <c r="AO558" t="s">
        <v>5</v>
      </c>
      <c r="AP558">
        <v>0.99666679999999996</v>
      </c>
      <c r="AQ558" t="s">
        <v>4</v>
      </c>
      <c r="AR558">
        <v>6.5837400000000004E-2</v>
      </c>
    </row>
    <row r="559" spans="1:52" x14ac:dyDescent="0.25">
      <c r="A559" t="str">
        <f t="shared" si="8"/>
        <v>feynman_test_14_16850</v>
      </c>
      <c r="B559" t="s">
        <v>131</v>
      </c>
      <c r="C559" t="s">
        <v>189</v>
      </c>
      <c r="D559">
        <v>7200</v>
      </c>
      <c r="E559" t="s">
        <v>190</v>
      </c>
      <c r="F559">
        <v>1000000</v>
      </c>
      <c r="G559" t="s">
        <v>191</v>
      </c>
      <c r="H559">
        <v>16850</v>
      </c>
      <c r="I559" t="s">
        <v>192</v>
      </c>
      <c r="J559">
        <v>1E-3</v>
      </c>
      <c r="K559" t="s">
        <v>3</v>
      </c>
      <c r="L559">
        <v>0.99967620000000001</v>
      </c>
      <c r="M559" t="s">
        <v>2</v>
      </c>
      <c r="N559">
        <v>0.23688100000000001</v>
      </c>
      <c r="O559" t="s">
        <v>17</v>
      </c>
      <c r="P559">
        <v>93</v>
      </c>
      <c r="Q559" t="s">
        <v>0</v>
      </c>
      <c r="R559">
        <v>7201.7</v>
      </c>
      <c r="S559" t="s">
        <v>152</v>
      </c>
      <c r="T559">
        <v>8</v>
      </c>
      <c r="U559" t="s">
        <v>153</v>
      </c>
      <c r="V559">
        <v>117</v>
      </c>
      <c r="W559" t="s">
        <v>151</v>
      </c>
      <c r="X559">
        <v>735041</v>
      </c>
      <c r="Y559" t="s">
        <v>1</v>
      </c>
      <c r="Z559" t="s">
        <v>920</v>
      </c>
      <c r="AA559" t="s">
        <v>512</v>
      </c>
      <c r="AB559" t="e" cm="1">
        <f t="array" ref="AB559">-0.9907370427032*x0*X2*COS(X1)</f>
        <v>#NAME?</v>
      </c>
      <c r="AC559" t="s">
        <v>421</v>
      </c>
      <c r="AD559" t="s">
        <v>1828</v>
      </c>
      <c r="AE559" t="s">
        <v>421</v>
      </c>
      <c r="AF559" t="s">
        <v>443</v>
      </c>
      <c r="AG559" t="s">
        <v>418</v>
      </c>
      <c r="AH559" t="s">
        <v>1829</v>
      </c>
      <c r="AI559" t="s">
        <v>421</v>
      </c>
      <c r="AJ559" t="s">
        <v>1830</v>
      </c>
      <c r="AK559" t="s">
        <v>421</v>
      </c>
      <c r="AL559" t="s">
        <v>1831</v>
      </c>
      <c r="AM559" t="s">
        <v>421</v>
      </c>
      <c r="AN559" t="s">
        <v>1832</v>
      </c>
      <c r="AO559" t="s">
        <v>421</v>
      </c>
      <c r="AP559" t="s">
        <v>1833</v>
      </c>
      <c r="AQ559" t="s">
        <v>421</v>
      </c>
      <c r="AR559" t="s">
        <v>1834</v>
      </c>
      <c r="AS559" t="s">
        <v>421</v>
      </c>
      <c r="AT559" t="s">
        <v>1835</v>
      </c>
      <c r="AU559" t="s">
        <v>421</v>
      </c>
      <c r="AV559" t="s">
        <v>1836</v>
      </c>
      <c r="AW559" t="s">
        <v>5</v>
      </c>
      <c r="AX559">
        <v>0.99966140000000003</v>
      </c>
      <c r="AY559" t="s">
        <v>4</v>
      </c>
      <c r="AZ559">
        <v>0.23646149999999999</v>
      </c>
    </row>
    <row r="560" spans="1:52" x14ac:dyDescent="0.25">
      <c r="A560" t="str">
        <f t="shared" si="8"/>
        <v>feynman_II_36_38_16850</v>
      </c>
      <c r="B560" t="s">
        <v>149</v>
      </c>
      <c r="C560" t="s">
        <v>189</v>
      </c>
      <c r="D560">
        <v>7200</v>
      </c>
      <c r="E560" t="s">
        <v>190</v>
      </c>
      <c r="F560">
        <v>1000000</v>
      </c>
      <c r="G560" t="s">
        <v>191</v>
      </c>
      <c r="H560">
        <v>16850</v>
      </c>
      <c r="I560" t="s">
        <v>192</v>
      </c>
      <c r="J560">
        <v>1E-3</v>
      </c>
      <c r="K560" t="s">
        <v>3</v>
      </c>
      <c r="L560">
        <v>1</v>
      </c>
      <c r="M560" t="s">
        <v>2</v>
      </c>
      <c r="N560">
        <v>0</v>
      </c>
      <c r="O560" t="s">
        <v>17</v>
      </c>
      <c r="P560">
        <v>38</v>
      </c>
      <c r="Q560" t="s">
        <v>0</v>
      </c>
      <c r="R560">
        <v>1424.8</v>
      </c>
      <c r="S560" t="s">
        <v>152</v>
      </c>
      <c r="T560">
        <v>6</v>
      </c>
      <c r="U560" t="s">
        <v>153</v>
      </c>
      <c r="V560">
        <v>33</v>
      </c>
      <c r="W560" t="s">
        <v>151</v>
      </c>
      <c r="X560">
        <v>169757</v>
      </c>
      <c r="Y560" t="s">
        <v>1</v>
      </c>
      <c r="Z560" t="s">
        <v>921</v>
      </c>
      <c r="AA560" t="s">
        <v>512</v>
      </c>
      <c r="AB560" t="s">
        <v>1837</v>
      </c>
      <c r="AC560" t="s">
        <v>421</v>
      </c>
      <c r="AD560" t="s">
        <v>1838</v>
      </c>
      <c r="AE560" t="s">
        <v>5</v>
      </c>
      <c r="AF560">
        <v>1</v>
      </c>
      <c r="AG560" t="s">
        <v>4</v>
      </c>
      <c r="AH560">
        <v>0</v>
      </c>
    </row>
    <row r="561" spans="1:46" x14ac:dyDescent="0.25">
      <c r="A561" t="str">
        <f t="shared" si="8"/>
        <v>feynman_I_50_26_16850</v>
      </c>
      <c r="B561" t="s">
        <v>105</v>
      </c>
      <c r="C561" t="s">
        <v>189</v>
      </c>
      <c r="D561">
        <v>7200</v>
      </c>
      <c r="E561" t="s">
        <v>190</v>
      </c>
      <c r="F561">
        <v>1000000</v>
      </c>
      <c r="G561" t="s">
        <v>191</v>
      </c>
      <c r="H561">
        <v>16850</v>
      </c>
      <c r="I561" t="s">
        <v>192</v>
      </c>
      <c r="J561">
        <v>1E-3</v>
      </c>
      <c r="K561" t="s">
        <v>3</v>
      </c>
      <c r="L561">
        <v>1</v>
      </c>
      <c r="M561" t="s">
        <v>2</v>
      </c>
      <c r="N561">
        <v>0</v>
      </c>
      <c r="O561" t="s">
        <v>17</v>
      </c>
      <c r="P561">
        <v>28</v>
      </c>
      <c r="Q561" t="s">
        <v>0</v>
      </c>
      <c r="R561">
        <v>408.9</v>
      </c>
      <c r="S561" t="s">
        <v>152</v>
      </c>
      <c r="T561">
        <v>2</v>
      </c>
      <c r="U561" t="s">
        <v>153</v>
      </c>
      <c r="V561">
        <v>38</v>
      </c>
      <c r="W561" t="s">
        <v>151</v>
      </c>
      <c r="X561">
        <v>62596</v>
      </c>
      <c r="Y561" t="s">
        <v>1</v>
      </c>
      <c r="Z561" t="s">
        <v>922</v>
      </c>
      <c r="AA561" t="s">
        <v>512</v>
      </c>
      <c r="AB561" t="s">
        <v>1839</v>
      </c>
      <c r="AC561" t="s">
        <v>421</v>
      </c>
      <c r="AD561" t="s">
        <v>1840</v>
      </c>
      <c r="AE561" t="s">
        <v>5</v>
      </c>
      <c r="AF561">
        <v>1</v>
      </c>
      <c r="AG561" t="s">
        <v>4</v>
      </c>
      <c r="AH561">
        <v>0</v>
      </c>
    </row>
    <row r="562" spans="1:46" x14ac:dyDescent="0.25">
      <c r="A562" t="str">
        <f t="shared" si="8"/>
        <v>feynman_test_8_16850</v>
      </c>
      <c r="B562" t="s">
        <v>87</v>
      </c>
      <c r="C562" t="s">
        <v>189</v>
      </c>
      <c r="D562">
        <v>7200</v>
      </c>
      <c r="E562" t="s">
        <v>190</v>
      </c>
      <c r="F562">
        <v>1000000</v>
      </c>
      <c r="G562" t="s">
        <v>191</v>
      </c>
      <c r="H562">
        <v>16850</v>
      </c>
      <c r="I562" t="s">
        <v>192</v>
      </c>
      <c r="J562">
        <v>1E-3</v>
      </c>
      <c r="K562" t="s">
        <v>3</v>
      </c>
      <c r="L562">
        <v>0.99581379999999997</v>
      </c>
      <c r="M562" t="s">
        <v>2</v>
      </c>
      <c r="N562">
        <v>2.9084800000000001E-2</v>
      </c>
      <c r="O562" t="s">
        <v>17</v>
      </c>
      <c r="P562">
        <v>37</v>
      </c>
      <c r="Q562" t="s">
        <v>0</v>
      </c>
      <c r="R562">
        <v>6959.5</v>
      </c>
      <c r="S562" t="s">
        <v>152</v>
      </c>
      <c r="T562">
        <v>6</v>
      </c>
      <c r="U562" t="s">
        <v>153</v>
      </c>
      <c r="V562">
        <v>831</v>
      </c>
      <c r="W562" t="s">
        <v>151</v>
      </c>
      <c r="X562">
        <v>1001187</v>
      </c>
      <c r="Y562" t="s">
        <v>1</v>
      </c>
      <c r="Z562" t="s">
        <v>923</v>
      </c>
      <c r="AA562" t="s">
        <v>512</v>
      </c>
      <c r="AB562" t="s">
        <v>1841</v>
      </c>
      <c r="AC562" t="s">
        <v>421</v>
      </c>
      <c r="AD562" t="s">
        <v>1842</v>
      </c>
      <c r="AE562" t="s">
        <v>421</v>
      </c>
      <c r="AF562" t="s">
        <v>1843</v>
      </c>
      <c r="AG562" t="s">
        <v>418</v>
      </c>
      <c r="AH562" t="s">
        <v>1844</v>
      </c>
      <c r="AI562" t="s">
        <v>421</v>
      </c>
      <c r="AJ562">
        <v>0.28178825744859998</v>
      </c>
      <c r="AK562" t="s">
        <v>5</v>
      </c>
      <c r="AL562">
        <v>0.99584139999999999</v>
      </c>
      <c r="AM562" t="s">
        <v>4</v>
      </c>
      <c r="AN562">
        <v>2.9060599999999999E-2</v>
      </c>
    </row>
    <row r="563" spans="1:46" x14ac:dyDescent="0.25">
      <c r="A563" t="str">
        <f t="shared" si="8"/>
        <v>feynman_test_17_16850</v>
      </c>
      <c r="B563" t="s">
        <v>145</v>
      </c>
      <c r="C563" t="s">
        <v>189</v>
      </c>
      <c r="D563">
        <v>7200</v>
      </c>
      <c r="E563" t="s">
        <v>190</v>
      </c>
      <c r="F563">
        <v>1000000</v>
      </c>
      <c r="G563" t="s">
        <v>191</v>
      </c>
      <c r="H563">
        <v>16850</v>
      </c>
      <c r="I563" t="s">
        <v>192</v>
      </c>
      <c r="J563">
        <v>1E-3</v>
      </c>
      <c r="K563" t="s">
        <v>3</v>
      </c>
      <c r="L563">
        <v>1</v>
      </c>
      <c r="M563" t="s">
        <v>2</v>
      </c>
      <c r="N563">
        <v>0</v>
      </c>
      <c r="O563" t="s">
        <v>17</v>
      </c>
      <c r="P563">
        <v>42</v>
      </c>
      <c r="Q563" t="s">
        <v>0</v>
      </c>
      <c r="R563">
        <v>181.7</v>
      </c>
      <c r="S563" t="s">
        <v>152</v>
      </c>
      <c r="T563">
        <v>1</v>
      </c>
      <c r="U563" t="s">
        <v>153</v>
      </c>
      <c r="V563">
        <v>13</v>
      </c>
      <c r="W563" t="s">
        <v>151</v>
      </c>
      <c r="X563">
        <v>27572</v>
      </c>
      <c r="Y563" t="s">
        <v>1</v>
      </c>
      <c r="Z563" t="e" cm="1">
        <f t="array" aca="1" ref="Z563" ca="1">-0.0000000000006+((0.5000000000002*pow(x0,-1))*pow(X2,2))+(((0.5*x0)*pow(X1,2))*pow(X4,2))+(((((0.5*x0)*X5)*pow(X1,2))*pow(X3,-1))*pow(X4,3))</f>
        <v>#NAME?</v>
      </c>
      <c r="AA563" t="s">
        <v>512</v>
      </c>
      <c r="AB563" t="s">
        <v>1845</v>
      </c>
      <c r="AC563" t="s">
        <v>421</v>
      </c>
      <c r="AD563" t="s">
        <v>1521</v>
      </c>
      <c r="AE563" t="s">
        <v>421</v>
      </c>
      <c r="AF563" t="s">
        <v>1308</v>
      </c>
      <c r="AG563" t="s">
        <v>418</v>
      </c>
      <c r="AH563" s="7">
        <v>5.9999999999999997E-13</v>
      </c>
      <c r="AI563" t="s">
        <v>5</v>
      </c>
      <c r="AJ563">
        <v>1</v>
      </c>
      <c r="AK563" t="s">
        <v>4</v>
      </c>
      <c r="AL563">
        <v>0</v>
      </c>
    </row>
    <row r="564" spans="1:46" x14ac:dyDescent="0.25">
      <c r="A564" t="str">
        <f t="shared" si="8"/>
        <v>feynman_I_15_3t_5390</v>
      </c>
      <c r="B564" t="s">
        <v>92</v>
      </c>
      <c r="C564" t="s">
        <v>189</v>
      </c>
      <c r="D564">
        <v>7200</v>
      </c>
      <c r="E564" t="s">
        <v>190</v>
      </c>
      <c r="F564">
        <v>1000000</v>
      </c>
      <c r="G564" t="s">
        <v>191</v>
      </c>
      <c r="H564">
        <v>5390</v>
      </c>
      <c r="I564" t="s">
        <v>192</v>
      </c>
      <c r="J564">
        <v>1E-3</v>
      </c>
      <c r="K564" t="s">
        <v>3</v>
      </c>
      <c r="L564">
        <v>0.99992939999999997</v>
      </c>
      <c r="M564" t="s">
        <v>2</v>
      </c>
      <c r="N564">
        <v>1.01648E-2</v>
      </c>
      <c r="O564" t="s">
        <v>17</v>
      </c>
      <c r="P564">
        <v>28</v>
      </c>
      <c r="Q564" t="s">
        <v>0</v>
      </c>
      <c r="R564">
        <v>6508.4</v>
      </c>
      <c r="S564" t="s">
        <v>152</v>
      </c>
      <c r="T564">
        <v>7</v>
      </c>
      <c r="U564" t="s">
        <v>153</v>
      </c>
      <c r="V564">
        <v>798</v>
      </c>
      <c r="W564" t="s">
        <v>151</v>
      </c>
      <c r="X564">
        <v>1000731</v>
      </c>
      <c r="Y564" t="s">
        <v>1</v>
      </c>
      <c r="Z564" t="s">
        <v>924</v>
      </c>
      <c r="AA564" t="s">
        <v>512</v>
      </c>
      <c r="AB564" t="s">
        <v>1846</v>
      </c>
      <c r="AC564" t="s">
        <v>421</v>
      </c>
      <c r="AD564" t="s">
        <v>1847</v>
      </c>
      <c r="AE564" t="s">
        <v>418</v>
      </c>
      <c r="AF564" t="s">
        <v>489</v>
      </c>
      <c r="AG564" t="s">
        <v>421</v>
      </c>
      <c r="AH564" t="s">
        <v>1848</v>
      </c>
      <c r="AI564" t="s">
        <v>5</v>
      </c>
      <c r="AJ564">
        <v>0.9999306</v>
      </c>
      <c r="AK564" t="s">
        <v>4</v>
      </c>
      <c r="AL564">
        <v>1.00876E-2</v>
      </c>
    </row>
    <row r="565" spans="1:46" x14ac:dyDescent="0.25">
      <c r="A565" t="str">
        <f t="shared" si="8"/>
        <v>feynman_II_6_15a_16850</v>
      </c>
      <c r="B565" t="s">
        <v>142</v>
      </c>
      <c r="C565" t="s">
        <v>189</v>
      </c>
      <c r="D565">
        <v>7200</v>
      </c>
      <c r="E565" t="s">
        <v>190</v>
      </c>
      <c r="F565">
        <v>1000000</v>
      </c>
      <c r="G565" t="s">
        <v>191</v>
      </c>
      <c r="H565">
        <v>16850</v>
      </c>
      <c r="I565" t="s">
        <v>192</v>
      </c>
      <c r="J565">
        <v>1E-3</v>
      </c>
      <c r="K565" t="s">
        <v>3</v>
      </c>
      <c r="L565">
        <v>0.99929000000000001</v>
      </c>
      <c r="M565" t="s">
        <v>2</v>
      </c>
      <c r="N565">
        <v>9.9047000000000007E-3</v>
      </c>
      <c r="O565" t="s">
        <v>17</v>
      </c>
      <c r="P565">
        <v>32</v>
      </c>
      <c r="Q565" t="s">
        <v>0</v>
      </c>
      <c r="R565">
        <v>6326.3</v>
      </c>
      <c r="S565" t="s">
        <v>152</v>
      </c>
      <c r="T565">
        <v>2</v>
      </c>
      <c r="U565" t="s">
        <v>153</v>
      </c>
      <c r="V565">
        <v>969</v>
      </c>
      <c r="W565" t="s">
        <v>151</v>
      </c>
      <c r="X565">
        <v>1001694</v>
      </c>
      <c r="Y565" t="s">
        <v>1</v>
      </c>
      <c r="Z565" t="s">
        <v>925</v>
      </c>
      <c r="AA565" t="s">
        <v>512</v>
      </c>
      <c r="AB565" t="s">
        <v>1849</v>
      </c>
      <c r="AC565" t="s">
        <v>421</v>
      </c>
      <c r="AD565" t="s">
        <v>1850</v>
      </c>
      <c r="AE565" t="s">
        <v>5</v>
      </c>
      <c r="AF565">
        <v>0.99925710000000001</v>
      </c>
      <c r="AG565" t="s">
        <v>4</v>
      </c>
      <c r="AH565">
        <v>1.0451E-2</v>
      </c>
    </row>
    <row r="566" spans="1:46" x14ac:dyDescent="0.25">
      <c r="A566" t="str">
        <f t="shared" si="8"/>
        <v>feynman_test_5_16850</v>
      </c>
      <c r="B566" t="s">
        <v>94</v>
      </c>
      <c r="C566" t="s">
        <v>189</v>
      </c>
      <c r="D566">
        <v>7200</v>
      </c>
      <c r="E566" t="s">
        <v>190</v>
      </c>
      <c r="F566">
        <v>1000000</v>
      </c>
      <c r="G566" t="s">
        <v>191</v>
      </c>
      <c r="H566">
        <v>16850</v>
      </c>
      <c r="I566" t="s">
        <v>192</v>
      </c>
      <c r="J566">
        <v>1E-3</v>
      </c>
      <c r="K566" t="s">
        <v>3</v>
      </c>
      <c r="L566">
        <v>1</v>
      </c>
      <c r="M566" t="s">
        <v>2</v>
      </c>
      <c r="N566">
        <v>0</v>
      </c>
      <c r="O566" t="s">
        <v>17</v>
      </c>
      <c r="P566">
        <v>18</v>
      </c>
      <c r="Q566" t="s">
        <v>0</v>
      </c>
      <c r="R566">
        <v>1700.3</v>
      </c>
      <c r="S566" t="s">
        <v>152</v>
      </c>
      <c r="T566">
        <v>5</v>
      </c>
      <c r="U566" t="s">
        <v>153</v>
      </c>
      <c r="V566">
        <v>77</v>
      </c>
      <c r="W566" t="s">
        <v>151</v>
      </c>
      <c r="X566">
        <v>215586</v>
      </c>
      <c r="Y566" t="s">
        <v>1</v>
      </c>
      <c r="Z566" t="s">
        <v>870</v>
      </c>
      <c r="AA566" t="s">
        <v>512</v>
      </c>
      <c r="AB566" t="s">
        <v>1659</v>
      </c>
      <c r="AC566" t="s">
        <v>421</v>
      </c>
      <c r="AD566" t="s">
        <v>999</v>
      </c>
      <c r="AE566" t="s">
        <v>5</v>
      </c>
      <c r="AF566">
        <v>1</v>
      </c>
      <c r="AG566" t="s">
        <v>4</v>
      </c>
      <c r="AH566">
        <v>0</v>
      </c>
    </row>
    <row r="567" spans="1:46" x14ac:dyDescent="0.25">
      <c r="A567" t="str">
        <f t="shared" si="8"/>
        <v>feynman_test_15_5390</v>
      </c>
      <c r="B567" t="s">
        <v>97</v>
      </c>
      <c r="C567" t="s">
        <v>189</v>
      </c>
      <c r="D567">
        <v>7200</v>
      </c>
      <c r="E567" t="s">
        <v>190</v>
      </c>
      <c r="F567">
        <v>1000000</v>
      </c>
      <c r="G567" t="s">
        <v>191</v>
      </c>
      <c r="H567">
        <v>5390</v>
      </c>
      <c r="I567" t="s">
        <v>192</v>
      </c>
      <c r="J567">
        <v>1E-3</v>
      </c>
      <c r="K567" t="s">
        <v>3</v>
      </c>
      <c r="L567">
        <v>0.99972700000000003</v>
      </c>
      <c r="M567" t="s">
        <v>2</v>
      </c>
      <c r="N567">
        <v>2.0863099999999999E-2</v>
      </c>
      <c r="O567" t="s">
        <v>17</v>
      </c>
      <c r="P567">
        <v>34</v>
      </c>
      <c r="Q567" t="s">
        <v>0</v>
      </c>
      <c r="R567">
        <v>6397.6</v>
      </c>
      <c r="S567" t="s">
        <v>152</v>
      </c>
      <c r="T567">
        <v>5</v>
      </c>
      <c r="U567" t="s">
        <v>153</v>
      </c>
      <c r="V567">
        <v>919</v>
      </c>
      <c r="W567" t="s">
        <v>151</v>
      </c>
      <c r="X567">
        <v>1001261</v>
      </c>
      <c r="Y567" t="s">
        <v>1</v>
      </c>
      <c r="Z567" t="s">
        <v>926</v>
      </c>
      <c r="AA567" t="s">
        <v>512</v>
      </c>
      <c r="AB567" t="s">
        <v>1851</v>
      </c>
      <c r="AC567" t="s">
        <v>418</v>
      </c>
      <c r="AD567" t="s">
        <v>1852</v>
      </c>
      <c r="AE567" t="s">
        <v>421</v>
      </c>
      <c r="AF567" t="s">
        <v>1853</v>
      </c>
      <c r="AG567" t="s">
        <v>5</v>
      </c>
      <c r="AH567">
        <v>0.9997376</v>
      </c>
      <c r="AI567" t="s">
        <v>4</v>
      </c>
      <c r="AJ567">
        <v>2.0430299999999998E-2</v>
      </c>
    </row>
    <row r="568" spans="1:46" x14ac:dyDescent="0.25">
      <c r="A568" t="str">
        <f t="shared" si="8"/>
        <v>strogatz_shearflow1_5390</v>
      </c>
      <c r="B568" t="s">
        <v>23</v>
      </c>
      <c r="C568" t="s">
        <v>189</v>
      </c>
      <c r="D568">
        <v>7200</v>
      </c>
      <c r="E568" t="s">
        <v>190</v>
      </c>
      <c r="F568">
        <v>1000000</v>
      </c>
      <c r="G568" t="s">
        <v>191</v>
      </c>
      <c r="H568">
        <v>5390</v>
      </c>
      <c r="I568" t="s">
        <v>192</v>
      </c>
      <c r="J568">
        <v>1E-3</v>
      </c>
      <c r="K568" t="s">
        <v>3</v>
      </c>
      <c r="L568">
        <v>0.96475580000000005</v>
      </c>
      <c r="M568" t="s">
        <v>2</v>
      </c>
      <c r="N568">
        <v>0.1086054</v>
      </c>
      <c r="O568" t="s">
        <v>17</v>
      </c>
      <c r="P568">
        <v>34</v>
      </c>
      <c r="Q568" t="s">
        <v>0</v>
      </c>
      <c r="R568">
        <v>2376.6</v>
      </c>
      <c r="S568" t="s">
        <v>152</v>
      </c>
      <c r="T568">
        <v>11</v>
      </c>
      <c r="U568" t="s">
        <v>153</v>
      </c>
      <c r="V568">
        <v>901</v>
      </c>
      <c r="W568" t="s">
        <v>151</v>
      </c>
      <c r="X568">
        <v>1000759</v>
      </c>
      <c r="Y568" t="s">
        <v>1</v>
      </c>
      <c r="Z568" t="s">
        <v>927</v>
      </c>
      <c r="AA568" t="s">
        <v>512</v>
      </c>
      <c r="AB568" t="s">
        <v>1854</v>
      </c>
      <c r="AC568" t="s">
        <v>421</v>
      </c>
      <c r="AD568" t="s">
        <v>1855</v>
      </c>
      <c r="AE568" t="s">
        <v>418</v>
      </c>
      <c r="AF568" t="s">
        <v>1856</v>
      </c>
      <c r="AG568" t="s">
        <v>421</v>
      </c>
      <c r="AH568" t="s">
        <v>1857</v>
      </c>
      <c r="AI568" t="s">
        <v>418</v>
      </c>
      <c r="AJ568" t="s">
        <v>1858</v>
      </c>
      <c r="AK568" t="s">
        <v>421</v>
      </c>
      <c r="AL568">
        <v>1.3506047000435999</v>
      </c>
      <c r="AM568" t="s">
        <v>5</v>
      </c>
      <c r="AN568">
        <v>0.94010009999999999</v>
      </c>
      <c r="AO568" t="s">
        <v>4</v>
      </c>
      <c r="AP568">
        <v>0.15972140000000001</v>
      </c>
    </row>
    <row r="569" spans="1:46" x14ac:dyDescent="0.25">
      <c r="A569" t="str">
        <f t="shared" si="8"/>
        <v>feynman_III_8_54_29910</v>
      </c>
      <c r="B569" t="s">
        <v>74</v>
      </c>
      <c r="C569" t="s">
        <v>189</v>
      </c>
      <c r="D569">
        <v>7200</v>
      </c>
      <c r="E569" t="s">
        <v>190</v>
      </c>
      <c r="F569">
        <v>1000000</v>
      </c>
      <c r="G569" t="s">
        <v>191</v>
      </c>
      <c r="H569">
        <v>29910</v>
      </c>
      <c r="I569" t="s">
        <v>192</v>
      </c>
      <c r="J569">
        <v>1E-3</v>
      </c>
      <c r="K569" t="s">
        <v>3</v>
      </c>
      <c r="L569">
        <v>0.66203789999999996</v>
      </c>
      <c r="M569" t="s">
        <v>2</v>
      </c>
      <c r="N569">
        <v>0.2053567</v>
      </c>
      <c r="O569" t="s">
        <v>17</v>
      </c>
      <c r="P569">
        <v>72</v>
      </c>
      <c r="Q569" t="s">
        <v>0</v>
      </c>
      <c r="R569">
        <v>7201.1</v>
      </c>
      <c r="S569" t="s">
        <v>152</v>
      </c>
      <c r="T569">
        <v>6</v>
      </c>
      <c r="U569" t="s">
        <v>153</v>
      </c>
      <c r="V569">
        <v>291</v>
      </c>
      <c r="W569" t="s">
        <v>151</v>
      </c>
      <c r="X569">
        <v>963370</v>
      </c>
      <c r="Y569" t="s">
        <v>1</v>
      </c>
      <c r="Z569" t="s">
        <v>928</v>
      </c>
      <c r="AA569" t="s">
        <v>512</v>
      </c>
      <c r="AB569" t="s">
        <v>1859</v>
      </c>
      <c r="AC569" t="s">
        <v>421</v>
      </c>
      <c r="AD569" t="s">
        <v>1860</v>
      </c>
      <c r="AE569" t="s">
        <v>418</v>
      </c>
      <c r="AF569" t="s">
        <v>1861</v>
      </c>
      <c r="AG569" t="s">
        <v>421</v>
      </c>
      <c r="AH569" t="s">
        <v>1416</v>
      </c>
      <c r="AI569" t="s">
        <v>421</v>
      </c>
      <c r="AJ569" t="s">
        <v>1862</v>
      </c>
      <c r="AK569" t="s">
        <v>421</v>
      </c>
      <c r="AL569" t="s">
        <v>1863</v>
      </c>
      <c r="AM569" t="s">
        <v>418</v>
      </c>
      <c r="AN569" t="s">
        <v>1864</v>
      </c>
      <c r="AO569" t="s">
        <v>421</v>
      </c>
      <c r="AP569">
        <v>0.51636404993270002</v>
      </c>
      <c r="AQ569" t="s">
        <v>5</v>
      </c>
      <c r="AR569">
        <v>0.65580780000000005</v>
      </c>
      <c r="AS569" t="s">
        <v>4</v>
      </c>
      <c r="AT569">
        <v>0.2077098</v>
      </c>
    </row>
    <row r="570" spans="1:46" x14ac:dyDescent="0.25">
      <c r="A570" t="str">
        <f t="shared" si="8"/>
        <v>feynman_test_3_5390</v>
      </c>
      <c r="B570" t="s">
        <v>86</v>
      </c>
      <c r="C570" t="s">
        <v>189</v>
      </c>
      <c r="D570">
        <v>7200</v>
      </c>
      <c r="E570" t="s">
        <v>190</v>
      </c>
      <c r="F570">
        <v>1000000</v>
      </c>
      <c r="G570" t="s">
        <v>191</v>
      </c>
      <c r="H570">
        <v>5390</v>
      </c>
      <c r="I570" t="s">
        <v>192</v>
      </c>
      <c r="J570">
        <v>1E-3</v>
      </c>
      <c r="K570" t="s">
        <v>3</v>
      </c>
      <c r="L570">
        <v>0.99998149999999997</v>
      </c>
      <c r="M570" t="s">
        <v>2</v>
      </c>
      <c r="N570">
        <v>7.9042000000000001E-3</v>
      </c>
      <c r="O570" t="s">
        <v>17</v>
      </c>
      <c r="P570">
        <v>31</v>
      </c>
      <c r="Q570" t="s">
        <v>0</v>
      </c>
      <c r="R570">
        <v>7084.5</v>
      </c>
      <c r="S570" t="s">
        <v>152</v>
      </c>
      <c r="T570">
        <v>12</v>
      </c>
      <c r="U570" t="s">
        <v>153</v>
      </c>
      <c r="V570">
        <v>857</v>
      </c>
      <c r="W570" t="s">
        <v>151</v>
      </c>
      <c r="X570">
        <v>1001027</v>
      </c>
      <c r="Y570" t="s">
        <v>1</v>
      </c>
      <c r="Z570" t="s">
        <v>929</v>
      </c>
      <c r="AA570" t="s">
        <v>512</v>
      </c>
      <c r="AB570" t="s">
        <v>1865</v>
      </c>
      <c r="AC570" t="s">
        <v>418</v>
      </c>
      <c r="AD570" t="s">
        <v>1866</v>
      </c>
      <c r="AE570" t="s">
        <v>418</v>
      </c>
      <c r="AF570" t="s">
        <v>1061</v>
      </c>
      <c r="AG570" t="s">
        <v>421</v>
      </c>
      <c r="AH570" t="s">
        <v>1867</v>
      </c>
      <c r="AI570" t="s">
        <v>421</v>
      </c>
      <c r="AJ570" t="s">
        <v>1868</v>
      </c>
      <c r="AK570" t="s">
        <v>5</v>
      </c>
      <c r="AL570">
        <v>0.99998129999999996</v>
      </c>
      <c r="AM570" t="s">
        <v>4</v>
      </c>
      <c r="AN570">
        <v>7.9710000000000007E-3</v>
      </c>
    </row>
    <row r="571" spans="1:46" x14ac:dyDescent="0.25">
      <c r="A571" t="str">
        <f t="shared" si="8"/>
        <v>feynman_III_12_43_16850</v>
      </c>
      <c r="B571" t="s">
        <v>33</v>
      </c>
      <c r="C571" t="s">
        <v>189</v>
      </c>
      <c r="D571">
        <v>7200</v>
      </c>
      <c r="E571" t="s">
        <v>190</v>
      </c>
      <c r="F571">
        <v>1000000</v>
      </c>
      <c r="G571" t="s">
        <v>191</v>
      </c>
      <c r="H571">
        <v>16850</v>
      </c>
      <c r="I571" t="s">
        <v>192</v>
      </c>
      <c r="J571">
        <v>1E-3</v>
      </c>
      <c r="K571" t="s">
        <v>3</v>
      </c>
      <c r="L571">
        <v>1</v>
      </c>
      <c r="M571" t="s">
        <v>2</v>
      </c>
      <c r="N571">
        <v>0</v>
      </c>
      <c r="O571" t="s">
        <v>17</v>
      </c>
      <c r="P571">
        <v>6</v>
      </c>
      <c r="Q571" t="s">
        <v>0</v>
      </c>
      <c r="R571">
        <v>2.2999999999999998</v>
      </c>
      <c r="S571" t="s">
        <v>152</v>
      </c>
      <c r="T571">
        <v>1</v>
      </c>
      <c r="U571" t="s">
        <v>153</v>
      </c>
      <c r="V571">
        <v>2</v>
      </c>
      <c r="W571" t="s">
        <v>151</v>
      </c>
      <c r="X571">
        <v>520</v>
      </c>
      <c r="Y571" t="s">
        <v>1</v>
      </c>
      <c r="Z571" t="s">
        <v>517</v>
      </c>
      <c r="AA571" t="s">
        <v>512</v>
      </c>
      <c r="AB571" t="s">
        <v>518</v>
      </c>
      <c r="AC571" t="s">
        <v>5</v>
      </c>
      <c r="AD571">
        <v>1</v>
      </c>
      <c r="AE571" t="s">
        <v>4</v>
      </c>
      <c r="AF571">
        <v>0</v>
      </c>
    </row>
    <row r="572" spans="1:46" x14ac:dyDescent="0.25">
      <c r="A572" t="str">
        <f t="shared" si="8"/>
        <v>feynman_I_43_31_16850</v>
      </c>
      <c r="B572" t="s">
        <v>72</v>
      </c>
      <c r="C572" t="s">
        <v>189</v>
      </c>
      <c r="D572">
        <v>7200</v>
      </c>
      <c r="E572" t="s">
        <v>190</v>
      </c>
      <c r="F572">
        <v>1000000</v>
      </c>
      <c r="G572" t="s">
        <v>191</v>
      </c>
      <c r="H572">
        <v>16850</v>
      </c>
      <c r="I572" t="s">
        <v>192</v>
      </c>
      <c r="J572">
        <v>1E-3</v>
      </c>
      <c r="K572" t="s">
        <v>3</v>
      </c>
      <c r="L572">
        <v>1</v>
      </c>
      <c r="M572" t="s">
        <v>2</v>
      </c>
      <c r="N572">
        <v>0</v>
      </c>
      <c r="O572" t="s">
        <v>17</v>
      </c>
      <c r="P572">
        <v>8</v>
      </c>
      <c r="Q572" t="s">
        <v>0</v>
      </c>
      <c r="R572">
        <v>6.2</v>
      </c>
      <c r="S572" t="s">
        <v>152</v>
      </c>
      <c r="T572">
        <v>1</v>
      </c>
      <c r="U572" t="s">
        <v>153</v>
      </c>
      <c r="V572">
        <v>3</v>
      </c>
      <c r="W572" t="s">
        <v>151</v>
      </c>
      <c r="X572">
        <v>1301</v>
      </c>
      <c r="Y572" t="s">
        <v>1</v>
      </c>
      <c r="Z572" t="s">
        <v>525</v>
      </c>
      <c r="AA572" t="s">
        <v>512</v>
      </c>
      <c r="AB572" t="s">
        <v>526</v>
      </c>
      <c r="AC572" t="s">
        <v>5</v>
      </c>
      <c r="AD572">
        <v>1</v>
      </c>
      <c r="AE572" t="s">
        <v>4</v>
      </c>
      <c r="AF572">
        <v>0</v>
      </c>
    </row>
    <row r="573" spans="1:46" x14ac:dyDescent="0.25">
      <c r="A573" t="str">
        <f t="shared" si="8"/>
        <v>feynman_II_38_14_16850</v>
      </c>
      <c r="B573" t="s">
        <v>40</v>
      </c>
      <c r="C573" t="s">
        <v>189</v>
      </c>
      <c r="D573">
        <v>7200</v>
      </c>
      <c r="E573" t="s">
        <v>190</v>
      </c>
      <c r="F573">
        <v>1000000</v>
      </c>
      <c r="G573" t="s">
        <v>191</v>
      </c>
      <c r="H573">
        <v>16850</v>
      </c>
      <c r="I573" t="s">
        <v>192</v>
      </c>
      <c r="J573">
        <v>1E-3</v>
      </c>
      <c r="K573" t="s">
        <v>3</v>
      </c>
      <c r="L573">
        <v>1</v>
      </c>
      <c r="M573" t="s">
        <v>2</v>
      </c>
      <c r="N573">
        <v>0</v>
      </c>
      <c r="O573" t="s">
        <v>17</v>
      </c>
      <c r="P573">
        <v>12</v>
      </c>
      <c r="Q573" t="s">
        <v>0</v>
      </c>
      <c r="R573">
        <v>6.6</v>
      </c>
      <c r="S573" t="s">
        <v>152</v>
      </c>
      <c r="T573">
        <v>1</v>
      </c>
      <c r="U573" t="s">
        <v>153</v>
      </c>
      <c r="V573">
        <v>3</v>
      </c>
      <c r="W573" t="s">
        <v>151</v>
      </c>
      <c r="X573">
        <v>1506</v>
      </c>
      <c r="Y573" t="s">
        <v>1</v>
      </c>
      <c r="Z573" t="s">
        <v>543</v>
      </c>
      <c r="AA573" t="s">
        <v>512</v>
      </c>
      <c r="AB573" t="s">
        <v>544</v>
      </c>
      <c r="AC573" t="s">
        <v>418</v>
      </c>
      <c r="AD573" t="s">
        <v>420</v>
      </c>
      <c r="AE573" t="s">
        <v>5</v>
      </c>
      <c r="AF573">
        <v>1</v>
      </c>
      <c r="AG573" t="s">
        <v>4</v>
      </c>
      <c r="AH573">
        <v>0</v>
      </c>
    </row>
    <row r="574" spans="1:46" x14ac:dyDescent="0.25">
      <c r="A574" t="str">
        <f t="shared" si="8"/>
        <v>feynman_I_12_4_16850</v>
      </c>
      <c r="B574" t="s">
        <v>83</v>
      </c>
      <c r="C574" t="s">
        <v>189</v>
      </c>
      <c r="D574">
        <v>7200</v>
      </c>
      <c r="E574" t="s">
        <v>190</v>
      </c>
      <c r="F574">
        <v>1000000</v>
      </c>
      <c r="G574" t="s">
        <v>191</v>
      </c>
      <c r="H574">
        <v>16850</v>
      </c>
      <c r="I574" t="s">
        <v>192</v>
      </c>
      <c r="J574">
        <v>1E-3</v>
      </c>
      <c r="K574" t="s">
        <v>3</v>
      </c>
      <c r="L574">
        <v>1</v>
      </c>
      <c r="M574" t="s">
        <v>2</v>
      </c>
      <c r="N574">
        <v>0</v>
      </c>
      <c r="O574" t="s">
        <v>17</v>
      </c>
      <c r="P574">
        <v>12</v>
      </c>
      <c r="Q574" t="s">
        <v>0</v>
      </c>
      <c r="R574">
        <v>17.100000000000001</v>
      </c>
      <c r="S574" t="s">
        <v>152</v>
      </c>
      <c r="T574">
        <v>1</v>
      </c>
      <c r="U574" t="s">
        <v>153</v>
      </c>
      <c r="V574">
        <v>4</v>
      </c>
      <c r="W574" t="s">
        <v>151</v>
      </c>
      <c r="X574">
        <v>3356</v>
      </c>
      <c r="Y574" t="s">
        <v>1</v>
      </c>
      <c r="Z574" t="s">
        <v>561</v>
      </c>
      <c r="AA574" t="s">
        <v>512</v>
      </c>
      <c r="AB574" t="s">
        <v>562</v>
      </c>
      <c r="AC574" t="s">
        <v>5</v>
      </c>
      <c r="AD574">
        <v>1</v>
      </c>
      <c r="AE574" t="s">
        <v>4</v>
      </c>
      <c r="AF574">
        <v>0</v>
      </c>
    </row>
    <row r="575" spans="1:46" x14ac:dyDescent="0.25">
      <c r="A575" t="str">
        <f t="shared" si="8"/>
        <v>feynman_I_9_18_5390</v>
      </c>
      <c r="B575" t="s">
        <v>150</v>
      </c>
      <c r="C575" t="s">
        <v>189</v>
      </c>
      <c r="D575">
        <v>7200</v>
      </c>
      <c r="E575" t="s">
        <v>190</v>
      </c>
      <c r="F575">
        <v>1000000</v>
      </c>
      <c r="G575" t="s">
        <v>191</v>
      </c>
      <c r="H575">
        <v>5390</v>
      </c>
      <c r="I575" t="s">
        <v>192</v>
      </c>
      <c r="J575">
        <v>1E-3</v>
      </c>
      <c r="K575" t="s">
        <v>3</v>
      </c>
      <c r="L575">
        <v>0.99353809999999998</v>
      </c>
      <c r="M575" t="s">
        <v>2</v>
      </c>
      <c r="N575">
        <v>9.8914999999999993E-3</v>
      </c>
      <c r="O575" t="s">
        <v>17</v>
      </c>
      <c r="P575">
        <v>35</v>
      </c>
      <c r="Q575" t="s">
        <v>0</v>
      </c>
      <c r="R575">
        <v>7189.6</v>
      </c>
      <c r="S575" t="s">
        <v>152</v>
      </c>
      <c r="T575">
        <v>12</v>
      </c>
      <c r="U575" t="s">
        <v>153</v>
      </c>
      <c r="V575">
        <v>1221</v>
      </c>
      <c r="W575" t="s">
        <v>151</v>
      </c>
      <c r="X575">
        <v>1003000</v>
      </c>
      <c r="Y575" t="s">
        <v>1</v>
      </c>
      <c r="Z575" t="s">
        <v>930</v>
      </c>
      <c r="AA575" t="s">
        <v>512</v>
      </c>
      <c r="AB575" t="s">
        <v>1869</v>
      </c>
      <c r="AC575" t="s">
        <v>421</v>
      </c>
      <c r="AD575" t="s">
        <v>1870</v>
      </c>
      <c r="AE575" t="s">
        <v>5</v>
      </c>
      <c r="AF575">
        <v>0.99351780000000001</v>
      </c>
      <c r="AG575" t="s">
        <v>4</v>
      </c>
      <c r="AH575">
        <v>9.8738000000000003E-3</v>
      </c>
    </row>
    <row r="576" spans="1:46" x14ac:dyDescent="0.25">
      <c r="A576" t="str">
        <f t="shared" si="8"/>
        <v>feynman_I_27_6_16850</v>
      </c>
      <c r="B576" t="s">
        <v>60</v>
      </c>
      <c r="C576" t="s">
        <v>189</v>
      </c>
      <c r="D576">
        <v>7200</v>
      </c>
      <c r="E576" t="s">
        <v>190</v>
      </c>
      <c r="F576">
        <v>1000000</v>
      </c>
      <c r="G576" t="s">
        <v>191</v>
      </c>
      <c r="H576">
        <v>16850</v>
      </c>
      <c r="I576" t="s">
        <v>192</v>
      </c>
      <c r="J576">
        <v>1E-3</v>
      </c>
      <c r="K576" t="s">
        <v>3</v>
      </c>
      <c r="L576">
        <v>1</v>
      </c>
      <c r="M576" t="s">
        <v>2</v>
      </c>
      <c r="N576">
        <v>0</v>
      </c>
      <c r="O576" t="s">
        <v>17</v>
      </c>
      <c r="P576">
        <v>14</v>
      </c>
      <c r="Q576" t="s">
        <v>0</v>
      </c>
      <c r="R576">
        <v>22.7</v>
      </c>
      <c r="S576" t="s">
        <v>152</v>
      </c>
      <c r="T576">
        <v>1</v>
      </c>
      <c r="U576" t="s">
        <v>153</v>
      </c>
      <c r="V576">
        <v>5</v>
      </c>
      <c r="W576" t="s">
        <v>151</v>
      </c>
      <c r="X576">
        <v>4505</v>
      </c>
      <c r="Y576" t="s">
        <v>1</v>
      </c>
      <c r="Z576" t="s">
        <v>577</v>
      </c>
      <c r="AA576" t="s">
        <v>512</v>
      </c>
      <c r="AB576" t="s">
        <v>578</v>
      </c>
      <c r="AC576" t="s">
        <v>421</v>
      </c>
      <c r="AD576" t="s">
        <v>428</v>
      </c>
      <c r="AE576" t="s">
        <v>5</v>
      </c>
      <c r="AF576">
        <v>1</v>
      </c>
      <c r="AG576" t="s">
        <v>4</v>
      </c>
      <c r="AH576">
        <v>0</v>
      </c>
    </row>
    <row r="577" spans="1:58" x14ac:dyDescent="0.25">
      <c r="A577" t="str">
        <f t="shared" si="8"/>
        <v>feynman_I_15_3x_16850</v>
      </c>
      <c r="B577" t="s">
        <v>93</v>
      </c>
      <c r="C577" t="s">
        <v>189</v>
      </c>
      <c r="D577">
        <v>7200</v>
      </c>
      <c r="E577" t="s">
        <v>190</v>
      </c>
      <c r="F577">
        <v>1000000</v>
      </c>
      <c r="G577" t="s">
        <v>191</v>
      </c>
      <c r="H577">
        <v>16850</v>
      </c>
      <c r="I577" t="s">
        <v>192</v>
      </c>
      <c r="J577">
        <v>1E-3</v>
      </c>
      <c r="K577" t="s">
        <v>3</v>
      </c>
      <c r="L577">
        <v>0.99970130000000001</v>
      </c>
      <c r="M577" t="s">
        <v>2</v>
      </c>
      <c r="N577">
        <v>2.77699E-2</v>
      </c>
      <c r="O577" t="s">
        <v>17</v>
      </c>
      <c r="P577">
        <v>24</v>
      </c>
      <c r="Q577" t="s">
        <v>0</v>
      </c>
      <c r="R577">
        <v>6817.1</v>
      </c>
      <c r="S577" t="s">
        <v>152</v>
      </c>
      <c r="T577">
        <v>7</v>
      </c>
      <c r="U577" t="s">
        <v>153</v>
      </c>
      <c r="V577">
        <v>704</v>
      </c>
      <c r="W577" t="s">
        <v>151</v>
      </c>
      <c r="X577">
        <v>1000545</v>
      </c>
      <c r="Y577" t="s">
        <v>1</v>
      </c>
      <c r="Z577" t="s">
        <v>931</v>
      </c>
      <c r="AA577" t="s">
        <v>512</v>
      </c>
      <c r="AB577" t="s">
        <v>1871</v>
      </c>
      <c r="AC577" t="s">
        <v>418</v>
      </c>
      <c r="AD577" t="s">
        <v>1872</v>
      </c>
      <c r="AE577" t="s">
        <v>421</v>
      </c>
      <c r="AF577" t="s">
        <v>1873</v>
      </c>
      <c r="AG577" t="s">
        <v>418</v>
      </c>
      <c r="AH577" t="s">
        <v>1874</v>
      </c>
      <c r="AI577" t="s">
        <v>5</v>
      </c>
      <c r="AJ577">
        <v>0.99967629999999996</v>
      </c>
      <c r="AK577" t="s">
        <v>4</v>
      </c>
      <c r="AL577">
        <v>2.8693799999999998E-2</v>
      </c>
    </row>
    <row r="578" spans="1:58" x14ac:dyDescent="0.25">
      <c r="A578" t="str">
        <f t="shared" si="8"/>
        <v>feynman_I_32_17_5390</v>
      </c>
      <c r="B578" t="s">
        <v>137</v>
      </c>
      <c r="C578" t="s">
        <v>189</v>
      </c>
      <c r="D578">
        <v>7200</v>
      </c>
      <c r="E578" t="s">
        <v>190</v>
      </c>
      <c r="F578">
        <v>1000000</v>
      </c>
      <c r="G578" t="s">
        <v>191</v>
      </c>
      <c r="H578">
        <v>5390</v>
      </c>
      <c r="I578" t="s">
        <v>192</v>
      </c>
      <c r="J578">
        <v>1E-3</v>
      </c>
      <c r="K578" t="s">
        <v>3</v>
      </c>
      <c r="L578">
        <v>0.99976169999999998</v>
      </c>
      <c r="M578" t="s">
        <v>2</v>
      </c>
      <c r="N578">
        <v>7.2248900000000005E-2</v>
      </c>
      <c r="O578" t="s">
        <v>17</v>
      </c>
      <c r="P578">
        <v>95</v>
      </c>
      <c r="Q578" t="s">
        <v>0</v>
      </c>
      <c r="R578">
        <v>7206.6</v>
      </c>
      <c r="S578" t="s">
        <v>152</v>
      </c>
      <c r="T578">
        <v>5</v>
      </c>
      <c r="U578" t="s">
        <v>153</v>
      </c>
      <c r="V578">
        <v>116</v>
      </c>
      <c r="W578" t="s">
        <v>151</v>
      </c>
      <c r="X578">
        <v>793549</v>
      </c>
      <c r="Y578" t="s">
        <v>1</v>
      </c>
      <c r="Z578" t="e" cm="1">
        <f t="array" aca="1" ref="Z578" ca="1">-0.2500962088229+(0.1725074796254*X3)+(((((((10.7983987979125*x0)*X1)*X3)*pow(X2,2))*pow(X4,4))*pow(LOG(((-1+X5)+COS(X4))),-1))*SIN(pow((((X2+pow(X5,2))+(-1*X3))+(X5*pow(X3,-1))),-2)))+((((((((0.1698403737491*x0)*X1)*X3)*pow(X2,3))*pow(X4,6))*pow((X3+LOG(X3)),2))*pow(LOG(((-1+X5)+COS(X4))),-1))*SIN(pow(((X2+X3)+pow(X5,2)),-2)))</f>
        <v>#NAME?</v>
      </c>
      <c r="AA578" t="s">
        <v>512</v>
      </c>
      <c r="AB578" t="s">
        <v>1875</v>
      </c>
      <c r="AC578" t="s">
        <v>421</v>
      </c>
      <c r="AD578" t="s">
        <v>1876</v>
      </c>
      <c r="AE578" t="s">
        <v>418</v>
      </c>
      <c r="AF578" t="s">
        <v>664</v>
      </c>
      <c r="AG578" t="s">
        <v>421</v>
      </c>
      <c r="AH578" t="s">
        <v>1877</v>
      </c>
      <c r="AI578" t="s">
        <v>421</v>
      </c>
      <c r="AJ578" t="s">
        <v>1878</v>
      </c>
      <c r="AK578" t="s">
        <v>418</v>
      </c>
      <c r="AL578" t="s">
        <v>443</v>
      </c>
      <c r="AM578" t="s">
        <v>421</v>
      </c>
      <c r="AN578" t="s">
        <v>1879</v>
      </c>
      <c r="AO578" t="s">
        <v>421</v>
      </c>
      <c r="AP578" t="s">
        <v>1880</v>
      </c>
      <c r="AQ578" t="s">
        <v>421</v>
      </c>
      <c r="AR578" t="s">
        <v>679</v>
      </c>
      <c r="AS578" t="s">
        <v>421</v>
      </c>
      <c r="AT578" t="s">
        <v>1877</v>
      </c>
      <c r="AU578" t="s">
        <v>421</v>
      </c>
      <c r="AV578" t="s">
        <v>1878</v>
      </c>
      <c r="AW578" t="s">
        <v>418</v>
      </c>
      <c r="AX578" t="s">
        <v>443</v>
      </c>
      <c r="AY578" t="s">
        <v>421</v>
      </c>
      <c r="AZ578" t="s">
        <v>1881</v>
      </c>
      <c r="BA578" t="s">
        <v>418</v>
      </c>
      <c r="BB578">
        <v>0.25009620882290001</v>
      </c>
      <c r="BC578" t="s">
        <v>5</v>
      </c>
      <c r="BD578">
        <v>0.99977150000000004</v>
      </c>
      <c r="BE578" t="s">
        <v>4</v>
      </c>
      <c r="BF578">
        <v>7.0483199999999996E-2</v>
      </c>
    </row>
    <row r="579" spans="1:58" x14ac:dyDescent="0.25">
      <c r="A579" t="str">
        <f t="shared" si="8"/>
        <v>feynman_III_4_32_5390</v>
      </c>
      <c r="B579" t="s">
        <v>98</v>
      </c>
      <c r="C579" t="s">
        <v>189</v>
      </c>
      <c r="D579">
        <v>7200</v>
      </c>
      <c r="E579" t="s">
        <v>190</v>
      </c>
      <c r="F579">
        <v>1000000</v>
      </c>
      <c r="G579" t="s">
        <v>191</v>
      </c>
      <c r="H579">
        <v>5390</v>
      </c>
      <c r="I579" t="s">
        <v>192</v>
      </c>
      <c r="J579">
        <v>1E-3</v>
      </c>
      <c r="K579" t="s">
        <v>3</v>
      </c>
      <c r="L579">
        <v>0.99999689999999997</v>
      </c>
      <c r="M579" t="s">
        <v>2</v>
      </c>
      <c r="N579">
        <v>1.6191299999999999E-2</v>
      </c>
      <c r="O579" t="s">
        <v>17</v>
      </c>
      <c r="P579">
        <v>14</v>
      </c>
      <c r="Q579" t="s">
        <v>0</v>
      </c>
      <c r="R579">
        <v>5525.4</v>
      </c>
      <c r="S579" t="s">
        <v>152</v>
      </c>
      <c r="T579">
        <v>4</v>
      </c>
      <c r="U579" t="s">
        <v>153</v>
      </c>
      <c r="V579">
        <v>996</v>
      </c>
      <c r="W579" t="s">
        <v>151</v>
      </c>
      <c r="X579">
        <v>1000454</v>
      </c>
      <c r="Y579" t="s">
        <v>1</v>
      </c>
      <c r="Z579" t="e" cm="1">
        <f t="array" aca="1" ref="Z579" ca="1">-0.4715526682644+(((6.2765258338325*X2)*X3)*pow((x0*X1),-1))</f>
        <v>#NAME?</v>
      </c>
      <c r="AA579" t="s">
        <v>512</v>
      </c>
      <c r="AB579" t="s">
        <v>1882</v>
      </c>
      <c r="AC579" t="s">
        <v>418</v>
      </c>
      <c r="AD579">
        <v>0.47155266826440001</v>
      </c>
      <c r="AE579" t="s">
        <v>5</v>
      </c>
      <c r="AF579">
        <v>0.99999700000000002</v>
      </c>
      <c r="AG579" t="s">
        <v>4</v>
      </c>
      <c r="AH579">
        <v>1.6074000000000001E-2</v>
      </c>
    </row>
    <row r="580" spans="1:58" x14ac:dyDescent="0.25">
      <c r="A580" t="str">
        <f t="shared" ref="A580:A643" si="9">CONCATENATE(B580, "_", H580)</f>
        <v>feynman_I_12_5_16850</v>
      </c>
      <c r="B580" t="s">
        <v>36</v>
      </c>
      <c r="C580" t="s">
        <v>189</v>
      </c>
      <c r="D580">
        <v>7200</v>
      </c>
      <c r="E580" t="s">
        <v>190</v>
      </c>
      <c r="F580">
        <v>1000000</v>
      </c>
      <c r="G580" t="s">
        <v>191</v>
      </c>
      <c r="H580">
        <v>16850</v>
      </c>
      <c r="I580" t="s">
        <v>192</v>
      </c>
      <c r="J580">
        <v>1E-3</v>
      </c>
      <c r="K580" t="s">
        <v>3</v>
      </c>
      <c r="L580">
        <v>1</v>
      </c>
      <c r="M580" t="s">
        <v>2</v>
      </c>
      <c r="N580">
        <v>0</v>
      </c>
      <c r="O580" t="s">
        <v>17</v>
      </c>
      <c r="P580">
        <v>6</v>
      </c>
      <c r="Q580" t="s">
        <v>0</v>
      </c>
      <c r="R580">
        <v>2</v>
      </c>
      <c r="S580" t="s">
        <v>152</v>
      </c>
      <c r="T580">
        <v>1</v>
      </c>
      <c r="U580" t="s">
        <v>153</v>
      </c>
      <c r="V580">
        <v>2</v>
      </c>
      <c r="W580" t="s">
        <v>151</v>
      </c>
      <c r="X580">
        <v>519</v>
      </c>
      <c r="Y580" t="s">
        <v>1</v>
      </c>
      <c r="Z580" t="s">
        <v>519</v>
      </c>
      <c r="AA580" t="s">
        <v>512</v>
      </c>
      <c r="AB580" t="s">
        <v>520</v>
      </c>
      <c r="AC580" t="s">
        <v>5</v>
      </c>
      <c r="AD580">
        <v>1</v>
      </c>
      <c r="AE580" t="s">
        <v>4</v>
      </c>
      <c r="AF580">
        <v>0</v>
      </c>
    </row>
    <row r="581" spans="1:58" x14ac:dyDescent="0.25">
      <c r="A581" t="str">
        <f t="shared" si="9"/>
        <v>feynman_II_34_29a_16850</v>
      </c>
      <c r="B581" t="s">
        <v>71</v>
      </c>
      <c r="C581" t="s">
        <v>189</v>
      </c>
      <c r="D581">
        <v>7200</v>
      </c>
      <c r="E581" t="s">
        <v>190</v>
      </c>
      <c r="F581">
        <v>1000000</v>
      </c>
      <c r="G581" t="s">
        <v>191</v>
      </c>
      <c r="H581">
        <v>16850</v>
      </c>
      <c r="I581" t="s">
        <v>192</v>
      </c>
      <c r="J581">
        <v>1E-3</v>
      </c>
      <c r="K581" t="s">
        <v>3</v>
      </c>
      <c r="L581">
        <v>1</v>
      </c>
      <c r="M581" t="s">
        <v>2</v>
      </c>
      <c r="N581">
        <v>0</v>
      </c>
      <c r="O581" t="s">
        <v>17</v>
      </c>
      <c r="P581">
        <v>10</v>
      </c>
      <c r="Q581" t="s">
        <v>0</v>
      </c>
      <c r="R581">
        <v>7.6</v>
      </c>
      <c r="S581" t="s">
        <v>152</v>
      </c>
      <c r="T581">
        <v>1</v>
      </c>
      <c r="U581" t="s">
        <v>153</v>
      </c>
      <c r="V581">
        <v>3</v>
      </c>
      <c r="W581" t="s">
        <v>151</v>
      </c>
      <c r="X581">
        <v>1544</v>
      </c>
      <c r="Y581" t="s">
        <v>1</v>
      </c>
      <c r="Z581" t="s">
        <v>533</v>
      </c>
      <c r="AA581" t="s">
        <v>512</v>
      </c>
      <c r="AB581" t="s">
        <v>534</v>
      </c>
      <c r="AC581" t="s">
        <v>5</v>
      </c>
      <c r="AD581">
        <v>1</v>
      </c>
      <c r="AE581" t="s">
        <v>4</v>
      </c>
      <c r="AF581">
        <v>0</v>
      </c>
    </row>
    <row r="582" spans="1:58" x14ac:dyDescent="0.25">
      <c r="A582" t="str">
        <f t="shared" si="9"/>
        <v>feynman_II_13_34_16850</v>
      </c>
      <c r="B582" t="s">
        <v>56</v>
      </c>
      <c r="C582" t="s">
        <v>189</v>
      </c>
      <c r="D582">
        <v>7200</v>
      </c>
      <c r="E582" t="s">
        <v>190</v>
      </c>
      <c r="F582">
        <v>1000000</v>
      </c>
      <c r="G582" t="s">
        <v>191</v>
      </c>
      <c r="H582">
        <v>16850</v>
      </c>
      <c r="I582" t="s">
        <v>192</v>
      </c>
      <c r="J582">
        <v>1E-3</v>
      </c>
      <c r="K582" t="s">
        <v>3</v>
      </c>
      <c r="L582">
        <v>0.99998220000000004</v>
      </c>
      <c r="M582" t="s">
        <v>2</v>
      </c>
      <c r="N582">
        <v>8.8915000000000001E-3</v>
      </c>
      <c r="O582" t="s">
        <v>17</v>
      </c>
      <c r="P582">
        <v>24</v>
      </c>
      <c r="Q582" t="s">
        <v>0</v>
      </c>
      <c r="R582">
        <v>6181.8</v>
      </c>
      <c r="S582" t="s">
        <v>152</v>
      </c>
      <c r="T582">
        <v>2</v>
      </c>
      <c r="U582" t="s">
        <v>153</v>
      </c>
      <c r="V582">
        <v>764</v>
      </c>
      <c r="W582" t="s">
        <v>151</v>
      </c>
      <c r="X582">
        <v>1000374</v>
      </c>
      <c r="Y582" t="s">
        <v>1</v>
      </c>
      <c r="Z582" t="s">
        <v>932</v>
      </c>
      <c r="AA582" t="s">
        <v>512</v>
      </c>
      <c r="AB582" t="s">
        <v>1883</v>
      </c>
      <c r="AC582" t="s">
        <v>418</v>
      </c>
      <c r="AD582" t="s">
        <v>1884</v>
      </c>
      <c r="AE582" t="s">
        <v>418</v>
      </c>
      <c r="AF582" t="s">
        <v>482</v>
      </c>
      <c r="AG582" t="s">
        <v>421</v>
      </c>
      <c r="AH582">
        <v>2.4881839027E-3</v>
      </c>
      <c r="AI582" t="s">
        <v>5</v>
      </c>
      <c r="AJ582">
        <v>0.99998189999999998</v>
      </c>
      <c r="AK582" t="s">
        <v>4</v>
      </c>
      <c r="AL582">
        <v>8.9940000000000003E-3</v>
      </c>
    </row>
    <row r="583" spans="1:58" x14ac:dyDescent="0.25">
      <c r="A583" t="str">
        <f t="shared" si="9"/>
        <v>feynman_II_34_11_16850</v>
      </c>
      <c r="B583" t="s">
        <v>95</v>
      </c>
      <c r="C583" t="s">
        <v>189</v>
      </c>
      <c r="D583">
        <v>7200</v>
      </c>
      <c r="E583" t="s">
        <v>190</v>
      </c>
      <c r="F583">
        <v>1000000</v>
      </c>
      <c r="G583" t="s">
        <v>191</v>
      </c>
      <c r="H583">
        <v>16850</v>
      </c>
      <c r="I583" t="s">
        <v>192</v>
      </c>
      <c r="J583">
        <v>1E-3</v>
      </c>
      <c r="K583" t="s">
        <v>3</v>
      </c>
      <c r="L583">
        <v>1</v>
      </c>
      <c r="M583" t="s">
        <v>2</v>
      </c>
      <c r="N583">
        <v>0</v>
      </c>
      <c r="O583" t="s">
        <v>17</v>
      </c>
      <c r="P583">
        <v>12</v>
      </c>
      <c r="Q583" t="s">
        <v>0</v>
      </c>
      <c r="R583">
        <v>13.1</v>
      </c>
      <c r="S583" t="s">
        <v>152</v>
      </c>
      <c r="T583">
        <v>1</v>
      </c>
      <c r="U583" t="s">
        <v>153</v>
      </c>
      <c r="V583">
        <v>4</v>
      </c>
      <c r="W583" t="s">
        <v>151</v>
      </c>
      <c r="X583">
        <v>2548</v>
      </c>
      <c r="Y583" t="s">
        <v>1</v>
      </c>
      <c r="Z583" t="s">
        <v>553</v>
      </c>
      <c r="AA583" t="s">
        <v>512</v>
      </c>
      <c r="AB583" t="s">
        <v>554</v>
      </c>
      <c r="AC583" t="s">
        <v>5</v>
      </c>
      <c r="AD583">
        <v>1</v>
      </c>
      <c r="AE583" t="s">
        <v>4</v>
      </c>
      <c r="AF583">
        <v>0</v>
      </c>
    </row>
    <row r="584" spans="1:58" x14ac:dyDescent="0.25">
      <c r="A584" t="str">
        <f t="shared" si="9"/>
        <v>feynman_I_34_1_16850</v>
      </c>
      <c r="B584" t="s">
        <v>52</v>
      </c>
      <c r="C584" t="s">
        <v>189</v>
      </c>
      <c r="D584">
        <v>7200</v>
      </c>
      <c r="E584" t="s">
        <v>190</v>
      </c>
      <c r="F584">
        <v>1000000</v>
      </c>
      <c r="G584" t="s">
        <v>191</v>
      </c>
      <c r="H584">
        <v>16850</v>
      </c>
      <c r="I584" t="s">
        <v>192</v>
      </c>
      <c r="J584">
        <v>1E-3</v>
      </c>
      <c r="K584" t="s">
        <v>3</v>
      </c>
      <c r="L584">
        <v>1</v>
      </c>
      <c r="M584" t="s">
        <v>2</v>
      </c>
      <c r="N584">
        <v>0</v>
      </c>
      <c r="O584" t="s">
        <v>17</v>
      </c>
      <c r="P584">
        <v>18</v>
      </c>
      <c r="Q584" t="s">
        <v>0</v>
      </c>
      <c r="R584">
        <v>18.899999999999999</v>
      </c>
      <c r="S584" t="s">
        <v>152</v>
      </c>
      <c r="T584">
        <v>1</v>
      </c>
      <c r="U584" t="s">
        <v>153</v>
      </c>
      <c r="V584">
        <v>5</v>
      </c>
      <c r="W584" t="s">
        <v>151</v>
      </c>
      <c r="X584">
        <v>3837</v>
      </c>
      <c r="Y584" t="s">
        <v>1</v>
      </c>
      <c r="Z584" t="s">
        <v>933</v>
      </c>
      <c r="AA584" t="s">
        <v>512</v>
      </c>
      <c r="AB584" t="s">
        <v>1885</v>
      </c>
      <c r="AC584" t="s">
        <v>418</v>
      </c>
      <c r="AD584" t="s">
        <v>425</v>
      </c>
      <c r="AE584" t="s">
        <v>421</v>
      </c>
      <c r="AF584" t="s">
        <v>426</v>
      </c>
      <c r="AG584" t="s">
        <v>5</v>
      </c>
      <c r="AH584">
        <v>1</v>
      </c>
      <c r="AI584" t="s">
        <v>4</v>
      </c>
      <c r="AJ584">
        <v>0</v>
      </c>
    </row>
    <row r="585" spans="1:58" x14ac:dyDescent="0.25">
      <c r="A585" t="str">
        <f t="shared" si="9"/>
        <v>feynman_III_17_37_16850</v>
      </c>
      <c r="B585" t="s">
        <v>77</v>
      </c>
      <c r="C585" t="s">
        <v>189</v>
      </c>
      <c r="D585">
        <v>7200</v>
      </c>
      <c r="E585" t="s">
        <v>190</v>
      </c>
      <c r="F585">
        <v>1000000</v>
      </c>
      <c r="G585" t="s">
        <v>191</v>
      </c>
      <c r="H585">
        <v>16850</v>
      </c>
      <c r="I585" t="s">
        <v>192</v>
      </c>
      <c r="J585">
        <v>1E-3</v>
      </c>
      <c r="K585" t="s">
        <v>3</v>
      </c>
      <c r="L585">
        <v>1</v>
      </c>
      <c r="M585" t="s">
        <v>2</v>
      </c>
      <c r="N585">
        <v>0</v>
      </c>
      <c r="O585" t="s">
        <v>17</v>
      </c>
      <c r="P585">
        <v>13</v>
      </c>
      <c r="Q585" t="s">
        <v>0</v>
      </c>
      <c r="R585">
        <v>22.8</v>
      </c>
      <c r="S585" t="s">
        <v>152</v>
      </c>
      <c r="T585">
        <v>1</v>
      </c>
      <c r="U585" t="s">
        <v>153</v>
      </c>
      <c r="V585">
        <v>7</v>
      </c>
      <c r="W585" t="s">
        <v>151</v>
      </c>
      <c r="X585">
        <v>4509</v>
      </c>
      <c r="Y585" t="s">
        <v>1</v>
      </c>
      <c r="Z585" t="s">
        <v>594</v>
      </c>
      <c r="AA585" t="s">
        <v>512</v>
      </c>
      <c r="AB585" t="s">
        <v>595</v>
      </c>
      <c r="AC585" t="s">
        <v>421</v>
      </c>
      <c r="AD585" t="s">
        <v>422</v>
      </c>
      <c r="AE585" t="s">
        <v>5</v>
      </c>
      <c r="AF585">
        <v>1</v>
      </c>
      <c r="AG585" t="s">
        <v>4</v>
      </c>
      <c r="AH585">
        <v>0</v>
      </c>
    </row>
    <row r="586" spans="1:58" x14ac:dyDescent="0.25">
      <c r="A586" t="str">
        <f t="shared" si="9"/>
        <v>feynman_III_15_12_16850</v>
      </c>
      <c r="B586" t="s">
        <v>67</v>
      </c>
      <c r="C586" t="s">
        <v>189</v>
      </c>
      <c r="D586">
        <v>7200</v>
      </c>
      <c r="E586" t="s">
        <v>190</v>
      </c>
      <c r="F586">
        <v>1000000</v>
      </c>
      <c r="G586" t="s">
        <v>191</v>
      </c>
      <c r="H586">
        <v>16850</v>
      </c>
      <c r="I586" t="s">
        <v>192</v>
      </c>
      <c r="J586">
        <v>1E-3</v>
      </c>
      <c r="K586" t="s">
        <v>3</v>
      </c>
      <c r="L586">
        <v>1</v>
      </c>
      <c r="M586" t="s">
        <v>2</v>
      </c>
      <c r="N586">
        <v>0</v>
      </c>
      <c r="O586" t="s">
        <v>17</v>
      </c>
      <c r="P586">
        <v>26</v>
      </c>
      <c r="Q586" t="s">
        <v>0</v>
      </c>
      <c r="R586">
        <v>572.5</v>
      </c>
      <c r="S586" t="s">
        <v>152</v>
      </c>
      <c r="T586">
        <v>4</v>
      </c>
      <c r="U586" t="s">
        <v>153</v>
      </c>
      <c r="V586">
        <v>93</v>
      </c>
      <c r="W586" t="s">
        <v>151</v>
      </c>
      <c r="X586">
        <v>102471</v>
      </c>
      <c r="Y586" t="s">
        <v>1</v>
      </c>
      <c r="Z586" t="s">
        <v>934</v>
      </c>
      <c r="AA586" t="s">
        <v>512</v>
      </c>
      <c r="AB586" t="s">
        <v>1886</v>
      </c>
      <c r="AC586" t="s">
        <v>418</v>
      </c>
      <c r="AD586" t="s">
        <v>1887</v>
      </c>
      <c r="AE586" t="s">
        <v>421</v>
      </c>
      <c r="AF586" t="s">
        <v>663</v>
      </c>
      <c r="AG586" t="s">
        <v>5</v>
      </c>
      <c r="AH586">
        <v>1</v>
      </c>
      <c r="AI586" t="s">
        <v>4</v>
      </c>
      <c r="AJ586">
        <v>0</v>
      </c>
    </row>
    <row r="587" spans="1:58" x14ac:dyDescent="0.25">
      <c r="A587" t="str">
        <f t="shared" si="9"/>
        <v>feynman_test_18_16850</v>
      </c>
      <c r="B587" t="s">
        <v>123</v>
      </c>
      <c r="C587" t="s">
        <v>189</v>
      </c>
      <c r="D587">
        <v>7200</v>
      </c>
      <c r="E587" t="s">
        <v>190</v>
      </c>
      <c r="F587">
        <v>1000000</v>
      </c>
      <c r="G587" t="s">
        <v>191</v>
      </c>
      <c r="H587">
        <v>16850</v>
      </c>
      <c r="I587" t="s">
        <v>192</v>
      </c>
      <c r="J587">
        <v>1E-3</v>
      </c>
      <c r="K587" t="s">
        <v>3</v>
      </c>
      <c r="L587">
        <v>1</v>
      </c>
      <c r="M587" t="s">
        <v>2</v>
      </c>
      <c r="N587">
        <v>0</v>
      </c>
      <c r="O587" t="s">
        <v>17</v>
      </c>
      <c r="P587">
        <v>26</v>
      </c>
      <c r="Q587" t="s">
        <v>0</v>
      </c>
      <c r="R587">
        <v>98.4</v>
      </c>
      <c r="S587" t="s">
        <v>152</v>
      </c>
      <c r="T587">
        <v>1</v>
      </c>
      <c r="U587" t="s">
        <v>153</v>
      </c>
      <c r="V587">
        <v>8</v>
      </c>
      <c r="W587" t="s">
        <v>151</v>
      </c>
      <c r="X587">
        <v>15241</v>
      </c>
      <c r="Y587" t="s">
        <v>1</v>
      </c>
      <c r="Z587" t="s">
        <v>617</v>
      </c>
      <c r="AA587" t="s">
        <v>512</v>
      </c>
      <c r="AB587" t="s">
        <v>618</v>
      </c>
      <c r="AC587" t="s">
        <v>421</v>
      </c>
      <c r="AD587" t="s">
        <v>449</v>
      </c>
      <c r="AE587" t="s">
        <v>5</v>
      </c>
      <c r="AF587">
        <v>1</v>
      </c>
      <c r="AG587" t="s">
        <v>4</v>
      </c>
      <c r="AH587">
        <v>0</v>
      </c>
    </row>
    <row r="588" spans="1:58" x14ac:dyDescent="0.25">
      <c r="A588" t="str">
        <f t="shared" si="9"/>
        <v>feynman_I_41_16_16850</v>
      </c>
      <c r="B588" t="s">
        <v>125</v>
      </c>
      <c r="C588" t="s">
        <v>189</v>
      </c>
      <c r="D588">
        <v>7200</v>
      </c>
      <c r="E588" t="s">
        <v>190</v>
      </c>
      <c r="F588">
        <v>1000000</v>
      </c>
      <c r="G588" t="s">
        <v>191</v>
      </c>
      <c r="H588">
        <v>16850</v>
      </c>
      <c r="I588" t="s">
        <v>192</v>
      </c>
      <c r="J588">
        <v>1E-3</v>
      </c>
      <c r="K588" t="s">
        <v>3</v>
      </c>
      <c r="L588">
        <v>0.99997290000000005</v>
      </c>
      <c r="M588" t="s">
        <v>2</v>
      </c>
      <c r="N588">
        <v>1.54658E-2</v>
      </c>
      <c r="O588" t="s">
        <v>17</v>
      </c>
      <c r="P588">
        <v>26</v>
      </c>
      <c r="Q588" t="s">
        <v>0</v>
      </c>
      <c r="R588">
        <v>6175.5</v>
      </c>
      <c r="S588" t="s">
        <v>152</v>
      </c>
      <c r="T588">
        <v>4</v>
      </c>
      <c r="U588" t="s">
        <v>153</v>
      </c>
      <c r="V588">
        <v>785</v>
      </c>
      <c r="W588" t="s">
        <v>151</v>
      </c>
      <c r="X588">
        <v>1001010</v>
      </c>
      <c r="Y588" t="s">
        <v>1</v>
      </c>
      <c r="Z588" t="s">
        <v>935</v>
      </c>
      <c r="AA588" t="s">
        <v>512</v>
      </c>
      <c r="AB588" t="s">
        <v>1888</v>
      </c>
      <c r="AC588" t="s">
        <v>418</v>
      </c>
      <c r="AD588" t="s">
        <v>1889</v>
      </c>
      <c r="AE588" t="s">
        <v>5</v>
      </c>
      <c r="AF588">
        <v>0.99996669999999999</v>
      </c>
      <c r="AG588" t="s">
        <v>4</v>
      </c>
      <c r="AH588">
        <v>1.7538499999999999E-2</v>
      </c>
    </row>
    <row r="589" spans="1:58" x14ac:dyDescent="0.25">
      <c r="A589" t="str">
        <f t="shared" si="9"/>
        <v>feynman_II_35_21_16850</v>
      </c>
      <c r="B589" t="s">
        <v>121</v>
      </c>
      <c r="C589" t="s">
        <v>189</v>
      </c>
      <c r="D589">
        <v>7200</v>
      </c>
      <c r="E589" t="s">
        <v>190</v>
      </c>
      <c r="F589">
        <v>1000000</v>
      </c>
      <c r="G589" t="s">
        <v>191</v>
      </c>
      <c r="H589">
        <v>16850</v>
      </c>
      <c r="I589" t="s">
        <v>192</v>
      </c>
      <c r="J589">
        <v>1E-3</v>
      </c>
      <c r="K589" t="s">
        <v>3</v>
      </c>
      <c r="L589">
        <v>0.99992009999999998</v>
      </c>
      <c r="M589" t="s">
        <v>2</v>
      </c>
      <c r="N589">
        <v>4.5006699999999997E-2</v>
      </c>
      <c r="O589" t="s">
        <v>17</v>
      </c>
      <c r="P589">
        <v>41</v>
      </c>
      <c r="Q589" t="s">
        <v>0</v>
      </c>
      <c r="R589">
        <v>7202</v>
      </c>
      <c r="S589" t="s">
        <v>152</v>
      </c>
      <c r="T589">
        <v>6</v>
      </c>
      <c r="U589" t="s">
        <v>153</v>
      </c>
      <c r="V589">
        <v>289</v>
      </c>
      <c r="W589" t="s">
        <v>151</v>
      </c>
      <c r="X589">
        <v>941212</v>
      </c>
      <c r="Y589" t="s">
        <v>1</v>
      </c>
      <c r="Z589" t="s">
        <v>936</v>
      </c>
      <c r="AA589" t="s">
        <v>512</v>
      </c>
      <c r="AB589" t="s">
        <v>1890</v>
      </c>
      <c r="AC589" t="s">
        <v>418</v>
      </c>
      <c r="AD589" t="s">
        <v>1891</v>
      </c>
      <c r="AE589" t="s">
        <v>421</v>
      </c>
      <c r="AF589" t="s">
        <v>1892</v>
      </c>
      <c r="AG589" t="s">
        <v>418</v>
      </c>
      <c r="AH589" t="s">
        <v>1893</v>
      </c>
      <c r="AI589" t="s">
        <v>5</v>
      </c>
      <c r="AJ589">
        <v>0.9999055</v>
      </c>
      <c r="AK589" t="s">
        <v>4</v>
      </c>
      <c r="AL589">
        <v>4.9058600000000001E-2</v>
      </c>
    </row>
    <row r="590" spans="1:58" x14ac:dyDescent="0.25">
      <c r="A590" t="str">
        <f t="shared" si="9"/>
        <v>feynman_test_9_16850</v>
      </c>
      <c r="B590" t="s">
        <v>136</v>
      </c>
      <c r="C590" t="s">
        <v>189</v>
      </c>
      <c r="D590">
        <v>7200</v>
      </c>
      <c r="E590" t="s">
        <v>190</v>
      </c>
      <c r="F590">
        <v>1000000</v>
      </c>
      <c r="G590" t="s">
        <v>191</v>
      </c>
      <c r="H590">
        <v>16850</v>
      </c>
      <c r="I590" t="s">
        <v>192</v>
      </c>
      <c r="J590">
        <v>1E-3</v>
      </c>
      <c r="K590" t="s">
        <v>3</v>
      </c>
      <c r="L590">
        <v>1</v>
      </c>
      <c r="M590" t="s">
        <v>2</v>
      </c>
      <c r="N590">
        <v>0</v>
      </c>
      <c r="O590" t="s">
        <v>17</v>
      </c>
      <c r="P590">
        <v>44</v>
      </c>
      <c r="Q590" t="s">
        <v>0</v>
      </c>
      <c r="R590">
        <v>2878.1</v>
      </c>
      <c r="S590" t="s">
        <v>152</v>
      </c>
      <c r="T590">
        <v>1</v>
      </c>
      <c r="U590" t="s">
        <v>153</v>
      </c>
      <c r="V590">
        <v>32</v>
      </c>
      <c r="W590" t="s">
        <v>151</v>
      </c>
      <c r="X590">
        <v>237822</v>
      </c>
      <c r="Y590" t="s">
        <v>1</v>
      </c>
      <c r="Z590" t="s">
        <v>937</v>
      </c>
      <c r="AA590" t="s">
        <v>512</v>
      </c>
      <c r="AB590" t="s">
        <v>1894</v>
      </c>
      <c r="AC590" t="s">
        <v>418</v>
      </c>
      <c r="AD590" t="s">
        <v>1895</v>
      </c>
      <c r="AE590" t="s">
        <v>5</v>
      </c>
      <c r="AF590">
        <v>1</v>
      </c>
      <c r="AG590" t="s">
        <v>4</v>
      </c>
      <c r="AH590">
        <v>0</v>
      </c>
    </row>
    <row r="591" spans="1:58" x14ac:dyDescent="0.25">
      <c r="A591" t="str">
        <f t="shared" si="9"/>
        <v>feynman_I_12_1_29910</v>
      </c>
      <c r="B591" t="s">
        <v>37</v>
      </c>
      <c r="C591" t="s">
        <v>189</v>
      </c>
      <c r="D591">
        <v>7200</v>
      </c>
      <c r="E591" t="s">
        <v>190</v>
      </c>
      <c r="F591">
        <v>1000000</v>
      </c>
      <c r="G591" t="s">
        <v>191</v>
      </c>
      <c r="H591">
        <v>29910</v>
      </c>
      <c r="I591" t="s">
        <v>192</v>
      </c>
      <c r="J591">
        <v>1E-3</v>
      </c>
      <c r="K591" t="s">
        <v>3</v>
      </c>
      <c r="L591">
        <v>1</v>
      </c>
      <c r="M591" t="s">
        <v>2</v>
      </c>
      <c r="N591">
        <v>0</v>
      </c>
      <c r="O591" t="s">
        <v>17</v>
      </c>
      <c r="P591">
        <v>6</v>
      </c>
      <c r="Q591" t="s">
        <v>0</v>
      </c>
      <c r="R591">
        <v>2.6</v>
      </c>
      <c r="S591" t="s">
        <v>152</v>
      </c>
      <c r="T591">
        <v>1</v>
      </c>
      <c r="U591" t="s">
        <v>153</v>
      </c>
      <c r="V591">
        <v>2</v>
      </c>
      <c r="W591" t="s">
        <v>151</v>
      </c>
      <c r="X591">
        <v>519</v>
      </c>
      <c r="Y591" t="s">
        <v>1</v>
      </c>
      <c r="Z591" t="s">
        <v>519</v>
      </c>
      <c r="AA591" t="s">
        <v>512</v>
      </c>
      <c r="AB591" t="s">
        <v>520</v>
      </c>
      <c r="AC591" t="s">
        <v>5</v>
      </c>
      <c r="AD591">
        <v>1</v>
      </c>
      <c r="AE591" t="s">
        <v>4</v>
      </c>
      <c r="AF591">
        <v>0</v>
      </c>
    </row>
    <row r="592" spans="1:58" x14ac:dyDescent="0.25">
      <c r="A592" t="str">
        <f t="shared" si="9"/>
        <v>feynman_II_3_24_29910</v>
      </c>
      <c r="B592" t="s">
        <v>46</v>
      </c>
      <c r="C592" t="s">
        <v>189</v>
      </c>
      <c r="D592">
        <v>7200</v>
      </c>
      <c r="E592" t="s">
        <v>190</v>
      </c>
      <c r="F592">
        <v>1000000</v>
      </c>
      <c r="G592" t="s">
        <v>191</v>
      </c>
      <c r="H592">
        <v>29910</v>
      </c>
      <c r="I592" t="s">
        <v>192</v>
      </c>
      <c r="J592">
        <v>1E-3</v>
      </c>
      <c r="K592" t="s">
        <v>3</v>
      </c>
      <c r="L592">
        <v>1</v>
      </c>
      <c r="M592" t="s">
        <v>2</v>
      </c>
      <c r="N592">
        <v>0</v>
      </c>
      <c r="O592" t="s">
        <v>17</v>
      </c>
      <c r="P592">
        <v>8</v>
      </c>
      <c r="Q592" t="s">
        <v>0</v>
      </c>
      <c r="R592">
        <v>8.1</v>
      </c>
      <c r="S592" t="s">
        <v>152</v>
      </c>
      <c r="T592">
        <v>1</v>
      </c>
      <c r="U592" t="s">
        <v>153</v>
      </c>
      <c r="V592">
        <v>3</v>
      </c>
      <c r="W592" t="s">
        <v>151</v>
      </c>
      <c r="X592">
        <v>1659</v>
      </c>
      <c r="Y592" t="s">
        <v>1</v>
      </c>
      <c r="Z592" t="s">
        <v>531</v>
      </c>
      <c r="AA592" t="s">
        <v>512</v>
      </c>
      <c r="AB592" t="s">
        <v>532</v>
      </c>
      <c r="AC592" t="s">
        <v>5</v>
      </c>
      <c r="AD592">
        <v>1</v>
      </c>
      <c r="AE592" t="s">
        <v>4</v>
      </c>
      <c r="AF592">
        <v>0</v>
      </c>
    </row>
    <row r="593" spans="1:54" x14ac:dyDescent="0.25">
      <c r="A593" t="str">
        <f t="shared" si="9"/>
        <v>feynman_II_38_3_29910</v>
      </c>
      <c r="B593" t="s">
        <v>101</v>
      </c>
      <c r="C593" t="s">
        <v>189</v>
      </c>
      <c r="D593">
        <v>7200</v>
      </c>
      <c r="E593" t="s">
        <v>190</v>
      </c>
      <c r="F593">
        <v>1000000</v>
      </c>
      <c r="G593" t="s">
        <v>191</v>
      </c>
      <c r="H593">
        <v>29910</v>
      </c>
      <c r="I593" t="s">
        <v>192</v>
      </c>
      <c r="J593">
        <v>1E-3</v>
      </c>
      <c r="K593" t="s">
        <v>3</v>
      </c>
      <c r="L593">
        <v>1</v>
      </c>
      <c r="M593" t="s">
        <v>2</v>
      </c>
      <c r="N593">
        <v>0</v>
      </c>
      <c r="O593" t="s">
        <v>17</v>
      </c>
      <c r="P593">
        <v>12</v>
      </c>
      <c r="Q593" t="s">
        <v>0</v>
      </c>
      <c r="R593">
        <v>11.7</v>
      </c>
      <c r="S593" t="s">
        <v>152</v>
      </c>
      <c r="T593">
        <v>1</v>
      </c>
      <c r="U593" t="s">
        <v>153</v>
      </c>
      <c r="V593">
        <v>4</v>
      </c>
      <c r="W593" t="s">
        <v>151</v>
      </c>
      <c r="X593">
        <v>2582</v>
      </c>
      <c r="Y593" t="s">
        <v>1</v>
      </c>
      <c r="Z593" t="s">
        <v>551</v>
      </c>
      <c r="AA593" t="s">
        <v>512</v>
      </c>
      <c r="AB593" t="s">
        <v>552</v>
      </c>
      <c r="AC593" t="s">
        <v>5</v>
      </c>
      <c r="AD593">
        <v>1</v>
      </c>
      <c r="AE593" t="s">
        <v>4</v>
      </c>
      <c r="AF593">
        <v>0</v>
      </c>
    </row>
    <row r="594" spans="1:54" x14ac:dyDescent="0.25">
      <c r="A594" t="str">
        <f t="shared" si="9"/>
        <v>feynman_III_15_14_29910</v>
      </c>
      <c r="B594" t="s">
        <v>84</v>
      </c>
      <c r="C594" t="s">
        <v>189</v>
      </c>
      <c r="D594">
        <v>7200</v>
      </c>
      <c r="E594" t="s">
        <v>190</v>
      </c>
      <c r="F594">
        <v>1000000</v>
      </c>
      <c r="G594" t="s">
        <v>191</v>
      </c>
      <c r="H594">
        <v>29910</v>
      </c>
      <c r="I594" t="s">
        <v>192</v>
      </c>
      <c r="J594">
        <v>1E-3</v>
      </c>
      <c r="K594" t="s">
        <v>3</v>
      </c>
      <c r="L594">
        <v>1</v>
      </c>
      <c r="M594" t="s">
        <v>2</v>
      </c>
      <c r="N594">
        <v>0</v>
      </c>
      <c r="O594" t="s">
        <v>17</v>
      </c>
      <c r="P594">
        <v>18</v>
      </c>
      <c r="Q594" t="s">
        <v>0</v>
      </c>
      <c r="R594">
        <v>79.7</v>
      </c>
      <c r="S594" t="s">
        <v>152</v>
      </c>
      <c r="T594">
        <v>1</v>
      </c>
      <c r="U594" t="s">
        <v>153</v>
      </c>
      <c r="V594">
        <v>9</v>
      </c>
      <c r="W594" t="s">
        <v>151</v>
      </c>
      <c r="X594">
        <v>13611</v>
      </c>
      <c r="Y594" t="s">
        <v>1</v>
      </c>
      <c r="Z594" t="s">
        <v>652</v>
      </c>
      <c r="AA594" t="s">
        <v>512</v>
      </c>
      <c r="AB594" t="s">
        <v>653</v>
      </c>
      <c r="AC594" t="s">
        <v>5</v>
      </c>
      <c r="AD594">
        <v>1</v>
      </c>
      <c r="AE594" t="s">
        <v>4</v>
      </c>
      <c r="AF594">
        <v>0</v>
      </c>
    </row>
    <row r="595" spans="1:54" x14ac:dyDescent="0.25">
      <c r="A595" t="str">
        <f t="shared" si="9"/>
        <v>feynman_I_12_11_29910</v>
      </c>
      <c r="B595" t="s">
        <v>130</v>
      </c>
      <c r="C595" t="s">
        <v>189</v>
      </c>
      <c r="D595">
        <v>7200</v>
      </c>
      <c r="E595" t="s">
        <v>190</v>
      </c>
      <c r="F595">
        <v>1000000</v>
      </c>
      <c r="G595" t="s">
        <v>191</v>
      </c>
      <c r="H595">
        <v>29910</v>
      </c>
      <c r="I595" t="s">
        <v>192</v>
      </c>
      <c r="J595">
        <v>1E-3</v>
      </c>
      <c r="K595" t="s">
        <v>3</v>
      </c>
      <c r="L595">
        <v>1</v>
      </c>
      <c r="M595" t="s">
        <v>2</v>
      </c>
      <c r="N595">
        <v>0</v>
      </c>
      <c r="O595" t="s">
        <v>17</v>
      </c>
      <c r="P595">
        <v>19</v>
      </c>
      <c r="Q595" t="s">
        <v>0</v>
      </c>
      <c r="R595">
        <v>36.6</v>
      </c>
      <c r="S595" t="s">
        <v>152</v>
      </c>
      <c r="T595">
        <v>1</v>
      </c>
      <c r="U595" t="s">
        <v>153</v>
      </c>
      <c r="V595">
        <v>7</v>
      </c>
      <c r="W595" t="s">
        <v>151</v>
      </c>
      <c r="X595">
        <v>7326</v>
      </c>
      <c r="Y595" t="s">
        <v>1</v>
      </c>
      <c r="Z595" t="s">
        <v>684</v>
      </c>
      <c r="AA595" t="s">
        <v>512</v>
      </c>
      <c r="AB595" t="s">
        <v>977</v>
      </c>
      <c r="AC595" t="s">
        <v>421</v>
      </c>
      <c r="AD595" t="s">
        <v>978</v>
      </c>
      <c r="AE595" t="s">
        <v>5</v>
      </c>
      <c r="AF595">
        <v>1</v>
      </c>
      <c r="AG595" t="s">
        <v>4</v>
      </c>
      <c r="AH595">
        <v>0</v>
      </c>
    </row>
    <row r="596" spans="1:54" x14ac:dyDescent="0.25">
      <c r="A596" t="str">
        <f t="shared" si="9"/>
        <v>feynman_I_24_6_29910</v>
      </c>
      <c r="B596" t="s">
        <v>106</v>
      </c>
      <c r="C596" t="s">
        <v>189</v>
      </c>
      <c r="D596">
        <v>7200</v>
      </c>
      <c r="E596" t="s">
        <v>190</v>
      </c>
      <c r="F596">
        <v>1000000</v>
      </c>
      <c r="G596" t="s">
        <v>191</v>
      </c>
      <c r="H596">
        <v>29910</v>
      </c>
      <c r="I596" t="s">
        <v>192</v>
      </c>
      <c r="J596">
        <v>1E-3</v>
      </c>
      <c r="K596" t="s">
        <v>3</v>
      </c>
      <c r="L596">
        <v>1</v>
      </c>
      <c r="M596" t="s">
        <v>2</v>
      </c>
      <c r="N596">
        <v>0</v>
      </c>
      <c r="O596" t="s">
        <v>17</v>
      </c>
      <c r="P596">
        <v>30</v>
      </c>
      <c r="Q596" t="s">
        <v>0</v>
      </c>
      <c r="R596">
        <v>87.6</v>
      </c>
      <c r="S596" t="s">
        <v>152</v>
      </c>
      <c r="T596">
        <v>1</v>
      </c>
      <c r="U596" t="s">
        <v>153</v>
      </c>
      <c r="V596">
        <v>9</v>
      </c>
      <c r="W596" t="s">
        <v>151</v>
      </c>
      <c r="X596">
        <v>14146</v>
      </c>
      <c r="Y596" t="s">
        <v>1</v>
      </c>
      <c r="Z596" t="s">
        <v>592</v>
      </c>
      <c r="AA596" t="s">
        <v>512</v>
      </c>
      <c r="AB596" t="s">
        <v>593</v>
      </c>
      <c r="AC596" t="s">
        <v>418</v>
      </c>
      <c r="AD596" t="s">
        <v>434</v>
      </c>
      <c r="AE596" t="s">
        <v>421</v>
      </c>
      <c r="AF596" t="s">
        <v>435</v>
      </c>
      <c r="AG596" t="s">
        <v>421</v>
      </c>
      <c r="AH596" t="s">
        <v>436</v>
      </c>
      <c r="AI596" t="s">
        <v>5</v>
      </c>
      <c r="AJ596">
        <v>1</v>
      </c>
      <c r="AK596" t="s">
        <v>4</v>
      </c>
      <c r="AL596">
        <v>0</v>
      </c>
    </row>
    <row r="597" spans="1:54" x14ac:dyDescent="0.25">
      <c r="A597" t="str">
        <f t="shared" si="9"/>
        <v>feynman_II_11_20_16850</v>
      </c>
      <c r="B597" t="s">
        <v>122</v>
      </c>
      <c r="C597" t="s">
        <v>189</v>
      </c>
      <c r="D597">
        <v>7200</v>
      </c>
      <c r="E597" t="s">
        <v>190</v>
      </c>
      <c r="F597">
        <v>1000000</v>
      </c>
      <c r="G597" t="s">
        <v>191</v>
      </c>
      <c r="H597">
        <v>16850</v>
      </c>
      <c r="I597" t="s">
        <v>192</v>
      </c>
      <c r="J597">
        <v>1E-3</v>
      </c>
      <c r="K597" t="s">
        <v>3</v>
      </c>
      <c r="L597">
        <v>1</v>
      </c>
      <c r="M597" t="s">
        <v>2</v>
      </c>
      <c r="N597">
        <v>0</v>
      </c>
      <c r="O597" t="s">
        <v>17</v>
      </c>
      <c r="P597">
        <v>18</v>
      </c>
      <c r="Q597" t="s">
        <v>0</v>
      </c>
      <c r="R597">
        <v>3735.8</v>
      </c>
      <c r="S597" t="s">
        <v>152</v>
      </c>
      <c r="T597">
        <v>7</v>
      </c>
      <c r="U597" t="s">
        <v>153</v>
      </c>
      <c r="V597">
        <v>155</v>
      </c>
      <c r="W597" t="s">
        <v>151</v>
      </c>
      <c r="X597">
        <v>490333</v>
      </c>
      <c r="Y597" t="s">
        <v>1</v>
      </c>
      <c r="Z597" t="s">
        <v>754</v>
      </c>
      <c r="AA597" t="s">
        <v>512</v>
      </c>
      <c r="AB597" t="s">
        <v>755</v>
      </c>
      <c r="AC597" t="s">
        <v>5</v>
      </c>
      <c r="AD597">
        <v>1</v>
      </c>
      <c r="AE597" t="s">
        <v>4</v>
      </c>
      <c r="AF597">
        <v>0</v>
      </c>
    </row>
    <row r="598" spans="1:54" x14ac:dyDescent="0.25">
      <c r="A598" t="str">
        <f t="shared" si="9"/>
        <v>strogatz_barmag1_29910</v>
      </c>
      <c r="B598" t="s">
        <v>21</v>
      </c>
      <c r="C598" t="s">
        <v>189</v>
      </c>
      <c r="D598">
        <v>7200</v>
      </c>
      <c r="E598" t="s">
        <v>190</v>
      </c>
      <c r="F598">
        <v>1000000</v>
      </c>
      <c r="G598" t="s">
        <v>191</v>
      </c>
      <c r="H598">
        <v>29910</v>
      </c>
      <c r="I598" t="s">
        <v>192</v>
      </c>
      <c r="J598">
        <v>1E-3</v>
      </c>
      <c r="K598" t="s">
        <v>3</v>
      </c>
      <c r="L598">
        <v>0.98145340000000003</v>
      </c>
      <c r="M598" t="s">
        <v>2</v>
      </c>
      <c r="N598">
        <v>3.1969699999999997E-2</v>
      </c>
      <c r="O598" t="s">
        <v>17</v>
      </c>
      <c r="P598">
        <v>26</v>
      </c>
      <c r="Q598" t="s">
        <v>0</v>
      </c>
      <c r="R598">
        <v>1974.1</v>
      </c>
      <c r="S598" t="s">
        <v>152</v>
      </c>
      <c r="T598">
        <v>15</v>
      </c>
      <c r="U598" t="s">
        <v>153</v>
      </c>
      <c r="V598">
        <v>999</v>
      </c>
      <c r="W598" t="s">
        <v>151</v>
      </c>
      <c r="X598">
        <v>1000190</v>
      </c>
      <c r="Y598" t="s">
        <v>1</v>
      </c>
      <c r="Z598" t="s">
        <v>938</v>
      </c>
      <c r="AA598" t="s">
        <v>512</v>
      </c>
      <c r="AB598" t="s">
        <v>1896</v>
      </c>
      <c r="AC598" t="s">
        <v>418</v>
      </c>
      <c r="AD598" t="s">
        <v>1897</v>
      </c>
      <c r="AE598" t="s">
        <v>418</v>
      </c>
      <c r="AF598" t="s">
        <v>1898</v>
      </c>
      <c r="AG598" t="s">
        <v>421</v>
      </c>
      <c r="AH598" t="s">
        <v>492</v>
      </c>
      <c r="AI598" t="s">
        <v>421</v>
      </c>
      <c r="AJ598">
        <v>3.9794360468206</v>
      </c>
      <c r="AK598" t="s">
        <v>5</v>
      </c>
      <c r="AL598">
        <v>0.9809639</v>
      </c>
      <c r="AM598" t="s">
        <v>4</v>
      </c>
      <c r="AN598">
        <v>2.6295099999999998E-2</v>
      </c>
    </row>
    <row r="599" spans="1:54" x14ac:dyDescent="0.25">
      <c r="A599" t="str">
        <f t="shared" si="9"/>
        <v>feynman_II_21_32_29910</v>
      </c>
      <c r="B599" t="s">
        <v>134</v>
      </c>
      <c r="C599" t="s">
        <v>189</v>
      </c>
      <c r="D599">
        <v>7200</v>
      </c>
      <c r="E599" t="s">
        <v>190</v>
      </c>
      <c r="F599">
        <v>1000000</v>
      </c>
      <c r="G599" t="s">
        <v>191</v>
      </c>
      <c r="H599">
        <v>29910</v>
      </c>
      <c r="I599" t="s">
        <v>192</v>
      </c>
      <c r="J599">
        <v>1E-3</v>
      </c>
      <c r="K599" t="s">
        <v>3</v>
      </c>
      <c r="L599">
        <v>1</v>
      </c>
      <c r="M599" t="s">
        <v>2</v>
      </c>
      <c r="N599">
        <v>0</v>
      </c>
      <c r="O599" t="s">
        <v>17</v>
      </c>
      <c r="P599">
        <v>34</v>
      </c>
      <c r="Q599" t="s">
        <v>0</v>
      </c>
      <c r="R599">
        <v>75.5</v>
      </c>
      <c r="S599" t="s">
        <v>152</v>
      </c>
      <c r="T599">
        <v>3</v>
      </c>
      <c r="U599" t="s">
        <v>153</v>
      </c>
      <c r="V599">
        <v>8</v>
      </c>
      <c r="W599" t="s">
        <v>151</v>
      </c>
      <c r="X599">
        <v>13073</v>
      </c>
      <c r="Y599" t="s">
        <v>1</v>
      </c>
      <c r="Z599" t="s">
        <v>752</v>
      </c>
      <c r="AA599" t="s">
        <v>512</v>
      </c>
      <c r="AB599" t="s">
        <v>1239</v>
      </c>
      <c r="AC599" t="s">
        <v>421</v>
      </c>
      <c r="AD599" t="s">
        <v>1240</v>
      </c>
      <c r="AE599" t="s">
        <v>418</v>
      </c>
      <c r="AF599" t="s">
        <v>995</v>
      </c>
      <c r="AG599" t="s">
        <v>418</v>
      </c>
      <c r="AH599" t="s">
        <v>453</v>
      </c>
      <c r="AI599" t="s">
        <v>5</v>
      </c>
      <c r="AJ599">
        <v>1</v>
      </c>
      <c r="AK599" t="s">
        <v>4</v>
      </c>
      <c r="AL599">
        <v>0</v>
      </c>
    </row>
    <row r="600" spans="1:54" x14ac:dyDescent="0.25">
      <c r="A600" t="str">
        <f t="shared" si="9"/>
        <v>feynman_II_35_18_29910</v>
      </c>
      <c r="B600" t="s">
        <v>120</v>
      </c>
      <c r="C600" t="s">
        <v>189</v>
      </c>
      <c r="D600">
        <v>7200</v>
      </c>
      <c r="E600" t="s">
        <v>190</v>
      </c>
      <c r="F600">
        <v>1000000</v>
      </c>
      <c r="G600" t="s">
        <v>191</v>
      </c>
      <c r="H600">
        <v>29910</v>
      </c>
      <c r="I600" t="s">
        <v>192</v>
      </c>
      <c r="J600">
        <v>1E-3</v>
      </c>
      <c r="K600" t="s">
        <v>3</v>
      </c>
      <c r="L600">
        <v>0.998946</v>
      </c>
      <c r="M600" t="s">
        <v>2</v>
      </c>
      <c r="N600">
        <v>1.02898E-2</v>
      </c>
      <c r="O600" t="s">
        <v>17</v>
      </c>
      <c r="P600">
        <v>25</v>
      </c>
      <c r="Q600" t="s">
        <v>0</v>
      </c>
      <c r="R600">
        <v>6399.4</v>
      </c>
      <c r="S600" t="s">
        <v>152</v>
      </c>
      <c r="T600">
        <v>12</v>
      </c>
      <c r="U600" t="s">
        <v>153</v>
      </c>
      <c r="V600">
        <v>953</v>
      </c>
      <c r="W600" t="s">
        <v>151</v>
      </c>
      <c r="X600">
        <v>1001250</v>
      </c>
      <c r="Y600" t="s">
        <v>1</v>
      </c>
      <c r="Z600" t="s">
        <v>939</v>
      </c>
      <c r="AA600" t="s">
        <v>512</v>
      </c>
      <c r="AB600" t="s">
        <v>1899</v>
      </c>
      <c r="AC600" t="s">
        <v>421</v>
      </c>
      <c r="AD600" t="s">
        <v>469</v>
      </c>
      <c r="AE600" t="s">
        <v>421</v>
      </c>
      <c r="AF600" t="s">
        <v>1900</v>
      </c>
      <c r="AG600" t="s">
        <v>5</v>
      </c>
      <c r="AH600">
        <v>0.99895299999999998</v>
      </c>
      <c r="AI600" t="s">
        <v>4</v>
      </c>
      <c r="AJ600">
        <v>1.0245799999999999E-2</v>
      </c>
    </row>
    <row r="601" spans="1:54" x14ac:dyDescent="0.25">
      <c r="A601" t="str">
        <f t="shared" si="9"/>
        <v>feynman_I_6_2_5390</v>
      </c>
      <c r="B601" t="s">
        <v>44</v>
      </c>
      <c r="C601" t="s">
        <v>189</v>
      </c>
      <c r="D601">
        <v>7200</v>
      </c>
      <c r="E601" t="s">
        <v>190</v>
      </c>
      <c r="F601">
        <v>1000000</v>
      </c>
      <c r="G601" t="s">
        <v>191</v>
      </c>
      <c r="H601">
        <v>5390</v>
      </c>
      <c r="I601" t="s">
        <v>192</v>
      </c>
      <c r="J601">
        <v>1E-3</v>
      </c>
      <c r="K601" t="s">
        <v>3</v>
      </c>
      <c r="L601">
        <v>0.9918304</v>
      </c>
      <c r="M601" t="s">
        <v>2</v>
      </c>
      <c r="N601">
        <v>3.8490999999999998E-3</v>
      </c>
      <c r="O601" t="s">
        <v>17</v>
      </c>
      <c r="P601">
        <v>18</v>
      </c>
      <c r="Q601" t="s">
        <v>0</v>
      </c>
      <c r="R601">
        <v>7200.5</v>
      </c>
      <c r="S601" t="s">
        <v>152</v>
      </c>
      <c r="T601">
        <v>14</v>
      </c>
      <c r="U601" t="s">
        <v>153</v>
      </c>
      <c r="V601">
        <v>979</v>
      </c>
      <c r="W601" t="s">
        <v>151</v>
      </c>
      <c r="X601">
        <v>972808</v>
      </c>
      <c r="Y601" t="s">
        <v>1</v>
      </c>
      <c r="Z601" t="e" cm="1">
        <f t="array" aca="1" ref="Z601" ca="1">-0.3395381744118+(1.0389339921011*pow((x0+(X1*pow(x0,-1))),-1))+(0.0547230083464*x0)</f>
        <v>#NAME?</v>
      </c>
      <c r="AA601" t="s">
        <v>512</v>
      </c>
      <c r="AB601" t="s">
        <v>1901</v>
      </c>
      <c r="AC601" t="s">
        <v>421</v>
      </c>
      <c r="AD601" t="s">
        <v>1902</v>
      </c>
      <c r="AE601" t="s">
        <v>421</v>
      </c>
      <c r="AF601" t="s">
        <v>423</v>
      </c>
      <c r="AG601" t="s">
        <v>418</v>
      </c>
      <c r="AH601">
        <v>0.33953817441180001</v>
      </c>
      <c r="AI601" t="s">
        <v>5</v>
      </c>
      <c r="AJ601">
        <v>0.99184050000000001</v>
      </c>
      <c r="AK601" t="s">
        <v>4</v>
      </c>
      <c r="AL601">
        <v>3.8555999999999998E-3</v>
      </c>
    </row>
    <row r="602" spans="1:54" x14ac:dyDescent="0.25">
      <c r="A602" t="str">
        <f t="shared" si="9"/>
        <v>feynman_II_11_3_16850</v>
      </c>
      <c r="B602" t="s">
        <v>126</v>
      </c>
      <c r="C602" t="s">
        <v>189</v>
      </c>
      <c r="D602">
        <v>7200</v>
      </c>
      <c r="E602" t="s">
        <v>190</v>
      </c>
      <c r="F602">
        <v>1000000</v>
      </c>
      <c r="G602" t="s">
        <v>191</v>
      </c>
      <c r="H602">
        <v>16850</v>
      </c>
      <c r="I602" t="s">
        <v>192</v>
      </c>
      <c r="J602">
        <v>1E-3</v>
      </c>
      <c r="K602" t="s">
        <v>3</v>
      </c>
      <c r="L602">
        <v>0.99899360000000004</v>
      </c>
      <c r="M602" t="s">
        <v>2</v>
      </c>
      <c r="N602">
        <v>3.9158999999999999E-3</v>
      </c>
      <c r="O602" t="s">
        <v>17</v>
      </c>
      <c r="P602">
        <v>18</v>
      </c>
      <c r="Q602" t="s">
        <v>0</v>
      </c>
      <c r="R602">
        <v>5901</v>
      </c>
      <c r="S602" t="s">
        <v>152</v>
      </c>
      <c r="T602">
        <v>7</v>
      </c>
      <c r="U602" t="s">
        <v>153</v>
      </c>
      <c r="V602">
        <v>736</v>
      </c>
      <c r="W602" t="s">
        <v>151</v>
      </c>
      <c r="X602">
        <v>1000530</v>
      </c>
      <c r="Y602" t="s">
        <v>1</v>
      </c>
      <c r="Z602" t="s">
        <v>940</v>
      </c>
      <c r="AA602" t="s">
        <v>512</v>
      </c>
      <c r="AB602" t="s">
        <v>1903</v>
      </c>
      <c r="AC602" t="s">
        <v>418</v>
      </c>
      <c r="AD602" t="s">
        <v>1904</v>
      </c>
      <c r="AE602" t="s">
        <v>5</v>
      </c>
      <c r="AF602">
        <v>0.999004</v>
      </c>
      <c r="AG602" t="s">
        <v>4</v>
      </c>
      <c r="AH602">
        <v>3.9015E-3</v>
      </c>
    </row>
    <row r="603" spans="1:54" x14ac:dyDescent="0.25">
      <c r="A603" t="str">
        <f t="shared" si="9"/>
        <v>feynman_I_34_14_5390</v>
      </c>
      <c r="B603" t="s">
        <v>51</v>
      </c>
      <c r="C603" t="s">
        <v>189</v>
      </c>
      <c r="D603">
        <v>7200</v>
      </c>
      <c r="E603" t="s">
        <v>190</v>
      </c>
      <c r="F603">
        <v>1000000</v>
      </c>
      <c r="G603" t="s">
        <v>191</v>
      </c>
      <c r="H603">
        <v>5390</v>
      </c>
      <c r="I603" t="s">
        <v>192</v>
      </c>
      <c r="J603">
        <v>1E-3</v>
      </c>
      <c r="K603" t="s">
        <v>3</v>
      </c>
      <c r="L603">
        <v>0.99999340000000003</v>
      </c>
      <c r="M603" t="s">
        <v>2</v>
      </c>
      <c r="N603">
        <v>4.1744E-3</v>
      </c>
      <c r="O603" t="s">
        <v>17</v>
      </c>
      <c r="P603">
        <v>18</v>
      </c>
      <c r="Q603" t="s">
        <v>0</v>
      </c>
      <c r="R603">
        <v>6028.7</v>
      </c>
      <c r="S603" t="s">
        <v>152</v>
      </c>
      <c r="T603">
        <v>6</v>
      </c>
      <c r="U603" t="s">
        <v>153</v>
      </c>
      <c r="V603">
        <v>942</v>
      </c>
      <c r="W603" t="s">
        <v>151</v>
      </c>
      <c r="X603">
        <v>1000558</v>
      </c>
      <c r="Y603" t="s">
        <v>1</v>
      </c>
      <c r="Z603" t="s">
        <v>941</v>
      </c>
      <c r="AA603" t="s">
        <v>512</v>
      </c>
      <c r="AB603" t="s">
        <v>1905</v>
      </c>
      <c r="AC603" t="s">
        <v>421</v>
      </c>
      <c r="AD603" t="s">
        <v>457</v>
      </c>
      <c r="AE603" t="s">
        <v>421</v>
      </c>
      <c r="AF603" t="s">
        <v>1906</v>
      </c>
      <c r="AG603" t="s">
        <v>5</v>
      </c>
      <c r="AH603">
        <v>0.99999320000000003</v>
      </c>
      <c r="AI603" t="s">
        <v>4</v>
      </c>
      <c r="AJ603">
        <v>4.2265000000000002E-3</v>
      </c>
    </row>
    <row r="604" spans="1:54" x14ac:dyDescent="0.25">
      <c r="A604" t="str">
        <f t="shared" si="9"/>
        <v>strogatz_shearflow2_16850</v>
      </c>
      <c r="B604" t="s">
        <v>20</v>
      </c>
      <c r="C604" t="s">
        <v>189</v>
      </c>
      <c r="D604">
        <v>7200</v>
      </c>
      <c r="E604" t="s">
        <v>190</v>
      </c>
      <c r="F604">
        <v>1000000</v>
      </c>
      <c r="G604" t="s">
        <v>191</v>
      </c>
      <c r="H604">
        <v>16850</v>
      </c>
      <c r="I604" t="s">
        <v>192</v>
      </c>
      <c r="J604">
        <v>1E-3</v>
      </c>
      <c r="K604" t="s">
        <v>3</v>
      </c>
      <c r="L604">
        <v>1</v>
      </c>
      <c r="M604" t="s">
        <v>2</v>
      </c>
      <c r="N604">
        <v>0</v>
      </c>
      <c r="O604" t="s">
        <v>17</v>
      </c>
      <c r="P604">
        <v>15</v>
      </c>
      <c r="Q604" t="s">
        <v>0</v>
      </c>
      <c r="R604">
        <v>408.4</v>
      </c>
      <c r="S604" t="s">
        <v>152</v>
      </c>
      <c r="T604">
        <v>6</v>
      </c>
      <c r="U604" t="s">
        <v>153</v>
      </c>
      <c r="V604">
        <v>202</v>
      </c>
      <c r="W604" t="s">
        <v>151</v>
      </c>
      <c r="X604">
        <v>214334</v>
      </c>
      <c r="Y604" t="s">
        <v>1</v>
      </c>
      <c r="Z604" t="s">
        <v>648</v>
      </c>
      <c r="AA604" t="s">
        <v>512</v>
      </c>
      <c r="AB604" t="s">
        <v>649</v>
      </c>
      <c r="AC604" t="s">
        <v>418</v>
      </c>
      <c r="AD604" t="s">
        <v>502</v>
      </c>
      <c r="AE604" t="s">
        <v>5</v>
      </c>
      <c r="AF604">
        <v>1</v>
      </c>
      <c r="AG604" t="s">
        <v>4</v>
      </c>
      <c r="AH604">
        <v>0</v>
      </c>
    </row>
    <row r="605" spans="1:54" x14ac:dyDescent="0.25">
      <c r="A605" t="str">
        <f t="shared" si="9"/>
        <v>feynman_test_16_5390</v>
      </c>
      <c r="B605" t="s">
        <v>140</v>
      </c>
      <c r="C605" t="s">
        <v>189</v>
      </c>
      <c r="D605">
        <v>7200</v>
      </c>
      <c r="E605" t="s">
        <v>190</v>
      </c>
      <c r="F605">
        <v>1000000</v>
      </c>
      <c r="G605" t="s">
        <v>191</v>
      </c>
      <c r="H605">
        <v>5390</v>
      </c>
      <c r="I605" t="s">
        <v>192</v>
      </c>
      <c r="J605">
        <v>1E-3</v>
      </c>
      <c r="K605" t="s">
        <v>3</v>
      </c>
      <c r="L605">
        <v>0.99854730000000003</v>
      </c>
      <c r="M605" t="s">
        <v>2</v>
      </c>
      <c r="N605">
        <v>1.0870295999999999</v>
      </c>
      <c r="O605" t="s">
        <v>17</v>
      </c>
      <c r="P605">
        <v>106</v>
      </c>
      <c r="Q605" t="s">
        <v>0</v>
      </c>
      <c r="R605">
        <v>7203.4</v>
      </c>
      <c r="S605" t="s">
        <v>152</v>
      </c>
      <c r="T605">
        <v>5</v>
      </c>
      <c r="U605" t="s">
        <v>153</v>
      </c>
      <c r="V605">
        <v>104</v>
      </c>
      <c r="W605" t="s">
        <v>151</v>
      </c>
      <c r="X605">
        <v>703281</v>
      </c>
      <c r="Y605" t="s">
        <v>1</v>
      </c>
      <c r="Z605" t="s">
        <v>942</v>
      </c>
      <c r="AA605" t="s">
        <v>512</v>
      </c>
      <c r="AB605" t="s">
        <v>1907</v>
      </c>
      <c r="AC605" t="s">
        <v>421</v>
      </c>
      <c r="AD605" t="s">
        <v>1908</v>
      </c>
      <c r="AE605" t="s">
        <v>421</v>
      </c>
      <c r="AF605" t="s">
        <v>1909</v>
      </c>
      <c r="AG605" t="s">
        <v>418</v>
      </c>
      <c r="AH605" t="s">
        <v>1910</v>
      </c>
      <c r="AI605" t="s">
        <v>421</v>
      </c>
      <c r="AJ605" t="s">
        <v>1911</v>
      </c>
      <c r="AK605" t="s">
        <v>421</v>
      </c>
      <c r="AL605" t="s">
        <v>674</v>
      </c>
      <c r="AM605" t="s">
        <v>421</v>
      </c>
      <c r="AN605" t="s">
        <v>673</v>
      </c>
      <c r="AO605" t="s">
        <v>421</v>
      </c>
      <c r="AP605" t="s">
        <v>1912</v>
      </c>
      <c r="AQ605" t="s">
        <v>421</v>
      </c>
      <c r="AR605" t="s">
        <v>1913</v>
      </c>
      <c r="AS605" t="s">
        <v>421</v>
      </c>
      <c r="AT605" t="s">
        <v>674</v>
      </c>
      <c r="AU605" t="s">
        <v>421</v>
      </c>
      <c r="AV605" t="s">
        <v>673</v>
      </c>
      <c r="AW605" t="s">
        <v>421</v>
      </c>
      <c r="AX605">
        <v>1.1194803120750001</v>
      </c>
      <c r="AY605" t="s">
        <v>5</v>
      </c>
      <c r="AZ605">
        <v>0.99843499999999996</v>
      </c>
      <c r="BA605" t="s">
        <v>4</v>
      </c>
      <c r="BB605">
        <v>1.1333070999999999</v>
      </c>
    </row>
    <row r="606" spans="1:54" x14ac:dyDescent="0.25">
      <c r="A606" t="str">
        <f t="shared" si="9"/>
        <v>feynman_I_29_16_16850</v>
      </c>
      <c r="B606" t="s">
        <v>88</v>
      </c>
      <c r="C606" t="s">
        <v>189</v>
      </c>
      <c r="D606">
        <v>7200</v>
      </c>
      <c r="E606" t="s">
        <v>190</v>
      </c>
      <c r="F606">
        <v>1000000</v>
      </c>
      <c r="G606" t="s">
        <v>191</v>
      </c>
      <c r="H606">
        <v>16850</v>
      </c>
      <c r="I606" t="s">
        <v>192</v>
      </c>
      <c r="J606">
        <v>1E-3</v>
      </c>
      <c r="K606" t="s">
        <v>3</v>
      </c>
      <c r="L606">
        <v>0.95688249999999997</v>
      </c>
      <c r="M606" t="s">
        <v>2</v>
      </c>
      <c r="N606">
        <v>0.39769650000000001</v>
      </c>
      <c r="O606" t="s">
        <v>17</v>
      </c>
      <c r="P606">
        <v>62</v>
      </c>
      <c r="Q606" t="s">
        <v>0</v>
      </c>
      <c r="R606">
        <v>7201</v>
      </c>
      <c r="S606" t="s">
        <v>152</v>
      </c>
      <c r="T606">
        <v>5</v>
      </c>
      <c r="U606" t="s">
        <v>153</v>
      </c>
      <c r="V606">
        <v>174</v>
      </c>
      <c r="W606" t="s">
        <v>151</v>
      </c>
      <c r="X606">
        <v>756472</v>
      </c>
      <c r="Y606" t="s">
        <v>1</v>
      </c>
      <c r="Z606" t="s">
        <v>943</v>
      </c>
      <c r="AA606" t="s">
        <v>512</v>
      </c>
      <c r="AB606" t="s">
        <v>1914</v>
      </c>
      <c r="AC606" t="s">
        <v>421</v>
      </c>
      <c r="AD606" t="s">
        <v>1915</v>
      </c>
      <c r="AE606" t="s">
        <v>418</v>
      </c>
      <c r="AF606" t="s">
        <v>1916</v>
      </c>
      <c r="AG606" t="s">
        <v>421</v>
      </c>
      <c r="AH606" t="s">
        <v>1917</v>
      </c>
      <c r="AI606" t="s">
        <v>421</v>
      </c>
      <c r="AJ606" t="s">
        <v>1918</v>
      </c>
      <c r="AK606" t="s">
        <v>421</v>
      </c>
      <c r="AL606" t="s">
        <v>1919</v>
      </c>
      <c r="AM606" t="s">
        <v>421</v>
      </c>
      <c r="AN606" t="s">
        <v>1920</v>
      </c>
      <c r="AO606" t="s">
        <v>418</v>
      </c>
      <c r="AP606" t="s">
        <v>1921</v>
      </c>
      <c r="AQ606" t="s">
        <v>421</v>
      </c>
      <c r="AR606">
        <v>0.29581624124279998</v>
      </c>
      <c r="AS606" t="s">
        <v>5</v>
      </c>
      <c r="AT606">
        <v>0.95912330000000001</v>
      </c>
      <c r="AU606" t="s">
        <v>4</v>
      </c>
      <c r="AV606">
        <v>0.39021040000000001</v>
      </c>
    </row>
    <row r="607" spans="1:54" x14ac:dyDescent="0.25">
      <c r="A607" t="str">
        <f t="shared" si="9"/>
        <v>feynman_II_2_42_16850</v>
      </c>
      <c r="B607" t="s">
        <v>127</v>
      </c>
      <c r="C607" t="s">
        <v>189</v>
      </c>
      <c r="D607">
        <v>7200</v>
      </c>
      <c r="E607" t="s">
        <v>190</v>
      </c>
      <c r="F607">
        <v>1000000</v>
      </c>
      <c r="G607" t="s">
        <v>191</v>
      </c>
      <c r="H607">
        <v>16850</v>
      </c>
      <c r="I607" t="s">
        <v>192</v>
      </c>
      <c r="J607">
        <v>1E-3</v>
      </c>
      <c r="K607" t="s">
        <v>3</v>
      </c>
      <c r="L607">
        <v>1</v>
      </c>
      <c r="M607" t="s">
        <v>2</v>
      </c>
      <c r="N607">
        <v>0</v>
      </c>
      <c r="O607" t="s">
        <v>17</v>
      </c>
      <c r="P607">
        <v>24</v>
      </c>
      <c r="Q607" t="s">
        <v>0</v>
      </c>
      <c r="R607">
        <v>369.1</v>
      </c>
      <c r="S607" t="s">
        <v>152</v>
      </c>
      <c r="T607">
        <v>3</v>
      </c>
      <c r="U607" t="s">
        <v>153</v>
      </c>
      <c r="V607">
        <v>24</v>
      </c>
      <c r="W607" t="s">
        <v>151</v>
      </c>
      <c r="X607">
        <v>51082</v>
      </c>
      <c r="Y607" t="s">
        <v>1</v>
      </c>
      <c r="Z607" t="s">
        <v>725</v>
      </c>
      <c r="AA607" t="s">
        <v>512</v>
      </c>
      <c r="AB607" t="s">
        <v>1145</v>
      </c>
      <c r="AC607" t="s">
        <v>421</v>
      </c>
      <c r="AD607" t="s">
        <v>1146</v>
      </c>
      <c r="AE607" t="s">
        <v>5</v>
      </c>
      <c r="AF607">
        <v>1</v>
      </c>
      <c r="AG607" t="s">
        <v>4</v>
      </c>
      <c r="AH607">
        <v>0</v>
      </c>
    </row>
    <row r="608" spans="1:54" x14ac:dyDescent="0.25">
      <c r="A608" t="str">
        <f t="shared" si="9"/>
        <v>feynman_I_39_1_29910</v>
      </c>
      <c r="B608" t="s">
        <v>39</v>
      </c>
      <c r="C608" t="s">
        <v>189</v>
      </c>
      <c r="D608">
        <v>7200</v>
      </c>
      <c r="E608" t="s">
        <v>190</v>
      </c>
      <c r="F608">
        <v>1000000</v>
      </c>
      <c r="G608" t="s">
        <v>191</v>
      </c>
      <c r="H608">
        <v>29910</v>
      </c>
      <c r="I608" t="s">
        <v>192</v>
      </c>
      <c r="J608">
        <v>1E-3</v>
      </c>
      <c r="K608" t="s">
        <v>3</v>
      </c>
      <c r="L608">
        <v>1</v>
      </c>
      <c r="M608" t="s">
        <v>2</v>
      </c>
      <c r="N608">
        <v>0</v>
      </c>
      <c r="O608" t="s">
        <v>17</v>
      </c>
      <c r="P608">
        <v>6</v>
      </c>
      <c r="Q608" t="s">
        <v>0</v>
      </c>
      <c r="R608">
        <v>2.1</v>
      </c>
      <c r="S608" t="s">
        <v>152</v>
      </c>
      <c r="T608">
        <v>1</v>
      </c>
      <c r="U608" t="s">
        <v>153</v>
      </c>
      <c r="V608">
        <v>2</v>
      </c>
      <c r="W608" t="s">
        <v>151</v>
      </c>
      <c r="X608">
        <v>520</v>
      </c>
      <c r="Y608" t="s">
        <v>1</v>
      </c>
      <c r="Z608" t="s">
        <v>515</v>
      </c>
      <c r="AA608" t="s">
        <v>512</v>
      </c>
      <c r="AB608" t="s">
        <v>516</v>
      </c>
      <c r="AC608" t="s">
        <v>5</v>
      </c>
      <c r="AD608">
        <v>1</v>
      </c>
      <c r="AE608" t="s">
        <v>4</v>
      </c>
      <c r="AF608">
        <v>0</v>
      </c>
    </row>
    <row r="609" spans="1:38" x14ac:dyDescent="0.25">
      <c r="A609" t="str">
        <f t="shared" si="9"/>
        <v>feynman_II_34_2_29910</v>
      </c>
      <c r="B609" t="s">
        <v>63</v>
      </c>
      <c r="C609" t="s">
        <v>189</v>
      </c>
      <c r="D609">
        <v>7200</v>
      </c>
      <c r="E609" t="s">
        <v>190</v>
      </c>
      <c r="F609">
        <v>1000000</v>
      </c>
      <c r="G609" t="s">
        <v>191</v>
      </c>
      <c r="H609">
        <v>29910</v>
      </c>
      <c r="I609" t="s">
        <v>192</v>
      </c>
      <c r="J609">
        <v>1E-3</v>
      </c>
      <c r="K609" t="s">
        <v>3</v>
      </c>
      <c r="L609">
        <v>1</v>
      </c>
      <c r="M609" t="s">
        <v>2</v>
      </c>
      <c r="N609">
        <v>0</v>
      </c>
      <c r="O609" t="s">
        <v>17</v>
      </c>
      <c r="P609">
        <v>8</v>
      </c>
      <c r="Q609" t="s">
        <v>0</v>
      </c>
      <c r="R609">
        <v>4.3</v>
      </c>
      <c r="S609" t="s">
        <v>152</v>
      </c>
      <c r="T609">
        <v>1</v>
      </c>
      <c r="U609" t="s">
        <v>153</v>
      </c>
      <c r="V609">
        <v>3</v>
      </c>
      <c r="W609" t="s">
        <v>151</v>
      </c>
      <c r="X609">
        <v>1106</v>
      </c>
      <c r="Y609" t="s">
        <v>1</v>
      </c>
      <c r="Z609" t="s">
        <v>529</v>
      </c>
      <c r="AA609" t="s">
        <v>512</v>
      </c>
      <c r="AB609" t="s">
        <v>530</v>
      </c>
      <c r="AC609" t="s">
        <v>5</v>
      </c>
      <c r="AD609">
        <v>1</v>
      </c>
      <c r="AE609" t="s">
        <v>4</v>
      </c>
      <c r="AF609">
        <v>0</v>
      </c>
    </row>
    <row r="610" spans="1:38" x14ac:dyDescent="0.25">
      <c r="A610" t="str">
        <f t="shared" si="9"/>
        <v>feynman_III_15_27_29910</v>
      </c>
      <c r="B610" t="s">
        <v>59</v>
      </c>
      <c r="C610" t="s">
        <v>189</v>
      </c>
      <c r="D610">
        <v>7200</v>
      </c>
      <c r="E610" t="s">
        <v>190</v>
      </c>
      <c r="F610">
        <v>1000000</v>
      </c>
      <c r="G610" t="s">
        <v>191</v>
      </c>
      <c r="H610">
        <v>29910</v>
      </c>
      <c r="I610" t="s">
        <v>192</v>
      </c>
      <c r="J610">
        <v>1E-3</v>
      </c>
      <c r="K610" t="s">
        <v>3</v>
      </c>
      <c r="L610">
        <v>1</v>
      </c>
      <c r="M610" t="s">
        <v>2</v>
      </c>
      <c r="N610">
        <v>0</v>
      </c>
      <c r="O610" t="s">
        <v>17</v>
      </c>
      <c r="P610">
        <v>12</v>
      </c>
      <c r="Q610" t="s">
        <v>0</v>
      </c>
      <c r="R610">
        <v>7.6</v>
      </c>
      <c r="S610" t="s">
        <v>152</v>
      </c>
      <c r="T610">
        <v>1</v>
      </c>
      <c r="U610" t="s">
        <v>153</v>
      </c>
      <c r="V610">
        <v>3</v>
      </c>
      <c r="W610" t="s">
        <v>151</v>
      </c>
      <c r="X610">
        <v>1774</v>
      </c>
      <c r="Y610" t="s">
        <v>1</v>
      </c>
      <c r="Z610" t="s">
        <v>545</v>
      </c>
      <c r="AA610" t="s">
        <v>512</v>
      </c>
      <c r="AB610" t="s">
        <v>546</v>
      </c>
      <c r="AC610" t="s">
        <v>5</v>
      </c>
      <c r="AD610">
        <v>1</v>
      </c>
      <c r="AE610" t="s">
        <v>4</v>
      </c>
      <c r="AF610">
        <v>0</v>
      </c>
    </row>
    <row r="611" spans="1:38" x14ac:dyDescent="0.25">
      <c r="A611" t="str">
        <f t="shared" si="9"/>
        <v>feynman_I_39_22_29910</v>
      </c>
      <c r="B611" t="s">
        <v>99</v>
      </c>
      <c r="C611" t="s">
        <v>189</v>
      </c>
      <c r="D611">
        <v>7200</v>
      </c>
      <c r="E611" t="s">
        <v>190</v>
      </c>
      <c r="F611">
        <v>1000000</v>
      </c>
      <c r="G611" t="s">
        <v>191</v>
      </c>
      <c r="H611">
        <v>29910</v>
      </c>
      <c r="I611" t="s">
        <v>192</v>
      </c>
      <c r="J611">
        <v>1E-3</v>
      </c>
      <c r="K611" t="s">
        <v>3</v>
      </c>
      <c r="L611">
        <v>1</v>
      </c>
      <c r="M611" t="s">
        <v>2</v>
      </c>
      <c r="N611">
        <v>0</v>
      </c>
      <c r="O611" t="s">
        <v>17</v>
      </c>
      <c r="P611">
        <v>12</v>
      </c>
      <c r="Q611" t="s">
        <v>0</v>
      </c>
      <c r="R611">
        <v>11.2</v>
      </c>
      <c r="S611" t="s">
        <v>152</v>
      </c>
      <c r="T611">
        <v>1</v>
      </c>
      <c r="U611" t="s">
        <v>153</v>
      </c>
      <c r="V611">
        <v>4</v>
      </c>
      <c r="W611" t="s">
        <v>151</v>
      </c>
      <c r="X611">
        <v>2582</v>
      </c>
      <c r="Y611" t="s">
        <v>1</v>
      </c>
      <c r="Z611" t="s">
        <v>551</v>
      </c>
      <c r="AA611" t="s">
        <v>512</v>
      </c>
      <c r="AB611" t="s">
        <v>552</v>
      </c>
      <c r="AC611" t="s">
        <v>5</v>
      </c>
      <c r="AD611">
        <v>1</v>
      </c>
      <c r="AE611" t="s">
        <v>4</v>
      </c>
      <c r="AF611">
        <v>0</v>
      </c>
    </row>
    <row r="612" spans="1:38" x14ac:dyDescent="0.25">
      <c r="A612" t="str">
        <f t="shared" si="9"/>
        <v>feynman_I_43_43_29910</v>
      </c>
      <c r="B612" t="s">
        <v>90</v>
      </c>
      <c r="C612" t="s">
        <v>189</v>
      </c>
      <c r="D612">
        <v>7200</v>
      </c>
      <c r="E612" t="s">
        <v>190</v>
      </c>
      <c r="F612">
        <v>1000000</v>
      </c>
      <c r="G612" t="s">
        <v>191</v>
      </c>
      <c r="H612">
        <v>29910</v>
      </c>
      <c r="I612" t="s">
        <v>192</v>
      </c>
      <c r="J612">
        <v>1E-3</v>
      </c>
      <c r="K612" t="s">
        <v>3</v>
      </c>
      <c r="L612">
        <v>1</v>
      </c>
      <c r="M612" t="s">
        <v>2</v>
      </c>
      <c r="N612">
        <v>0</v>
      </c>
      <c r="O612" t="s">
        <v>17</v>
      </c>
      <c r="P612">
        <v>18</v>
      </c>
      <c r="Q612" t="s">
        <v>0</v>
      </c>
      <c r="R612">
        <v>21.9</v>
      </c>
      <c r="S612" t="s">
        <v>152</v>
      </c>
      <c r="T612">
        <v>1</v>
      </c>
      <c r="U612" t="s">
        <v>153</v>
      </c>
      <c r="V612">
        <v>5</v>
      </c>
      <c r="W612" t="s">
        <v>151</v>
      </c>
      <c r="X612">
        <v>4450</v>
      </c>
      <c r="Y612" t="s">
        <v>1</v>
      </c>
      <c r="Z612" t="s">
        <v>606</v>
      </c>
      <c r="AA612" t="s">
        <v>512</v>
      </c>
      <c r="AB612" t="s">
        <v>607</v>
      </c>
      <c r="AC612" t="s">
        <v>418</v>
      </c>
      <c r="AD612" t="s">
        <v>442</v>
      </c>
      <c r="AE612" t="s">
        <v>5</v>
      </c>
      <c r="AF612">
        <v>1</v>
      </c>
      <c r="AG612" t="s">
        <v>4</v>
      </c>
      <c r="AH612">
        <v>0</v>
      </c>
    </row>
    <row r="613" spans="1:38" x14ac:dyDescent="0.25">
      <c r="A613" t="str">
        <f t="shared" si="9"/>
        <v>strogatz_predprey2_29910</v>
      </c>
      <c r="B613" t="s">
        <v>28</v>
      </c>
      <c r="C613" t="s">
        <v>189</v>
      </c>
      <c r="D613">
        <v>7200</v>
      </c>
      <c r="E613" t="s">
        <v>190</v>
      </c>
      <c r="F613">
        <v>1000000</v>
      </c>
      <c r="G613" t="s">
        <v>191</v>
      </c>
      <c r="H613">
        <v>29910</v>
      </c>
      <c r="I613" t="s">
        <v>192</v>
      </c>
      <c r="J613">
        <v>1E-3</v>
      </c>
      <c r="K613" t="s">
        <v>3</v>
      </c>
      <c r="L613">
        <v>1</v>
      </c>
      <c r="M613" t="s">
        <v>2</v>
      </c>
      <c r="N613">
        <v>0</v>
      </c>
      <c r="O613" t="s">
        <v>17</v>
      </c>
      <c r="P613">
        <v>20</v>
      </c>
      <c r="Q613" t="s">
        <v>0</v>
      </c>
      <c r="R613">
        <v>327.2</v>
      </c>
      <c r="S613" t="s">
        <v>152</v>
      </c>
      <c r="T613">
        <v>4</v>
      </c>
      <c r="U613" t="s">
        <v>153</v>
      </c>
      <c r="V613">
        <v>92</v>
      </c>
      <c r="W613" t="s">
        <v>151</v>
      </c>
      <c r="X613">
        <v>148635</v>
      </c>
      <c r="Y613" t="s">
        <v>1</v>
      </c>
      <c r="Z613" t="s">
        <v>944</v>
      </c>
      <c r="AA613" t="s">
        <v>512</v>
      </c>
      <c r="AB613" t="s">
        <v>1147</v>
      </c>
      <c r="AC613" t="s">
        <v>421</v>
      </c>
      <c r="AD613" t="s">
        <v>443</v>
      </c>
      <c r="AE613" t="s">
        <v>421</v>
      </c>
      <c r="AF613" t="s">
        <v>1922</v>
      </c>
      <c r="AG613" t="s">
        <v>418</v>
      </c>
      <c r="AH613" t="s">
        <v>1923</v>
      </c>
      <c r="AI613" t="s">
        <v>5</v>
      </c>
      <c r="AJ613">
        <v>1</v>
      </c>
      <c r="AK613" t="s">
        <v>4</v>
      </c>
      <c r="AL613">
        <v>0</v>
      </c>
    </row>
    <row r="614" spans="1:38" x14ac:dyDescent="0.25">
      <c r="A614" t="str">
        <f t="shared" si="9"/>
        <v>feynman_II_11_27_16850</v>
      </c>
      <c r="B614" t="s">
        <v>112</v>
      </c>
      <c r="C614" t="s">
        <v>189</v>
      </c>
      <c r="D614">
        <v>7200</v>
      </c>
      <c r="E614" t="s">
        <v>190</v>
      </c>
      <c r="F614">
        <v>1000000</v>
      </c>
      <c r="G614" t="s">
        <v>191</v>
      </c>
      <c r="H614">
        <v>16850</v>
      </c>
      <c r="I614" t="s">
        <v>192</v>
      </c>
      <c r="J614">
        <v>1E-3</v>
      </c>
      <c r="K614" t="s">
        <v>3</v>
      </c>
      <c r="L614">
        <v>0.99990460000000003</v>
      </c>
      <c r="M614" t="s">
        <v>2</v>
      </c>
      <c r="N614">
        <v>6.8149999999999999E-3</v>
      </c>
      <c r="O614" t="s">
        <v>17</v>
      </c>
      <c r="P614">
        <v>24</v>
      </c>
      <c r="Q614" t="s">
        <v>0</v>
      </c>
      <c r="R614">
        <v>5930</v>
      </c>
      <c r="S614" t="s">
        <v>152</v>
      </c>
      <c r="T614">
        <v>4</v>
      </c>
      <c r="U614" t="s">
        <v>153</v>
      </c>
      <c r="V614">
        <v>710</v>
      </c>
      <c r="W614" t="s">
        <v>151</v>
      </c>
      <c r="X614">
        <v>1000507</v>
      </c>
      <c r="Y614" t="s">
        <v>1</v>
      </c>
      <c r="Z614" t="s">
        <v>945</v>
      </c>
      <c r="AA614" t="s">
        <v>512</v>
      </c>
      <c r="AB614" t="s">
        <v>1924</v>
      </c>
      <c r="AC614" t="s">
        <v>421</v>
      </c>
      <c r="AD614" t="s">
        <v>1925</v>
      </c>
      <c r="AE614" t="s">
        <v>421</v>
      </c>
      <c r="AF614">
        <v>6.7933016346E-3</v>
      </c>
      <c r="AG614" t="s">
        <v>5</v>
      </c>
      <c r="AH614">
        <v>0.99990610000000002</v>
      </c>
      <c r="AI614" t="s">
        <v>4</v>
      </c>
      <c r="AJ614">
        <v>6.8630000000000002E-3</v>
      </c>
    </row>
    <row r="615" spans="1:38" x14ac:dyDescent="0.25">
      <c r="A615" t="str">
        <f t="shared" si="9"/>
        <v>feynman_I_13_4_29910</v>
      </c>
      <c r="B615" t="s">
        <v>107</v>
      </c>
      <c r="C615" t="s">
        <v>189</v>
      </c>
      <c r="D615">
        <v>7200</v>
      </c>
      <c r="E615" t="s">
        <v>190</v>
      </c>
      <c r="F615">
        <v>1000000</v>
      </c>
      <c r="G615" t="s">
        <v>191</v>
      </c>
      <c r="H615">
        <v>29910</v>
      </c>
      <c r="I615" t="s">
        <v>192</v>
      </c>
      <c r="J615">
        <v>1E-3</v>
      </c>
      <c r="K615" t="s">
        <v>3</v>
      </c>
      <c r="L615">
        <v>1</v>
      </c>
      <c r="M615" t="s">
        <v>2</v>
      </c>
      <c r="N615">
        <v>0</v>
      </c>
      <c r="O615" t="s">
        <v>17</v>
      </c>
      <c r="P615">
        <v>24</v>
      </c>
      <c r="Q615" t="s">
        <v>0</v>
      </c>
      <c r="R615">
        <v>101.5</v>
      </c>
      <c r="S615" t="s">
        <v>152</v>
      </c>
      <c r="T615">
        <v>1</v>
      </c>
      <c r="U615" t="s">
        <v>153</v>
      </c>
      <c r="V615">
        <v>10</v>
      </c>
      <c r="W615" t="s">
        <v>151</v>
      </c>
      <c r="X615">
        <v>14990</v>
      </c>
      <c r="Y615" t="s">
        <v>1</v>
      </c>
      <c r="Z615" t="s">
        <v>608</v>
      </c>
      <c r="AA615" t="s">
        <v>512</v>
      </c>
      <c r="AB615" t="s">
        <v>609</v>
      </c>
      <c r="AC615" t="s">
        <v>421</v>
      </c>
      <c r="AD615" t="s">
        <v>445</v>
      </c>
      <c r="AE615" t="s">
        <v>421</v>
      </c>
      <c r="AF615" t="s">
        <v>446</v>
      </c>
      <c r="AG615" t="s">
        <v>5</v>
      </c>
      <c r="AH615">
        <v>1</v>
      </c>
      <c r="AI615" t="s">
        <v>4</v>
      </c>
      <c r="AJ615">
        <v>0</v>
      </c>
    </row>
    <row r="616" spans="1:38" x14ac:dyDescent="0.25">
      <c r="A616" t="str">
        <f t="shared" si="9"/>
        <v>strogatz_bacres1_16850</v>
      </c>
      <c r="B616" t="s">
        <v>26</v>
      </c>
      <c r="C616" t="s">
        <v>189</v>
      </c>
      <c r="D616">
        <v>7200</v>
      </c>
      <c r="E616" t="s">
        <v>190</v>
      </c>
      <c r="F616">
        <v>1000000</v>
      </c>
      <c r="G616" t="s">
        <v>191</v>
      </c>
      <c r="H616">
        <v>16850</v>
      </c>
      <c r="I616" t="s">
        <v>192</v>
      </c>
      <c r="J616">
        <v>1E-3</v>
      </c>
      <c r="K616" t="s">
        <v>3</v>
      </c>
      <c r="L616">
        <v>0.9999519</v>
      </c>
      <c r="M616" t="s">
        <v>2</v>
      </c>
      <c r="N616">
        <v>1.80885E-2</v>
      </c>
      <c r="O616" t="s">
        <v>17</v>
      </c>
      <c r="P616">
        <v>16</v>
      </c>
      <c r="Q616" t="s">
        <v>0</v>
      </c>
      <c r="R616">
        <v>1781.2</v>
      </c>
      <c r="S616" t="s">
        <v>152</v>
      </c>
      <c r="T616">
        <v>7</v>
      </c>
      <c r="U616" t="s">
        <v>153</v>
      </c>
      <c r="V616">
        <v>1142</v>
      </c>
      <c r="W616" t="s">
        <v>151</v>
      </c>
      <c r="X616">
        <v>1000449</v>
      </c>
      <c r="Y616" t="s">
        <v>1</v>
      </c>
      <c r="Z616" t="s">
        <v>946</v>
      </c>
      <c r="AA616" t="s">
        <v>512</v>
      </c>
      <c r="AB616" t="e" cm="1">
        <f t="array" ref="AB616">-1.00379084561*x0</f>
        <v>#NAME?</v>
      </c>
      <c r="AC616" t="s">
        <v>418</v>
      </c>
      <c r="AD616" t="s">
        <v>1926</v>
      </c>
      <c r="AE616" t="s">
        <v>421</v>
      </c>
      <c r="AF616" t="s">
        <v>1927</v>
      </c>
      <c r="AG616" t="s">
        <v>421</v>
      </c>
      <c r="AH616">
        <v>20.054646148725801</v>
      </c>
      <c r="AI616" t="s">
        <v>5</v>
      </c>
      <c r="AJ616">
        <v>0.99923669999999998</v>
      </c>
      <c r="AK616" t="s">
        <v>4</v>
      </c>
      <c r="AL616">
        <v>6.4238699999999996E-2</v>
      </c>
    </row>
    <row r="617" spans="1:38" x14ac:dyDescent="0.25">
      <c r="A617" t="str">
        <f t="shared" si="9"/>
        <v>strogatz_lv1_29910</v>
      </c>
      <c r="B617" t="s">
        <v>29</v>
      </c>
      <c r="C617" t="s">
        <v>189</v>
      </c>
      <c r="D617">
        <v>7200</v>
      </c>
      <c r="E617" t="s">
        <v>190</v>
      </c>
      <c r="F617">
        <v>1000000</v>
      </c>
      <c r="G617" t="s">
        <v>191</v>
      </c>
      <c r="H617">
        <v>29910</v>
      </c>
      <c r="I617" t="s">
        <v>192</v>
      </c>
      <c r="J617">
        <v>1E-3</v>
      </c>
      <c r="K617" t="s">
        <v>3</v>
      </c>
      <c r="L617">
        <v>1</v>
      </c>
      <c r="M617" t="s">
        <v>2</v>
      </c>
      <c r="N617">
        <v>0</v>
      </c>
      <c r="O617" t="s">
        <v>17</v>
      </c>
      <c r="P617">
        <v>16</v>
      </c>
      <c r="Q617" t="s">
        <v>0</v>
      </c>
      <c r="R617">
        <v>762.4</v>
      </c>
      <c r="S617" t="s">
        <v>152</v>
      </c>
      <c r="T617">
        <v>4</v>
      </c>
      <c r="U617" t="s">
        <v>153</v>
      </c>
      <c r="V617">
        <v>289</v>
      </c>
      <c r="W617" t="s">
        <v>151</v>
      </c>
      <c r="X617">
        <v>378047</v>
      </c>
      <c r="Y617" t="s">
        <v>1</v>
      </c>
      <c r="Z617" t="s">
        <v>619</v>
      </c>
      <c r="AA617" t="s">
        <v>512</v>
      </c>
      <c r="AB617" t="e" cm="1">
        <f t="array" ref="AB617">-2*x0*X1</f>
        <v>#NAME?</v>
      </c>
      <c r="AC617" t="s">
        <v>421</v>
      </c>
      <c r="AD617" t="s">
        <v>450</v>
      </c>
      <c r="AE617" t="s">
        <v>418</v>
      </c>
      <c r="AF617" t="s">
        <v>451</v>
      </c>
      <c r="AG617" t="s">
        <v>5</v>
      </c>
      <c r="AH617">
        <v>1</v>
      </c>
      <c r="AI617" t="s">
        <v>4</v>
      </c>
      <c r="AJ617">
        <v>0</v>
      </c>
    </row>
    <row r="618" spans="1:38" x14ac:dyDescent="0.25">
      <c r="A618" t="str">
        <f t="shared" si="9"/>
        <v>feynman_test_6_16850</v>
      </c>
      <c r="B618" t="s">
        <v>146</v>
      </c>
      <c r="C618" t="s">
        <v>189</v>
      </c>
      <c r="D618">
        <v>7200</v>
      </c>
      <c r="E618" t="s">
        <v>190</v>
      </c>
      <c r="F618">
        <v>1000000</v>
      </c>
      <c r="G618" t="s">
        <v>191</v>
      </c>
      <c r="H618">
        <v>16850</v>
      </c>
      <c r="I618" t="s">
        <v>192</v>
      </c>
      <c r="J618">
        <v>1E-3</v>
      </c>
      <c r="K618" t="s">
        <v>3</v>
      </c>
      <c r="L618">
        <v>0.99033800000000005</v>
      </c>
      <c r="M618" t="s">
        <v>2</v>
      </c>
      <c r="N618">
        <v>4.4677700000000001E-2</v>
      </c>
      <c r="O618" t="s">
        <v>17</v>
      </c>
      <c r="P618">
        <v>32</v>
      </c>
      <c r="Q618" t="s">
        <v>0</v>
      </c>
      <c r="R618">
        <v>7200.2</v>
      </c>
      <c r="S618" t="s">
        <v>152</v>
      </c>
      <c r="T618">
        <v>7</v>
      </c>
      <c r="U618" t="s">
        <v>153</v>
      </c>
      <c r="V618">
        <v>443</v>
      </c>
      <c r="W618" t="s">
        <v>151</v>
      </c>
      <c r="X618">
        <v>1000737</v>
      </c>
      <c r="Y618" t="s">
        <v>1</v>
      </c>
      <c r="Z618" t="s">
        <v>947</v>
      </c>
      <c r="AA618" t="s">
        <v>512</v>
      </c>
      <c r="AB618" t="s">
        <v>1928</v>
      </c>
      <c r="AC618" t="s">
        <v>421</v>
      </c>
      <c r="AD618" t="s">
        <v>1929</v>
      </c>
      <c r="AE618" t="s">
        <v>421</v>
      </c>
      <c r="AF618">
        <v>4.2365490251156004</v>
      </c>
      <c r="AG618" t="s">
        <v>5</v>
      </c>
      <c r="AH618">
        <v>0.9877089</v>
      </c>
      <c r="AI618" t="s">
        <v>4</v>
      </c>
      <c r="AJ618">
        <v>5.1125700000000003E-2</v>
      </c>
    </row>
    <row r="619" spans="1:38" x14ac:dyDescent="0.25">
      <c r="A619" t="str">
        <f t="shared" si="9"/>
        <v>feynman_II_11_28_5390</v>
      </c>
      <c r="B619" t="s">
        <v>45</v>
      </c>
      <c r="C619" t="s">
        <v>189</v>
      </c>
      <c r="D619">
        <v>7200</v>
      </c>
      <c r="E619" t="s">
        <v>190</v>
      </c>
      <c r="F619">
        <v>1000000</v>
      </c>
      <c r="G619" t="s">
        <v>191</v>
      </c>
      <c r="H619">
        <v>5390</v>
      </c>
      <c r="I619" t="s">
        <v>192</v>
      </c>
      <c r="J619">
        <v>1E-3</v>
      </c>
      <c r="K619" t="s">
        <v>3</v>
      </c>
      <c r="L619">
        <v>0.99998819999999999</v>
      </c>
      <c r="M619" t="s">
        <v>2</v>
      </c>
      <c r="N619">
        <v>9.9949999999999995E-4</v>
      </c>
      <c r="O619" t="s">
        <v>17</v>
      </c>
      <c r="P619">
        <v>10</v>
      </c>
      <c r="Q619" t="s">
        <v>0</v>
      </c>
      <c r="R619">
        <v>4804</v>
      </c>
      <c r="S619" t="s">
        <v>152</v>
      </c>
      <c r="T619">
        <v>9</v>
      </c>
      <c r="U619" t="s">
        <v>153</v>
      </c>
      <c r="V619">
        <v>1658</v>
      </c>
      <c r="W619" t="s">
        <v>151</v>
      </c>
      <c r="X619">
        <v>1000469</v>
      </c>
      <c r="Y619" t="s">
        <v>1</v>
      </c>
      <c r="Z619" t="e" cm="1">
        <f t="array" aca="1" ref="Z619" ca="1">-0.2383840996577+(1.2398560625482*pow(2.2,(x0*X1)))</f>
        <v>#NAME?</v>
      </c>
      <c r="AA619" t="s">
        <v>512</v>
      </c>
      <c r="AB619" t="s">
        <v>1930</v>
      </c>
      <c r="AC619" t="s">
        <v>418</v>
      </c>
      <c r="AD619">
        <v>0.23838409965769999</v>
      </c>
      <c r="AE619" t="s">
        <v>5</v>
      </c>
      <c r="AF619">
        <v>0.99998830000000005</v>
      </c>
      <c r="AG619" t="s">
        <v>4</v>
      </c>
      <c r="AH619">
        <v>9.9310000000000002E-4</v>
      </c>
    </row>
    <row r="620" spans="1:38" x14ac:dyDescent="0.25">
      <c r="A620" t="str">
        <f t="shared" si="9"/>
        <v>feynman_I_29_4_16850</v>
      </c>
      <c r="B620" t="s">
        <v>38</v>
      </c>
      <c r="C620" t="s">
        <v>189</v>
      </c>
      <c r="D620">
        <v>7200</v>
      </c>
      <c r="E620" t="s">
        <v>190</v>
      </c>
      <c r="F620">
        <v>1000000</v>
      </c>
      <c r="G620" t="s">
        <v>191</v>
      </c>
      <c r="H620">
        <v>16850</v>
      </c>
      <c r="I620" t="s">
        <v>192</v>
      </c>
      <c r="J620">
        <v>1E-3</v>
      </c>
      <c r="K620" t="s">
        <v>3</v>
      </c>
      <c r="L620">
        <v>1</v>
      </c>
      <c r="M620" t="s">
        <v>2</v>
      </c>
      <c r="N620">
        <v>0</v>
      </c>
      <c r="O620" t="s">
        <v>17</v>
      </c>
      <c r="P620">
        <v>8</v>
      </c>
      <c r="Q620" t="s">
        <v>0</v>
      </c>
      <c r="R620">
        <v>3.7</v>
      </c>
      <c r="S620" t="s">
        <v>152</v>
      </c>
      <c r="T620">
        <v>1</v>
      </c>
      <c r="U620" t="s">
        <v>153</v>
      </c>
      <c r="V620">
        <v>2</v>
      </c>
      <c r="W620" t="s">
        <v>151</v>
      </c>
      <c r="X620">
        <v>798</v>
      </c>
      <c r="Y620" t="s">
        <v>1</v>
      </c>
      <c r="Z620" t="s">
        <v>521</v>
      </c>
      <c r="AA620" t="s">
        <v>512</v>
      </c>
      <c r="AB620" t="s">
        <v>522</v>
      </c>
      <c r="AC620" t="s">
        <v>5</v>
      </c>
      <c r="AD620">
        <v>1</v>
      </c>
      <c r="AE620" t="s">
        <v>4</v>
      </c>
      <c r="AF620">
        <v>0</v>
      </c>
    </row>
    <row r="621" spans="1:38" x14ac:dyDescent="0.25">
      <c r="A621" t="str">
        <f t="shared" si="9"/>
        <v>feynman_III_7_38_16850</v>
      </c>
      <c r="B621" t="s">
        <v>76</v>
      </c>
      <c r="C621" t="s">
        <v>189</v>
      </c>
      <c r="D621">
        <v>7200</v>
      </c>
      <c r="E621" t="s">
        <v>190</v>
      </c>
      <c r="F621">
        <v>1000000</v>
      </c>
      <c r="G621" t="s">
        <v>191</v>
      </c>
      <c r="H621">
        <v>16850</v>
      </c>
      <c r="I621" t="s">
        <v>192</v>
      </c>
      <c r="J621">
        <v>1E-3</v>
      </c>
      <c r="K621" t="s">
        <v>3</v>
      </c>
      <c r="L621">
        <v>1</v>
      </c>
      <c r="M621" t="s">
        <v>2</v>
      </c>
      <c r="N621">
        <v>0</v>
      </c>
      <c r="O621" t="s">
        <v>17</v>
      </c>
      <c r="P621">
        <v>10</v>
      </c>
      <c r="Q621" t="s">
        <v>0</v>
      </c>
      <c r="R621">
        <v>7.3</v>
      </c>
      <c r="S621" t="s">
        <v>152</v>
      </c>
      <c r="T621">
        <v>1</v>
      </c>
      <c r="U621" t="s">
        <v>153</v>
      </c>
      <c r="V621">
        <v>3</v>
      </c>
      <c r="W621" t="s">
        <v>151</v>
      </c>
      <c r="X621">
        <v>1543</v>
      </c>
      <c r="Y621" t="s">
        <v>1</v>
      </c>
      <c r="Z621" t="s">
        <v>537</v>
      </c>
      <c r="AA621" t="s">
        <v>512</v>
      </c>
      <c r="AB621" t="s">
        <v>538</v>
      </c>
      <c r="AC621" t="s">
        <v>5</v>
      </c>
      <c r="AD621">
        <v>1</v>
      </c>
      <c r="AE621" t="s">
        <v>4</v>
      </c>
      <c r="AF621">
        <v>0</v>
      </c>
    </row>
    <row r="622" spans="1:38" x14ac:dyDescent="0.25">
      <c r="A622" t="str">
        <f t="shared" si="9"/>
        <v>feynman_I_18_14_16850</v>
      </c>
      <c r="B622" t="s">
        <v>111</v>
      </c>
      <c r="C622" t="s">
        <v>189</v>
      </c>
      <c r="D622">
        <v>7200</v>
      </c>
      <c r="E622" t="s">
        <v>190</v>
      </c>
      <c r="F622">
        <v>1000000</v>
      </c>
      <c r="G622" t="s">
        <v>191</v>
      </c>
      <c r="H622">
        <v>16850</v>
      </c>
      <c r="I622" t="s">
        <v>192</v>
      </c>
      <c r="J622">
        <v>1E-3</v>
      </c>
      <c r="K622" t="s">
        <v>3</v>
      </c>
      <c r="L622">
        <v>1</v>
      </c>
      <c r="M622" t="s">
        <v>2</v>
      </c>
      <c r="N622">
        <v>0</v>
      </c>
      <c r="O622" t="s">
        <v>17</v>
      </c>
      <c r="P622">
        <v>13</v>
      </c>
      <c r="Q622" t="s">
        <v>0</v>
      </c>
      <c r="R622">
        <v>15.6</v>
      </c>
      <c r="S622" t="s">
        <v>152</v>
      </c>
      <c r="T622">
        <v>1</v>
      </c>
      <c r="U622" t="s">
        <v>153</v>
      </c>
      <c r="V622">
        <v>5</v>
      </c>
      <c r="W622" t="s">
        <v>151</v>
      </c>
      <c r="X622">
        <v>3555</v>
      </c>
      <c r="Y622" t="s">
        <v>1</v>
      </c>
      <c r="Z622" t="s">
        <v>746</v>
      </c>
      <c r="AA622" t="s">
        <v>512</v>
      </c>
      <c r="AB622" t="s">
        <v>747</v>
      </c>
      <c r="AC622" t="s">
        <v>5</v>
      </c>
      <c r="AD622">
        <v>1</v>
      </c>
      <c r="AE622" t="s">
        <v>4</v>
      </c>
      <c r="AF622">
        <v>0</v>
      </c>
    </row>
    <row r="623" spans="1:38" x14ac:dyDescent="0.25">
      <c r="A623" t="str">
        <f t="shared" si="9"/>
        <v>feynman_III_13_18_16850</v>
      </c>
      <c r="B623" t="s">
        <v>114</v>
      </c>
      <c r="C623" t="s">
        <v>189</v>
      </c>
      <c r="D623">
        <v>7200</v>
      </c>
      <c r="E623" t="s">
        <v>190</v>
      </c>
      <c r="F623">
        <v>1000000</v>
      </c>
      <c r="G623" t="s">
        <v>191</v>
      </c>
      <c r="H623">
        <v>16850</v>
      </c>
      <c r="I623" t="s">
        <v>192</v>
      </c>
      <c r="J623">
        <v>1E-3</v>
      </c>
      <c r="K623" t="s">
        <v>3</v>
      </c>
      <c r="L623">
        <v>1</v>
      </c>
      <c r="M623" t="s">
        <v>2</v>
      </c>
      <c r="N623">
        <v>0</v>
      </c>
      <c r="O623" t="s">
        <v>17</v>
      </c>
      <c r="P623">
        <v>16</v>
      </c>
      <c r="Q623" t="s">
        <v>0</v>
      </c>
      <c r="R623">
        <v>18.399999999999999</v>
      </c>
      <c r="S623" t="s">
        <v>152</v>
      </c>
      <c r="T623">
        <v>1</v>
      </c>
      <c r="U623" t="s">
        <v>153</v>
      </c>
      <c r="V623">
        <v>5</v>
      </c>
      <c r="W623" t="s">
        <v>151</v>
      </c>
      <c r="X623">
        <v>3870</v>
      </c>
      <c r="Y623" t="s">
        <v>1</v>
      </c>
      <c r="Z623" t="e" cm="1">
        <f t="array" aca="1" ref="Z623" ca="1">-0.0000000000001+((((12.5663706143592*x0)*X2)*pow(X1,2))*pow(X3,-1))</f>
        <v>#NAME?</v>
      </c>
      <c r="AA623" t="s">
        <v>512</v>
      </c>
      <c r="AB623" t="s">
        <v>572</v>
      </c>
      <c r="AC623" t="s">
        <v>418</v>
      </c>
      <c r="AD623" s="7">
        <v>1E-13</v>
      </c>
      <c r="AE623" t="s">
        <v>5</v>
      </c>
      <c r="AF623">
        <v>1</v>
      </c>
      <c r="AG623" t="s">
        <v>4</v>
      </c>
      <c r="AH623">
        <v>0</v>
      </c>
    </row>
    <row r="624" spans="1:38" x14ac:dyDescent="0.25">
      <c r="A624" t="str">
        <f t="shared" si="9"/>
        <v>feynman_I_32_5_16850</v>
      </c>
      <c r="B624" t="s">
        <v>108</v>
      </c>
      <c r="C624" t="s">
        <v>189</v>
      </c>
      <c r="D624">
        <v>7200</v>
      </c>
      <c r="E624" t="s">
        <v>190</v>
      </c>
      <c r="F624">
        <v>1000000</v>
      </c>
      <c r="G624" t="s">
        <v>191</v>
      </c>
      <c r="H624">
        <v>16850</v>
      </c>
      <c r="I624" t="s">
        <v>192</v>
      </c>
      <c r="J624">
        <v>1E-3</v>
      </c>
      <c r="K624" t="s">
        <v>3</v>
      </c>
      <c r="L624">
        <v>1</v>
      </c>
      <c r="M624" t="s">
        <v>2</v>
      </c>
      <c r="N624">
        <v>0</v>
      </c>
      <c r="O624" t="s">
        <v>17</v>
      </c>
      <c r="P624">
        <v>18</v>
      </c>
      <c r="Q624" t="s">
        <v>0</v>
      </c>
      <c r="R624">
        <v>27.1</v>
      </c>
      <c r="S624" t="s">
        <v>152</v>
      </c>
      <c r="T624">
        <v>1</v>
      </c>
      <c r="U624" t="s">
        <v>153</v>
      </c>
      <c r="V624">
        <v>6</v>
      </c>
      <c r="W624" t="s">
        <v>151</v>
      </c>
      <c r="X624">
        <v>5666</v>
      </c>
      <c r="Y624" t="s">
        <v>1</v>
      </c>
      <c r="Z624" t="s">
        <v>583</v>
      </c>
      <c r="AA624" t="s">
        <v>512</v>
      </c>
      <c r="AB624" t="s">
        <v>584</v>
      </c>
      <c r="AC624" t="s">
        <v>5</v>
      </c>
      <c r="AD624">
        <v>1</v>
      </c>
      <c r="AE624" t="s">
        <v>4</v>
      </c>
      <c r="AF624">
        <v>0</v>
      </c>
    </row>
    <row r="625" spans="1:42" x14ac:dyDescent="0.25">
      <c r="A625" t="str">
        <f t="shared" si="9"/>
        <v>feynman_II_8_7_16850</v>
      </c>
      <c r="B625" t="s">
        <v>80</v>
      </c>
      <c r="C625" t="s">
        <v>189</v>
      </c>
      <c r="D625">
        <v>7200</v>
      </c>
      <c r="E625" t="s">
        <v>190</v>
      </c>
      <c r="F625">
        <v>1000000</v>
      </c>
      <c r="G625" t="s">
        <v>191</v>
      </c>
      <c r="H625">
        <v>16850</v>
      </c>
      <c r="I625" t="s">
        <v>192</v>
      </c>
      <c r="J625">
        <v>1E-3</v>
      </c>
      <c r="K625" t="s">
        <v>3</v>
      </c>
      <c r="L625">
        <v>1</v>
      </c>
      <c r="M625" t="s">
        <v>2</v>
      </c>
      <c r="N625">
        <v>0</v>
      </c>
      <c r="O625" t="s">
        <v>17</v>
      </c>
      <c r="P625">
        <v>14</v>
      </c>
      <c r="Q625" t="s">
        <v>0</v>
      </c>
      <c r="R625">
        <v>440.7</v>
      </c>
      <c r="S625" t="s">
        <v>152</v>
      </c>
      <c r="T625">
        <v>5</v>
      </c>
      <c r="U625" t="s">
        <v>153</v>
      </c>
      <c r="V625">
        <v>85</v>
      </c>
      <c r="W625" t="s">
        <v>151</v>
      </c>
      <c r="X625">
        <v>88017</v>
      </c>
      <c r="Y625" t="s">
        <v>1</v>
      </c>
      <c r="Z625" t="s">
        <v>748</v>
      </c>
      <c r="AA625" t="s">
        <v>512</v>
      </c>
      <c r="AB625" t="s">
        <v>749</v>
      </c>
      <c r="AC625" t="s">
        <v>5</v>
      </c>
      <c r="AD625">
        <v>1</v>
      </c>
      <c r="AE625" t="s">
        <v>4</v>
      </c>
      <c r="AF625">
        <v>0</v>
      </c>
    </row>
    <row r="626" spans="1:42" x14ac:dyDescent="0.25">
      <c r="A626" t="str">
        <f t="shared" si="9"/>
        <v>feynman_test_12_29910</v>
      </c>
      <c r="B626" t="s">
        <v>124</v>
      </c>
      <c r="C626" t="s">
        <v>189</v>
      </c>
      <c r="D626">
        <v>7200</v>
      </c>
      <c r="E626" t="s">
        <v>190</v>
      </c>
      <c r="F626">
        <v>1000000</v>
      </c>
      <c r="G626" t="s">
        <v>191</v>
      </c>
      <c r="H626">
        <v>29910</v>
      </c>
      <c r="I626" t="s">
        <v>192</v>
      </c>
      <c r="J626">
        <v>1E-3</v>
      </c>
      <c r="K626" t="s">
        <v>3</v>
      </c>
      <c r="L626">
        <v>0.99999839999999995</v>
      </c>
      <c r="M626" t="s">
        <v>2</v>
      </c>
      <c r="N626">
        <v>1.8587800000000002E-2</v>
      </c>
      <c r="O626" t="s">
        <v>17</v>
      </c>
      <c r="P626">
        <v>10</v>
      </c>
      <c r="Q626" t="s">
        <v>0</v>
      </c>
      <c r="R626">
        <v>6037.7</v>
      </c>
      <c r="S626" t="s">
        <v>152</v>
      </c>
      <c r="T626">
        <v>4</v>
      </c>
      <c r="U626" t="s">
        <v>153</v>
      </c>
      <c r="V626">
        <v>1111</v>
      </c>
      <c r="W626" t="s">
        <v>151</v>
      </c>
      <c r="X626">
        <v>1001218</v>
      </c>
      <c r="Y626" t="s">
        <v>1</v>
      </c>
      <c r="Z626" t="s">
        <v>634</v>
      </c>
      <c r="AA626" t="s">
        <v>512</v>
      </c>
      <c r="AB626" t="s">
        <v>635</v>
      </c>
      <c r="AC626" t="s">
        <v>5</v>
      </c>
      <c r="AD626">
        <v>0.99999819999999995</v>
      </c>
      <c r="AE626" t="s">
        <v>4</v>
      </c>
      <c r="AF626">
        <v>1.9195E-2</v>
      </c>
    </row>
    <row r="627" spans="1:42" x14ac:dyDescent="0.25">
      <c r="A627" t="str">
        <f t="shared" si="9"/>
        <v>feynman_test_13_5390</v>
      </c>
      <c r="B627" t="s">
        <v>132</v>
      </c>
      <c r="C627" t="s">
        <v>189</v>
      </c>
      <c r="D627">
        <v>7200</v>
      </c>
      <c r="E627" t="s">
        <v>190</v>
      </c>
      <c r="F627">
        <v>1000000</v>
      </c>
      <c r="G627" t="s">
        <v>191</v>
      </c>
      <c r="H627">
        <v>5390</v>
      </c>
      <c r="I627" t="s">
        <v>192</v>
      </c>
      <c r="J627">
        <v>1E-3</v>
      </c>
      <c r="K627" t="s">
        <v>3</v>
      </c>
      <c r="L627">
        <v>0.98747790000000002</v>
      </c>
      <c r="M627" t="s">
        <v>2</v>
      </c>
      <c r="N627">
        <v>1.7171E-3</v>
      </c>
      <c r="O627" t="s">
        <v>17</v>
      </c>
      <c r="P627">
        <v>19</v>
      </c>
      <c r="Q627" t="s">
        <v>0</v>
      </c>
      <c r="R627">
        <v>5975.5</v>
      </c>
      <c r="S627" t="s">
        <v>152</v>
      </c>
      <c r="T627">
        <v>3</v>
      </c>
      <c r="U627" t="s">
        <v>153</v>
      </c>
      <c r="V627">
        <v>740</v>
      </c>
      <c r="W627" t="s">
        <v>151</v>
      </c>
      <c r="X627">
        <v>1000731</v>
      </c>
      <c r="Y627" t="s">
        <v>1</v>
      </c>
      <c r="Z627" t="s">
        <v>948</v>
      </c>
      <c r="AA627" t="s">
        <v>512</v>
      </c>
      <c r="AB627" t="s">
        <v>1931</v>
      </c>
      <c r="AC627" t="s">
        <v>418</v>
      </c>
      <c r="AD627" t="s">
        <v>1932</v>
      </c>
      <c r="AE627" t="s">
        <v>5</v>
      </c>
      <c r="AF627">
        <v>0.98788279999999995</v>
      </c>
      <c r="AG627" t="s">
        <v>4</v>
      </c>
      <c r="AH627">
        <v>1.6888999999999999E-3</v>
      </c>
    </row>
    <row r="628" spans="1:42" x14ac:dyDescent="0.25">
      <c r="A628" t="str">
        <f t="shared" si="9"/>
        <v>feynman_I_30_3_16850</v>
      </c>
      <c r="B628" t="s">
        <v>64</v>
      </c>
      <c r="C628" t="s">
        <v>189</v>
      </c>
      <c r="D628">
        <v>7200</v>
      </c>
      <c r="E628" t="s">
        <v>190</v>
      </c>
      <c r="F628">
        <v>1000000</v>
      </c>
      <c r="G628" t="s">
        <v>191</v>
      </c>
      <c r="H628">
        <v>16850</v>
      </c>
      <c r="I628" t="s">
        <v>192</v>
      </c>
      <c r="J628">
        <v>1E-3</v>
      </c>
      <c r="K628" t="s">
        <v>3</v>
      </c>
      <c r="L628">
        <v>0.99927860000000002</v>
      </c>
      <c r="M628" t="s">
        <v>2</v>
      </c>
      <c r="N628">
        <v>6.8848300000000001E-2</v>
      </c>
      <c r="O628" t="s">
        <v>17</v>
      </c>
      <c r="P628">
        <v>69</v>
      </c>
      <c r="Q628" t="s">
        <v>0</v>
      </c>
      <c r="R628">
        <v>7201.7</v>
      </c>
      <c r="S628" t="s">
        <v>152</v>
      </c>
      <c r="T628">
        <v>11</v>
      </c>
      <c r="U628" t="s">
        <v>153</v>
      </c>
      <c r="V628">
        <v>410</v>
      </c>
      <c r="W628" t="s">
        <v>151</v>
      </c>
      <c r="X628">
        <v>976980</v>
      </c>
      <c r="Y628" t="s">
        <v>1</v>
      </c>
      <c r="Z628" t="s">
        <v>949</v>
      </c>
      <c r="AA628" t="s">
        <v>512</v>
      </c>
      <c r="AB628" t="s">
        <v>1933</v>
      </c>
      <c r="AC628" t="s">
        <v>421</v>
      </c>
      <c r="AD628" t="s">
        <v>1934</v>
      </c>
      <c r="AE628" t="s">
        <v>421</v>
      </c>
      <c r="AF628" t="s">
        <v>1935</v>
      </c>
      <c r="AG628" t="s">
        <v>421</v>
      </c>
      <c r="AH628" t="s">
        <v>1936</v>
      </c>
      <c r="AI628" t="s">
        <v>421</v>
      </c>
      <c r="AJ628" t="s">
        <v>1937</v>
      </c>
      <c r="AK628" t="s">
        <v>418</v>
      </c>
      <c r="AL628" t="s">
        <v>1938</v>
      </c>
      <c r="AM628" t="s">
        <v>5</v>
      </c>
      <c r="AN628">
        <v>0.99926490000000001</v>
      </c>
      <c r="AO628" t="s">
        <v>4</v>
      </c>
      <c r="AP628">
        <v>7.0842000000000002E-2</v>
      </c>
    </row>
    <row r="629" spans="1:42" x14ac:dyDescent="0.25">
      <c r="A629" t="str">
        <f t="shared" si="9"/>
        <v>feynman_test_4_29910</v>
      </c>
      <c r="B629" t="s">
        <v>117</v>
      </c>
      <c r="C629" t="s">
        <v>189</v>
      </c>
      <c r="D629">
        <v>7200</v>
      </c>
      <c r="E629" t="s">
        <v>190</v>
      </c>
      <c r="F629">
        <v>1000000</v>
      </c>
      <c r="G629" t="s">
        <v>191</v>
      </c>
      <c r="H629">
        <v>29910</v>
      </c>
      <c r="I629" t="s">
        <v>192</v>
      </c>
      <c r="J629">
        <v>1E-3</v>
      </c>
      <c r="K629" t="s">
        <v>3</v>
      </c>
      <c r="L629">
        <v>0.99914769999999997</v>
      </c>
      <c r="M629" t="s">
        <v>2</v>
      </c>
      <c r="N629">
        <v>1.45191E-2</v>
      </c>
      <c r="O629" t="s">
        <v>17</v>
      </c>
      <c r="P629">
        <v>32</v>
      </c>
      <c r="Q629" t="s">
        <v>0</v>
      </c>
      <c r="R629">
        <v>6544.7</v>
      </c>
      <c r="S629" t="s">
        <v>152</v>
      </c>
      <c r="T629">
        <v>5</v>
      </c>
      <c r="U629" t="s">
        <v>153</v>
      </c>
      <c r="V629">
        <v>969</v>
      </c>
      <c r="W629" t="s">
        <v>151</v>
      </c>
      <c r="X629">
        <v>1001681</v>
      </c>
      <c r="Y629" t="s">
        <v>1</v>
      </c>
      <c r="Z629" t="e" cm="1">
        <f t="array" aca="1" ref="Z629" ca="1">-0.0742382928087+(1.4488680684787*pow(((X1*pow(x0,-1))+((-1*X2)*pow(x0,-1))),0.5))+((-0.1587066197868*pow(X3,2))*pow((x0*X4),-2))</f>
        <v>#NAME?</v>
      </c>
      <c r="AA629" t="s">
        <v>512</v>
      </c>
      <c r="AB629" t="s">
        <v>1939</v>
      </c>
      <c r="AC629" t="s">
        <v>421</v>
      </c>
      <c r="AD629" t="s">
        <v>1940</v>
      </c>
      <c r="AE629" t="s">
        <v>418</v>
      </c>
      <c r="AF629" t="s">
        <v>1941</v>
      </c>
      <c r="AG629" t="s">
        <v>418</v>
      </c>
      <c r="AH629">
        <v>7.4238292808699993E-2</v>
      </c>
      <c r="AI629" t="s">
        <v>5</v>
      </c>
      <c r="AJ629">
        <v>0.99914769999999997</v>
      </c>
      <c r="AK629" t="s">
        <v>4</v>
      </c>
      <c r="AL629">
        <v>1.4543E-2</v>
      </c>
    </row>
    <row r="630" spans="1:42" x14ac:dyDescent="0.25">
      <c r="A630" t="str">
        <f t="shared" si="9"/>
        <v>feynman_I_10_7_5390</v>
      </c>
      <c r="B630" t="s">
        <v>57</v>
      </c>
      <c r="C630" t="s">
        <v>189</v>
      </c>
      <c r="D630">
        <v>7200</v>
      </c>
      <c r="E630" t="s">
        <v>190</v>
      </c>
      <c r="F630">
        <v>1000000</v>
      </c>
      <c r="G630" t="s">
        <v>191</v>
      </c>
      <c r="H630">
        <v>5390</v>
      </c>
      <c r="I630" t="s">
        <v>192</v>
      </c>
      <c r="J630">
        <v>1E-3</v>
      </c>
      <c r="K630" t="s">
        <v>3</v>
      </c>
      <c r="L630">
        <v>0.99997610000000003</v>
      </c>
      <c r="M630" t="s">
        <v>2</v>
      </c>
      <c r="N630">
        <v>5.9359E-3</v>
      </c>
      <c r="O630" t="s">
        <v>17</v>
      </c>
      <c r="P630">
        <v>18</v>
      </c>
      <c r="Q630" t="s">
        <v>0</v>
      </c>
      <c r="R630">
        <v>5820.9</v>
      </c>
      <c r="S630" t="s">
        <v>152</v>
      </c>
      <c r="T630">
        <v>6</v>
      </c>
      <c r="U630" t="s">
        <v>153</v>
      </c>
      <c r="V630">
        <v>1028</v>
      </c>
      <c r="W630" t="s">
        <v>151</v>
      </c>
      <c r="X630">
        <v>1000761</v>
      </c>
      <c r="Y630" t="s">
        <v>1</v>
      </c>
      <c r="Z630" t="s">
        <v>950</v>
      </c>
      <c r="AA630" t="s">
        <v>512</v>
      </c>
      <c r="AB630" t="s">
        <v>1942</v>
      </c>
      <c r="AC630" t="s">
        <v>418</v>
      </c>
      <c r="AD630" t="s">
        <v>482</v>
      </c>
      <c r="AE630" t="s">
        <v>421</v>
      </c>
      <c r="AF630" t="s">
        <v>1943</v>
      </c>
      <c r="AG630" t="s">
        <v>5</v>
      </c>
      <c r="AH630">
        <v>0.99997579999999997</v>
      </c>
      <c r="AI630" t="s">
        <v>4</v>
      </c>
      <c r="AJ630">
        <v>5.9392000000000004E-3</v>
      </c>
    </row>
    <row r="631" spans="1:42" x14ac:dyDescent="0.25">
      <c r="A631" t="str">
        <f t="shared" si="9"/>
        <v>feynman_I_25_13_16850</v>
      </c>
      <c r="B631" t="s">
        <v>35</v>
      </c>
      <c r="C631" t="s">
        <v>189</v>
      </c>
      <c r="D631">
        <v>7200</v>
      </c>
      <c r="E631" t="s">
        <v>190</v>
      </c>
      <c r="F631">
        <v>1000000</v>
      </c>
      <c r="G631" t="s">
        <v>191</v>
      </c>
      <c r="H631">
        <v>16850</v>
      </c>
      <c r="I631" t="s">
        <v>192</v>
      </c>
      <c r="J631">
        <v>1E-3</v>
      </c>
      <c r="K631" t="s">
        <v>3</v>
      </c>
      <c r="L631">
        <v>1</v>
      </c>
      <c r="M631" t="s">
        <v>2</v>
      </c>
      <c r="N631">
        <v>0</v>
      </c>
      <c r="O631" t="s">
        <v>17</v>
      </c>
      <c r="P631">
        <v>8</v>
      </c>
      <c r="Q631" t="s">
        <v>0</v>
      </c>
      <c r="R631">
        <v>3.4</v>
      </c>
      <c r="S631" t="s">
        <v>152</v>
      </c>
      <c r="T631">
        <v>1</v>
      </c>
      <c r="U631" t="s">
        <v>153</v>
      </c>
      <c r="V631">
        <v>2</v>
      </c>
      <c r="W631" t="s">
        <v>151</v>
      </c>
      <c r="X631">
        <v>798</v>
      </c>
      <c r="Y631" t="s">
        <v>1</v>
      </c>
      <c r="Z631" t="s">
        <v>521</v>
      </c>
      <c r="AA631" t="s">
        <v>512</v>
      </c>
      <c r="AB631" t="s">
        <v>522</v>
      </c>
      <c r="AC631" t="s">
        <v>5</v>
      </c>
      <c r="AD631">
        <v>1</v>
      </c>
      <c r="AE631" t="s">
        <v>4</v>
      </c>
      <c r="AF631">
        <v>0</v>
      </c>
    </row>
    <row r="632" spans="1:42" x14ac:dyDescent="0.25">
      <c r="A632" t="str">
        <f t="shared" si="9"/>
        <v>feynman_II_34_2a_16850</v>
      </c>
      <c r="B632" t="s">
        <v>66</v>
      </c>
      <c r="C632" t="s">
        <v>189</v>
      </c>
      <c r="D632">
        <v>7200</v>
      </c>
      <c r="E632" t="s">
        <v>190</v>
      </c>
      <c r="F632">
        <v>1000000</v>
      </c>
      <c r="G632" t="s">
        <v>191</v>
      </c>
      <c r="H632">
        <v>16850</v>
      </c>
      <c r="I632" t="s">
        <v>192</v>
      </c>
      <c r="J632">
        <v>1E-3</v>
      </c>
      <c r="K632" t="s">
        <v>3</v>
      </c>
      <c r="L632">
        <v>1</v>
      </c>
      <c r="M632" t="s">
        <v>2</v>
      </c>
      <c r="N632">
        <v>0</v>
      </c>
      <c r="O632" t="s">
        <v>17</v>
      </c>
      <c r="P632">
        <v>10</v>
      </c>
      <c r="Q632" t="s">
        <v>0</v>
      </c>
      <c r="R632">
        <v>6.6</v>
      </c>
      <c r="S632" t="s">
        <v>152</v>
      </c>
      <c r="T632">
        <v>1</v>
      </c>
      <c r="U632" t="s">
        <v>153</v>
      </c>
      <c r="V632">
        <v>3</v>
      </c>
      <c r="W632" t="s">
        <v>151</v>
      </c>
      <c r="X632">
        <v>1543</v>
      </c>
      <c r="Y632" t="s">
        <v>1</v>
      </c>
      <c r="Z632" t="s">
        <v>535</v>
      </c>
      <c r="AA632" t="s">
        <v>512</v>
      </c>
      <c r="AB632" t="s">
        <v>536</v>
      </c>
      <c r="AC632" t="s">
        <v>5</v>
      </c>
      <c r="AD632">
        <v>1</v>
      </c>
      <c r="AE632" t="s">
        <v>4</v>
      </c>
      <c r="AF632">
        <v>0</v>
      </c>
    </row>
    <row r="633" spans="1:42" x14ac:dyDescent="0.25">
      <c r="A633" t="str">
        <f t="shared" si="9"/>
        <v>feynman_I_43_16_16850</v>
      </c>
      <c r="B633" t="s">
        <v>100</v>
      </c>
      <c r="C633" t="s">
        <v>189</v>
      </c>
      <c r="D633">
        <v>7200</v>
      </c>
      <c r="E633" t="s">
        <v>190</v>
      </c>
      <c r="F633">
        <v>1000000</v>
      </c>
      <c r="G633" t="s">
        <v>191</v>
      </c>
      <c r="H633">
        <v>16850</v>
      </c>
      <c r="I633" t="s">
        <v>192</v>
      </c>
      <c r="J633">
        <v>1E-3</v>
      </c>
      <c r="K633" t="s">
        <v>3</v>
      </c>
      <c r="L633">
        <v>1</v>
      </c>
      <c r="M633" t="s">
        <v>2</v>
      </c>
      <c r="N633">
        <v>0</v>
      </c>
      <c r="O633" t="s">
        <v>17</v>
      </c>
      <c r="P633">
        <v>12</v>
      </c>
      <c r="Q633" t="s">
        <v>0</v>
      </c>
      <c r="R633">
        <v>12.2</v>
      </c>
      <c r="S633" t="s">
        <v>152</v>
      </c>
      <c r="T633">
        <v>1</v>
      </c>
      <c r="U633" t="s">
        <v>153</v>
      </c>
      <c r="V633">
        <v>4</v>
      </c>
      <c r="W633" t="s">
        <v>151</v>
      </c>
      <c r="X633">
        <v>2582</v>
      </c>
      <c r="Y633" t="s">
        <v>1</v>
      </c>
      <c r="Z633" t="s">
        <v>555</v>
      </c>
      <c r="AA633" t="s">
        <v>512</v>
      </c>
      <c r="AB633" t="s">
        <v>556</v>
      </c>
      <c r="AC633" t="s">
        <v>5</v>
      </c>
      <c r="AD633">
        <v>1</v>
      </c>
      <c r="AE633" t="s">
        <v>4</v>
      </c>
      <c r="AF633">
        <v>0</v>
      </c>
    </row>
    <row r="634" spans="1:42" x14ac:dyDescent="0.25">
      <c r="A634" t="str">
        <f t="shared" si="9"/>
        <v>strogatz_glider2_16850</v>
      </c>
      <c r="B634" t="s">
        <v>19</v>
      </c>
      <c r="C634" t="s">
        <v>189</v>
      </c>
      <c r="D634">
        <v>7200</v>
      </c>
      <c r="E634" t="s">
        <v>190</v>
      </c>
      <c r="F634">
        <v>1000000</v>
      </c>
      <c r="G634" t="s">
        <v>191</v>
      </c>
      <c r="H634">
        <v>16850</v>
      </c>
      <c r="I634" t="s">
        <v>192</v>
      </c>
      <c r="J634">
        <v>1E-3</v>
      </c>
      <c r="K634" t="s">
        <v>3</v>
      </c>
      <c r="L634">
        <v>1</v>
      </c>
      <c r="M634" t="s">
        <v>2</v>
      </c>
      <c r="N634">
        <v>0</v>
      </c>
      <c r="O634" t="s">
        <v>17</v>
      </c>
      <c r="P634">
        <v>13</v>
      </c>
      <c r="Q634" t="s">
        <v>0</v>
      </c>
      <c r="R634">
        <v>33.5</v>
      </c>
      <c r="S634" t="s">
        <v>152</v>
      </c>
      <c r="T634">
        <v>4</v>
      </c>
      <c r="U634" t="s">
        <v>153</v>
      </c>
      <c r="V634">
        <v>22</v>
      </c>
      <c r="W634" t="s">
        <v>151</v>
      </c>
      <c r="X634">
        <v>18769</v>
      </c>
      <c r="Y634" t="s">
        <v>1</v>
      </c>
      <c r="Z634" t="s">
        <v>575</v>
      </c>
      <c r="AA634" t="s">
        <v>512</v>
      </c>
      <c r="AB634" t="s">
        <v>576</v>
      </c>
      <c r="AC634" t="s">
        <v>421</v>
      </c>
      <c r="AD634" t="s">
        <v>427</v>
      </c>
      <c r="AE634" t="s">
        <v>5</v>
      </c>
      <c r="AF634">
        <v>1</v>
      </c>
      <c r="AG634" t="s">
        <v>4</v>
      </c>
      <c r="AH634">
        <v>0</v>
      </c>
    </row>
    <row r="635" spans="1:42" x14ac:dyDescent="0.25">
      <c r="A635" t="str">
        <f t="shared" si="9"/>
        <v>feynman_II_27_16_16850</v>
      </c>
      <c r="B635" t="s">
        <v>79</v>
      </c>
      <c r="C635" t="s">
        <v>189</v>
      </c>
      <c r="D635">
        <v>7200</v>
      </c>
      <c r="E635" t="s">
        <v>190</v>
      </c>
      <c r="F635">
        <v>1000000</v>
      </c>
      <c r="G635" t="s">
        <v>191</v>
      </c>
      <c r="H635">
        <v>16850</v>
      </c>
      <c r="I635" t="s">
        <v>192</v>
      </c>
      <c r="J635">
        <v>1E-3</v>
      </c>
      <c r="K635" t="s">
        <v>3</v>
      </c>
      <c r="L635">
        <v>1</v>
      </c>
      <c r="M635" t="s">
        <v>2</v>
      </c>
      <c r="N635">
        <v>0</v>
      </c>
      <c r="O635" t="s">
        <v>17</v>
      </c>
      <c r="P635">
        <v>10</v>
      </c>
      <c r="Q635" t="s">
        <v>0</v>
      </c>
      <c r="R635">
        <v>9</v>
      </c>
      <c r="S635" t="s">
        <v>152</v>
      </c>
      <c r="T635">
        <v>1</v>
      </c>
      <c r="U635" t="s">
        <v>153</v>
      </c>
      <c r="V635">
        <v>4</v>
      </c>
      <c r="W635" t="s">
        <v>151</v>
      </c>
      <c r="X635">
        <v>1972</v>
      </c>
      <c r="Y635" t="s">
        <v>1</v>
      </c>
      <c r="Z635" t="s">
        <v>585</v>
      </c>
      <c r="AA635" t="s">
        <v>512</v>
      </c>
      <c r="AB635" t="s">
        <v>586</v>
      </c>
      <c r="AC635" t="s">
        <v>5</v>
      </c>
      <c r="AD635">
        <v>1</v>
      </c>
      <c r="AE635" t="s">
        <v>4</v>
      </c>
      <c r="AF635">
        <v>0</v>
      </c>
    </row>
    <row r="636" spans="1:42" x14ac:dyDescent="0.25">
      <c r="A636" t="str">
        <f t="shared" si="9"/>
        <v>strogatz_bacres2_16850</v>
      </c>
      <c r="B636" t="s">
        <v>22</v>
      </c>
      <c r="C636" t="s">
        <v>189</v>
      </c>
      <c r="D636">
        <v>7200</v>
      </c>
      <c r="E636" t="s">
        <v>190</v>
      </c>
      <c r="F636">
        <v>1000000</v>
      </c>
      <c r="G636" t="s">
        <v>191</v>
      </c>
      <c r="H636">
        <v>16850</v>
      </c>
      <c r="I636" t="s">
        <v>192</v>
      </c>
      <c r="J636">
        <v>1E-3</v>
      </c>
      <c r="K636" t="s">
        <v>3</v>
      </c>
      <c r="L636">
        <v>0.99995659999999997</v>
      </c>
      <c r="M636" t="s">
        <v>2</v>
      </c>
      <c r="N636">
        <v>1.42487E-2</v>
      </c>
      <c r="O636" t="s">
        <v>17</v>
      </c>
      <c r="P636">
        <v>12</v>
      </c>
      <c r="Q636" t="s">
        <v>0</v>
      </c>
      <c r="R636">
        <v>1672.6</v>
      </c>
      <c r="S636" t="s">
        <v>152</v>
      </c>
      <c r="T636">
        <v>10</v>
      </c>
      <c r="U636" t="s">
        <v>153</v>
      </c>
      <c r="V636">
        <v>1439</v>
      </c>
      <c r="W636" t="s">
        <v>151</v>
      </c>
      <c r="X636">
        <v>1000659</v>
      </c>
      <c r="Y636" t="s">
        <v>1</v>
      </c>
      <c r="Z636" t="s">
        <v>951</v>
      </c>
      <c r="AA636" t="s">
        <v>512</v>
      </c>
      <c r="AB636" t="s">
        <v>1944</v>
      </c>
      <c r="AC636" t="s">
        <v>421</v>
      </c>
      <c r="AD636" t="s">
        <v>1945</v>
      </c>
      <c r="AE636" t="s">
        <v>421</v>
      </c>
      <c r="AF636">
        <v>10.003805791454599</v>
      </c>
      <c r="AG636" t="s">
        <v>5</v>
      </c>
      <c r="AH636">
        <v>0.99943090000000001</v>
      </c>
      <c r="AI636" t="s">
        <v>4</v>
      </c>
      <c r="AJ636">
        <v>5.2015800000000001E-2</v>
      </c>
    </row>
    <row r="637" spans="1:42" x14ac:dyDescent="0.25">
      <c r="A637" t="str">
        <f t="shared" si="9"/>
        <v>feynman_I_15_10_16850</v>
      </c>
      <c r="B637" t="s">
        <v>55</v>
      </c>
      <c r="C637" t="s">
        <v>189</v>
      </c>
      <c r="D637">
        <v>7200</v>
      </c>
      <c r="E637" t="s">
        <v>190</v>
      </c>
      <c r="F637">
        <v>1000000</v>
      </c>
      <c r="G637" t="s">
        <v>191</v>
      </c>
      <c r="H637">
        <v>16850</v>
      </c>
      <c r="I637" t="s">
        <v>192</v>
      </c>
      <c r="J637">
        <v>1E-3</v>
      </c>
      <c r="K637" t="s">
        <v>3</v>
      </c>
      <c r="L637">
        <v>0.99999760000000004</v>
      </c>
      <c r="M637" t="s">
        <v>2</v>
      </c>
      <c r="N637">
        <v>3.2612000000000001E-3</v>
      </c>
      <c r="O637" t="s">
        <v>17</v>
      </c>
      <c r="P637">
        <v>28</v>
      </c>
      <c r="Q637" t="s">
        <v>0</v>
      </c>
      <c r="R637">
        <v>6258.3</v>
      </c>
      <c r="S637" t="s">
        <v>152</v>
      </c>
      <c r="T637">
        <v>9</v>
      </c>
      <c r="U637" t="s">
        <v>153</v>
      </c>
      <c r="V637">
        <v>853</v>
      </c>
      <c r="W637" t="s">
        <v>151</v>
      </c>
      <c r="X637">
        <v>1000944</v>
      </c>
      <c r="Y637" t="s">
        <v>1</v>
      </c>
      <c r="Z637" t="s">
        <v>952</v>
      </c>
      <c r="AA637" t="s">
        <v>512</v>
      </c>
      <c r="AB637" t="s">
        <v>1946</v>
      </c>
      <c r="AC637" t="s">
        <v>418</v>
      </c>
      <c r="AD637" t="s">
        <v>1947</v>
      </c>
      <c r="AE637" t="s">
        <v>418</v>
      </c>
      <c r="AF637" t="s">
        <v>489</v>
      </c>
      <c r="AG637" t="s">
        <v>421</v>
      </c>
      <c r="AH637" t="s">
        <v>1948</v>
      </c>
      <c r="AI637" t="s">
        <v>5</v>
      </c>
      <c r="AJ637">
        <v>0.99999760000000004</v>
      </c>
      <c r="AK637" t="s">
        <v>4</v>
      </c>
      <c r="AL637">
        <v>3.235E-3</v>
      </c>
    </row>
    <row r="638" spans="1:42" x14ac:dyDescent="0.25">
      <c r="A638" t="str">
        <f t="shared" si="9"/>
        <v>feynman_test_19_16850</v>
      </c>
      <c r="B638" t="s">
        <v>139</v>
      </c>
      <c r="C638" t="s">
        <v>189</v>
      </c>
      <c r="D638">
        <v>7200</v>
      </c>
      <c r="E638" t="s">
        <v>190</v>
      </c>
      <c r="F638">
        <v>1000000</v>
      </c>
      <c r="G638" t="s">
        <v>191</v>
      </c>
      <c r="H638">
        <v>16850</v>
      </c>
      <c r="I638" t="s">
        <v>192</v>
      </c>
      <c r="J638">
        <v>1E-3</v>
      </c>
      <c r="K638" t="s">
        <v>3</v>
      </c>
      <c r="L638">
        <v>1</v>
      </c>
      <c r="M638" t="s">
        <v>2</v>
      </c>
      <c r="N638">
        <v>0</v>
      </c>
      <c r="O638" t="s">
        <v>17</v>
      </c>
      <c r="P638">
        <v>46</v>
      </c>
      <c r="Q638" t="s">
        <v>0</v>
      </c>
      <c r="R638">
        <v>1416.7</v>
      </c>
      <c r="S638" t="s">
        <v>152</v>
      </c>
      <c r="T638">
        <v>3</v>
      </c>
      <c r="U638" t="s">
        <v>153</v>
      </c>
      <c r="V638">
        <v>38</v>
      </c>
      <c r="W638" t="s">
        <v>151</v>
      </c>
      <c r="X638">
        <v>168957</v>
      </c>
      <c r="Y638" t="s">
        <v>1</v>
      </c>
      <c r="Z638" t="s">
        <v>953</v>
      </c>
      <c r="AA638" t="s">
        <v>512</v>
      </c>
      <c r="AB638" t="s">
        <v>1949</v>
      </c>
      <c r="AC638" t="s">
        <v>421</v>
      </c>
      <c r="AD638" t="s">
        <v>1950</v>
      </c>
      <c r="AE638" t="s">
        <v>418</v>
      </c>
      <c r="AF638" t="s">
        <v>1951</v>
      </c>
      <c r="AG638" t="s">
        <v>5</v>
      </c>
      <c r="AH638">
        <v>1</v>
      </c>
      <c r="AI638" t="s">
        <v>4</v>
      </c>
      <c r="AJ638">
        <v>0</v>
      </c>
    </row>
    <row r="639" spans="1:42" x14ac:dyDescent="0.25">
      <c r="A639" t="str">
        <f t="shared" si="9"/>
        <v>feynman_I_12_2_16850</v>
      </c>
      <c r="B639" t="s">
        <v>110</v>
      </c>
      <c r="C639" t="s">
        <v>189</v>
      </c>
      <c r="D639">
        <v>7200</v>
      </c>
      <c r="E639" t="s">
        <v>190</v>
      </c>
      <c r="F639">
        <v>1000000</v>
      </c>
      <c r="G639" t="s">
        <v>191</v>
      </c>
      <c r="H639">
        <v>16850</v>
      </c>
      <c r="I639" t="s">
        <v>192</v>
      </c>
      <c r="J639">
        <v>1E-3</v>
      </c>
      <c r="K639" t="s">
        <v>3</v>
      </c>
      <c r="L639">
        <v>1</v>
      </c>
      <c r="M639" t="s">
        <v>2</v>
      </c>
      <c r="N639">
        <v>0</v>
      </c>
      <c r="O639" t="s">
        <v>17</v>
      </c>
      <c r="P639">
        <v>14</v>
      </c>
      <c r="Q639" t="s">
        <v>0</v>
      </c>
      <c r="R639">
        <v>27.8</v>
      </c>
      <c r="S639" t="s">
        <v>152</v>
      </c>
      <c r="T639">
        <v>1</v>
      </c>
      <c r="U639" t="s">
        <v>153</v>
      </c>
      <c r="V639">
        <v>5</v>
      </c>
      <c r="W639" t="s">
        <v>151</v>
      </c>
      <c r="X639">
        <v>5268</v>
      </c>
      <c r="Y639" t="s">
        <v>1</v>
      </c>
      <c r="Z639" t="s">
        <v>622</v>
      </c>
      <c r="AA639" t="s">
        <v>512</v>
      </c>
      <c r="AB639" t="s">
        <v>623</v>
      </c>
      <c r="AC639" t="s">
        <v>5</v>
      </c>
      <c r="AD639">
        <v>1</v>
      </c>
      <c r="AE639" t="s">
        <v>4</v>
      </c>
      <c r="AF639">
        <v>0</v>
      </c>
    </row>
    <row r="640" spans="1:42" x14ac:dyDescent="0.25">
      <c r="A640" t="str">
        <f t="shared" si="9"/>
        <v>feynman_II_13_23_16850</v>
      </c>
      <c r="B640" t="s">
        <v>58</v>
      </c>
      <c r="C640" t="s">
        <v>189</v>
      </c>
      <c r="D640">
        <v>7200</v>
      </c>
      <c r="E640" t="s">
        <v>190</v>
      </c>
      <c r="F640">
        <v>1000000</v>
      </c>
      <c r="G640" t="s">
        <v>191</v>
      </c>
      <c r="H640">
        <v>16850</v>
      </c>
      <c r="I640" t="s">
        <v>192</v>
      </c>
      <c r="J640">
        <v>1E-3</v>
      </c>
      <c r="K640" t="s">
        <v>3</v>
      </c>
      <c r="L640">
        <v>0.99997409999999998</v>
      </c>
      <c r="M640" t="s">
        <v>2</v>
      </c>
      <c r="N640">
        <v>6.1929000000000003E-3</v>
      </c>
      <c r="O640" t="s">
        <v>17</v>
      </c>
      <c r="P640">
        <v>18</v>
      </c>
      <c r="Q640" t="s">
        <v>0</v>
      </c>
      <c r="R640">
        <v>5881.4</v>
      </c>
      <c r="S640" t="s">
        <v>152</v>
      </c>
      <c r="T640">
        <v>5</v>
      </c>
      <c r="U640" t="s">
        <v>153</v>
      </c>
      <c r="V640">
        <v>1177</v>
      </c>
      <c r="W640" t="s">
        <v>151</v>
      </c>
      <c r="X640">
        <v>1001064</v>
      </c>
      <c r="Y640" t="s">
        <v>1</v>
      </c>
      <c r="Z640" t="s">
        <v>954</v>
      </c>
      <c r="AA640" t="s">
        <v>512</v>
      </c>
      <c r="AB640" t="s">
        <v>1952</v>
      </c>
      <c r="AC640" t="s">
        <v>421</v>
      </c>
      <c r="AD640" t="s">
        <v>428</v>
      </c>
      <c r="AE640" t="s">
        <v>421</v>
      </c>
      <c r="AF640" t="s">
        <v>1953</v>
      </c>
      <c r="AG640" t="s">
        <v>5</v>
      </c>
      <c r="AH640">
        <v>0.99997519999999995</v>
      </c>
      <c r="AI640" t="s">
        <v>4</v>
      </c>
      <c r="AJ640">
        <v>6.0429999999999998E-3</v>
      </c>
    </row>
    <row r="641" spans="1:56" x14ac:dyDescent="0.25">
      <c r="A641" t="str">
        <f t="shared" si="9"/>
        <v>feynman_test_1_16850</v>
      </c>
      <c r="B641" t="s">
        <v>147</v>
      </c>
      <c r="C641" t="s">
        <v>189</v>
      </c>
      <c r="D641">
        <v>7200</v>
      </c>
      <c r="E641" t="s">
        <v>190</v>
      </c>
      <c r="F641">
        <v>1000000</v>
      </c>
      <c r="G641" t="s">
        <v>191</v>
      </c>
      <c r="H641">
        <v>16850</v>
      </c>
      <c r="I641" t="s">
        <v>192</v>
      </c>
      <c r="J641">
        <v>1E-3</v>
      </c>
      <c r="K641" t="s">
        <v>3</v>
      </c>
      <c r="L641">
        <v>0.99734429999999996</v>
      </c>
      <c r="M641" t="s">
        <v>2</v>
      </c>
      <c r="N641">
        <v>0.61494789999999999</v>
      </c>
      <c r="O641" t="s">
        <v>17</v>
      </c>
      <c r="P641">
        <v>158</v>
      </c>
      <c r="Q641" t="s">
        <v>0</v>
      </c>
      <c r="R641">
        <v>7205.6</v>
      </c>
      <c r="S641" t="s">
        <v>152</v>
      </c>
      <c r="T641">
        <v>2</v>
      </c>
      <c r="U641" t="s">
        <v>153</v>
      </c>
      <c r="V641">
        <v>93</v>
      </c>
      <c r="W641" t="s">
        <v>151</v>
      </c>
      <c r="X641">
        <v>722448</v>
      </c>
      <c r="Y641" t="s">
        <v>1</v>
      </c>
      <c r="Z641" t="s">
        <v>955</v>
      </c>
      <c r="AA641" t="s">
        <v>512</v>
      </c>
      <c r="AB641" t="s">
        <v>1954</v>
      </c>
      <c r="AC641" t="s">
        <v>418</v>
      </c>
      <c r="AD641" t="s">
        <v>1955</v>
      </c>
      <c r="AE641" t="s">
        <v>421</v>
      </c>
      <c r="AF641" t="s">
        <v>1956</v>
      </c>
      <c r="AG641" t="s">
        <v>418</v>
      </c>
      <c r="AH641" t="s">
        <v>1957</v>
      </c>
      <c r="AI641" t="s">
        <v>421</v>
      </c>
      <c r="AJ641" t="s">
        <v>1958</v>
      </c>
      <c r="AK641" t="s">
        <v>421</v>
      </c>
      <c r="AL641" t="s">
        <v>1959</v>
      </c>
      <c r="AM641" t="s">
        <v>421</v>
      </c>
      <c r="AN641" t="s">
        <v>1960</v>
      </c>
      <c r="AO641" t="s">
        <v>418</v>
      </c>
      <c r="AP641" t="s">
        <v>1961</v>
      </c>
      <c r="AQ641" t="s">
        <v>421</v>
      </c>
      <c r="AR641" t="s">
        <v>1962</v>
      </c>
      <c r="AS641" t="s">
        <v>421</v>
      </c>
      <c r="AT641" t="s">
        <v>1963</v>
      </c>
      <c r="AU641" t="s">
        <v>418</v>
      </c>
      <c r="AV641" t="s">
        <v>1964</v>
      </c>
      <c r="AW641" t="s">
        <v>418</v>
      </c>
      <c r="AX641" t="s">
        <v>1965</v>
      </c>
      <c r="AY641" t="s">
        <v>418</v>
      </c>
      <c r="AZ641" t="s">
        <v>1966</v>
      </c>
      <c r="BA641" t="s">
        <v>5</v>
      </c>
      <c r="BB641">
        <v>0.99738210000000005</v>
      </c>
      <c r="BC641" t="s">
        <v>4</v>
      </c>
      <c r="BD641">
        <v>0.59019600000000005</v>
      </c>
    </row>
    <row r="642" spans="1:56" x14ac:dyDescent="0.25">
      <c r="A642" t="str">
        <f t="shared" si="9"/>
        <v>feynman_I_6_2b_29910</v>
      </c>
      <c r="B642" t="s">
        <v>65</v>
      </c>
      <c r="C642" t="s">
        <v>189</v>
      </c>
      <c r="D642">
        <v>7200</v>
      </c>
      <c r="E642" t="s">
        <v>190</v>
      </c>
      <c r="F642">
        <v>1000000</v>
      </c>
      <c r="G642" t="s">
        <v>191</v>
      </c>
      <c r="H642">
        <v>29910</v>
      </c>
      <c r="I642" t="s">
        <v>192</v>
      </c>
      <c r="J642">
        <v>1E-3</v>
      </c>
      <c r="K642" t="s">
        <v>3</v>
      </c>
      <c r="L642">
        <v>0.9927861</v>
      </c>
      <c r="M642" t="s">
        <v>2</v>
      </c>
      <c r="N642">
        <v>5.0920999999999996E-3</v>
      </c>
      <c r="O642" t="s">
        <v>17</v>
      </c>
      <c r="P642">
        <v>25</v>
      </c>
      <c r="Q642" t="s">
        <v>0</v>
      </c>
      <c r="R642">
        <v>6418.1</v>
      </c>
      <c r="S642" t="s">
        <v>152</v>
      </c>
      <c r="T642">
        <v>18</v>
      </c>
      <c r="U642" t="s">
        <v>153</v>
      </c>
      <c r="V642">
        <v>829</v>
      </c>
      <c r="W642" t="s">
        <v>151</v>
      </c>
      <c r="X642">
        <v>1000599</v>
      </c>
      <c r="Y642" t="s">
        <v>1</v>
      </c>
      <c r="Z642" t="s">
        <v>956</v>
      </c>
      <c r="AA642" t="s">
        <v>512</v>
      </c>
      <c r="AB642" t="s">
        <v>1967</v>
      </c>
      <c r="AC642" t="s">
        <v>418</v>
      </c>
      <c r="AD642" t="s">
        <v>1968</v>
      </c>
      <c r="AE642" t="s">
        <v>421</v>
      </c>
      <c r="AF642" t="s">
        <v>1969</v>
      </c>
      <c r="AG642" t="s">
        <v>421</v>
      </c>
      <c r="AH642">
        <v>1.6077682515899999E-2</v>
      </c>
      <c r="AI642" t="s">
        <v>5</v>
      </c>
      <c r="AJ642">
        <v>0.99294570000000004</v>
      </c>
      <c r="AK642" t="s">
        <v>4</v>
      </c>
      <c r="AL642">
        <v>5.0848000000000004E-3</v>
      </c>
    </row>
    <row r="643" spans="1:56" x14ac:dyDescent="0.25">
      <c r="A643" t="str">
        <f t="shared" si="9"/>
        <v>feynman_I_18_4_16850</v>
      </c>
      <c r="B643" t="s">
        <v>85</v>
      </c>
      <c r="C643" t="s">
        <v>189</v>
      </c>
      <c r="D643">
        <v>7200</v>
      </c>
      <c r="E643" t="s">
        <v>190</v>
      </c>
      <c r="F643">
        <v>1000000</v>
      </c>
      <c r="G643" t="s">
        <v>191</v>
      </c>
      <c r="H643">
        <v>16850</v>
      </c>
      <c r="I643" t="s">
        <v>192</v>
      </c>
      <c r="J643">
        <v>1E-3</v>
      </c>
      <c r="K643" t="s">
        <v>3</v>
      </c>
      <c r="L643">
        <v>1</v>
      </c>
      <c r="M643" t="s">
        <v>2</v>
      </c>
      <c r="N643">
        <v>0</v>
      </c>
      <c r="O643" t="s">
        <v>17</v>
      </c>
      <c r="P643">
        <v>28</v>
      </c>
      <c r="Q643" t="s">
        <v>0</v>
      </c>
      <c r="R643">
        <v>3015.9</v>
      </c>
      <c r="S643" t="s">
        <v>152</v>
      </c>
      <c r="T643">
        <v>20</v>
      </c>
      <c r="U643" t="s">
        <v>153</v>
      </c>
      <c r="V643">
        <v>172</v>
      </c>
      <c r="W643" t="s">
        <v>151</v>
      </c>
      <c r="X643">
        <v>381611</v>
      </c>
      <c r="Y643" t="s">
        <v>1</v>
      </c>
      <c r="Z643" t="s">
        <v>957</v>
      </c>
      <c r="AA643" t="s">
        <v>512</v>
      </c>
      <c r="AB643" t="s">
        <v>1970</v>
      </c>
      <c r="AC643" t="s">
        <v>421</v>
      </c>
      <c r="AD643" t="s">
        <v>457</v>
      </c>
      <c r="AE643" t="s">
        <v>421</v>
      </c>
      <c r="AF643" t="s">
        <v>1971</v>
      </c>
      <c r="AG643" t="s">
        <v>421</v>
      </c>
      <c r="AH643" t="s">
        <v>420</v>
      </c>
      <c r="AI643" t="s">
        <v>5</v>
      </c>
      <c r="AJ643">
        <v>1</v>
      </c>
      <c r="AK643" t="s">
        <v>4</v>
      </c>
      <c r="AL643">
        <v>0</v>
      </c>
    </row>
    <row r="644" spans="1:56" x14ac:dyDescent="0.25">
      <c r="A644" t="str">
        <f t="shared" ref="A644:A707" si="10">CONCATENATE(B644, "_", H644)</f>
        <v>feynman_II_6_15b_16850</v>
      </c>
      <c r="B644" t="s">
        <v>115</v>
      </c>
      <c r="C644" t="s">
        <v>189</v>
      </c>
      <c r="D644">
        <v>7200</v>
      </c>
      <c r="E644" t="s">
        <v>190</v>
      </c>
      <c r="F644">
        <v>1000000</v>
      </c>
      <c r="G644" t="s">
        <v>191</v>
      </c>
      <c r="H644">
        <v>16850</v>
      </c>
      <c r="I644" t="s">
        <v>192</v>
      </c>
      <c r="J644">
        <v>1E-3</v>
      </c>
      <c r="K644" t="s">
        <v>3</v>
      </c>
      <c r="L644">
        <v>1</v>
      </c>
      <c r="M644" t="s">
        <v>2</v>
      </c>
      <c r="N644">
        <v>0</v>
      </c>
      <c r="O644" t="s">
        <v>17</v>
      </c>
      <c r="P644">
        <v>20</v>
      </c>
      <c r="Q644" t="s">
        <v>0</v>
      </c>
      <c r="R644">
        <v>2399.9</v>
      </c>
      <c r="S644" t="s">
        <v>152</v>
      </c>
      <c r="T644">
        <v>7</v>
      </c>
      <c r="U644" t="s">
        <v>153</v>
      </c>
      <c r="V644">
        <v>122</v>
      </c>
      <c r="W644" t="s">
        <v>151</v>
      </c>
      <c r="X644">
        <v>331994</v>
      </c>
      <c r="Y644" t="s">
        <v>1</v>
      </c>
      <c r="Z644" t="s">
        <v>958</v>
      </c>
      <c r="AA644" t="s">
        <v>512</v>
      </c>
      <c r="AB644" t="s">
        <v>959</v>
      </c>
      <c r="AC644" t="s">
        <v>5</v>
      </c>
      <c r="AD644">
        <v>1</v>
      </c>
      <c r="AE644" t="s">
        <v>4</v>
      </c>
      <c r="AF644">
        <v>0</v>
      </c>
    </row>
    <row r="645" spans="1:56" x14ac:dyDescent="0.25">
      <c r="A645" t="str">
        <f t="shared" si="10"/>
        <v>feynman_I_13_12_29910</v>
      </c>
      <c r="B645" t="s">
        <v>128</v>
      </c>
      <c r="C645" t="s">
        <v>189</v>
      </c>
      <c r="D645">
        <v>7200</v>
      </c>
      <c r="E645" t="s">
        <v>190</v>
      </c>
      <c r="F645">
        <v>1000000</v>
      </c>
      <c r="G645" t="s">
        <v>191</v>
      </c>
      <c r="H645">
        <v>29910</v>
      </c>
      <c r="I645" t="s">
        <v>192</v>
      </c>
      <c r="J645">
        <v>1E-3</v>
      </c>
      <c r="K645" t="s">
        <v>3</v>
      </c>
      <c r="L645">
        <v>0.99999669999999996</v>
      </c>
      <c r="M645" t="s">
        <v>2</v>
      </c>
      <c r="N645">
        <v>1.6638300000000002E-2</v>
      </c>
      <c r="O645" t="s">
        <v>17</v>
      </c>
      <c r="P645">
        <v>44</v>
      </c>
      <c r="Q645" t="s">
        <v>0</v>
      </c>
      <c r="R645">
        <v>6457.7</v>
      </c>
      <c r="S645" t="s">
        <v>152</v>
      </c>
      <c r="T645">
        <v>5</v>
      </c>
      <c r="U645" t="s">
        <v>153</v>
      </c>
      <c r="V645">
        <v>1038</v>
      </c>
      <c r="W645" t="s">
        <v>151</v>
      </c>
      <c r="X645">
        <v>1002264</v>
      </c>
      <c r="Y645" t="s">
        <v>1</v>
      </c>
      <c r="Z645" t="s">
        <v>960</v>
      </c>
      <c r="AA645" t="s">
        <v>512</v>
      </c>
      <c r="AB645" t="s">
        <v>1972</v>
      </c>
      <c r="AC645" t="s">
        <v>421</v>
      </c>
      <c r="AD645" t="s">
        <v>1973</v>
      </c>
      <c r="AE645" t="s">
        <v>418</v>
      </c>
      <c r="AF645" t="s">
        <v>1974</v>
      </c>
      <c r="AG645" t="s">
        <v>421</v>
      </c>
      <c r="AH645" t="s">
        <v>460</v>
      </c>
      <c r="AI645" t="s">
        <v>5</v>
      </c>
      <c r="AJ645">
        <v>0.99999669999999996</v>
      </c>
      <c r="AK645" t="s">
        <v>4</v>
      </c>
      <c r="AL645">
        <v>1.6464800000000002E-2</v>
      </c>
    </row>
    <row r="646" spans="1:56" x14ac:dyDescent="0.25">
      <c r="A646" t="str">
        <f t="shared" si="10"/>
        <v>strogatz_vdp2_4426</v>
      </c>
      <c r="B646" t="s">
        <v>18</v>
      </c>
      <c r="C646" t="s">
        <v>189</v>
      </c>
      <c r="D646">
        <v>7200</v>
      </c>
      <c r="E646" t="s">
        <v>190</v>
      </c>
      <c r="F646">
        <v>1000000</v>
      </c>
      <c r="G646" t="s">
        <v>191</v>
      </c>
      <c r="H646">
        <v>4426</v>
      </c>
      <c r="I646" t="s">
        <v>192</v>
      </c>
      <c r="J646">
        <v>1E-3</v>
      </c>
      <c r="K646" t="s">
        <v>3</v>
      </c>
      <c r="L646">
        <v>1</v>
      </c>
      <c r="M646" t="s">
        <v>2</v>
      </c>
      <c r="N646">
        <v>0</v>
      </c>
      <c r="O646" t="s">
        <v>17</v>
      </c>
      <c r="P646">
        <v>4</v>
      </c>
      <c r="Q646" t="s">
        <v>0</v>
      </c>
      <c r="R646">
        <v>0.6</v>
      </c>
      <c r="S646" t="s">
        <v>152</v>
      </c>
      <c r="T646">
        <v>1</v>
      </c>
      <c r="U646" t="s">
        <v>153</v>
      </c>
      <c r="V646">
        <v>2</v>
      </c>
      <c r="W646" t="s">
        <v>151</v>
      </c>
      <c r="X646">
        <v>451</v>
      </c>
      <c r="Y646" t="s">
        <v>1</v>
      </c>
      <c r="Z646" t="s">
        <v>511</v>
      </c>
      <c r="AA646" t="s">
        <v>512</v>
      </c>
      <c r="AB646" t="e" cm="1">
        <f t="array" ref="AB646">-0.1*x0</f>
        <v>#NAME?</v>
      </c>
      <c r="AC646" t="s">
        <v>5</v>
      </c>
      <c r="AD646">
        <v>1</v>
      </c>
      <c r="AE646" t="s">
        <v>4</v>
      </c>
      <c r="AF646">
        <v>0</v>
      </c>
    </row>
    <row r="647" spans="1:56" x14ac:dyDescent="0.25">
      <c r="A647" t="str">
        <f t="shared" si="10"/>
        <v>feynman_I_14_4_4426</v>
      </c>
      <c r="B647" t="s">
        <v>41</v>
      </c>
      <c r="C647" t="s">
        <v>189</v>
      </c>
      <c r="D647">
        <v>7200</v>
      </c>
      <c r="E647" t="s">
        <v>190</v>
      </c>
      <c r="F647">
        <v>1000000</v>
      </c>
      <c r="G647" t="s">
        <v>191</v>
      </c>
      <c r="H647">
        <v>4426</v>
      </c>
      <c r="I647" t="s">
        <v>192</v>
      </c>
      <c r="J647">
        <v>1E-3</v>
      </c>
      <c r="K647" t="s">
        <v>3</v>
      </c>
      <c r="L647">
        <v>1</v>
      </c>
      <c r="M647" t="s">
        <v>2</v>
      </c>
      <c r="N647">
        <v>0</v>
      </c>
      <c r="O647" t="s">
        <v>17</v>
      </c>
      <c r="P647">
        <v>8</v>
      </c>
      <c r="Q647" t="s">
        <v>0</v>
      </c>
      <c r="R647">
        <v>4.4000000000000004</v>
      </c>
      <c r="S647" t="s">
        <v>152</v>
      </c>
      <c r="T647">
        <v>1</v>
      </c>
      <c r="U647" t="s">
        <v>153</v>
      </c>
      <c r="V647">
        <v>3</v>
      </c>
      <c r="W647" t="s">
        <v>151</v>
      </c>
      <c r="X647">
        <v>1040</v>
      </c>
      <c r="Y647" t="s">
        <v>1</v>
      </c>
      <c r="Z647" t="s">
        <v>523</v>
      </c>
      <c r="AA647" t="s">
        <v>512</v>
      </c>
      <c r="AB647" t="s">
        <v>524</v>
      </c>
      <c r="AC647" t="s">
        <v>5</v>
      </c>
      <c r="AD647">
        <v>1</v>
      </c>
      <c r="AE647" t="s">
        <v>4</v>
      </c>
      <c r="AF647">
        <v>0</v>
      </c>
    </row>
    <row r="648" spans="1:56" x14ac:dyDescent="0.25">
      <c r="A648" t="str">
        <f t="shared" si="10"/>
        <v>feynman_II_4_23_4426</v>
      </c>
      <c r="B648" t="s">
        <v>81</v>
      </c>
      <c r="C648" t="s">
        <v>189</v>
      </c>
      <c r="D648">
        <v>7200</v>
      </c>
      <c r="E648" t="s">
        <v>190</v>
      </c>
      <c r="F648">
        <v>1000000</v>
      </c>
      <c r="G648" t="s">
        <v>191</v>
      </c>
      <c r="H648">
        <v>4426</v>
      </c>
      <c r="I648" t="s">
        <v>192</v>
      </c>
      <c r="J648">
        <v>1E-3</v>
      </c>
      <c r="K648" t="s">
        <v>3</v>
      </c>
      <c r="L648">
        <v>1</v>
      </c>
      <c r="M648" t="s">
        <v>2</v>
      </c>
      <c r="N648">
        <v>0</v>
      </c>
      <c r="O648" t="s">
        <v>17</v>
      </c>
      <c r="P648">
        <v>12</v>
      </c>
      <c r="Q648" t="s">
        <v>0</v>
      </c>
      <c r="R648">
        <v>7.9</v>
      </c>
      <c r="S648" t="s">
        <v>152</v>
      </c>
      <c r="T648">
        <v>1</v>
      </c>
      <c r="U648" t="s">
        <v>153</v>
      </c>
      <c r="V648">
        <v>3</v>
      </c>
      <c r="W648" t="s">
        <v>151</v>
      </c>
      <c r="X648">
        <v>1776</v>
      </c>
      <c r="Y648" t="s">
        <v>1</v>
      </c>
      <c r="Z648" t="s">
        <v>539</v>
      </c>
      <c r="AA648" t="s">
        <v>512</v>
      </c>
      <c r="AB648" t="s">
        <v>540</v>
      </c>
      <c r="AC648" t="s">
        <v>5</v>
      </c>
      <c r="AD648">
        <v>1</v>
      </c>
      <c r="AE648" t="s">
        <v>4</v>
      </c>
      <c r="AF648">
        <v>0</v>
      </c>
    </row>
    <row r="649" spans="1:56" x14ac:dyDescent="0.25">
      <c r="A649" t="str">
        <f t="shared" si="10"/>
        <v>feynman_I_34_8_4426</v>
      </c>
      <c r="B649" t="s">
        <v>102</v>
      </c>
      <c r="C649" t="s">
        <v>189</v>
      </c>
      <c r="D649">
        <v>7200</v>
      </c>
      <c r="E649" t="s">
        <v>190</v>
      </c>
      <c r="F649">
        <v>1000000</v>
      </c>
      <c r="G649" t="s">
        <v>191</v>
      </c>
      <c r="H649">
        <v>4426</v>
      </c>
      <c r="I649" t="s">
        <v>192</v>
      </c>
      <c r="J649">
        <v>1E-3</v>
      </c>
      <c r="K649" t="s">
        <v>3</v>
      </c>
      <c r="L649">
        <v>1</v>
      </c>
      <c r="M649" t="s">
        <v>2</v>
      </c>
      <c r="N649">
        <v>0</v>
      </c>
      <c r="O649" t="s">
        <v>17</v>
      </c>
      <c r="P649">
        <v>12</v>
      </c>
      <c r="Q649" t="s">
        <v>0</v>
      </c>
      <c r="R649">
        <v>12</v>
      </c>
      <c r="S649" t="s">
        <v>152</v>
      </c>
      <c r="T649">
        <v>1</v>
      </c>
      <c r="U649" t="s">
        <v>153</v>
      </c>
      <c r="V649">
        <v>4</v>
      </c>
      <c r="W649" t="s">
        <v>151</v>
      </c>
      <c r="X649">
        <v>2582</v>
      </c>
      <c r="Y649" t="s">
        <v>1</v>
      </c>
      <c r="Z649" t="s">
        <v>555</v>
      </c>
      <c r="AA649" t="s">
        <v>512</v>
      </c>
      <c r="AB649" t="s">
        <v>556</v>
      </c>
      <c r="AC649" t="s">
        <v>5</v>
      </c>
      <c r="AD649">
        <v>1</v>
      </c>
      <c r="AE649" t="s">
        <v>4</v>
      </c>
      <c r="AF649">
        <v>0</v>
      </c>
    </row>
    <row r="650" spans="1:56" x14ac:dyDescent="0.25">
      <c r="A650" t="str">
        <f t="shared" si="10"/>
        <v>feynman_II_15_5_4426</v>
      </c>
      <c r="B650" t="s">
        <v>69</v>
      </c>
      <c r="C650" t="s">
        <v>189</v>
      </c>
      <c r="D650">
        <v>7200</v>
      </c>
      <c r="E650" t="s">
        <v>190</v>
      </c>
      <c r="F650">
        <v>1000000</v>
      </c>
      <c r="G650" t="s">
        <v>191</v>
      </c>
      <c r="H650">
        <v>4426</v>
      </c>
      <c r="I650" t="s">
        <v>192</v>
      </c>
      <c r="J650">
        <v>1E-3</v>
      </c>
      <c r="K650" t="s">
        <v>3</v>
      </c>
      <c r="L650">
        <v>1</v>
      </c>
      <c r="M650" t="s">
        <v>2</v>
      </c>
      <c r="N650">
        <v>0</v>
      </c>
      <c r="O650" t="s">
        <v>17</v>
      </c>
      <c r="P650">
        <v>9</v>
      </c>
      <c r="Q650" t="s">
        <v>0</v>
      </c>
      <c r="R650">
        <v>87.7</v>
      </c>
      <c r="S650" t="s">
        <v>152</v>
      </c>
      <c r="T650">
        <v>1</v>
      </c>
      <c r="U650" t="s">
        <v>153</v>
      </c>
      <c r="V650">
        <v>12</v>
      </c>
      <c r="W650" t="s">
        <v>151</v>
      </c>
      <c r="X650">
        <v>14915</v>
      </c>
      <c r="Y650" t="s">
        <v>1</v>
      </c>
      <c r="Z650" t="s">
        <v>580</v>
      </c>
      <c r="AA650" t="s">
        <v>512</v>
      </c>
      <c r="AB650" t="e" cm="1">
        <f t="array" ref="AB650">-1*x0*X1*COS(X2)</f>
        <v>#NAME?</v>
      </c>
      <c r="AC650" t="s">
        <v>5</v>
      </c>
      <c r="AD650">
        <v>1</v>
      </c>
      <c r="AE650" t="s">
        <v>4</v>
      </c>
      <c r="AF650">
        <v>0</v>
      </c>
    </row>
    <row r="651" spans="1:56" x14ac:dyDescent="0.25">
      <c r="A651" t="str">
        <f t="shared" si="10"/>
        <v>feynman_test_20_5390</v>
      </c>
      <c r="B651" t="s">
        <v>148</v>
      </c>
      <c r="C651" t="s">
        <v>189</v>
      </c>
      <c r="D651">
        <v>7200</v>
      </c>
      <c r="E651" t="s">
        <v>190</v>
      </c>
      <c r="F651">
        <v>1000000</v>
      </c>
      <c r="G651" t="s">
        <v>191</v>
      </c>
      <c r="H651">
        <v>5390</v>
      </c>
      <c r="I651" t="s">
        <v>192</v>
      </c>
      <c r="J651">
        <v>1E-3</v>
      </c>
      <c r="K651" t="s">
        <v>3</v>
      </c>
      <c r="L651">
        <v>-27912.9906157</v>
      </c>
      <c r="M651" t="s">
        <v>2</v>
      </c>
      <c r="N651">
        <v>2486.6235849999998</v>
      </c>
      <c r="O651" t="s">
        <v>17</v>
      </c>
      <c r="P651">
        <v>116</v>
      </c>
      <c r="Q651" t="s">
        <v>0</v>
      </c>
      <c r="R651">
        <v>7206.8</v>
      </c>
      <c r="S651" t="s">
        <v>152</v>
      </c>
      <c r="T651">
        <v>3</v>
      </c>
      <c r="U651" t="s">
        <v>153</v>
      </c>
      <c r="V651">
        <v>81</v>
      </c>
      <c r="W651" t="s">
        <v>151</v>
      </c>
      <c r="X651">
        <v>708511</v>
      </c>
      <c r="Y651" t="s">
        <v>1</v>
      </c>
      <c r="Z651" t="s">
        <v>961</v>
      </c>
      <c r="AA651" t="s">
        <v>512</v>
      </c>
      <c r="AB651" t="s">
        <v>1975</v>
      </c>
      <c r="AC651" t="s">
        <v>421</v>
      </c>
      <c r="AD651" t="s">
        <v>1976</v>
      </c>
      <c r="AE651" t="s">
        <v>421</v>
      </c>
      <c r="AF651" t="s">
        <v>1977</v>
      </c>
      <c r="AG651" t="s">
        <v>421</v>
      </c>
      <c r="AH651" t="s">
        <v>1978</v>
      </c>
      <c r="AI651" t="s">
        <v>421</v>
      </c>
      <c r="AJ651" t="s">
        <v>1979</v>
      </c>
      <c r="AK651" t="s">
        <v>418</v>
      </c>
      <c r="AL651" t="s">
        <v>1980</v>
      </c>
      <c r="AM651" t="s">
        <v>421</v>
      </c>
      <c r="AN651" t="s">
        <v>1981</v>
      </c>
      <c r="AO651" t="s">
        <v>421</v>
      </c>
      <c r="AP651">
        <v>7.8232981334299997E-2</v>
      </c>
      <c r="AQ651" t="s">
        <v>5</v>
      </c>
      <c r="AR651">
        <v>-45722.608071299997</v>
      </c>
      <c r="AS651" t="s">
        <v>4</v>
      </c>
      <c r="AT651">
        <v>3284.6660323999999</v>
      </c>
    </row>
    <row r="652" spans="1:56" x14ac:dyDescent="0.25">
      <c r="A652" t="str">
        <f t="shared" si="10"/>
        <v>feynman_I_40_1_16850</v>
      </c>
      <c r="B652" t="s">
        <v>144</v>
      </c>
      <c r="C652" t="s">
        <v>189</v>
      </c>
      <c r="D652">
        <v>7200</v>
      </c>
      <c r="E652" t="s">
        <v>190</v>
      </c>
      <c r="F652">
        <v>1000000</v>
      </c>
      <c r="G652" t="s">
        <v>191</v>
      </c>
      <c r="H652">
        <v>16850</v>
      </c>
      <c r="I652" t="s">
        <v>192</v>
      </c>
      <c r="J652">
        <v>1E-3</v>
      </c>
      <c r="K652" t="s">
        <v>3</v>
      </c>
      <c r="L652">
        <v>0.99931789999999998</v>
      </c>
      <c r="M652" t="s">
        <v>2</v>
      </c>
      <c r="N652">
        <v>1.7049499999999999E-2</v>
      </c>
      <c r="O652" t="s">
        <v>17</v>
      </c>
      <c r="P652">
        <v>37</v>
      </c>
      <c r="Q652" t="s">
        <v>0</v>
      </c>
      <c r="R652">
        <v>7124.4</v>
      </c>
      <c r="S652" t="s">
        <v>152</v>
      </c>
      <c r="T652">
        <v>7</v>
      </c>
      <c r="U652" t="s">
        <v>153</v>
      </c>
      <c r="V652">
        <v>1105</v>
      </c>
      <c r="W652" t="s">
        <v>151</v>
      </c>
      <c r="X652">
        <v>1002539</v>
      </c>
      <c r="Y652" t="s">
        <v>1</v>
      </c>
      <c r="Z652" t="s">
        <v>962</v>
      </c>
      <c r="AA652" t="s">
        <v>512</v>
      </c>
      <c r="AB652" t="e" cm="1">
        <f t="array" ref="AB652">-0.0112405364473*x0</f>
        <v>#NAME?</v>
      </c>
      <c r="AC652" t="s">
        <v>421</v>
      </c>
      <c r="AD652" t="s">
        <v>1982</v>
      </c>
      <c r="AE652" t="s">
        <v>421</v>
      </c>
      <c r="AF652" t="s">
        <v>1983</v>
      </c>
      <c r="AG652" t="s">
        <v>5</v>
      </c>
      <c r="AH652">
        <v>0.99930129999999995</v>
      </c>
      <c r="AI652" t="s">
        <v>4</v>
      </c>
      <c r="AJ652">
        <v>1.7186099999999999E-2</v>
      </c>
    </row>
    <row r="653" spans="1:56" x14ac:dyDescent="0.25">
      <c r="A653" t="str">
        <f t="shared" si="10"/>
        <v>feynman_test_8_29910</v>
      </c>
      <c r="B653" t="s">
        <v>87</v>
      </c>
      <c r="C653" t="s">
        <v>189</v>
      </c>
      <c r="D653">
        <v>7200</v>
      </c>
      <c r="E653" t="s">
        <v>190</v>
      </c>
      <c r="F653">
        <v>1000000</v>
      </c>
      <c r="G653" t="s">
        <v>191</v>
      </c>
      <c r="H653">
        <v>29910</v>
      </c>
      <c r="I653" t="s">
        <v>192</v>
      </c>
      <c r="J653">
        <v>1E-3</v>
      </c>
      <c r="K653" t="s">
        <v>3</v>
      </c>
      <c r="L653">
        <v>0.99741299999999999</v>
      </c>
      <c r="M653" t="s">
        <v>2</v>
      </c>
      <c r="N653">
        <v>2.28481E-2</v>
      </c>
      <c r="O653" t="s">
        <v>17</v>
      </c>
      <c r="P653">
        <v>49</v>
      </c>
      <c r="Q653" t="s">
        <v>0</v>
      </c>
      <c r="R653">
        <v>7200.7</v>
      </c>
      <c r="S653" t="s">
        <v>152</v>
      </c>
      <c r="T653">
        <v>12</v>
      </c>
      <c r="U653" t="s">
        <v>153</v>
      </c>
      <c r="V653">
        <v>334</v>
      </c>
      <c r="W653" t="s">
        <v>151</v>
      </c>
      <c r="X653">
        <v>872577</v>
      </c>
      <c r="Y653" t="s">
        <v>1</v>
      </c>
      <c r="Z653" t="s">
        <v>963</v>
      </c>
      <c r="AA653" t="s">
        <v>512</v>
      </c>
      <c r="AB653" t="s">
        <v>1984</v>
      </c>
      <c r="AC653" t="s">
        <v>418</v>
      </c>
      <c r="AD653" t="s">
        <v>1985</v>
      </c>
      <c r="AE653" t="s">
        <v>421</v>
      </c>
      <c r="AF653" t="s">
        <v>1986</v>
      </c>
      <c r="AG653" t="s">
        <v>421</v>
      </c>
      <c r="AH653" t="s">
        <v>1987</v>
      </c>
      <c r="AI653" t="s">
        <v>418</v>
      </c>
      <c r="AJ653" t="s">
        <v>1988</v>
      </c>
      <c r="AK653" t="s">
        <v>421</v>
      </c>
      <c r="AL653" t="s">
        <v>1989</v>
      </c>
      <c r="AM653" t="s">
        <v>421</v>
      </c>
      <c r="AN653">
        <v>1.9152517475335999</v>
      </c>
      <c r="AO653" t="s">
        <v>5</v>
      </c>
      <c r="AP653">
        <v>0.99746860000000004</v>
      </c>
      <c r="AQ653" t="s">
        <v>4</v>
      </c>
      <c r="AR653">
        <v>2.2721600000000002E-2</v>
      </c>
    </row>
    <row r="654" spans="1:56" x14ac:dyDescent="0.25">
      <c r="A654" t="str">
        <f t="shared" si="10"/>
        <v>feynman_II_24_17_16850</v>
      </c>
      <c r="B654" t="s">
        <v>49</v>
      </c>
      <c r="C654" t="s">
        <v>189</v>
      </c>
      <c r="D654">
        <v>7200</v>
      </c>
      <c r="E654" t="s">
        <v>190</v>
      </c>
      <c r="F654">
        <v>1000000</v>
      </c>
      <c r="G654" t="s">
        <v>191</v>
      </c>
      <c r="H654">
        <v>16850</v>
      </c>
      <c r="I654" t="s">
        <v>192</v>
      </c>
      <c r="J654">
        <v>1E-3</v>
      </c>
      <c r="K654" t="s">
        <v>3</v>
      </c>
      <c r="L654">
        <v>0.99997119999999995</v>
      </c>
      <c r="M654" t="s">
        <v>2</v>
      </c>
      <c r="N654">
        <v>4.6232000000000001E-3</v>
      </c>
      <c r="O654" t="s">
        <v>17</v>
      </c>
      <c r="P654">
        <v>22</v>
      </c>
      <c r="Q654" t="s">
        <v>0</v>
      </c>
      <c r="R654">
        <v>5604.8</v>
      </c>
      <c r="S654" t="s">
        <v>152</v>
      </c>
      <c r="T654">
        <v>7</v>
      </c>
      <c r="U654" t="s">
        <v>153</v>
      </c>
      <c r="V654">
        <v>988</v>
      </c>
      <c r="W654" t="s">
        <v>151</v>
      </c>
      <c r="X654">
        <v>1000215</v>
      </c>
      <c r="Y654" t="s">
        <v>1</v>
      </c>
      <c r="Z654" t="s">
        <v>964</v>
      </c>
      <c r="AA654" t="s">
        <v>512</v>
      </c>
      <c r="AB654" t="s">
        <v>1990</v>
      </c>
      <c r="AC654" t="s">
        <v>421</v>
      </c>
      <c r="AD654" t="s">
        <v>1991</v>
      </c>
      <c r="AE654" t="s">
        <v>421</v>
      </c>
      <c r="AF654">
        <v>7.3849087516E-3</v>
      </c>
      <c r="AG654" t="s">
        <v>5</v>
      </c>
      <c r="AH654">
        <v>0.9999709</v>
      </c>
      <c r="AI654" t="s">
        <v>4</v>
      </c>
      <c r="AJ654">
        <v>4.6293999999999997E-3</v>
      </c>
    </row>
    <row r="655" spans="1:56" x14ac:dyDescent="0.25">
      <c r="A655" t="str">
        <f t="shared" si="10"/>
        <v>feynman_I_34_27_29910</v>
      </c>
      <c r="B655" t="s">
        <v>34</v>
      </c>
      <c r="C655" t="s">
        <v>189</v>
      </c>
      <c r="D655">
        <v>7200</v>
      </c>
      <c r="E655" t="s">
        <v>190</v>
      </c>
      <c r="F655">
        <v>1000000</v>
      </c>
      <c r="G655" t="s">
        <v>191</v>
      </c>
      <c r="H655">
        <v>29910</v>
      </c>
      <c r="I655" t="s">
        <v>192</v>
      </c>
      <c r="J655">
        <v>1E-3</v>
      </c>
      <c r="K655" t="s">
        <v>3</v>
      </c>
      <c r="L655">
        <v>1</v>
      </c>
      <c r="M655" t="s">
        <v>2</v>
      </c>
      <c r="N655">
        <v>0</v>
      </c>
      <c r="O655" t="s">
        <v>17</v>
      </c>
      <c r="P655">
        <v>6</v>
      </c>
      <c r="Q655" t="s">
        <v>0</v>
      </c>
      <c r="R655">
        <v>2.2000000000000002</v>
      </c>
      <c r="S655" t="s">
        <v>152</v>
      </c>
      <c r="T655">
        <v>1</v>
      </c>
      <c r="U655" t="s">
        <v>153</v>
      </c>
      <c r="V655">
        <v>2</v>
      </c>
      <c r="W655" t="s">
        <v>151</v>
      </c>
      <c r="X655">
        <v>520</v>
      </c>
      <c r="Y655" t="s">
        <v>1</v>
      </c>
      <c r="Z655" t="s">
        <v>517</v>
      </c>
      <c r="AA655" t="s">
        <v>512</v>
      </c>
      <c r="AB655" t="s">
        <v>518</v>
      </c>
      <c r="AC655" t="s">
        <v>5</v>
      </c>
      <c r="AD655">
        <v>1</v>
      </c>
      <c r="AE655" t="s">
        <v>4</v>
      </c>
      <c r="AF655">
        <v>0</v>
      </c>
    </row>
    <row r="656" spans="1:56" x14ac:dyDescent="0.25">
      <c r="A656" t="str">
        <f t="shared" si="10"/>
        <v>feynman_II_27_18_29910</v>
      </c>
      <c r="B656" t="s">
        <v>43</v>
      </c>
      <c r="C656" t="s">
        <v>189</v>
      </c>
      <c r="D656">
        <v>7200</v>
      </c>
      <c r="E656" t="s">
        <v>190</v>
      </c>
      <c r="F656">
        <v>1000000</v>
      </c>
      <c r="G656" t="s">
        <v>191</v>
      </c>
      <c r="H656">
        <v>29910</v>
      </c>
      <c r="I656" t="s">
        <v>192</v>
      </c>
      <c r="J656">
        <v>1E-3</v>
      </c>
      <c r="K656" t="s">
        <v>3</v>
      </c>
      <c r="L656">
        <v>1</v>
      </c>
      <c r="M656" t="s">
        <v>2</v>
      </c>
      <c r="N656">
        <v>0</v>
      </c>
      <c r="O656" t="s">
        <v>17</v>
      </c>
      <c r="P656">
        <v>8</v>
      </c>
      <c r="Q656" t="s">
        <v>0</v>
      </c>
      <c r="R656">
        <v>6.4</v>
      </c>
      <c r="S656" t="s">
        <v>152</v>
      </c>
      <c r="T656">
        <v>1</v>
      </c>
      <c r="U656" t="s">
        <v>153</v>
      </c>
      <c r="V656">
        <v>3</v>
      </c>
      <c r="W656" t="s">
        <v>151</v>
      </c>
      <c r="X656">
        <v>1351</v>
      </c>
      <c r="Y656" t="s">
        <v>1</v>
      </c>
      <c r="Z656" t="s">
        <v>527</v>
      </c>
      <c r="AA656" t="s">
        <v>512</v>
      </c>
      <c r="AB656" t="s">
        <v>528</v>
      </c>
      <c r="AC656" t="s">
        <v>5</v>
      </c>
      <c r="AD656">
        <v>1</v>
      </c>
      <c r="AE656" t="s">
        <v>4</v>
      </c>
      <c r="AF656">
        <v>0</v>
      </c>
    </row>
    <row r="657" spans="1:46" x14ac:dyDescent="0.25">
      <c r="A657" t="str">
        <f t="shared" si="10"/>
        <v>feynman_II_37_1_29910</v>
      </c>
      <c r="B657" t="s">
        <v>75</v>
      </c>
      <c r="C657" t="s">
        <v>189</v>
      </c>
      <c r="D657">
        <v>7200</v>
      </c>
      <c r="E657" t="s">
        <v>190</v>
      </c>
      <c r="F657">
        <v>1000000</v>
      </c>
      <c r="G657" t="s">
        <v>191</v>
      </c>
      <c r="H657">
        <v>29910</v>
      </c>
      <c r="I657" t="s">
        <v>192</v>
      </c>
      <c r="J657">
        <v>1E-3</v>
      </c>
      <c r="K657" t="s">
        <v>3</v>
      </c>
      <c r="L657">
        <v>1</v>
      </c>
      <c r="M657" t="s">
        <v>2</v>
      </c>
      <c r="N657">
        <v>0</v>
      </c>
      <c r="O657" t="s">
        <v>17</v>
      </c>
      <c r="P657">
        <v>14</v>
      </c>
      <c r="Q657" t="s">
        <v>0</v>
      </c>
      <c r="R657">
        <v>10.199999999999999</v>
      </c>
      <c r="S657" t="s">
        <v>152</v>
      </c>
      <c r="T657">
        <v>1</v>
      </c>
      <c r="U657" t="s">
        <v>153</v>
      </c>
      <c r="V657">
        <v>4</v>
      </c>
      <c r="W657" t="s">
        <v>151</v>
      </c>
      <c r="X657">
        <v>2172</v>
      </c>
      <c r="Y657" t="s">
        <v>1</v>
      </c>
      <c r="Z657" t="s">
        <v>547</v>
      </c>
      <c r="AA657" t="s">
        <v>512</v>
      </c>
      <c r="AB657" t="s">
        <v>548</v>
      </c>
      <c r="AC657" t="s">
        <v>421</v>
      </c>
      <c r="AD657" t="s">
        <v>422</v>
      </c>
      <c r="AE657" t="s">
        <v>5</v>
      </c>
      <c r="AF657">
        <v>1</v>
      </c>
      <c r="AG657" t="s">
        <v>4</v>
      </c>
      <c r="AH657">
        <v>0</v>
      </c>
    </row>
    <row r="658" spans="1:46" x14ac:dyDescent="0.25">
      <c r="A658" t="str">
        <f t="shared" si="10"/>
        <v>feynman_II_10_9_29910</v>
      </c>
      <c r="B658" t="s">
        <v>68</v>
      </c>
      <c r="C658" t="s">
        <v>189</v>
      </c>
      <c r="D658">
        <v>7200</v>
      </c>
      <c r="E658" t="s">
        <v>190</v>
      </c>
      <c r="F658">
        <v>1000000</v>
      </c>
      <c r="G658" t="s">
        <v>191</v>
      </c>
      <c r="H658">
        <v>29910</v>
      </c>
      <c r="I658" t="s">
        <v>192</v>
      </c>
      <c r="J658">
        <v>1E-3</v>
      </c>
      <c r="K658" t="s">
        <v>3</v>
      </c>
      <c r="L658">
        <v>1</v>
      </c>
      <c r="M658" t="s">
        <v>2</v>
      </c>
      <c r="N658">
        <v>0</v>
      </c>
      <c r="O658" t="s">
        <v>17</v>
      </c>
      <c r="P658">
        <v>16</v>
      </c>
      <c r="Q658" t="s">
        <v>0</v>
      </c>
      <c r="R658">
        <v>13.4</v>
      </c>
      <c r="S658" t="s">
        <v>152</v>
      </c>
      <c r="T658">
        <v>1</v>
      </c>
      <c r="U658" t="s">
        <v>153</v>
      </c>
      <c r="V658">
        <v>4</v>
      </c>
      <c r="W658" t="s">
        <v>151</v>
      </c>
      <c r="X658">
        <v>2885</v>
      </c>
      <c r="Y658" t="s">
        <v>1</v>
      </c>
      <c r="Z658" t="s">
        <v>565</v>
      </c>
      <c r="AA658" t="s">
        <v>512</v>
      </c>
      <c r="AB658" t="s">
        <v>566</v>
      </c>
      <c r="AC658" t="s">
        <v>418</v>
      </c>
      <c r="AD658" t="s">
        <v>424</v>
      </c>
      <c r="AE658" t="s">
        <v>5</v>
      </c>
      <c r="AF658">
        <v>1</v>
      </c>
      <c r="AG658" t="s">
        <v>4</v>
      </c>
      <c r="AH658">
        <v>0</v>
      </c>
    </row>
    <row r="659" spans="1:46" x14ac:dyDescent="0.25">
      <c r="A659" t="str">
        <f t="shared" si="10"/>
        <v>feynman_I_38_12_29910</v>
      </c>
      <c r="B659" t="s">
        <v>104</v>
      </c>
      <c r="C659" t="s">
        <v>189</v>
      </c>
      <c r="D659">
        <v>7200</v>
      </c>
      <c r="E659" t="s">
        <v>190</v>
      </c>
      <c r="F659">
        <v>1000000</v>
      </c>
      <c r="G659" t="s">
        <v>191</v>
      </c>
      <c r="H659">
        <v>29910</v>
      </c>
      <c r="I659" t="s">
        <v>192</v>
      </c>
      <c r="J659">
        <v>1E-3</v>
      </c>
      <c r="K659" t="s">
        <v>3</v>
      </c>
      <c r="L659">
        <v>1</v>
      </c>
      <c r="M659" t="s">
        <v>2</v>
      </c>
      <c r="N659">
        <v>0</v>
      </c>
      <c r="O659" t="s">
        <v>17</v>
      </c>
      <c r="P659">
        <v>16</v>
      </c>
      <c r="Q659" t="s">
        <v>0</v>
      </c>
      <c r="R659">
        <v>26.3</v>
      </c>
      <c r="S659" t="s">
        <v>152</v>
      </c>
      <c r="T659">
        <v>1</v>
      </c>
      <c r="U659" t="s">
        <v>153</v>
      </c>
      <c r="V659">
        <v>6</v>
      </c>
      <c r="W659" t="s">
        <v>151</v>
      </c>
      <c r="X659">
        <v>5419</v>
      </c>
      <c r="Y659" t="s">
        <v>1</v>
      </c>
      <c r="Z659" t="s">
        <v>581</v>
      </c>
      <c r="AA659" t="s">
        <v>512</v>
      </c>
      <c r="AB659" t="s">
        <v>582</v>
      </c>
      <c r="AC659" t="s">
        <v>5</v>
      </c>
      <c r="AD659">
        <v>1</v>
      </c>
      <c r="AE659" t="s">
        <v>4</v>
      </c>
      <c r="AF659">
        <v>0</v>
      </c>
    </row>
    <row r="660" spans="1:46" x14ac:dyDescent="0.25">
      <c r="A660" t="str">
        <f t="shared" si="10"/>
        <v>feynman_II_15_4_29910</v>
      </c>
      <c r="B660" t="s">
        <v>70</v>
      </c>
      <c r="C660" t="s">
        <v>189</v>
      </c>
      <c r="D660">
        <v>7200</v>
      </c>
      <c r="E660" t="s">
        <v>190</v>
      </c>
      <c r="F660">
        <v>1000000</v>
      </c>
      <c r="G660" t="s">
        <v>191</v>
      </c>
      <c r="H660">
        <v>29910</v>
      </c>
      <c r="I660" t="s">
        <v>192</v>
      </c>
      <c r="J660">
        <v>1E-3</v>
      </c>
      <c r="K660" t="s">
        <v>3</v>
      </c>
      <c r="L660">
        <v>1</v>
      </c>
      <c r="M660" t="s">
        <v>2</v>
      </c>
      <c r="N660">
        <v>0</v>
      </c>
      <c r="O660" t="s">
        <v>17</v>
      </c>
      <c r="P660">
        <v>9</v>
      </c>
      <c r="Q660" t="s">
        <v>0</v>
      </c>
      <c r="R660">
        <v>28.6</v>
      </c>
      <c r="S660" t="s">
        <v>152</v>
      </c>
      <c r="T660">
        <v>1</v>
      </c>
      <c r="U660" t="s">
        <v>153</v>
      </c>
      <c r="V660">
        <v>8</v>
      </c>
      <c r="W660" t="s">
        <v>151</v>
      </c>
      <c r="X660">
        <v>5756</v>
      </c>
      <c r="Y660" t="s">
        <v>1</v>
      </c>
      <c r="Z660" t="s">
        <v>580</v>
      </c>
      <c r="AA660" t="s">
        <v>512</v>
      </c>
      <c r="AB660" t="e" cm="1">
        <f t="array" ref="AB660">-1*x0*X1*COS(X2)</f>
        <v>#NAME?</v>
      </c>
      <c r="AC660" t="s">
        <v>5</v>
      </c>
      <c r="AD660">
        <v>1</v>
      </c>
      <c r="AE660" t="s">
        <v>4</v>
      </c>
      <c r="AF660">
        <v>0</v>
      </c>
    </row>
    <row r="661" spans="1:46" x14ac:dyDescent="0.25">
      <c r="A661" t="str">
        <f t="shared" si="10"/>
        <v>feynman_III_19_51_4426</v>
      </c>
      <c r="B661" t="s">
        <v>135</v>
      </c>
      <c r="C661" t="s">
        <v>189</v>
      </c>
      <c r="D661">
        <v>7200</v>
      </c>
      <c r="E661" t="s">
        <v>190</v>
      </c>
      <c r="F661">
        <v>1000000</v>
      </c>
      <c r="G661" t="s">
        <v>191</v>
      </c>
      <c r="H661">
        <v>4426</v>
      </c>
      <c r="I661" t="s">
        <v>192</v>
      </c>
      <c r="J661">
        <v>1E-3</v>
      </c>
      <c r="K661" t="s">
        <v>3</v>
      </c>
      <c r="L661">
        <v>1</v>
      </c>
      <c r="M661" t="s">
        <v>2</v>
      </c>
      <c r="N661">
        <v>0</v>
      </c>
      <c r="O661" t="s">
        <v>17</v>
      </c>
      <c r="P661">
        <v>22</v>
      </c>
      <c r="Q661" t="s">
        <v>0</v>
      </c>
      <c r="R661">
        <v>2303.5</v>
      </c>
      <c r="S661" t="s">
        <v>152</v>
      </c>
      <c r="T661">
        <v>9</v>
      </c>
      <c r="U661" t="s">
        <v>153</v>
      </c>
      <c r="V661">
        <v>109</v>
      </c>
      <c r="W661" t="s">
        <v>151</v>
      </c>
      <c r="X661">
        <v>337511</v>
      </c>
      <c r="Y661" t="s">
        <v>1</v>
      </c>
      <c r="Z661" t="s">
        <v>965</v>
      </c>
      <c r="AA661" t="s">
        <v>512</v>
      </c>
      <c r="AB661" t="s">
        <v>966</v>
      </c>
      <c r="AC661" t="s">
        <v>5</v>
      </c>
      <c r="AD661">
        <v>1</v>
      </c>
      <c r="AE661" t="s">
        <v>4</v>
      </c>
      <c r="AF661">
        <v>0</v>
      </c>
    </row>
    <row r="662" spans="1:46" x14ac:dyDescent="0.25">
      <c r="A662" t="str">
        <f t="shared" si="10"/>
        <v>strogatz_vdp1_4426</v>
      </c>
      <c r="B662" t="s">
        <v>30</v>
      </c>
      <c r="C662" t="s">
        <v>189</v>
      </c>
      <c r="D662">
        <v>7200</v>
      </c>
      <c r="E662" t="s">
        <v>190</v>
      </c>
      <c r="F662">
        <v>1000000</v>
      </c>
      <c r="G662" t="s">
        <v>191</v>
      </c>
      <c r="H662">
        <v>4426</v>
      </c>
      <c r="I662" t="s">
        <v>192</v>
      </c>
      <c r="J662">
        <v>1E-3</v>
      </c>
      <c r="K662" t="s">
        <v>3</v>
      </c>
      <c r="L662">
        <v>1</v>
      </c>
      <c r="M662" t="s">
        <v>2</v>
      </c>
      <c r="N662">
        <v>0</v>
      </c>
      <c r="O662" t="s">
        <v>17</v>
      </c>
      <c r="P662">
        <v>14</v>
      </c>
      <c r="Q662" t="s">
        <v>0</v>
      </c>
      <c r="R662">
        <v>175.8</v>
      </c>
      <c r="S662" t="s">
        <v>152</v>
      </c>
      <c r="T662">
        <v>3</v>
      </c>
      <c r="U662" t="s">
        <v>153</v>
      </c>
      <c r="V662">
        <v>57</v>
      </c>
      <c r="W662" t="s">
        <v>151</v>
      </c>
      <c r="X662">
        <v>80894</v>
      </c>
      <c r="Y662" t="s">
        <v>1</v>
      </c>
      <c r="Z662" t="s">
        <v>967</v>
      </c>
      <c r="AA662" t="s">
        <v>512</v>
      </c>
      <c r="AB662" t="s">
        <v>590</v>
      </c>
      <c r="AC662" t="s">
        <v>418</v>
      </c>
      <c r="AD662" t="s">
        <v>1666</v>
      </c>
      <c r="AE662" t="s">
        <v>421</v>
      </c>
      <c r="AF662" t="s">
        <v>1489</v>
      </c>
      <c r="AG662" t="s">
        <v>5</v>
      </c>
      <c r="AH662">
        <v>1</v>
      </c>
      <c r="AI662" t="s">
        <v>4</v>
      </c>
      <c r="AJ662">
        <v>0</v>
      </c>
    </row>
    <row r="663" spans="1:46" x14ac:dyDescent="0.25">
      <c r="A663" t="str">
        <f t="shared" si="10"/>
        <v>feynman_I_8_14_16850</v>
      </c>
      <c r="B663" t="s">
        <v>89</v>
      </c>
      <c r="C663" t="s">
        <v>189</v>
      </c>
      <c r="D663">
        <v>7200</v>
      </c>
      <c r="E663" t="s">
        <v>190</v>
      </c>
      <c r="F663">
        <v>1000000</v>
      </c>
      <c r="G663" t="s">
        <v>191</v>
      </c>
      <c r="H663">
        <v>16850</v>
      </c>
      <c r="I663" t="s">
        <v>192</v>
      </c>
      <c r="J663">
        <v>1E-3</v>
      </c>
      <c r="K663" t="s">
        <v>3</v>
      </c>
      <c r="L663">
        <v>0.95322589999999996</v>
      </c>
      <c r="M663" t="s">
        <v>2</v>
      </c>
      <c r="N663">
        <v>0.2152326</v>
      </c>
      <c r="O663" t="s">
        <v>17</v>
      </c>
      <c r="P663">
        <v>60</v>
      </c>
      <c r="Q663" t="s">
        <v>0</v>
      </c>
      <c r="R663">
        <v>7201</v>
      </c>
      <c r="S663" t="s">
        <v>152</v>
      </c>
      <c r="T663">
        <v>8</v>
      </c>
      <c r="U663" t="s">
        <v>153</v>
      </c>
      <c r="V663">
        <v>221</v>
      </c>
      <c r="W663" t="s">
        <v>151</v>
      </c>
      <c r="X663">
        <v>821393</v>
      </c>
      <c r="Y663" t="s">
        <v>1</v>
      </c>
      <c r="Z663" t="s">
        <v>968</v>
      </c>
      <c r="AA663" t="s">
        <v>512</v>
      </c>
      <c r="AB663" t="s">
        <v>1992</v>
      </c>
      <c r="AC663" t="s">
        <v>421</v>
      </c>
      <c r="AD663" t="s">
        <v>1993</v>
      </c>
      <c r="AE663" t="s">
        <v>421</v>
      </c>
      <c r="AF663" t="s">
        <v>1994</v>
      </c>
      <c r="AG663" t="s">
        <v>418</v>
      </c>
      <c r="AH663" t="s">
        <v>1995</v>
      </c>
      <c r="AI663" t="s">
        <v>421</v>
      </c>
      <c r="AJ663" t="s">
        <v>1996</v>
      </c>
      <c r="AK663" t="s">
        <v>418</v>
      </c>
      <c r="AL663" t="s">
        <v>1997</v>
      </c>
      <c r="AM663" t="s">
        <v>418</v>
      </c>
      <c r="AN663" t="s">
        <v>1998</v>
      </c>
      <c r="AO663" t="s">
        <v>421</v>
      </c>
      <c r="AP663">
        <v>2.6660120321948999</v>
      </c>
      <c r="AQ663" t="s">
        <v>5</v>
      </c>
      <c r="AR663">
        <v>0.95346030000000004</v>
      </c>
      <c r="AS663" t="s">
        <v>4</v>
      </c>
      <c r="AT663">
        <v>0.21423490000000001</v>
      </c>
    </row>
    <row r="664" spans="1:46" x14ac:dyDescent="0.25">
      <c r="A664" t="str">
        <f t="shared" si="10"/>
        <v>feynman_III_4_33_16850</v>
      </c>
      <c r="B664" t="s">
        <v>96</v>
      </c>
      <c r="C664" t="s">
        <v>189</v>
      </c>
      <c r="D664">
        <v>7200</v>
      </c>
      <c r="E664" t="s">
        <v>190</v>
      </c>
      <c r="F664">
        <v>1000000</v>
      </c>
      <c r="G664" t="s">
        <v>191</v>
      </c>
      <c r="H664">
        <v>16850</v>
      </c>
      <c r="I664" t="s">
        <v>192</v>
      </c>
      <c r="J664">
        <v>1E-3</v>
      </c>
      <c r="K664" t="s">
        <v>3</v>
      </c>
      <c r="L664">
        <v>0.99995630000000002</v>
      </c>
      <c r="M664" t="s">
        <v>2</v>
      </c>
      <c r="N664">
        <v>3.3569000000000002E-2</v>
      </c>
      <c r="O664" t="s">
        <v>17</v>
      </c>
      <c r="P664">
        <v>12</v>
      </c>
      <c r="Q664" t="s">
        <v>0</v>
      </c>
      <c r="R664">
        <v>7042.6</v>
      </c>
      <c r="S664" t="s">
        <v>152</v>
      </c>
      <c r="T664">
        <v>12</v>
      </c>
      <c r="U664" t="s">
        <v>153</v>
      </c>
      <c r="V664">
        <v>1150</v>
      </c>
      <c r="W664" t="s">
        <v>151</v>
      </c>
      <c r="X664">
        <v>1000183</v>
      </c>
      <c r="Y664" t="s">
        <v>1</v>
      </c>
      <c r="Z664" t="s">
        <v>969</v>
      </c>
      <c r="AA664" t="s">
        <v>512</v>
      </c>
      <c r="AB664" t="e" cm="1">
        <f t="array" ref="AB664">-0.071321570616*x0*X1</f>
        <v>#NAME?</v>
      </c>
      <c r="AC664" t="s">
        <v>421</v>
      </c>
      <c r="AD664" t="s">
        <v>1999</v>
      </c>
      <c r="AE664" t="s">
        <v>5</v>
      </c>
      <c r="AF664">
        <v>0.99995840000000003</v>
      </c>
      <c r="AG664" t="s">
        <v>4</v>
      </c>
      <c r="AH664">
        <v>3.2908600000000003E-2</v>
      </c>
    </row>
    <row r="665" spans="1:46" x14ac:dyDescent="0.25">
      <c r="A665" t="str">
        <f t="shared" si="10"/>
        <v>strogatz_glider1_29910</v>
      </c>
      <c r="B665" t="s">
        <v>25</v>
      </c>
      <c r="C665" t="s">
        <v>189</v>
      </c>
      <c r="D665">
        <v>7200</v>
      </c>
      <c r="E665" t="s">
        <v>190</v>
      </c>
      <c r="F665">
        <v>1000000</v>
      </c>
      <c r="G665" t="s">
        <v>191</v>
      </c>
      <c r="H665">
        <v>29910</v>
      </c>
      <c r="I665" t="s">
        <v>192</v>
      </c>
      <c r="J665">
        <v>1E-3</v>
      </c>
      <c r="K665" t="s">
        <v>3</v>
      </c>
      <c r="L665">
        <v>1</v>
      </c>
      <c r="M665" t="s">
        <v>2</v>
      </c>
      <c r="N665">
        <v>0</v>
      </c>
      <c r="O665" t="s">
        <v>17</v>
      </c>
      <c r="P665">
        <v>11</v>
      </c>
      <c r="Q665" t="s">
        <v>0</v>
      </c>
      <c r="R665">
        <v>21.1</v>
      </c>
      <c r="S665" t="s">
        <v>152</v>
      </c>
      <c r="T665">
        <v>3</v>
      </c>
      <c r="U665" t="s">
        <v>153</v>
      </c>
      <c r="V665">
        <v>35</v>
      </c>
      <c r="W665" t="s">
        <v>151</v>
      </c>
      <c r="X665">
        <v>14463</v>
      </c>
      <c r="Y665" t="s">
        <v>1</v>
      </c>
      <c r="Z665" t="s">
        <v>513</v>
      </c>
      <c r="AA665" t="s">
        <v>512</v>
      </c>
      <c r="AB665" t="s">
        <v>514</v>
      </c>
      <c r="AC665" t="s">
        <v>418</v>
      </c>
      <c r="AD665" t="s">
        <v>419</v>
      </c>
      <c r="AE665" t="s">
        <v>5</v>
      </c>
      <c r="AF665">
        <v>1</v>
      </c>
      <c r="AG665" t="s">
        <v>4</v>
      </c>
      <c r="AH665">
        <v>0</v>
      </c>
    </row>
    <row r="666" spans="1:46" x14ac:dyDescent="0.25">
      <c r="A666" t="str">
        <f t="shared" si="10"/>
        <v>feynman_I_14_3_29910</v>
      </c>
      <c r="B666" t="s">
        <v>73</v>
      </c>
      <c r="C666" t="s">
        <v>189</v>
      </c>
      <c r="D666">
        <v>7200</v>
      </c>
      <c r="E666" t="s">
        <v>190</v>
      </c>
      <c r="F666">
        <v>1000000</v>
      </c>
      <c r="G666" t="s">
        <v>191</v>
      </c>
      <c r="H666">
        <v>29910</v>
      </c>
      <c r="I666" t="s">
        <v>192</v>
      </c>
      <c r="J666">
        <v>1E-3</v>
      </c>
      <c r="K666" t="s">
        <v>3</v>
      </c>
      <c r="L666">
        <v>1</v>
      </c>
      <c r="M666" t="s">
        <v>2</v>
      </c>
      <c r="N666">
        <v>0</v>
      </c>
      <c r="O666" t="s">
        <v>17</v>
      </c>
      <c r="P666">
        <v>8</v>
      </c>
      <c r="Q666" t="s">
        <v>0</v>
      </c>
      <c r="R666">
        <v>5.9</v>
      </c>
      <c r="S666" t="s">
        <v>152</v>
      </c>
      <c r="T666">
        <v>1</v>
      </c>
      <c r="U666" t="s">
        <v>153</v>
      </c>
      <c r="V666">
        <v>3</v>
      </c>
      <c r="W666" t="s">
        <v>151</v>
      </c>
      <c r="X666">
        <v>1301</v>
      </c>
      <c r="Y666" t="s">
        <v>1</v>
      </c>
      <c r="Z666" t="s">
        <v>525</v>
      </c>
      <c r="AA666" t="s">
        <v>512</v>
      </c>
      <c r="AB666" t="s">
        <v>526</v>
      </c>
      <c r="AC666" t="s">
        <v>5</v>
      </c>
      <c r="AD666">
        <v>1</v>
      </c>
      <c r="AE666" t="s">
        <v>4</v>
      </c>
      <c r="AF666">
        <v>0</v>
      </c>
    </row>
    <row r="667" spans="1:46" x14ac:dyDescent="0.25">
      <c r="A667" t="str">
        <f t="shared" si="10"/>
        <v>feynman_I_47_23_29910</v>
      </c>
      <c r="B667" t="s">
        <v>54</v>
      </c>
      <c r="C667" t="s">
        <v>189</v>
      </c>
      <c r="D667">
        <v>7200</v>
      </c>
      <c r="E667" t="s">
        <v>190</v>
      </c>
      <c r="F667">
        <v>1000000</v>
      </c>
      <c r="G667" t="s">
        <v>191</v>
      </c>
      <c r="H667">
        <v>29910</v>
      </c>
      <c r="I667" t="s">
        <v>192</v>
      </c>
      <c r="J667">
        <v>1E-3</v>
      </c>
      <c r="K667" t="s">
        <v>3</v>
      </c>
      <c r="L667">
        <v>1</v>
      </c>
      <c r="M667" t="s">
        <v>2</v>
      </c>
      <c r="N667">
        <v>0</v>
      </c>
      <c r="O667" t="s">
        <v>17</v>
      </c>
      <c r="P667">
        <v>12</v>
      </c>
      <c r="Q667" t="s">
        <v>0</v>
      </c>
      <c r="R667">
        <v>16.5</v>
      </c>
      <c r="S667" t="s">
        <v>152</v>
      </c>
      <c r="T667">
        <v>1</v>
      </c>
      <c r="U667" t="s">
        <v>153</v>
      </c>
      <c r="V667">
        <v>5</v>
      </c>
      <c r="W667" t="s">
        <v>151</v>
      </c>
      <c r="X667">
        <v>3277</v>
      </c>
      <c r="Y667" t="s">
        <v>1</v>
      </c>
      <c r="Z667" t="s">
        <v>970</v>
      </c>
      <c r="AA667" t="s">
        <v>512</v>
      </c>
      <c r="AB667" t="s">
        <v>971</v>
      </c>
      <c r="AC667" t="s">
        <v>5</v>
      </c>
      <c r="AD667">
        <v>1</v>
      </c>
      <c r="AE667" t="s">
        <v>4</v>
      </c>
      <c r="AF667">
        <v>0</v>
      </c>
    </row>
    <row r="668" spans="1:46" x14ac:dyDescent="0.25">
      <c r="A668" t="str">
        <f t="shared" si="10"/>
        <v>feynman_I_39_11_29910</v>
      </c>
      <c r="B668" t="s">
        <v>53</v>
      </c>
      <c r="C668" t="s">
        <v>189</v>
      </c>
      <c r="D668">
        <v>7200</v>
      </c>
      <c r="E668" t="s">
        <v>190</v>
      </c>
      <c r="F668">
        <v>1000000</v>
      </c>
      <c r="G668" t="s">
        <v>191</v>
      </c>
      <c r="H668">
        <v>29910</v>
      </c>
      <c r="I668" t="s">
        <v>192</v>
      </c>
      <c r="J668">
        <v>1E-3</v>
      </c>
      <c r="K668" t="s">
        <v>3</v>
      </c>
      <c r="L668">
        <v>1</v>
      </c>
      <c r="M668" t="s">
        <v>2</v>
      </c>
      <c r="N668">
        <v>0</v>
      </c>
      <c r="O668" t="s">
        <v>17</v>
      </c>
      <c r="P668">
        <v>14</v>
      </c>
      <c r="Q668" t="s">
        <v>0</v>
      </c>
      <c r="R668">
        <v>13.1</v>
      </c>
      <c r="S668" t="s">
        <v>152</v>
      </c>
      <c r="T668">
        <v>1</v>
      </c>
      <c r="U668" t="s">
        <v>153</v>
      </c>
      <c r="V668">
        <v>4</v>
      </c>
      <c r="W668" t="s">
        <v>151</v>
      </c>
      <c r="X668">
        <v>2582</v>
      </c>
      <c r="Y668" t="s">
        <v>1</v>
      </c>
      <c r="Z668" t="s">
        <v>792</v>
      </c>
      <c r="AA668" t="s">
        <v>512</v>
      </c>
      <c r="AB668" t="s">
        <v>1382</v>
      </c>
      <c r="AC668" t="s">
        <v>418</v>
      </c>
      <c r="AD668" t="s">
        <v>423</v>
      </c>
      <c r="AE668" t="s">
        <v>5</v>
      </c>
      <c r="AF668">
        <v>1</v>
      </c>
      <c r="AG668" t="s">
        <v>4</v>
      </c>
      <c r="AH668">
        <v>0</v>
      </c>
    </row>
    <row r="669" spans="1:46" x14ac:dyDescent="0.25">
      <c r="A669" t="str">
        <f t="shared" si="10"/>
        <v>feynman_I_11_19_29910</v>
      </c>
      <c r="B669" t="s">
        <v>138</v>
      </c>
      <c r="C669" t="s">
        <v>189</v>
      </c>
      <c r="D669">
        <v>7200</v>
      </c>
      <c r="E669" t="s">
        <v>190</v>
      </c>
      <c r="F669">
        <v>1000000</v>
      </c>
      <c r="G669" t="s">
        <v>191</v>
      </c>
      <c r="H669">
        <v>29910</v>
      </c>
      <c r="I669" t="s">
        <v>192</v>
      </c>
      <c r="J669">
        <v>1E-3</v>
      </c>
      <c r="K669" t="s">
        <v>3</v>
      </c>
      <c r="L669">
        <v>1</v>
      </c>
      <c r="M669" t="s">
        <v>2</v>
      </c>
      <c r="N669">
        <v>0</v>
      </c>
      <c r="O669" t="s">
        <v>17</v>
      </c>
      <c r="P669">
        <v>18</v>
      </c>
      <c r="Q669" t="s">
        <v>0</v>
      </c>
      <c r="R669">
        <v>33.6</v>
      </c>
      <c r="S669" t="s">
        <v>152</v>
      </c>
      <c r="T669">
        <v>1</v>
      </c>
      <c r="U669" t="s">
        <v>153</v>
      </c>
      <c r="V669">
        <v>6</v>
      </c>
      <c r="W669" t="s">
        <v>151</v>
      </c>
      <c r="X669">
        <v>5872</v>
      </c>
      <c r="Y669" t="s">
        <v>1</v>
      </c>
      <c r="Z669" t="s">
        <v>683</v>
      </c>
      <c r="AA669" t="s">
        <v>512</v>
      </c>
      <c r="AB669" t="s">
        <v>579</v>
      </c>
      <c r="AC669" t="s">
        <v>421</v>
      </c>
      <c r="AD669" t="s">
        <v>503</v>
      </c>
      <c r="AE669" t="s">
        <v>421</v>
      </c>
      <c r="AF669" t="s">
        <v>429</v>
      </c>
      <c r="AG669" t="s">
        <v>5</v>
      </c>
      <c r="AH669">
        <v>1</v>
      </c>
      <c r="AI669" t="s">
        <v>4</v>
      </c>
      <c r="AJ669">
        <v>0</v>
      </c>
    </row>
    <row r="670" spans="1:46" x14ac:dyDescent="0.25">
      <c r="A670" t="str">
        <f t="shared" si="10"/>
        <v>feynman_test_14_29910</v>
      </c>
      <c r="B670" t="s">
        <v>131</v>
      </c>
      <c r="C670" t="s">
        <v>189</v>
      </c>
      <c r="D670">
        <v>7200</v>
      </c>
      <c r="E670" t="s">
        <v>190</v>
      </c>
      <c r="F670">
        <v>1000000</v>
      </c>
      <c r="G670" t="s">
        <v>191</v>
      </c>
      <c r="H670">
        <v>29910</v>
      </c>
      <c r="I670" t="s">
        <v>192</v>
      </c>
      <c r="J670">
        <v>1E-3</v>
      </c>
      <c r="K670" t="s">
        <v>3</v>
      </c>
      <c r="L670">
        <v>0.99999769999999999</v>
      </c>
      <c r="M670" t="s">
        <v>2</v>
      </c>
      <c r="N670">
        <v>1.9687300000000001E-2</v>
      </c>
      <c r="O670" t="s">
        <v>17</v>
      </c>
      <c r="P670">
        <v>48</v>
      </c>
      <c r="Q670" t="s">
        <v>0</v>
      </c>
      <c r="R670">
        <v>7200.8</v>
      </c>
      <c r="S670" t="s">
        <v>152</v>
      </c>
      <c r="T670">
        <v>8</v>
      </c>
      <c r="U670" t="s">
        <v>153</v>
      </c>
      <c r="V670">
        <v>273</v>
      </c>
      <c r="W670" t="s">
        <v>151</v>
      </c>
      <c r="X670">
        <v>942716</v>
      </c>
      <c r="Y670" t="s">
        <v>1</v>
      </c>
      <c r="Z670" t="s">
        <v>972</v>
      </c>
      <c r="AA670" t="s">
        <v>512</v>
      </c>
      <c r="AB670" t="s">
        <v>2000</v>
      </c>
      <c r="AC670" t="s">
        <v>418</v>
      </c>
      <c r="AD670" t="s">
        <v>2001</v>
      </c>
      <c r="AE670" t="s">
        <v>421</v>
      </c>
      <c r="AF670" t="s">
        <v>2002</v>
      </c>
      <c r="AG670" t="s">
        <v>421</v>
      </c>
      <c r="AH670" t="s">
        <v>2003</v>
      </c>
      <c r="AI670" t="s">
        <v>5</v>
      </c>
      <c r="AJ670">
        <v>0.99999760000000004</v>
      </c>
      <c r="AK670" t="s">
        <v>4</v>
      </c>
      <c r="AL670">
        <v>2.07735E-2</v>
      </c>
    </row>
    <row r="671" spans="1:46" x14ac:dyDescent="0.25">
      <c r="A671" t="str">
        <f t="shared" si="10"/>
        <v>strogatz_lv2_29910</v>
      </c>
      <c r="B671" t="s">
        <v>27</v>
      </c>
      <c r="C671" t="s">
        <v>189</v>
      </c>
      <c r="D671">
        <v>7200</v>
      </c>
      <c r="E671" t="s">
        <v>190</v>
      </c>
      <c r="F671">
        <v>1000000</v>
      </c>
      <c r="G671" t="s">
        <v>191</v>
      </c>
      <c r="H671">
        <v>29910</v>
      </c>
      <c r="I671" t="s">
        <v>192</v>
      </c>
      <c r="J671">
        <v>1E-3</v>
      </c>
      <c r="K671" t="s">
        <v>3</v>
      </c>
      <c r="L671">
        <v>1</v>
      </c>
      <c r="M671" t="s">
        <v>2</v>
      </c>
      <c r="N671">
        <v>0</v>
      </c>
      <c r="O671" t="s">
        <v>17</v>
      </c>
      <c r="P671">
        <v>18</v>
      </c>
      <c r="Q671" t="s">
        <v>0</v>
      </c>
      <c r="R671">
        <v>235.1</v>
      </c>
      <c r="S671" t="s">
        <v>152</v>
      </c>
      <c r="T671">
        <v>5</v>
      </c>
      <c r="U671" t="s">
        <v>153</v>
      </c>
      <c r="V671">
        <v>87</v>
      </c>
      <c r="W671" t="s">
        <v>151</v>
      </c>
      <c r="X671">
        <v>106022</v>
      </c>
      <c r="Y671" t="s">
        <v>1</v>
      </c>
      <c r="Z671" t="s">
        <v>973</v>
      </c>
      <c r="AA671" t="s">
        <v>512</v>
      </c>
      <c r="AB671" t="e" cm="1">
        <f t="array" ref="AB671">-1*x0*X1</f>
        <v>#NAME?</v>
      </c>
      <c r="AC671" t="s">
        <v>418</v>
      </c>
      <c r="AD671" t="s">
        <v>2004</v>
      </c>
      <c r="AE671" t="s">
        <v>418</v>
      </c>
      <c r="AF671" t="s">
        <v>1737</v>
      </c>
      <c r="AG671" t="s">
        <v>421</v>
      </c>
      <c r="AH671">
        <v>1.0000000000000999</v>
      </c>
      <c r="AI671" t="s">
        <v>5</v>
      </c>
      <c r="AJ671">
        <v>1</v>
      </c>
      <c r="AK671" t="s">
        <v>4</v>
      </c>
      <c r="AL671">
        <v>0</v>
      </c>
    </row>
    <row r="672" spans="1:46" x14ac:dyDescent="0.25">
      <c r="A672" t="str">
        <f t="shared" si="10"/>
        <v>feynman_II_13_17_29910</v>
      </c>
      <c r="B672" t="s">
        <v>113</v>
      </c>
      <c r="C672" t="s">
        <v>189</v>
      </c>
      <c r="D672">
        <v>7200</v>
      </c>
      <c r="E672" t="s">
        <v>190</v>
      </c>
      <c r="F672">
        <v>1000000</v>
      </c>
      <c r="G672" t="s">
        <v>191</v>
      </c>
      <c r="H672">
        <v>29910</v>
      </c>
      <c r="I672" t="s">
        <v>192</v>
      </c>
      <c r="J672">
        <v>1E-3</v>
      </c>
      <c r="K672" t="s">
        <v>3</v>
      </c>
      <c r="L672">
        <v>1</v>
      </c>
      <c r="M672" t="s">
        <v>2</v>
      </c>
      <c r="N672">
        <v>0</v>
      </c>
      <c r="O672" t="s">
        <v>17</v>
      </c>
      <c r="P672">
        <v>16</v>
      </c>
      <c r="Q672" t="s">
        <v>0</v>
      </c>
      <c r="R672">
        <v>31.2</v>
      </c>
      <c r="S672" t="s">
        <v>152</v>
      </c>
      <c r="T672">
        <v>1</v>
      </c>
      <c r="U672" t="s">
        <v>153</v>
      </c>
      <c r="V672">
        <v>5</v>
      </c>
      <c r="W672" t="s">
        <v>151</v>
      </c>
      <c r="X672">
        <v>5640</v>
      </c>
      <c r="Y672" t="s">
        <v>1</v>
      </c>
      <c r="Z672" t="s">
        <v>612</v>
      </c>
      <c r="AA672" t="s">
        <v>512</v>
      </c>
      <c r="AB672" t="s">
        <v>613</v>
      </c>
      <c r="AC672" t="s">
        <v>5</v>
      </c>
      <c r="AD672">
        <v>1</v>
      </c>
      <c r="AE672" t="s">
        <v>4</v>
      </c>
      <c r="AF672">
        <v>0</v>
      </c>
    </row>
    <row r="673" spans="1:72" x14ac:dyDescent="0.25">
      <c r="A673" t="str">
        <f t="shared" si="10"/>
        <v>feynman_I_37_4_29910</v>
      </c>
      <c r="B673" t="s">
        <v>61</v>
      </c>
      <c r="C673" t="s">
        <v>189</v>
      </c>
      <c r="D673">
        <v>7200</v>
      </c>
      <c r="E673" t="s">
        <v>190</v>
      </c>
      <c r="F673">
        <v>1000000</v>
      </c>
      <c r="G673" t="s">
        <v>191</v>
      </c>
      <c r="H673">
        <v>29910</v>
      </c>
      <c r="I673" t="s">
        <v>192</v>
      </c>
      <c r="J673">
        <v>1E-3</v>
      </c>
      <c r="K673" t="s">
        <v>3</v>
      </c>
      <c r="L673">
        <v>1</v>
      </c>
      <c r="M673" t="s">
        <v>2</v>
      </c>
      <c r="N673">
        <v>0</v>
      </c>
      <c r="O673" t="s">
        <v>17</v>
      </c>
      <c r="P673">
        <v>19</v>
      </c>
      <c r="Q673" t="s">
        <v>0</v>
      </c>
      <c r="R673">
        <v>49.7</v>
      </c>
      <c r="S673" t="s">
        <v>152</v>
      </c>
      <c r="T673">
        <v>1</v>
      </c>
      <c r="U673" t="s">
        <v>153</v>
      </c>
      <c r="V673">
        <v>9</v>
      </c>
      <c r="W673" t="s">
        <v>151</v>
      </c>
      <c r="X673">
        <v>8460</v>
      </c>
      <c r="Y673" t="s">
        <v>1</v>
      </c>
      <c r="Z673" t="s">
        <v>626</v>
      </c>
      <c r="AA673" t="s">
        <v>512</v>
      </c>
      <c r="AB673" t="s">
        <v>427</v>
      </c>
      <c r="AC673" t="s">
        <v>421</v>
      </c>
      <c r="AD673" t="s">
        <v>454</v>
      </c>
      <c r="AE673" t="s">
        <v>421</v>
      </c>
      <c r="AF673" t="s">
        <v>455</v>
      </c>
      <c r="AG673" t="s">
        <v>5</v>
      </c>
      <c r="AH673">
        <v>1</v>
      </c>
      <c r="AI673" t="s">
        <v>4</v>
      </c>
      <c r="AJ673">
        <v>0</v>
      </c>
    </row>
    <row r="674" spans="1:72" x14ac:dyDescent="0.25">
      <c r="A674" t="str">
        <f t="shared" si="10"/>
        <v>feynman_III_14_14_16850</v>
      </c>
      <c r="B674" t="s">
        <v>119</v>
      </c>
      <c r="C674" t="s">
        <v>189</v>
      </c>
      <c r="D674">
        <v>7200</v>
      </c>
      <c r="E674" t="s">
        <v>190</v>
      </c>
      <c r="F674">
        <v>1000000</v>
      </c>
      <c r="G674" t="s">
        <v>191</v>
      </c>
      <c r="H674">
        <v>16850</v>
      </c>
      <c r="I674" t="s">
        <v>192</v>
      </c>
      <c r="J674">
        <v>1E-3</v>
      </c>
      <c r="K674" t="s">
        <v>3</v>
      </c>
      <c r="L674">
        <v>0.99807590000000002</v>
      </c>
      <c r="M674" t="s">
        <v>2</v>
      </c>
      <c r="N674">
        <v>0.30109459999999999</v>
      </c>
      <c r="O674" t="s">
        <v>17</v>
      </c>
      <c r="P674">
        <v>49</v>
      </c>
      <c r="Q674" t="s">
        <v>0</v>
      </c>
      <c r="R674">
        <v>7201.6</v>
      </c>
      <c r="S674" t="s">
        <v>152</v>
      </c>
      <c r="T674">
        <v>6</v>
      </c>
      <c r="U674" t="s">
        <v>153</v>
      </c>
      <c r="V674">
        <v>287</v>
      </c>
      <c r="W674" t="s">
        <v>151</v>
      </c>
      <c r="X674">
        <v>936457</v>
      </c>
      <c r="Y674" t="s">
        <v>1</v>
      </c>
      <c r="Z674" t="s">
        <v>974</v>
      </c>
      <c r="AA674" t="s">
        <v>512</v>
      </c>
      <c r="AB674" t="s">
        <v>2005</v>
      </c>
      <c r="AC674" t="s">
        <v>421</v>
      </c>
      <c r="AD674" t="s">
        <v>2006</v>
      </c>
      <c r="AE674" t="s">
        <v>418</v>
      </c>
      <c r="AF674" t="s">
        <v>678</v>
      </c>
      <c r="AG674" t="s">
        <v>418</v>
      </c>
      <c r="AH674" t="s">
        <v>2007</v>
      </c>
      <c r="AI674" t="s">
        <v>5</v>
      </c>
      <c r="AJ674">
        <v>0.99602489999999999</v>
      </c>
      <c r="AK674" t="s">
        <v>4</v>
      </c>
      <c r="AL674">
        <v>0.44005090000000002</v>
      </c>
    </row>
    <row r="675" spans="1:72" x14ac:dyDescent="0.25">
      <c r="A675" t="str">
        <f t="shared" si="10"/>
        <v>feynman_I_44_4_4426</v>
      </c>
      <c r="B675" t="s">
        <v>129</v>
      </c>
      <c r="C675" t="s">
        <v>189</v>
      </c>
      <c r="D675">
        <v>7200</v>
      </c>
      <c r="E675" t="s">
        <v>190</v>
      </c>
      <c r="F675">
        <v>1000000</v>
      </c>
      <c r="G675" t="s">
        <v>191</v>
      </c>
      <c r="H675">
        <v>4426</v>
      </c>
      <c r="I675" t="s">
        <v>192</v>
      </c>
      <c r="J675">
        <v>1E-3</v>
      </c>
      <c r="K675" t="s">
        <v>3</v>
      </c>
      <c r="L675">
        <v>1</v>
      </c>
      <c r="M675" t="s">
        <v>2</v>
      </c>
      <c r="N675">
        <v>0</v>
      </c>
      <c r="O675" t="s">
        <v>17</v>
      </c>
      <c r="P675">
        <v>22</v>
      </c>
      <c r="Q675" t="s">
        <v>0</v>
      </c>
      <c r="R675">
        <v>2684.5</v>
      </c>
      <c r="S675" t="s">
        <v>152</v>
      </c>
      <c r="T675">
        <v>5</v>
      </c>
      <c r="U675" t="s">
        <v>153</v>
      </c>
      <c r="V675">
        <v>97</v>
      </c>
      <c r="W675" t="s">
        <v>151</v>
      </c>
      <c r="X675">
        <v>328708</v>
      </c>
      <c r="Y675" t="s">
        <v>1</v>
      </c>
      <c r="Z675" t="s">
        <v>975</v>
      </c>
      <c r="AA675" t="s">
        <v>512</v>
      </c>
      <c r="AB675" t="s">
        <v>2008</v>
      </c>
      <c r="AC675" t="s">
        <v>421</v>
      </c>
      <c r="AD675" t="s">
        <v>2009</v>
      </c>
      <c r="AE675" t="s">
        <v>5</v>
      </c>
      <c r="AF675">
        <v>1</v>
      </c>
      <c r="AG675" t="s">
        <v>4</v>
      </c>
      <c r="AH675">
        <v>0</v>
      </c>
    </row>
    <row r="676" spans="1:72" x14ac:dyDescent="0.25">
      <c r="A676" t="str">
        <f t="shared" si="10"/>
        <v>feynman_III_9_52_16850</v>
      </c>
      <c r="B676" t="s">
        <v>141</v>
      </c>
      <c r="C676" t="s">
        <v>189</v>
      </c>
      <c r="D676">
        <v>7200</v>
      </c>
      <c r="E676" t="s">
        <v>190</v>
      </c>
      <c r="F676">
        <v>1000000</v>
      </c>
      <c r="G676" t="s">
        <v>191</v>
      </c>
      <c r="H676">
        <v>16850</v>
      </c>
      <c r="I676" t="s">
        <v>192</v>
      </c>
      <c r="J676">
        <v>1E-3</v>
      </c>
      <c r="K676" t="s">
        <v>3</v>
      </c>
      <c r="L676">
        <v>0.95564420000000005</v>
      </c>
      <c r="M676" t="s">
        <v>2</v>
      </c>
      <c r="N676">
        <v>3.0184657000000001</v>
      </c>
      <c r="O676" t="s">
        <v>17</v>
      </c>
      <c r="P676">
        <v>188</v>
      </c>
      <c r="Q676" t="s">
        <v>0</v>
      </c>
      <c r="R676">
        <v>7223.2</v>
      </c>
      <c r="S676" t="s">
        <v>152</v>
      </c>
      <c r="T676">
        <v>4</v>
      </c>
      <c r="U676" t="s">
        <v>153</v>
      </c>
      <c r="V676">
        <v>75</v>
      </c>
      <c r="W676" t="s">
        <v>151</v>
      </c>
      <c r="X676">
        <v>607830</v>
      </c>
      <c r="Y676" t="s">
        <v>1</v>
      </c>
      <c r="Z676" t="s">
        <v>2010</v>
      </c>
      <c r="AA676" t="s">
        <v>512</v>
      </c>
      <c r="AB676" t="s">
        <v>2011</v>
      </c>
      <c r="AC676" t="s">
        <v>421</v>
      </c>
      <c r="AD676" t="s">
        <v>2012</v>
      </c>
      <c r="AE676" t="s">
        <v>421</v>
      </c>
      <c r="AF676" t="s">
        <v>2013</v>
      </c>
      <c r="AG676" t="s">
        <v>421</v>
      </c>
      <c r="AH676" t="s">
        <v>2014</v>
      </c>
      <c r="AI676" t="s">
        <v>421</v>
      </c>
      <c r="AJ676" t="s">
        <v>2015</v>
      </c>
      <c r="AK676" t="s">
        <v>421</v>
      </c>
      <c r="AL676" t="s">
        <v>2016</v>
      </c>
      <c r="AM676" t="s">
        <v>421</v>
      </c>
      <c r="AN676" t="s">
        <v>2017</v>
      </c>
      <c r="AO676" t="s">
        <v>421</v>
      </c>
      <c r="AP676" t="s">
        <v>2018</v>
      </c>
      <c r="AQ676" t="s">
        <v>418</v>
      </c>
      <c r="AR676" t="s">
        <v>2019</v>
      </c>
      <c r="AS676" t="s">
        <v>421</v>
      </c>
      <c r="AT676" t="s">
        <v>2020</v>
      </c>
      <c r="AU676" t="s">
        <v>421</v>
      </c>
      <c r="AV676" t="s">
        <v>2021</v>
      </c>
      <c r="AW676" t="s">
        <v>421</v>
      </c>
      <c r="AX676" t="s">
        <v>2022</v>
      </c>
      <c r="AY676" t="s">
        <v>421</v>
      </c>
      <c r="AZ676" t="s">
        <v>2020</v>
      </c>
      <c r="BA676" t="s">
        <v>418</v>
      </c>
      <c r="BB676" t="s">
        <v>2023</v>
      </c>
      <c r="BC676" t="s">
        <v>421</v>
      </c>
      <c r="BD676">
        <v>3.9960755565824999</v>
      </c>
      <c r="BE676" t="s">
        <v>5</v>
      </c>
      <c r="BF676">
        <v>0.955094</v>
      </c>
      <c r="BG676" t="s">
        <v>4</v>
      </c>
      <c r="BH676">
        <v>3.0495735000000002</v>
      </c>
    </row>
    <row r="677" spans="1:72" x14ac:dyDescent="0.25">
      <c r="A677" t="str">
        <f t="shared" si="10"/>
        <v>strogatz_predprey1_4426</v>
      </c>
      <c r="B677" t="s">
        <v>31</v>
      </c>
      <c r="C677" t="s">
        <v>189</v>
      </c>
      <c r="D677">
        <v>7200</v>
      </c>
      <c r="E677" t="s">
        <v>190</v>
      </c>
      <c r="F677">
        <v>1000000</v>
      </c>
      <c r="G677" t="s">
        <v>191</v>
      </c>
      <c r="H677">
        <v>4426</v>
      </c>
      <c r="I677" t="s">
        <v>192</v>
      </c>
      <c r="J677">
        <v>1E-3</v>
      </c>
      <c r="K677" t="s">
        <v>3</v>
      </c>
      <c r="L677">
        <v>1</v>
      </c>
      <c r="M677" t="s">
        <v>2</v>
      </c>
      <c r="N677">
        <v>0</v>
      </c>
      <c r="O677" t="s">
        <v>17</v>
      </c>
      <c r="P677">
        <v>26</v>
      </c>
      <c r="Q677" t="s">
        <v>0</v>
      </c>
      <c r="R677">
        <v>1397.9</v>
      </c>
      <c r="S677" t="s">
        <v>152</v>
      </c>
      <c r="T677">
        <v>6</v>
      </c>
      <c r="U677" t="s">
        <v>153</v>
      </c>
      <c r="V677">
        <v>301</v>
      </c>
      <c r="W677" t="s">
        <v>151</v>
      </c>
      <c r="X677">
        <v>521744</v>
      </c>
      <c r="Y677" t="s">
        <v>1</v>
      </c>
      <c r="Z677" t="s">
        <v>2024</v>
      </c>
      <c r="AA677" t="s">
        <v>512</v>
      </c>
      <c r="AB677" t="s">
        <v>1157</v>
      </c>
      <c r="AC677" t="s">
        <v>418</v>
      </c>
      <c r="AD677" t="s">
        <v>451</v>
      </c>
      <c r="AE677" t="s">
        <v>418</v>
      </c>
      <c r="AF677" t="s">
        <v>2025</v>
      </c>
      <c r="AG677" t="s">
        <v>418</v>
      </c>
      <c r="AH677" t="s">
        <v>420</v>
      </c>
      <c r="AI677" t="s">
        <v>418</v>
      </c>
      <c r="AJ677" t="s">
        <v>454</v>
      </c>
      <c r="AK677" t="s">
        <v>5</v>
      </c>
      <c r="AL677">
        <v>1</v>
      </c>
      <c r="AM677" t="s">
        <v>4</v>
      </c>
      <c r="AN677">
        <v>0</v>
      </c>
    </row>
    <row r="678" spans="1:72" x14ac:dyDescent="0.25">
      <c r="A678" t="str">
        <f t="shared" si="10"/>
        <v>feynman_test_2_5390</v>
      </c>
      <c r="B678" t="s">
        <v>143</v>
      </c>
      <c r="C678" t="s">
        <v>189</v>
      </c>
      <c r="D678">
        <v>7200</v>
      </c>
      <c r="E678" t="s">
        <v>190</v>
      </c>
      <c r="F678">
        <v>1000000</v>
      </c>
      <c r="G678" t="s">
        <v>191</v>
      </c>
      <c r="H678">
        <v>5390</v>
      </c>
      <c r="I678" t="s">
        <v>192</v>
      </c>
      <c r="J678">
        <v>1E-3</v>
      </c>
      <c r="K678" t="s">
        <v>3</v>
      </c>
      <c r="L678">
        <v>-30.656869499999999</v>
      </c>
      <c r="M678" t="s">
        <v>2</v>
      </c>
      <c r="N678">
        <v>11.338859899999999</v>
      </c>
      <c r="O678" t="s">
        <v>17</v>
      </c>
      <c r="P678">
        <v>69</v>
      </c>
      <c r="Q678" t="s">
        <v>0</v>
      </c>
      <c r="R678">
        <v>7201.5</v>
      </c>
      <c r="S678" t="s">
        <v>152</v>
      </c>
      <c r="T678">
        <v>20</v>
      </c>
      <c r="U678" t="s">
        <v>153</v>
      </c>
      <c r="V678">
        <v>363</v>
      </c>
      <c r="W678" t="s">
        <v>151</v>
      </c>
      <c r="X678">
        <v>993934</v>
      </c>
      <c r="Y678" t="s">
        <v>1</v>
      </c>
      <c r="Z678" t="e" cm="1">
        <f t="array" aca="1" ref="Z678" ca="1">-0.1061690110426+(0.7510008228013*pow(((((X2*X4)*pow(((3.1415926535898+(x0*X5))+LOG(X5)),-1))+((X4*X5)*pow(0.1,X4)))+((X5*pow(0.09,X4))*pow(X5,X4))),-2))+(((0.4047555517078*x0)*pow(X1,4))*pow((1+X2),-4))+(((((0.5505171999701*x0)*X1)*pow(X2,-1))*SIN(X4))*SIN(X5))</f>
        <v>#NAME?</v>
      </c>
      <c r="AA678" t="s">
        <v>512</v>
      </c>
      <c r="AB678" t="s">
        <v>2026</v>
      </c>
      <c r="AC678" t="s">
        <v>421</v>
      </c>
      <c r="AD678" t="s">
        <v>2027</v>
      </c>
      <c r="AE678" t="s">
        <v>421</v>
      </c>
      <c r="AF678" t="s">
        <v>1003</v>
      </c>
      <c r="AG678" t="s">
        <v>421</v>
      </c>
      <c r="AH678" t="s">
        <v>2028</v>
      </c>
      <c r="AI678" t="s">
        <v>421</v>
      </c>
      <c r="AJ678" t="s">
        <v>422</v>
      </c>
      <c r="AK678" t="s">
        <v>421</v>
      </c>
      <c r="AL678" t="s">
        <v>2029</v>
      </c>
      <c r="AM678" t="s">
        <v>421</v>
      </c>
      <c r="AN678" t="s">
        <v>2030</v>
      </c>
      <c r="AO678" t="s">
        <v>421</v>
      </c>
      <c r="AP678" t="s">
        <v>2031</v>
      </c>
      <c r="AQ678" t="s">
        <v>421</v>
      </c>
      <c r="AR678" t="s">
        <v>2032</v>
      </c>
      <c r="AS678" t="s">
        <v>418</v>
      </c>
      <c r="AT678">
        <v>0.1061690110426</v>
      </c>
      <c r="AU678" t="s">
        <v>5</v>
      </c>
      <c r="AV678">
        <v>0.61378540000000004</v>
      </c>
      <c r="AW678" t="s">
        <v>4</v>
      </c>
      <c r="AX678">
        <v>1.2694977000000001</v>
      </c>
    </row>
    <row r="679" spans="1:72" x14ac:dyDescent="0.25">
      <c r="A679" t="str">
        <f t="shared" si="10"/>
        <v>feynman_III_10_19_16850</v>
      </c>
      <c r="B679" t="s">
        <v>103</v>
      </c>
      <c r="C679" t="s">
        <v>189</v>
      </c>
      <c r="D679">
        <v>7200</v>
      </c>
      <c r="E679" t="s">
        <v>190</v>
      </c>
      <c r="F679">
        <v>1000000</v>
      </c>
      <c r="G679" t="s">
        <v>191</v>
      </c>
      <c r="H679">
        <v>16850</v>
      </c>
      <c r="I679" t="s">
        <v>192</v>
      </c>
      <c r="J679">
        <v>1E-3</v>
      </c>
      <c r="K679" t="s">
        <v>3</v>
      </c>
      <c r="L679">
        <v>0.99984289999999998</v>
      </c>
      <c r="M679" t="s">
        <v>2</v>
      </c>
      <c r="N679">
        <v>9.0929800000000005E-2</v>
      </c>
      <c r="O679" t="s">
        <v>17</v>
      </c>
      <c r="P679">
        <v>57</v>
      </c>
      <c r="Q679" t="s">
        <v>0</v>
      </c>
      <c r="R679">
        <v>7200.5</v>
      </c>
      <c r="S679" t="s">
        <v>152</v>
      </c>
      <c r="T679">
        <v>3</v>
      </c>
      <c r="U679" t="s">
        <v>153</v>
      </c>
      <c r="V679">
        <v>220</v>
      </c>
      <c r="W679" t="s">
        <v>151</v>
      </c>
      <c r="X679">
        <v>830000</v>
      </c>
      <c r="Y679" t="s">
        <v>1</v>
      </c>
      <c r="Z679" t="s">
        <v>2033</v>
      </c>
      <c r="AA679" t="s">
        <v>512</v>
      </c>
      <c r="AB679" t="s">
        <v>2034</v>
      </c>
      <c r="AC679" t="s">
        <v>421</v>
      </c>
      <c r="AD679" t="s">
        <v>2035</v>
      </c>
      <c r="AE679" t="s">
        <v>421</v>
      </c>
      <c r="AF679" t="s">
        <v>2036</v>
      </c>
      <c r="AG679" t="s">
        <v>421</v>
      </c>
      <c r="AH679" t="s">
        <v>2037</v>
      </c>
      <c r="AI679" t="s">
        <v>421</v>
      </c>
      <c r="AJ679" t="s">
        <v>672</v>
      </c>
      <c r="AK679" t="s">
        <v>421</v>
      </c>
      <c r="AL679" t="s">
        <v>2038</v>
      </c>
      <c r="AM679" t="s">
        <v>421</v>
      </c>
      <c r="AN679" t="s">
        <v>2039</v>
      </c>
      <c r="AO679" t="s">
        <v>421</v>
      </c>
      <c r="AP679" t="s">
        <v>461</v>
      </c>
      <c r="AQ679" t="s">
        <v>421</v>
      </c>
      <c r="AR679" t="s">
        <v>2040</v>
      </c>
      <c r="AS679" t="s">
        <v>418</v>
      </c>
      <c r="AT679" t="s">
        <v>470</v>
      </c>
      <c r="AU679" t="s">
        <v>421</v>
      </c>
      <c r="AV679">
        <v>2.73098281422E-2</v>
      </c>
      <c r="AW679" t="s">
        <v>5</v>
      </c>
      <c r="AX679">
        <v>0.99983860000000002</v>
      </c>
      <c r="AY679" t="s">
        <v>4</v>
      </c>
      <c r="AZ679">
        <v>9.2764299999999994E-2</v>
      </c>
    </row>
    <row r="680" spans="1:72" x14ac:dyDescent="0.25">
      <c r="A680" t="str">
        <f t="shared" si="10"/>
        <v>feynman_test_17_29910</v>
      </c>
      <c r="B680" t="s">
        <v>145</v>
      </c>
      <c r="C680" t="s">
        <v>189</v>
      </c>
      <c r="D680">
        <v>7200</v>
      </c>
      <c r="E680" t="s">
        <v>190</v>
      </c>
      <c r="F680">
        <v>1000000</v>
      </c>
      <c r="G680" t="s">
        <v>191</v>
      </c>
      <c r="H680">
        <v>29910</v>
      </c>
      <c r="I680" t="s">
        <v>192</v>
      </c>
      <c r="J680">
        <v>1E-3</v>
      </c>
      <c r="K680" t="s">
        <v>3</v>
      </c>
      <c r="L680">
        <v>0.99992139999999996</v>
      </c>
      <c r="M680" t="s">
        <v>2</v>
      </c>
      <c r="N680">
        <v>13.1846525</v>
      </c>
      <c r="O680" t="s">
        <v>17</v>
      </c>
      <c r="P680">
        <v>213</v>
      </c>
      <c r="Q680" t="s">
        <v>0</v>
      </c>
      <c r="R680">
        <v>7209.2</v>
      </c>
      <c r="S680" t="s">
        <v>152</v>
      </c>
      <c r="T680">
        <v>2</v>
      </c>
      <c r="U680" t="s">
        <v>153</v>
      </c>
      <c r="V680">
        <v>50</v>
      </c>
      <c r="W680" t="s">
        <v>151</v>
      </c>
      <c r="X680">
        <v>495194</v>
      </c>
      <c r="Y680" t="s">
        <v>1</v>
      </c>
      <c r="Z680" t="e" cm="1">
        <f t="array" aca="1" ref="Z680" ca="1">-0.6542281997756+(1.7144607603527*X2)+(-18.7871670121099*pow(X3,-1))+((3.7467185684776*x0)*pow(LOG(X1),2))+(((-3.1948492688013*X4)*pow(X3,-1))*pow((X1+(-1*pow(X3,0.5))),2))+(((-0.7781309316324*pow(X1,2))*pow(X3,-1))*pow(X4,4))+((((0.0239862007182*pow(X1,2))*pow(X3,-1))*pow(X4,3))*pow((x0+X5),2))+((((0.1063447318811*pow(X1,-1))*pow(X3,-1))*pow(X4,4))*pow(((0.5*X1)+(X1*pow(x0,-1))),3))+((((0.3226059085215*pow(X1,2))*pow(X3,-1))*pow(X4,2))*pow((((((0.794567072637+X4)+(0.4788986561775*pow(x0,0.5)))+((0.3048763534829*X4)*pow((X5*LOG(x0)),0.5)))+((0.1524381767414*x0)*X5))+((0.1524381767414*X3)*pow((-0.5+x0),0.5))),2))+((((-0.5023737665568*x0)*pow(X3,-1))*pow(X4,3))*pow(LOG(X1),2))+((((-0.0094619256609*pow(x0,2))*pow(X3,-1))*pow(X5,4))*pow(LOG(X1),2))+((((-0.0003078206817*X4)*pow(X1,2))*pow((X4*X5),3))*pow(((X4*pow(X5,-1))*LOG(x0)),0.5))</f>
        <v>#NAME?</v>
      </c>
      <c r="AA680" t="s">
        <v>512</v>
      </c>
      <c r="AB680" t="s">
        <v>2041</v>
      </c>
      <c r="AC680" t="s">
        <v>418</v>
      </c>
      <c r="AD680" t="s">
        <v>2042</v>
      </c>
      <c r="AE680" t="s">
        <v>421</v>
      </c>
      <c r="AF680" t="s">
        <v>2043</v>
      </c>
      <c r="AG680" t="s">
        <v>421</v>
      </c>
      <c r="AH680" t="s">
        <v>2044</v>
      </c>
      <c r="AI680" t="s">
        <v>421</v>
      </c>
      <c r="AJ680" t="s">
        <v>2045</v>
      </c>
      <c r="AK680" t="s">
        <v>418</v>
      </c>
      <c r="AL680" t="s">
        <v>486</v>
      </c>
      <c r="AM680" t="s">
        <v>421</v>
      </c>
      <c r="AN680" t="s">
        <v>2046</v>
      </c>
      <c r="AO680" t="s">
        <v>421</v>
      </c>
      <c r="AP680" t="s">
        <v>466</v>
      </c>
      <c r="AQ680" t="s">
        <v>421</v>
      </c>
      <c r="AR680" t="s">
        <v>2047</v>
      </c>
      <c r="AS680" t="s">
        <v>421</v>
      </c>
      <c r="AT680" t="s">
        <v>2048</v>
      </c>
      <c r="AU680" t="s">
        <v>421</v>
      </c>
      <c r="AV680" t="s">
        <v>2049</v>
      </c>
      <c r="AW680" t="s">
        <v>418</v>
      </c>
      <c r="AX680" t="s">
        <v>2050</v>
      </c>
      <c r="AY680" t="s">
        <v>418</v>
      </c>
      <c r="AZ680" t="s">
        <v>2051</v>
      </c>
      <c r="BA680" t="s">
        <v>418</v>
      </c>
      <c r="BB680" t="s">
        <v>2052</v>
      </c>
      <c r="BC680" t="s">
        <v>418</v>
      </c>
      <c r="BD680" t="s">
        <v>2053</v>
      </c>
      <c r="BE680" t="s">
        <v>421</v>
      </c>
      <c r="BF680" t="s">
        <v>2054</v>
      </c>
      <c r="BG680" t="s">
        <v>418</v>
      </c>
      <c r="BH680" t="s">
        <v>2055</v>
      </c>
      <c r="BI680" t="s">
        <v>421</v>
      </c>
      <c r="BJ680" t="s">
        <v>2056</v>
      </c>
      <c r="BK680" t="s">
        <v>418</v>
      </c>
      <c r="BL680" t="s">
        <v>2057</v>
      </c>
      <c r="BM680" t="s">
        <v>421</v>
      </c>
      <c r="BN680" t="s">
        <v>2058</v>
      </c>
      <c r="BO680" t="s">
        <v>421</v>
      </c>
      <c r="BP680" t="s">
        <v>2059</v>
      </c>
      <c r="BQ680" t="s">
        <v>5</v>
      </c>
      <c r="BR680">
        <v>0.99991779999999997</v>
      </c>
      <c r="BS680" t="s">
        <v>4</v>
      </c>
      <c r="BT680">
        <v>13.458501999999999</v>
      </c>
    </row>
    <row r="681" spans="1:72" x14ac:dyDescent="0.25">
      <c r="A681" t="str">
        <f t="shared" si="10"/>
        <v>feynman_test_7_16850</v>
      </c>
      <c r="B681" t="s">
        <v>118</v>
      </c>
      <c r="C681" t="s">
        <v>189</v>
      </c>
      <c r="D681">
        <v>7200</v>
      </c>
      <c r="E681" t="s">
        <v>190</v>
      </c>
      <c r="F681">
        <v>1000000</v>
      </c>
      <c r="G681" t="s">
        <v>191</v>
      </c>
      <c r="H681">
        <v>16850</v>
      </c>
      <c r="I681" t="s">
        <v>192</v>
      </c>
      <c r="J681">
        <v>1E-3</v>
      </c>
      <c r="K681" t="s">
        <v>3</v>
      </c>
      <c r="L681">
        <v>0.99998069999999994</v>
      </c>
      <c r="M681" t="s">
        <v>2</v>
      </c>
      <c r="N681">
        <v>5.4165999999999997E-3</v>
      </c>
      <c r="O681" t="s">
        <v>17</v>
      </c>
      <c r="P681">
        <v>28</v>
      </c>
      <c r="Q681" t="s">
        <v>0</v>
      </c>
      <c r="R681">
        <v>6054.4</v>
      </c>
      <c r="S681" t="s">
        <v>152</v>
      </c>
      <c r="T681">
        <v>5</v>
      </c>
      <c r="U681" t="s">
        <v>153</v>
      </c>
      <c r="V681">
        <v>1013</v>
      </c>
      <c r="W681" t="s">
        <v>151</v>
      </c>
      <c r="X681">
        <v>1001182</v>
      </c>
      <c r="Y681" t="s">
        <v>1</v>
      </c>
      <c r="Z681" t="e" cm="1">
        <f t="array" aca="1" ref="Z681" ca="1">-0.003038539197+(2.8970992865539*pow((x0*X1),0.5))+((((-0.3682817028517*X2)*pow(X3,2))*pow(X4,-2))*pow((x0+X1),-1))</f>
        <v>#NAME?</v>
      </c>
      <c r="AA681" t="s">
        <v>512</v>
      </c>
      <c r="AB681" t="s">
        <v>2060</v>
      </c>
      <c r="AC681" t="s">
        <v>421</v>
      </c>
      <c r="AD681" t="s">
        <v>472</v>
      </c>
      <c r="AE681" t="s">
        <v>421</v>
      </c>
      <c r="AF681" t="s">
        <v>2061</v>
      </c>
      <c r="AG681" t="s">
        <v>418</v>
      </c>
      <c r="AH681">
        <v>3.0385391969999999E-3</v>
      </c>
      <c r="AI681" t="s">
        <v>5</v>
      </c>
      <c r="AJ681">
        <v>0.99997990000000003</v>
      </c>
      <c r="AK681" t="s">
        <v>4</v>
      </c>
      <c r="AL681">
        <v>5.5417000000000001E-3</v>
      </c>
    </row>
    <row r="682" spans="1:72" x14ac:dyDescent="0.25">
      <c r="A682" t="str">
        <f t="shared" si="10"/>
        <v>feynman_II_36_38_29910</v>
      </c>
      <c r="B682" t="s">
        <v>149</v>
      </c>
      <c r="C682" t="s">
        <v>189</v>
      </c>
      <c r="D682">
        <v>7200</v>
      </c>
      <c r="E682" t="s">
        <v>190</v>
      </c>
      <c r="F682">
        <v>1000000</v>
      </c>
      <c r="G682" t="s">
        <v>191</v>
      </c>
      <c r="H682">
        <v>29910</v>
      </c>
      <c r="I682" t="s">
        <v>192</v>
      </c>
      <c r="J682">
        <v>1E-3</v>
      </c>
      <c r="K682" t="s">
        <v>3</v>
      </c>
      <c r="L682">
        <v>0.9996526</v>
      </c>
      <c r="M682" t="s">
        <v>2</v>
      </c>
      <c r="N682">
        <v>2.08547E-2</v>
      </c>
      <c r="O682" t="s">
        <v>17</v>
      </c>
      <c r="P682">
        <v>53</v>
      </c>
      <c r="Q682" t="s">
        <v>0</v>
      </c>
      <c r="R682">
        <v>7203.3</v>
      </c>
      <c r="S682" t="s">
        <v>152</v>
      </c>
      <c r="T682">
        <v>4</v>
      </c>
      <c r="U682" t="s">
        <v>153</v>
      </c>
      <c r="V682">
        <v>178</v>
      </c>
      <c r="W682" t="s">
        <v>151</v>
      </c>
      <c r="X682">
        <v>926267</v>
      </c>
      <c r="Y682" t="s">
        <v>1</v>
      </c>
      <c r="Z682" t="s">
        <v>2062</v>
      </c>
      <c r="AA682" t="s">
        <v>512</v>
      </c>
      <c r="AB682" t="s">
        <v>2063</v>
      </c>
      <c r="AC682" t="s">
        <v>421</v>
      </c>
      <c r="AD682" t="s">
        <v>2064</v>
      </c>
      <c r="AE682" t="s">
        <v>418</v>
      </c>
      <c r="AF682" t="s">
        <v>2065</v>
      </c>
      <c r="AG682" t="s">
        <v>421</v>
      </c>
      <c r="AH682" t="s">
        <v>2066</v>
      </c>
      <c r="AI682" t="s">
        <v>421</v>
      </c>
      <c r="AJ682">
        <v>9.6477542259999997E-3</v>
      </c>
      <c r="AK682" t="s">
        <v>5</v>
      </c>
      <c r="AL682">
        <v>0.99965349999999997</v>
      </c>
      <c r="AM682" t="s">
        <v>4</v>
      </c>
      <c r="AN682">
        <v>2.0653999999999999E-2</v>
      </c>
    </row>
    <row r="683" spans="1:72" x14ac:dyDescent="0.25">
      <c r="A683" t="str">
        <f t="shared" si="10"/>
        <v>feynman_I_50_26_29910</v>
      </c>
      <c r="B683" t="s">
        <v>105</v>
      </c>
      <c r="C683" t="s">
        <v>189</v>
      </c>
      <c r="D683">
        <v>7200</v>
      </c>
      <c r="E683" t="s">
        <v>190</v>
      </c>
      <c r="F683">
        <v>1000000</v>
      </c>
      <c r="G683" t="s">
        <v>191</v>
      </c>
      <c r="H683">
        <v>29910</v>
      </c>
      <c r="I683" t="s">
        <v>192</v>
      </c>
      <c r="J683">
        <v>1E-3</v>
      </c>
      <c r="K683" t="s">
        <v>3</v>
      </c>
      <c r="L683">
        <v>1</v>
      </c>
      <c r="M683" t="s">
        <v>2</v>
      </c>
      <c r="N683">
        <v>0</v>
      </c>
      <c r="O683" t="s">
        <v>17</v>
      </c>
      <c r="P683">
        <v>22</v>
      </c>
      <c r="Q683" t="s">
        <v>0</v>
      </c>
      <c r="R683">
        <v>238.8</v>
      </c>
      <c r="S683" t="s">
        <v>152</v>
      </c>
      <c r="T683">
        <v>4</v>
      </c>
      <c r="U683" t="s">
        <v>153</v>
      </c>
      <c r="V683">
        <v>35</v>
      </c>
      <c r="W683" t="s">
        <v>151</v>
      </c>
      <c r="X683">
        <v>42637</v>
      </c>
      <c r="Y683" t="s">
        <v>1</v>
      </c>
      <c r="Z683" t="s">
        <v>620</v>
      </c>
      <c r="AA683" t="s">
        <v>512</v>
      </c>
      <c r="AB683" t="s">
        <v>621</v>
      </c>
      <c r="AC683" t="s">
        <v>421</v>
      </c>
      <c r="AD683" t="s">
        <v>452</v>
      </c>
      <c r="AE683" t="s">
        <v>5</v>
      </c>
      <c r="AF683">
        <v>1</v>
      </c>
      <c r="AG683" t="s">
        <v>4</v>
      </c>
      <c r="AH683">
        <v>0</v>
      </c>
    </row>
    <row r="684" spans="1:72" x14ac:dyDescent="0.25">
      <c r="A684" t="str">
        <f t="shared" si="10"/>
        <v>feynman_II_6_15a_29910</v>
      </c>
      <c r="B684" t="s">
        <v>142</v>
      </c>
      <c r="C684" t="s">
        <v>189</v>
      </c>
      <c r="D684">
        <v>7200</v>
      </c>
      <c r="E684" t="s">
        <v>190</v>
      </c>
      <c r="F684">
        <v>1000000</v>
      </c>
      <c r="G684" t="s">
        <v>191</v>
      </c>
      <c r="H684">
        <v>29910</v>
      </c>
      <c r="I684" t="s">
        <v>192</v>
      </c>
      <c r="J684">
        <v>1E-3</v>
      </c>
      <c r="K684" t="s">
        <v>3</v>
      </c>
      <c r="L684">
        <v>0.99920089999999995</v>
      </c>
      <c r="M684" t="s">
        <v>2</v>
      </c>
      <c r="N684">
        <v>1.0596100000000001E-2</v>
      </c>
      <c r="O684" t="s">
        <v>17</v>
      </c>
      <c r="P684">
        <v>32</v>
      </c>
      <c r="Q684" t="s">
        <v>0</v>
      </c>
      <c r="R684">
        <v>6593.5</v>
      </c>
      <c r="S684" t="s">
        <v>152</v>
      </c>
      <c r="T684">
        <v>4</v>
      </c>
      <c r="U684" t="s">
        <v>153</v>
      </c>
      <c r="V684">
        <v>998</v>
      </c>
      <c r="W684" t="s">
        <v>151</v>
      </c>
      <c r="X684">
        <v>1001997</v>
      </c>
      <c r="Y684" t="s">
        <v>1</v>
      </c>
      <c r="Z684" t="s">
        <v>2067</v>
      </c>
      <c r="AA684" t="s">
        <v>512</v>
      </c>
      <c r="AB684" t="s">
        <v>2068</v>
      </c>
      <c r="AC684" t="s">
        <v>421</v>
      </c>
      <c r="AD684" t="s">
        <v>464</v>
      </c>
      <c r="AE684" t="s">
        <v>5</v>
      </c>
      <c r="AF684">
        <v>0.99919979999999997</v>
      </c>
      <c r="AG684" t="s">
        <v>4</v>
      </c>
      <c r="AH684">
        <v>1.0586099999999999E-2</v>
      </c>
    </row>
    <row r="685" spans="1:72" x14ac:dyDescent="0.25">
      <c r="A685" t="str">
        <f t="shared" si="10"/>
        <v>feynman_I_15_3x_29910</v>
      </c>
      <c r="B685" t="s">
        <v>93</v>
      </c>
      <c r="C685" t="s">
        <v>189</v>
      </c>
      <c r="D685">
        <v>7200</v>
      </c>
      <c r="E685" t="s">
        <v>190</v>
      </c>
      <c r="F685">
        <v>1000000</v>
      </c>
      <c r="G685" t="s">
        <v>191</v>
      </c>
      <c r="H685">
        <v>29910</v>
      </c>
      <c r="I685" t="s">
        <v>192</v>
      </c>
      <c r="J685">
        <v>1E-3</v>
      </c>
      <c r="K685" t="s">
        <v>3</v>
      </c>
      <c r="L685">
        <v>0.99990009999999996</v>
      </c>
      <c r="M685" t="s">
        <v>2</v>
      </c>
      <c r="N685">
        <v>1.6041900000000001E-2</v>
      </c>
      <c r="O685" t="s">
        <v>17</v>
      </c>
      <c r="P685">
        <v>34</v>
      </c>
      <c r="Q685" t="s">
        <v>0</v>
      </c>
      <c r="R685">
        <v>6922.3</v>
      </c>
      <c r="S685" t="s">
        <v>152</v>
      </c>
      <c r="T685">
        <v>7</v>
      </c>
      <c r="U685" t="s">
        <v>153</v>
      </c>
      <c r="V685">
        <v>914</v>
      </c>
      <c r="W685" t="s">
        <v>151</v>
      </c>
      <c r="X685">
        <v>1001379</v>
      </c>
      <c r="Y685" t="s">
        <v>1</v>
      </c>
      <c r="Z685" t="s">
        <v>2069</v>
      </c>
      <c r="AA685" t="s">
        <v>512</v>
      </c>
      <c r="AB685" t="s">
        <v>2070</v>
      </c>
      <c r="AC685" t="s">
        <v>418</v>
      </c>
      <c r="AD685" t="s">
        <v>2071</v>
      </c>
      <c r="AE685" t="s">
        <v>421</v>
      </c>
      <c r="AF685" t="s">
        <v>2072</v>
      </c>
      <c r="AG685" t="s">
        <v>421</v>
      </c>
      <c r="AH685" t="s">
        <v>2073</v>
      </c>
      <c r="AI685" t="s">
        <v>421</v>
      </c>
      <c r="AJ685" t="s">
        <v>474</v>
      </c>
      <c r="AK685" t="s">
        <v>421</v>
      </c>
      <c r="AL685" t="s">
        <v>1810</v>
      </c>
      <c r="AM685" t="s">
        <v>421</v>
      </c>
      <c r="AN685">
        <v>3.11781653993E-2</v>
      </c>
      <c r="AO685" t="s">
        <v>5</v>
      </c>
      <c r="AP685">
        <v>0.99989930000000005</v>
      </c>
      <c r="AQ685" t="s">
        <v>4</v>
      </c>
      <c r="AR685">
        <v>1.6061599999999999E-2</v>
      </c>
    </row>
    <row r="686" spans="1:72" x14ac:dyDescent="0.25">
      <c r="A686" t="str">
        <f t="shared" si="10"/>
        <v>feynman_I_16_6_16850</v>
      </c>
      <c r="B686" t="s">
        <v>50</v>
      </c>
      <c r="C686" t="s">
        <v>189</v>
      </c>
      <c r="D686">
        <v>7200</v>
      </c>
      <c r="E686" t="s">
        <v>190</v>
      </c>
      <c r="F686">
        <v>1000000</v>
      </c>
      <c r="G686" t="s">
        <v>191</v>
      </c>
      <c r="H686">
        <v>16850</v>
      </c>
      <c r="I686" t="s">
        <v>192</v>
      </c>
      <c r="J686">
        <v>1E-3</v>
      </c>
      <c r="K686" t="s">
        <v>3</v>
      </c>
      <c r="L686">
        <v>0.99964549999999996</v>
      </c>
      <c r="M686" t="s">
        <v>2</v>
      </c>
      <c r="N686">
        <v>2.1474500000000001E-2</v>
      </c>
      <c r="O686" t="s">
        <v>17</v>
      </c>
      <c r="P686">
        <v>26</v>
      </c>
      <c r="Q686" t="s">
        <v>0</v>
      </c>
      <c r="R686">
        <v>6422.6</v>
      </c>
      <c r="S686" t="s">
        <v>152</v>
      </c>
      <c r="T686">
        <v>10</v>
      </c>
      <c r="U686" t="s">
        <v>153</v>
      </c>
      <c r="V686">
        <v>712</v>
      </c>
      <c r="W686" t="s">
        <v>151</v>
      </c>
      <c r="X686">
        <v>1000878</v>
      </c>
      <c r="Y686" t="s">
        <v>1</v>
      </c>
      <c r="Z686" t="s">
        <v>2074</v>
      </c>
      <c r="AA686" t="s">
        <v>512</v>
      </c>
      <c r="AB686" t="s">
        <v>2075</v>
      </c>
      <c r="AC686" t="s">
        <v>421</v>
      </c>
      <c r="AD686" t="s">
        <v>2076</v>
      </c>
      <c r="AE686" t="s">
        <v>421</v>
      </c>
      <c r="AF686">
        <v>1.02906858206E-2</v>
      </c>
      <c r="AG686" t="s">
        <v>5</v>
      </c>
      <c r="AH686">
        <v>0.99964220000000004</v>
      </c>
      <c r="AI686" t="s">
        <v>4</v>
      </c>
      <c r="AJ686">
        <v>2.1463300000000001E-2</v>
      </c>
    </row>
    <row r="687" spans="1:72" x14ac:dyDescent="0.25">
      <c r="A687" t="str">
        <f t="shared" si="10"/>
        <v>feynman_I_48_2_16850</v>
      </c>
      <c r="B687" t="s">
        <v>82</v>
      </c>
      <c r="C687" t="s">
        <v>189</v>
      </c>
      <c r="D687">
        <v>7200</v>
      </c>
      <c r="E687" t="s">
        <v>190</v>
      </c>
      <c r="F687">
        <v>1000000</v>
      </c>
      <c r="G687" t="s">
        <v>191</v>
      </c>
      <c r="H687">
        <v>16850</v>
      </c>
      <c r="I687" t="s">
        <v>192</v>
      </c>
      <c r="J687">
        <v>1E-3</v>
      </c>
      <c r="K687" t="s">
        <v>3</v>
      </c>
      <c r="L687">
        <v>1</v>
      </c>
      <c r="M687" t="s">
        <v>2</v>
      </c>
      <c r="N687">
        <v>3.3812999999999998E-3</v>
      </c>
      <c r="O687" t="s">
        <v>17</v>
      </c>
      <c r="P687">
        <v>32</v>
      </c>
      <c r="Q687" t="s">
        <v>0</v>
      </c>
      <c r="R687">
        <v>6630.1</v>
      </c>
      <c r="S687" t="s">
        <v>152</v>
      </c>
      <c r="T687">
        <v>9</v>
      </c>
      <c r="U687" t="s">
        <v>153</v>
      </c>
      <c r="V687">
        <v>727</v>
      </c>
      <c r="W687" t="s">
        <v>151</v>
      </c>
      <c r="X687">
        <v>1000701</v>
      </c>
      <c r="Y687" t="s">
        <v>1</v>
      </c>
      <c r="Z687" t="s">
        <v>2077</v>
      </c>
      <c r="AA687" t="s">
        <v>512</v>
      </c>
      <c r="AB687" t="s">
        <v>2078</v>
      </c>
      <c r="AC687" t="s">
        <v>421</v>
      </c>
      <c r="AD687" t="s">
        <v>2079</v>
      </c>
      <c r="AE687" t="s">
        <v>421</v>
      </c>
      <c r="AF687" t="s">
        <v>667</v>
      </c>
      <c r="AG687" t="s">
        <v>421</v>
      </c>
      <c r="AH687" t="s">
        <v>2080</v>
      </c>
      <c r="AI687" t="s">
        <v>5</v>
      </c>
      <c r="AJ687">
        <v>1</v>
      </c>
      <c r="AK687" t="s">
        <v>4</v>
      </c>
      <c r="AL687">
        <v>3.3809999999999999E-3</v>
      </c>
    </row>
    <row r="688" spans="1:72" x14ac:dyDescent="0.25">
      <c r="A688" t="str">
        <f t="shared" si="10"/>
        <v>feynman_III_8_54_4426</v>
      </c>
      <c r="B688" t="s">
        <v>74</v>
      </c>
      <c r="C688" t="s">
        <v>189</v>
      </c>
      <c r="D688">
        <v>7200</v>
      </c>
      <c r="E688" t="s">
        <v>190</v>
      </c>
      <c r="F688">
        <v>1000000</v>
      </c>
      <c r="G688" t="s">
        <v>191</v>
      </c>
      <c r="H688">
        <v>4426</v>
      </c>
      <c r="I688" t="s">
        <v>192</v>
      </c>
      <c r="J688">
        <v>1E-3</v>
      </c>
      <c r="K688" t="s">
        <v>3</v>
      </c>
      <c r="L688">
        <v>0.96454620000000002</v>
      </c>
      <c r="M688" t="s">
        <v>2</v>
      </c>
      <c r="N688">
        <v>6.6541100000000006E-2</v>
      </c>
      <c r="O688" t="s">
        <v>17</v>
      </c>
      <c r="P688">
        <v>98</v>
      </c>
      <c r="Q688" t="s">
        <v>0</v>
      </c>
      <c r="R688">
        <v>7203.3</v>
      </c>
      <c r="S688" t="s">
        <v>152</v>
      </c>
      <c r="T688">
        <v>7</v>
      </c>
      <c r="U688" t="s">
        <v>153</v>
      </c>
      <c r="V688">
        <v>152</v>
      </c>
      <c r="W688" t="s">
        <v>151</v>
      </c>
      <c r="X688">
        <v>788519</v>
      </c>
      <c r="Y688" t="s">
        <v>1</v>
      </c>
      <c r="Z688" t="s">
        <v>2081</v>
      </c>
      <c r="AA688" t="s">
        <v>512</v>
      </c>
      <c r="AB688">
        <v>0.50026392206759995</v>
      </c>
      <c r="AC688" t="s">
        <v>418</v>
      </c>
      <c r="AD688" t="s">
        <v>2082</v>
      </c>
      <c r="AE688" t="s">
        <v>421</v>
      </c>
      <c r="AF688" t="s">
        <v>2083</v>
      </c>
      <c r="AG688" t="s">
        <v>421</v>
      </c>
      <c r="AH688" t="s">
        <v>2084</v>
      </c>
      <c r="AI688" t="s">
        <v>418</v>
      </c>
      <c r="AJ688" t="s">
        <v>2085</v>
      </c>
      <c r="AK688" t="s">
        <v>421</v>
      </c>
      <c r="AL688" t="s">
        <v>2086</v>
      </c>
      <c r="AM688" t="s">
        <v>421</v>
      </c>
      <c r="AN688" t="s">
        <v>2087</v>
      </c>
      <c r="AO688" t="s">
        <v>421</v>
      </c>
      <c r="AP688" t="s">
        <v>2088</v>
      </c>
      <c r="AQ688" t="s">
        <v>418</v>
      </c>
      <c r="AR688" t="s">
        <v>2089</v>
      </c>
      <c r="AS688" t="s">
        <v>421</v>
      </c>
      <c r="AT688" t="s">
        <v>2090</v>
      </c>
      <c r="AU688" t="s">
        <v>421</v>
      </c>
      <c r="AV688" t="s">
        <v>2091</v>
      </c>
      <c r="AW688" t="s">
        <v>5</v>
      </c>
      <c r="AX688">
        <v>0.96475710000000003</v>
      </c>
      <c r="AY688" t="s">
        <v>4</v>
      </c>
      <c r="AZ688">
        <v>6.6380499999999995E-2</v>
      </c>
    </row>
    <row r="689" spans="1:58" x14ac:dyDescent="0.25">
      <c r="A689" t="str">
        <f t="shared" si="10"/>
        <v>feynman_I_15_3t_16850</v>
      </c>
      <c r="B689" t="s">
        <v>92</v>
      </c>
      <c r="C689" t="s">
        <v>189</v>
      </c>
      <c r="D689">
        <v>7200</v>
      </c>
      <c r="E689" t="s">
        <v>190</v>
      </c>
      <c r="F689">
        <v>1000000</v>
      </c>
      <c r="G689" t="s">
        <v>191</v>
      </c>
      <c r="H689">
        <v>16850</v>
      </c>
      <c r="I689" t="s">
        <v>192</v>
      </c>
      <c r="J689">
        <v>1E-3</v>
      </c>
      <c r="K689" t="s">
        <v>3</v>
      </c>
      <c r="L689">
        <v>0.99994550000000004</v>
      </c>
      <c r="M689" t="s">
        <v>2</v>
      </c>
      <c r="N689">
        <v>8.9446999999999999E-3</v>
      </c>
      <c r="O689" t="s">
        <v>17</v>
      </c>
      <c r="P689">
        <v>28</v>
      </c>
      <c r="Q689" t="s">
        <v>0</v>
      </c>
      <c r="R689">
        <v>6361.4</v>
      </c>
      <c r="S689" t="s">
        <v>152</v>
      </c>
      <c r="T689">
        <v>4</v>
      </c>
      <c r="U689" t="s">
        <v>153</v>
      </c>
      <c r="V689">
        <v>784</v>
      </c>
      <c r="W689" t="s">
        <v>151</v>
      </c>
      <c r="X689">
        <v>1000623</v>
      </c>
      <c r="Y689" t="s">
        <v>1</v>
      </c>
      <c r="Z689" t="s">
        <v>2092</v>
      </c>
      <c r="AA689" t="s">
        <v>512</v>
      </c>
      <c r="AB689" t="s">
        <v>2093</v>
      </c>
      <c r="AC689" t="s">
        <v>421</v>
      </c>
      <c r="AD689" t="s">
        <v>2094</v>
      </c>
      <c r="AE689" t="s">
        <v>421</v>
      </c>
      <c r="AF689" t="s">
        <v>2095</v>
      </c>
      <c r="AG689" t="s">
        <v>421</v>
      </c>
      <c r="AH689" t="s">
        <v>2096</v>
      </c>
      <c r="AI689" t="s">
        <v>5</v>
      </c>
      <c r="AJ689">
        <v>0.99994320000000003</v>
      </c>
      <c r="AK689" t="s">
        <v>4</v>
      </c>
      <c r="AL689">
        <v>9.0685000000000002E-3</v>
      </c>
    </row>
    <row r="690" spans="1:58" x14ac:dyDescent="0.25">
      <c r="A690" t="str">
        <f t="shared" si="10"/>
        <v>feynman_II_13_34_29910</v>
      </c>
      <c r="B690" t="s">
        <v>56</v>
      </c>
      <c r="C690" t="s">
        <v>189</v>
      </c>
      <c r="D690">
        <v>7200</v>
      </c>
      <c r="E690" t="s">
        <v>190</v>
      </c>
      <c r="F690">
        <v>1000000</v>
      </c>
      <c r="G690" t="s">
        <v>191</v>
      </c>
      <c r="H690">
        <v>29910</v>
      </c>
      <c r="I690" t="s">
        <v>192</v>
      </c>
      <c r="J690">
        <v>1E-3</v>
      </c>
      <c r="K690" t="s">
        <v>3</v>
      </c>
      <c r="L690">
        <v>0.99999760000000004</v>
      </c>
      <c r="M690" t="s">
        <v>2</v>
      </c>
      <c r="N690">
        <v>3.241E-3</v>
      </c>
      <c r="O690" t="s">
        <v>17</v>
      </c>
      <c r="P690">
        <v>28</v>
      </c>
      <c r="Q690" t="s">
        <v>0</v>
      </c>
      <c r="R690">
        <v>6274.6</v>
      </c>
      <c r="S690" t="s">
        <v>152</v>
      </c>
      <c r="T690">
        <v>5</v>
      </c>
      <c r="U690" t="s">
        <v>153</v>
      </c>
      <c r="V690">
        <v>827</v>
      </c>
      <c r="W690" t="s">
        <v>151</v>
      </c>
      <c r="X690">
        <v>1000681</v>
      </c>
      <c r="Y690" t="s">
        <v>1</v>
      </c>
      <c r="Z690" t="s">
        <v>2097</v>
      </c>
      <c r="AA690" t="s">
        <v>512</v>
      </c>
      <c r="AB690" t="s">
        <v>2098</v>
      </c>
      <c r="AC690" t="s">
        <v>418</v>
      </c>
      <c r="AD690" t="s">
        <v>2099</v>
      </c>
      <c r="AE690" t="s">
        <v>418</v>
      </c>
      <c r="AF690" t="s">
        <v>489</v>
      </c>
      <c r="AG690" t="s">
        <v>421</v>
      </c>
      <c r="AH690" t="s">
        <v>2100</v>
      </c>
      <c r="AI690" t="s">
        <v>5</v>
      </c>
      <c r="AJ690">
        <v>0.99999769999999999</v>
      </c>
      <c r="AK690" t="s">
        <v>4</v>
      </c>
      <c r="AL690">
        <v>3.2211000000000002E-3</v>
      </c>
    </row>
    <row r="691" spans="1:58" x14ac:dyDescent="0.25">
      <c r="A691" t="str">
        <f t="shared" si="10"/>
        <v>feynman_I_6_2a_5390</v>
      </c>
      <c r="B691" t="s">
        <v>32</v>
      </c>
      <c r="C691" t="s">
        <v>189</v>
      </c>
      <c r="D691">
        <v>7200</v>
      </c>
      <c r="E691" t="s">
        <v>190</v>
      </c>
      <c r="F691">
        <v>1000000</v>
      </c>
      <c r="G691" t="s">
        <v>191</v>
      </c>
      <c r="H691">
        <v>5390</v>
      </c>
      <c r="I691" t="s">
        <v>192</v>
      </c>
      <c r="J691">
        <v>1E-3</v>
      </c>
      <c r="K691" t="s">
        <v>3</v>
      </c>
      <c r="L691">
        <v>0.99980009999999997</v>
      </c>
      <c r="M691" t="s">
        <v>2</v>
      </c>
      <c r="N691">
        <v>9.8999999999999999E-4</v>
      </c>
      <c r="O691" t="s">
        <v>17</v>
      </c>
      <c r="P691">
        <v>10</v>
      </c>
      <c r="Q691" t="s">
        <v>0</v>
      </c>
      <c r="R691">
        <v>7200.5</v>
      </c>
      <c r="S691" t="s">
        <v>152</v>
      </c>
      <c r="T691">
        <v>34</v>
      </c>
      <c r="U691" t="s">
        <v>153</v>
      </c>
      <c r="V691">
        <v>1576</v>
      </c>
      <c r="W691" t="s">
        <v>151</v>
      </c>
      <c r="X691">
        <v>655775</v>
      </c>
      <c r="Y691" t="s">
        <v>1</v>
      </c>
      <c r="Z691" t="e" cm="1">
        <f t="array" aca="1" ref="Z691" ca="1">-0.007504404378+(0.25040124133*pow(x0,(-1*x0)))</f>
        <v>#NAME?</v>
      </c>
      <c r="AA691" t="s">
        <v>512</v>
      </c>
      <c r="AB691">
        <v>-7.5044043780000003E-3</v>
      </c>
      <c r="AC691" t="s">
        <v>421</v>
      </c>
      <c r="AD691" t="s">
        <v>2101</v>
      </c>
      <c r="AE691" t="s">
        <v>5</v>
      </c>
      <c r="AF691">
        <v>0.99979750000000001</v>
      </c>
      <c r="AG691" t="s">
        <v>4</v>
      </c>
      <c r="AH691">
        <v>9.9730000000000001E-4</v>
      </c>
    </row>
    <row r="692" spans="1:58" x14ac:dyDescent="0.25">
      <c r="A692" t="str">
        <f t="shared" si="10"/>
        <v>feynman_II_8_31_16850</v>
      </c>
      <c r="B692" t="s">
        <v>42</v>
      </c>
      <c r="C692" t="s">
        <v>189</v>
      </c>
      <c r="D692">
        <v>7200</v>
      </c>
      <c r="E692" t="s">
        <v>190</v>
      </c>
      <c r="F692">
        <v>1000000</v>
      </c>
      <c r="G692" t="s">
        <v>191</v>
      </c>
      <c r="H692">
        <v>16850</v>
      </c>
      <c r="I692" t="s">
        <v>192</v>
      </c>
      <c r="J692">
        <v>1E-3</v>
      </c>
      <c r="K692" t="s">
        <v>3</v>
      </c>
      <c r="L692">
        <v>1</v>
      </c>
      <c r="M692" t="s">
        <v>2</v>
      </c>
      <c r="N692">
        <v>0</v>
      </c>
      <c r="O692" t="s">
        <v>17</v>
      </c>
      <c r="P692">
        <v>8</v>
      </c>
      <c r="Q692" t="s">
        <v>0</v>
      </c>
      <c r="R692">
        <v>7</v>
      </c>
      <c r="S692" t="s">
        <v>152</v>
      </c>
      <c r="T692">
        <v>1</v>
      </c>
      <c r="U692" t="s">
        <v>153</v>
      </c>
      <c r="V692">
        <v>3</v>
      </c>
      <c r="W692" t="s">
        <v>151</v>
      </c>
      <c r="X692">
        <v>1331</v>
      </c>
      <c r="Y692" t="s">
        <v>1</v>
      </c>
      <c r="Z692" t="s">
        <v>523</v>
      </c>
      <c r="AA692" t="s">
        <v>512</v>
      </c>
      <c r="AB692" t="s">
        <v>524</v>
      </c>
      <c r="AC692" t="s">
        <v>5</v>
      </c>
      <c r="AD692">
        <v>1</v>
      </c>
      <c r="AE692" t="s">
        <v>4</v>
      </c>
      <c r="AF692">
        <v>0</v>
      </c>
    </row>
    <row r="693" spans="1:58" x14ac:dyDescent="0.25">
      <c r="A693" t="str">
        <f t="shared" si="10"/>
        <v>feynman_I_18_12_16850</v>
      </c>
      <c r="B693" t="s">
        <v>78</v>
      </c>
      <c r="C693" t="s">
        <v>189</v>
      </c>
      <c r="D693">
        <v>7200</v>
      </c>
      <c r="E693" t="s">
        <v>190</v>
      </c>
      <c r="F693">
        <v>1000000</v>
      </c>
      <c r="G693" t="s">
        <v>191</v>
      </c>
      <c r="H693">
        <v>16850</v>
      </c>
      <c r="I693" t="s">
        <v>192</v>
      </c>
      <c r="J693">
        <v>1E-3</v>
      </c>
      <c r="K693" t="s">
        <v>3</v>
      </c>
      <c r="L693">
        <v>1</v>
      </c>
      <c r="M693" t="s">
        <v>2</v>
      </c>
      <c r="N693">
        <v>0</v>
      </c>
      <c r="O693" t="s">
        <v>17</v>
      </c>
      <c r="P693">
        <v>11</v>
      </c>
      <c r="Q693" t="s">
        <v>0</v>
      </c>
      <c r="R693">
        <v>9.8000000000000007</v>
      </c>
      <c r="S693" t="s">
        <v>152</v>
      </c>
      <c r="T693">
        <v>1</v>
      </c>
      <c r="U693" t="s">
        <v>153</v>
      </c>
      <c r="V693">
        <v>4</v>
      </c>
      <c r="W693" t="s">
        <v>151</v>
      </c>
      <c r="X693">
        <v>2272</v>
      </c>
      <c r="Y693" t="s">
        <v>1</v>
      </c>
      <c r="Z693" t="s">
        <v>541</v>
      </c>
      <c r="AA693" t="s">
        <v>512</v>
      </c>
      <c r="AB693" t="s">
        <v>542</v>
      </c>
      <c r="AC693" t="s">
        <v>5</v>
      </c>
      <c r="AD693">
        <v>1</v>
      </c>
      <c r="AE693" t="s">
        <v>4</v>
      </c>
      <c r="AF693">
        <v>0</v>
      </c>
    </row>
    <row r="694" spans="1:58" x14ac:dyDescent="0.25">
      <c r="A694" t="str">
        <f t="shared" si="10"/>
        <v>feynman_III_21_20_16850</v>
      </c>
      <c r="B694" t="s">
        <v>109</v>
      </c>
      <c r="C694" t="s">
        <v>189</v>
      </c>
      <c r="D694">
        <v>7200</v>
      </c>
      <c r="E694" t="s">
        <v>190</v>
      </c>
      <c r="F694">
        <v>1000000</v>
      </c>
      <c r="G694" t="s">
        <v>191</v>
      </c>
      <c r="H694">
        <v>16850</v>
      </c>
      <c r="I694" t="s">
        <v>192</v>
      </c>
      <c r="J694">
        <v>1E-3</v>
      </c>
      <c r="K694" t="s">
        <v>3</v>
      </c>
      <c r="L694">
        <v>1</v>
      </c>
      <c r="M694" t="s">
        <v>2</v>
      </c>
      <c r="N694">
        <v>0</v>
      </c>
      <c r="O694" t="s">
        <v>17</v>
      </c>
      <c r="P694">
        <v>12</v>
      </c>
      <c r="Q694" t="s">
        <v>0</v>
      </c>
      <c r="R694">
        <v>11.9</v>
      </c>
      <c r="S694" t="s">
        <v>152</v>
      </c>
      <c r="T694">
        <v>1</v>
      </c>
      <c r="U694" t="s">
        <v>153</v>
      </c>
      <c r="V694">
        <v>4</v>
      </c>
      <c r="W694" t="s">
        <v>151</v>
      </c>
      <c r="X694">
        <v>2570</v>
      </c>
      <c r="Y694" t="s">
        <v>1</v>
      </c>
      <c r="Z694" t="s">
        <v>559</v>
      </c>
      <c r="AA694" t="s">
        <v>512</v>
      </c>
      <c r="AB694" t="s">
        <v>560</v>
      </c>
      <c r="AC694" t="s">
        <v>5</v>
      </c>
      <c r="AD694">
        <v>1</v>
      </c>
      <c r="AE694" t="s">
        <v>4</v>
      </c>
      <c r="AF694">
        <v>0</v>
      </c>
    </row>
    <row r="695" spans="1:58" x14ac:dyDescent="0.25">
      <c r="A695" t="str">
        <f t="shared" si="10"/>
        <v>feynman_II_34_29b_16850</v>
      </c>
      <c r="B695" t="s">
        <v>133</v>
      </c>
      <c r="C695" t="s">
        <v>189</v>
      </c>
      <c r="D695">
        <v>7200</v>
      </c>
      <c r="E695" t="s">
        <v>190</v>
      </c>
      <c r="F695">
        <v>1000000</v>
      </c>
      <c r="G695" t="s">
        <v>191</v>
      </c>
      <c r="H695">
        <v>16850</v>
      </c>
      <c r="I695" t="s">
        <v>192</v>
      </c>
      <c r="J695">
        <v>1E-3</v>
      </c>
      <c r="K695" t="s">
        <v>3</v>
      </c>
      <c r="L695">
        <v>1</v>
      </c>
      <c r="M695" t="s">
        <v>2</v>
      </c>
      <c r="N695">
        <v>0</v>
      </c>
      <c r="O695" t="s">
        <v>17</v>
      </c>
      <c r="P695">
        <v>16</v>
      </c>
      <c r="Q695" t="s">
        <v>0</v>
      </c>
      <c r="R695">
        <v>19.7</v>
      </c>
      <c r="S695" t="s">
        <v>152</v>
      </c>
      <c r="T695">
        <v>1</v>
      </c>
      <c r="U695" t="s">
        <v>153</v>
      </c>
      <c r="V695">
        <v>5</v>
      </c>
      <c r="W695" t="s">
        <v>151</v>
      </c>
      <c r="X695">
        <v>4161</v>
      </c>
      <c r="Y695" t="s">
        <v>1</v>
      </c>
      <c r="Z695" t="e" cm="1">
        <f t="array" aca="1" ref="Z695" ca="1">-0.0000000000001+(((((6.2831853071796*x0)*X2)*X3)*X4)*pow(X1,-1))</f>
        <v>#NAME?</v>
      </c>
      <c r="AA695" t="s">
        <v>512</v>
      </c>
      <c r="AB695" t="s">
        <v>574</v>
      </c>
      <c r="AC695" t="s">
        <v>418</v>
      </c>
      <c r="AD695" s="7">
        <v>1E-13</v>
      </c>
      <c r="AE695" t="s">
        <v>5</v>
      </c>
      <c r="AF695">
        <v>1</v>
      </c>
      <c r="AG695" t="s">
        <v>4</v>
      </c>
      <c r="AH695">
        <v>0</v>
      </c>
    </row>
    <row r="696" spans="1:58" x14ac:dyDescent="0.25">
      <c r="A696" t="str">
        <f t="shared" si="10"/>
        <v>strogatz_barmag2_16850</v>
      </c>
      <c r="B696" t="s">
        <v>24</v>
      </c>
      <c r="C696" t="s">
        <v>189</v>
      </c>
      <c r="D696">
        <v>7200</v>
      </c>
      <c r="E696" t="s">
        <v>190</v>
      </c>
      <c r="F696">
        <v>1000000</v>
      </c>
      <c r="G696" t="s">
        <v>191</v>
      </c>
      <c r="H696">
        <v>16850</v>
      </c>
      <c r="I696" t="s">
        <v>192</v>
      </c>
      <c r="J696">
        <v>1E-3</v>
      </c>
      <c r="K696" t="s">
        <v>3</v>
      </c>
      <c r="L696">
        <v>1</v>
      </c>
      <c r="M696" t="s">
        <v>2</v>
      </c>
      <c r="N696">
        <v>0</v>
      </c>
      <c r="O696" t="s">
        <v>17</v>
      </c>
      <c r="P696">
        <v>14</v>
      </c>
      <c r="Q696" t="s">
        <v>0</v>
      </c>
      <c r="R696">
        <v>19</v>
      </c>
      <c r="S696" t="s">
        <v>152</v>
      </c>
      <c r="T696">
        <v>3</v>
      </c>
      <c r="U696" t="s">
        <v>153</v>
      </c>
      <c r="V696">
        <v>18</v>
      </c>
      <c r="W696" t="s">
        <v>151</v>
      </c>
      <c r="X696">
        <v>12540</v>
      </c>
      <c r="Y696" t="s">
        <v>1</v>
      </c>
      <c r="Z696" t="s">
        <v>762</v>
      </c>
      <c r="AA696" t="s">
        <v>512</v>
      </c>
      <c r="AB696">
        <f>-1*SIN(X1)</f>
        <v>0.98358230602824037</v>
      </c>
      <c r="AC696" t="s">
        <v>418</v>
      </c>
      <c r="AD696" t="s">
        <v>437</v>
      </c>
      <c r="AE696" t="s">
        <v>418</v>
      </c>
      <c r="AF696" t="s">
        <v>438</v>
      </c>
      <c r="AG696" t="s">
        <v>5</v>
      </c>
      <c r="AH696">
        <v>1</v>
      </c>
      <c r="AI696" t="s">
        <v>4</v>
      </c>
      <c r="AJ696">
        <v>0</v>
      </c>
    </row>
    <row r="697" spans="1:58" x14ac:dyDescent="0.25">
      <c r="A697" t="str">
        <f t="shared" si="10"/>
        <v>feynman_II_6_11_16850</v>
      </c>
      <c r="B697" t="s">
        <v>116</v>
      </c>
      <c r="C697" t="s">
        <v>189</v>
      </c>
      <c r="D697">
        <v>7200</v>
      </c>
      <c r="E697" t="s">
        <v>190</v>
      </c>
      <c r="F697">
        <v>1000000</v>
      </c>
      <c r="G697" t="s">
        <v>191</v>
      </c>
      <c r="H697">
        <v>16850</v>
      </c>
      <c r="I697" t="s">
        <v>192</v>
      </c>
      <c r="J697">
        <v>1E-3</v>
      </c>
      <c r="K697" t="s">
        <v>3</v>
      </c>
      <c r="L697">
        <v>1</v>
      </c>
      <c r="M697" t="s">
        <v>2</v>
      </c>
      <c r="N697">
        <v>0</v>
      </c>
      <c r="O697" t="s">
        <v>17</v>
      </c>
      <c r="P697">
        <v>15</v>
      </c>
      <c r="Q697" t="s">
        <v>0</v>
      </c>
      <c r="R697">
        <v>573.70000000000005</v>
      </c>
      <c r="S697" t="s">
        <v>152</v>
      </c>
      <c r="T697">
        <v>4</v>
      </c>
      <c r="U697" t="s">
        <v>153</v>
      </c>
      <c r="V697">
        <v>54</v>
      </c>
      <c r="W697" t="s">
        <v>151</v>
      </c>
      <c r="X697">
        <v>92804</v>
      </c>
      <c r="Y697" t="s">
        <v>1</v>
      </c>
      <c r="Z697" t="s">
        <v>598</v>
      </c>
      <c r="AA697" t="s">
        <v>512</v>
      </c>
      <c r="AB697" t="s">
        <v>599</v>
      </c>
      <c r="AC697" t="s">
        <v>5</v>
      </c>
      <c r="AD697">
        <v>1</v>
      </c>
      <c r="AE697" t="s">
        <v>4</v>
      </c>
      <c r="AF697">
        <v>0</v>
      </c>
    </row>
    <row r="698" spans="1:58" x14ac:dyDescent="0.25">
      <c r="A698" t="str">
        <f t="shared" si="10"/>
        <v>feynman_test_11_16850</v>
      </c>
      <c r="B698" t="s">
        <v>91</v>
      </c>
      <c r="C698" t="s">
        <v>189</v>
      </c>
      <c r="D698">
        <v>7200</v>
      </c>
      <c r="E698" t="s">
        <v>190</v>
      </c>
      <c r="F698">
        <v>1000000</v>
      </c>
      <c r="G698" t="s">
        <v>191</v>
      </c>
      <c r="H698">
        <v>16850</v>
      </c>
      <c r="I698" t="s">
        <v>192</v>
      </c>
      <c r="J698">
        <v>1E-3</v>
      </c>
      <c r="K698" t="s">
        <v>3</v>
      </c>
      <c r="L698">
        <v>0.99286940000000001</v>
      </c>
      <c r="M698" t="s">
        <v>2</v>
      </c>
      <c r="N698">
        <v>8.7549600000000005E-2</v>
      </c>
      <c r="O698" t="s">
        <v>17</v>
      </c>
      <c r="P698">
        <v>44</v>
      </c>
      <c r="Q698" t="s">
        <v>0</v>
      </c>
      <c r="R698">
        <v>7200.5</v>
      </c>
      <c r="S698" t="s">
        <v>152</v>
      </c>
      <c r="T698">
        <v>8</v>
      </c>
      <c r="U698" t="s">
        <v>153</v>
      </c>
      <c r="V698">
        <v>385</v>
      </c>
      <c r="W698" t="s">
        <v>151</v>
      </c>
      <c r="X698">
        <v>942066</v>
      </c>
      <c r="Y698" t="s">
        <v>1</v>
      </c>
      <c r="Z698" t="e" cm="1">
        <f t="array" aca="1" ref="Z698" ca="1">-0.084125784995+(-0.2161739151516*X2)+((0.4010165722374*X2)*pow(X3,-1))+((-0.0158060893838*x0)*EXP(X1))+((((4.5341253661003*x0)*X3)*pow((X1+(2*X2)),-1))*SIN((X3*pow((-0.5+X2),0.5))))</f>
        <v>#NAME?</v>
      </c>
      <c r="AA698" t="s">
        <v>512</v>
      </c>
      <c r="AB698" t="s">
        <v>2102</v>
      </c>
      <c r="AC698" t="s">
        <v>418</v>
      </c>
      <c r="AD698" t="s">
        <v>2103</v>
      </c>
      <c r="AE698" t="s">
        <v>421</v>
      </c>
      <c r="AF698" t="s">
        <v>2104</v>
      </c>
      <c r="AG698" t="s">
        <v>418</v>
      </c>
      <c r="AH698" t="s">
        <v>2105</v>
      </c>
      <c r="AI698" t="s">
        <v>421</v>
      </c>
      <c r="AJ698" t="s">
        <v>2106</v>
      </c>
      <c r="AK698" t="s">
        <v>418</v>
      </c>
      <c r="AL698" t="s">
        <v>2107</v>
      </c>
      <c r="AM698" t="s">
        <v>418</v>
      </c>
      <c r="AN698">
        <v>8.4125784994999994E-2</v>
      </c>
      <c r="AO698" t="s">
        <v>5</v>
      </c>
      <c r="AP698">
        <v>0.99285140000000005</v>
      </c>
      <c r="AQ698" t="s">
        <v>4</v>
      </c>
      <c r="AR698">
        <v>8.7882500000000002E-2</v>
      </c>
    </row>
    <row r="699" spans="1:58" x14ac:dyDescent="0.25">
      <c r="A699" t="str">
        <f t="shared" si="10"/>
        <v>feynman_test_5_29910</v>
      </c>
      <c r="B699" t="s">
        <v>94</v>
      </c>
      <c r="C699" t="s">
        <v>189</v>
      </c>
      <c r="D699">
        <v>7200</v>
      </c>
      <c r="E699" t="s">
        <v>190</v>
      </c>
      <c r="F699">
        <v>1000000</v>
      </c>
      <c r="G699" t="s">
        <v>191</v>
      </c>
      <c r="H699">
        <v>29910</v>
      </c>
      <c r="I699" t="s">
        <v>192</v>
      </c>
      <c r="J699">
        <v>1E-3</v>
      </c>
      <c r="K699" t="s">
        <v>3</v>
      </c>
      <c r="L699">
        <v>0.99992060000000005</v>
      </c>
      <c r="M699" t="s">
        <v>2</v>
      </c>
      <c r="N699">
        <v>2.8383700000000001E-2</v>
      </c>
      <c r="O699" t="s">
        <v>17</v>
      </c>
      <c r="P699">
        <v>34</v>
      </c>
      <c r="Q699" t="s">
        <v>0</v>
      </c>
      <c r="R699">
        <v>7200.7</v>
      </c>
      <c r="S699" t="s">
        <v>152</v>
      </c>
      <c r="T699">
        <v>7</v>
      </c>
      <c r="U699" t="s">
        <v>153</v>
      </c>
      <c r="V699">
        <v>360</v>
      </c>
      <c r="W699" t="s">
        <v>151</v>
      </c>
      <c r="X699">
        <v>957944</v>
      </c>
      <c r="Y699" t="s">
        <v>1</v>
      </c>
      <c r="Z699" t="e" cm="1">
        <f t="array" aca="1" ref="Z699" ca="1">-0.0242218436545+(-1.7533442331122*pow(X1,-1))+((2.8895981586689*x0)*pow(X1,-1))+((3.3151485837881*pow((0.6483627670417+x0),2))*pow(((X2+X3)+(0.7071067811865*X1)),-1))</f>
        <v>#NAME?</v>
      </c>
      <c r="AA699" t="s">
        <v>512</v>
      </c>
      <c r="AB699" t="s">
        <v>2108</v>
      </c>
      <c r="AC699" t="s">
        <v>418</v>
      </c>
      <c r="AD699" t="s">
        <v>2109</v>
      </c>
      <c r="AE699" t="s">
        <v>421</v>
      </c>
      <c r="AF699" t="s">
        <v>2110</v>
      </c>
      <c r="AG699" t="s">
        <v>421</v>
      </c>
      <c r="AH699" t="s">
        <v>2111</v>
      </c>
      <c r="AI699" t="s">
        <v>421</v>
      </c>
      <c r="AJ699" t="s">
        <v>474</v>
      </c>
      <c r="AK699" t="s">
        <v>421</v>
      </c>
      <c r="AL699" t="s">
        <v>460</v>
      </c>
      <c r="AM699" t="s">
        <v>418</v>
      </c>
      <c r="AN699">
        <v>2.4221843654499999E-2</v>
      </c>
      <c r="AO699" t="s">
        <v>5</v>
      </c>
      <c r="AP699">
        <v>0.99992309999999995</v>
      </c>
      <c r="AQ699" t="s">
        <v>4</v>
      </c>
      <c r="AR699">
        <v>2.8047699999999998E-2</v>
      </c>
    </row>
    <row r="700" spans="1:58" x14ac:dyDescent="0.25">
      <c r="A700" t="str">
        <f t="shared" si="10"/>
        <v>feynman_II_35_21_29910</v>
      </c>
      <c r="B700" t="s">
        <v>121</v>
      </c>
      <c r="C700" t="s">
        <v>189</v>
      </c>
      <c r="D700">
        <v>7200</v>
      </c>
      <c r="E700" t="s">
        <v>190</v>
      </c>
      <c r="F700">
        <v>1000000</v>
      </c>
      <c r="G700" t="s">
        <v>191</v>
      </c>
      <c r="H700">
        <v>29910</v>
      </c>
      <c r="I700" t="s">
        <v>192</v>
      </c>
      <c r="J700">
        <v>1E-3</v>
      </c>
      <c r="K700" t="s">
        <v>3</v>
      </c>
      <c r="L700">
        <v>0.99995860000000003</v>
      </c>
      <c r="M700" t="s">
        <v>2</v>
      </c>
      <c r="N700">
        <v>3.2459599999999998E-2</v>
      </c>
      <c r="O700" t="s">
        <v>17</v>
      </c>
      <c r="P700">
        <v>66</v>
      </c>
      <c r="Q700" t="s">
        <v>0</v>
      </c>
      <c r="R700">
        <v>7201.9</v>
      </c>
      <c r="S700" t="s">
        <v>152</v>
      </c>
      <c r="T700">
        <v>12</v>
      </c>
      <c r="U700" t="s">
        <v>153</v>
      </c>
      <c r="V700">
        <v>282</v>
      </c>
      <c r="W700" t="s">
        <v>151</v>
      </c>
      <c r="X700">
        <v>943395</v>
      </c>
      <c r="Y700" t="s">
        <v>1</v>
      </c>
      <c r="Z700" t="s">
        <v>2112</v>
      </c>
      <c r="AA700" t="s">
        <v>512</v>
      </c>
      <c r="AB700" t="s">
        <v>2113</v>
      </c>
      <c r="AC700" t="s">
        <v>421</v>
      </c>
      <c r="AD700" t="s">
        <v>469</v>
      </c>
      <c r="AE700" t="s">
        <v>421</v>
      </c>
      <c r="AF700" t="s">
        <v>2114</v>
      </c>
      <c r="AG700" t="s">
        <v>421</v>
      </c>
      <c r="AH700" t="s">
        <v>2115</v>
      </c>
      <c r="AI700" t="s">
        <v>421</v>
      </c>
      <c r="AJ700" t="s">
        <v>2116</v>
      </c>
      <c r="AK700" t="s">
        <v>421</v>
      </c>
      <c r="AL700" t="s">
        <v>2117</v>
      </c>
      <c r="AM700" t="s">
        <v>421</v>
      </c>
      <c r="AN700" t="s">
        <v>2118</v>
      </c>
      <c r="AO700" t="s">
        <v>5</v>
      </c>
      <c r="AP700">
        <v>0.99996059999999998</v>
      </c>
      <c r="AQ700" t="s">
        <v>4</v>
      </c>
      <c r="AR700">
        <v>3.1450800000000001E-2</v>
      </c>
    </row>
    <row r="701" spans="1:58" x14ac:dyDescent="0.25">
      <c r="A701" t="str">
        <f t="shared" si="10"/>
        <v>feynman_I_29_16_29910</v>
      </c>
      <c r="B701" t="s">
        <v>88</v>
      </c>
      <c r="C701" t="s">
        <v>189</v>
      </c>
      <c r="D701">
        <v>7200</v>
      </c>
      <c r="E701" t="s">
        <v>190</v>
      </c>
      <c r="F701">
        <v>1000000</v>
      </c>
      <c r="G701" t="s">
        <v>191</v>
      </c>
      <c r="H701">
        <v>29910</v>
      </c>
      <c r="I701" t="s">
        <v>192</v>
      </c>
      <c r="J701">
        <v>1E-3</v>
      </c>
      <c r="K701" t="s">
        <v>3</v>
      </c>
      <c r="L701">
        <v>0.97487670000000004</v>
      </c>
      <c r="M701" t="s">
        <v>2</v>
      </c>
      <c r="N701">
        <v>0.30394919999999997</v>
      </c>
      <c r="O701" t="s">
        <v>17</v>
      </c>
      <c r="P701">
        <v>98</v>
      </c>
      <c r="Q701" t="s">
        <v>0</v>
      </c>
      <c r="R701">
        <v>7202.8</v>
      </c>
      <c r="S701" t="s">
        <v>152</v>
      </c>
      <c r="T701">
        <v>7</v>
      </c>
      <c r="U701" t="s">
        <v>153</v>
      </c>
      <c r="V701">
        <v>166</v>
      </c>
      <c r="W701" t="s">
        <v>151</v>
      </c>
      <c r="X701">
        <v>747569</v>
      </c>
      <c r="Y701" t="s">
        <v>1</v>
      </c>
      <c r="Z701" t="e" cm="1">
        <f t="array" aca="1" ref="Z701" ca="1">-3.7735418961387+(0.4678106616366*X3)+(1.1712504745175*x0)+(1.1753994848302*X1)+(0.5586043831571*X2)+(-20.4655262478847*pow((((1*pow(X3,-1))+(X2*pow(X3,-1)))+((X3*pow(X2,-1))*LOG(((1*pow(X2,-1))+(X3*pow(X2,-1)))))),-5))+(((-80.0029203873093*pow(((1+(X2*pow(X3,-1)))+((X3*pow(X2,-1))*LOG((X3*pow(X2,-1))))),-5))*LOG(x0))*LOG(X1))+(((-2.2485310857197*pow((X2+X3),-1))*LOG(x0))*LOG(X1))</f>
        <v>#NAME?</v>
      </c>
      <c r="AA701" t="s">
        <v>512</v>
      </c>
      <c r="AB701" t="s">
        <v>2119</v>
      </c>
      <c r="AC701" t="s">
        <v>421</v>
      </c>
      <c r="AD701" t="s">
        <v>2120</v>
      </c>
      <c r="AE701" t="s">
        <v>421</v>
      </c>
      <c r="AF701" t="s">
        <v>2121</v>
      </c>
      <c r="AG701" t="s">
        <v>421</v>
      </c>
      <c r="AH701" t="s">
        <v>2122</v>
      </c>
      <c r="AI701" t="s">
        <v>418</v>
      </c>
      <c r="AJ701" t="s">
        <v>2123</v>
      </c>
      <c r="AK701" t="s">
        <v>421</v>
      </c>
      <c r="AL701" t="s">
        <v>460</v>
      </c>
      <c r="AM701" t="s">
        <v>418</v>
      </c>
      <c r="AN701" t="s">
        <v>2124</v>
      </c>
      <c r="AO701" t="s">
        <v>421</v>
      </c>
      <c r="AP701" t="s">
        <v>1177</v>
      </c>
      <c r="AQ701" t="s">
        <v>421</v>
      </c>
      <c r="AR701" t="s">
        <v>1532</v>
      </c>
      <c r="AS701" t="s">
        <v>418</v>
      </c>
      <c r="AT701" t="s">
        <v>2125</v>
      </c>
      <c r="AU701" t="s">
        <v>421</v>
      </c>
      <c r="AV701" t="s">
        <v>2126</v>
      </c>
      <c r="AW701" t="s">
        <v>421</v>
      </c>
      <c r="AX701" t="s">
        <v>1177</v>
      </c>
      <c r="AY701" t="s">
        <v>421</v>
      </c>
      <c r="AZ701" t="s">
        <v>2127</v>
      </c>
      <c r="BA701" t="s">
        <v>418</v>
      </c>
      <c r="BB701">
        <v>3.7735418961386999</v>
      </c>
      <c r="BC701" t="s">
        <v>5</v>
      </c>
      <c r="BD701">
        <v>0.97459739999999995</v>
      </c>
      <c r="BE701" t="s">
        <v>4</v>
      </c>
      <c r="BF701">
        <v>0.30648189999999997</v>
      </c>
    </row>
    <row r="702" spans="1:58" x14ac:dyDescent="0.25">
      <c r="A702" t="str">
        <f t="shared" si="10"/>
        <v>feynman_I_32_17_16850</v>
      </c>
      <c r="B702" t="s">
        <v>137</v>
      </c>
      <c r="C702" t="s">
        <v>189</v>
      </c>
      <c r="D702">
        <v>7200</v>
      </c>
      <c r="E702" t="s">
        <v>190</v>
      </c>
      <c r="F702">
        <v>1000000</v>
      </c>
      <c r="G702" t="s">
        <v>191</v>
      </c>
      <c r="H702">
        <v>16850</v>
      </c>
      <c r="I702" t="s">
        <v>192</v>
      </c>
      <c r="J702">
        <v>1E-3</v>
      </c>
      <c r="K702" t="s">
        <v>3</v>
      </c>
      <c r="L702">
        <v>0.99958800000000003</v>
      </c>
      <c r="M702" t="s">
        <v>2</v>
      </c>
      <c r="N702">
        <v>9.5905699999999997E-2</v>
      </c>
      <c r="O702" t="s">
        <v>17</v>
      </c>
      <c r="P702">
        <v>77</v>
      </c>
      <c r="Q702" t="s">
        <v>0</v>
      </c>
      <c r="R702">
        <v>7202.2</v>
      </c>
      <c r="S702" t="s">
        <v>152</v>
      </c>
      <c r="T702">
        <v>5</v>
      </c>
      <c r="U702" t="s">
        <v>153</v>
      </c>
      <c r="V702">
        <v>140</v>
      </c>
      <c r="W702" t="s">
        <v>151</v>
      </c>
      <c r="X702">
        <v>857258</v>
      </c>
      <c r="Y702" t="s">
        <v>1</v>
      </c>
      <c r="Z702" t="s">
        <v>2128</v>
      </c>
      <c r="AA702" t="s">
        <v>512</v>
      </c>
      <c r="AB702" t="s">
        <v>2129</v>
      </c>
      <c r="AC702" t="s">
        <v>421</v>
      </c>
      <c r="AD702" t="s">
        <v>2130</v>
      </c>
      <c r="AE702" t="s">
        <v>418</v>
      </c>
      <c r="AF702" t="s">
        <v>2131</v>
      </c>
      <c r="AG702" t="s">
        <v>418</v>
      </c>
      <c r="AH702" t="s">
        <v>2132</v>
      </c>
      <c r="AI702" t="s">
        <v>421</v>
      </c>
      <c r="AJ702" t="s">
        <v>1419</v>
      </c>
      <c r="AK702" t="s">
        <v>421</v>
      </c>
      <c r="AL702" t="s">
        <v>2133</v>
      </c>
      <c r="AM702" t="s">
        <v>421</v>
      </c>
      <c r="AN702" t="s">
        <v>2134</v>
      </c>
      <c r="AO702" t="s">
        <v>421</v>
      </c>
      <c r="AP702" t="s">
        <v>2135</v>
      </c>
      <c r="AQ702" t="s">
        <v>421</v>
      </c>
      <c r="AR702" t="s">
        <v>2136</v>
      </c>
      <c r="AS702" t="s">
        <v>421</v>
      </c>
      <c r="AT702">
        <v>6.2986471302200003E-2</v>
      </c>
      <c r="AU702" t="s">
        <v>5</v>
      </c>
      <c r="AV702">
        <v>0.99957019999999996</v>
      </c>
      <c r="AW702" t="s">
        <v>4</v>
      </c>
      <c r="AX702">
        <v>9.3834399999999998E-2</v>
      </c>
    </row>
    <row r="703" spans="1:58" x14ac:dyDescent="0.25">
      <c r="A703" t="str">
        <f t="shared" si="10"/>
        <v>feynman_I_9_18_16850</v>
      </c>
      <c r="B703" t="s">
        <v>150</v>
      </c>
      <c r="C703" t="s">
        <v>189</v>
      </c>
      <c r="D703">
        <v>7200</v>
      </c>
      <c r="E703" t="s">
        <v>190</v>
      </c>
      <c r="F703">
        <v>1000000</v>
      </c>
      <c r="G703" t="s">
        <v>191</v>
      </c>
      <c r="H703">
        <v>16850</v>
      </c>
      <c r="I703" t="s">
        <v>192</v>
      </c>
      <c r="J703">
        <v>1E-3</v>
      </c>
      <c r="K703" t="s">
        <v>3</v>
      </c>
      <c r="L703">
        <v>0.99305080000000001</v>
      </c>
      <c r="M703" t="s">
        <v>2</v>
      </c>
      <c r="N703">
        <v>1.0260099999999999E-2</v>
      </c>
      <c r="O703" t="s">
        <v>17</v>
      </c>
      <c r="P703">
        <v>30</v>
      </c>
      <c r="Q703" t="s">
        <v>0</v>
      </c>
      <c r="R703">
        <v>7105</v>
      </c>
      <c r="S703" t="s">
        <v>152</v>
      </c>
      <c r="T703">
        <v>14</v>
      </c>
      <c r="U703" t="s">
        <v>153</v>
      </c>
      <c r="V703">
        <v>1262</v>
      </c>
      <c r="W703" t="s">
        <v>151</v>
      </c>
      <c r="X703">
        <v>1003141</v>
      </c>
      <c r="Y703" t="s">
        <v>1</v>
      </c>
      <c r="Z703" t="s">
        <v>2137</v>
      </c>
      <c r="AA703" t="s">
        <v>512</v>
      </c>
      <c r="AB703" t="s">
        <v>2138</v>
      </c>
      <c r="AC703" t="s">
        <v>421</v>
      </c>
      <c r="AD703" t="s">
        <v>2139</v>
      </c>
      <c r="AE703" t="s">
        <v>5</v>
      </c>
      <c r="AF703">
        <v>0.99313070000000003</v>
      </c>
      <c r="AG703" t="s">
        <v>4</v>
      </c>
      <c r="AH703">
        <v>1.01572E-2</v>
      </c>
    </row>
    <row r="704" spans="1:58" x14ac:dyDescent="0.25">
      <c r="A704" t="str">
        <f t="shared" si="10"/>
        <v>feynman_II_35_18_4426</v>
      </c>
      <c r="B704" t="s">
        <v>120</v>
      </c>
      <c r="C704" t="s">
        <v>189</v>
      </c>
      <c r="D704">
        <v>7200</v>
      </c>
      <c r="E704" t="s">
        <v>190</v>
      </c>
      <c r="F704">
        <v>1000000</v>
      </c>
      <c r="G704" t="s">
        <v>191</v>
      </c>
      <c r="H704">
        <v>4426</v>
      </c>
      <c r="I704" t="s">
        <v>192</v>
      </c>
      <c r="J704">
        <v>1E-3</v>
      </c>
      <c r="K704" t="s">
        <v>3</v>
      </c>
      <c r="L704">
        <v>0.99852949999999996</v>
      </c>
      <c r="M704" t="s">
        <v>2</v>
      </c>
      <c r="N704">
        <v>1.21444E-2</v>
      </c>
      <c r="O704" t="s">
        <v>17</v>
      </c>
      <c r="P704">
        <v>35</v>
      </c>
      <c r="Q704" t="s">
        <v>0</v>
      </c>
      <c r="R704">
        <v>6343.4</v>
      </c>
      <c r="S704" t="s">
        <v>152</v>
      </c>
      <c r="T704">
        <v>7</v>
      </c>
      <c r="U704" t="s">
        <v>153</v>
      </c>
      <c r="V704">
        <v>1052</v>
      </c>
      <c r="W704" t="s">
        <v>151</v>
      </c>
      <c r="X704">
        <v>1002096</v>
      </c>
      <c r="Y704" t="s">
        <v>1</v>
      </c>
      <c r="Z704" t="e" cm="1">
        <f t="array" aca="1" ref="Z704" ca="1">-0.3056398845058+(0.5340344118159*pow(LOG(((1+pow(x0,-1))+((((pow(X1,-2)*pow(X2,-2))*pow(X3,2))*pow(X4,2))*pow((2+x0),-1)))),-1))</f>
        <v>#NAME?</v>
      </c>
      <c r="AA704" t="s">
        <v>512</v>
      </c>
      <c r="AB704" t="s">
        <v>2140</v>
      </c>
      <c r="AC704" t="s">
        <v>421</v>
      </c>
      <c r="AD704" t="s">
        <v>2141</v>
      </c>
      <c r="AE704" t="s">
        <v>421</v>
      </c>
      <c r="AF704" t="s">
        <v>2142</v>
      </c>
      <c r="AG704" t="s">
        <v>421</v>
      </c>
      <c r="AH704" t="s">
        <v>443</v>
      </c>
      <c r="AI704" t="s">
        <v>418</v>
      </c>
      <c r="AJ704">
        <v>0.30563988450579999</v>
      </c>
      <c r="AK704" t="s">
        <v>5</v>
      </c>
      <c r="AL704">
        <v>0.99855190000000005</v>
      </c>
      <c r="AM704" t="s">
        <v>4</v>
      </c>
      <c r="AN704">
        <v>1.20786E-2</v>
      </c>
    </row>
    <row r="705" spans="1:38" x14ac:dyDescent="0.25">
      <c r="A705" t="str">
        <f t="shared" si="10"/>
        <v>feynman_II_2_42_29910</v>
      </c>
      <c r="B705" t="s">
        <v>127</v>
      </c>
      <c r="C705" t="s">
        <v>189</v>
      </c>
      <c r="D705">
        <v>7200</v>
      </c>
      <c r="E705" t="s">
        <v>190</v>
      </c>
      <c r="F705">
        <v>1000000</v>
      </c>
      <c r="G705" t="s">
        <v>191</v>
      </c>
      <c r="H705">
        <v>29910</v>
      </c>
      <c r="I705" t="s">
        <v>192</v>
      </c>
      <c r="J705">
        <v>1E-3</v>
      </c>
      <c r="K705" t="s">
        <v>3</v>
      </c>
      <c r="L705">
        <v>1</v>
      </c>
      <c r="M705" t="s">
        <v>2</v>
      </c>
      <c r="N705">
        <v>0</v>
      </c>
      <c r="O705" t="s">
        <v>17</v>
      </c>
      <c r="P705">
        <v>24</v>
      </c>
      <c r="Q705" t="s">
        <v>0</v>
      </c>
      <c r="R705">
        <v>2128.1</v>
      </c>
      <c r="S705" t="s">
        <v>152</v>
      </c>
      <c r="T705">
        <v>6</v>
      </c>
      <c r="U705" t="s">
        <v>153</v>
      </c>
      <c r="V705">
        <v>112</v>
      </c>
      <c r="W705" t="s">
        <v>151</v>
      </c>
      <c r="X705">
        <v>282463</v>
      </c>
      <c r="Y705" t="s">
        <v>1</v>
      </c>
      <c r="Z705" t="s">
        <v>2143</v>
      </c>
      <c r="AA705" t="s">
        <v>512</v>
      </c>
      <c r="AB705" t="s">
        <v>2144</v>
      </c>
      <c r="AC705" t="s">
        <v>421</v>
      </c>
      <c r="AD705" t="s">
        <v>1728</v>
      </c>
      <c r="AE705" t="s">
        <v>5</v>
      </c>
      <c r="AF705">
        <v>1</v>
      </c>
      <c r="AG705" t="s">
        <v>4</v>
      </c>
      <c r="AH705">
        <v>0</v>
      </c>
    </row>
    <row r="706" spans="1:38" x14ac:dyDescent="0.25">
      <c r="A706" t="str">
        <f t="shared" si="10"/>
        <v>feynman_I_39_1_4426</v>
      </c>
      <c r="B706" t="s">
        <v>39</v>
      </c>
      <c r="C706" t="s">
        <v>189</v>
      </c>
      <c r="D706">
        <v>7200</v>
      </c>
      <c r="E706" t="s">
        <v>190</v>
      </c>
      <c r="F706">
        <v>1000000</v>
      </c>
      <c r="G706" t="s">
        <v>191</v>
      </c>
      <c r="H706">
        <v>4426</v>
      </c>
      <c r="I706" t="s">
        <v>192</v>
      </c>
      <c r="J706">
        <v>1E-3</v>
      </c>
      <c r="K706" t="s">
        <v>3</v>
      </c>
      <c r="L706">
        <v>1</v>
      </c>
      <c r="M706" t="s">
        <v>2</v>
      </c>
      <c r="N706">
        <v>0</v>
      </c>
      <c r="O706" t="s">
        <v>17</v>
      </c>
      <c r="P706">
        <v>6</v>
      </c>
      <c r="Q706" t="s">
        <v>0</v>
      </c>
      <c r="R706">
        <v>2.7</v>
      </c>
      <c r="S706" t="s">
        <v>152</v>
      </c>
      <c r="T706">
        <v>1</v>
      </c>
      <c r="U706" t="s">
        <v>153</v>
      </c>
      <c r="V706">
        <v>2</v>
      </c>
      <c r="W706" t="s">
        <v>151</v>
      </c>
      <c r="X706">
        <v>674</v>
      </c>
      <c r="Y706" t="s">
        <v>1</v>
      </c>
      <c r="Z706" t="s">
        <v>515</v>
      </c>
      <c r="AA706" t="s">
        <v>512</v>
      </c>
      <c r="AB706" t="s">
        <v>516</v>
      </c>
      <c r="AC706" t="s">
        <v>5</v>
      </c>
      <c r="AD706">
        <v>1</v>
      </c>
      <c r="AE706" t="s">
        <v>4</v>
      </c>
      <c r="AF706">
        <v>0</v>
      </c>
    </row>
    <row r="707" spans="1:38" x14ac:dyDescent="0.25">
      <c r="A707" t="str">
        <f t="shared" si="10"/>
        <v>feynman_II_34_2_4426</v>
      </c>
      <c r="B707" t="s">
        <v>63</v>
      </c>
      <c r="C707" t="s">
        <v>189</v>
      </c>
      <c r="D707">
        <v>7200</v>
      </c>
      <c r="E707" t="s">
        <v>190</v>
      </c>
      <c r="F707">
        <v>1000000</v>
      </c>
      <c r="G707" t="s">
        <v>191</v>
      </c>
      <c r="H707">
        <v>4426</v>
      </c>
      <c r="I707" t="s">
        <v>192</v>
      </c>
      <c r="J707">
        <v>1E-3</v>
      </c>
      <c r="K707" t="s">
        <v>3</v>
      </c>
      <c r="L707">
        <v>1</v>
      </c>
      <c r="M707" t="s">
        <v>2</v>
      </c>
      <c r="N707">
        <v>0</v>
      </c>
      <c r="O707" t="s">
        <v>17</v>
      </c>
      <c r="P707">
        <v>8</v>
      </c>
      <c r="Q707" t="s">
        <v>0</v>
      </c>
      <c r="R707">
        <v>4.9000000000000004</v>
      </c>
      <c r="S707" t="s">
        <v>152</v>
      </c>
      <c r="T707">
        <v>1</v>
      </c>
      <c r="U707" t="s">
        <v>153</v>
      </c>
      <c r="V707">
        <v>3</v>
      </c>
      <c r="W707" t="s">
        <v>151</v>
      </c>
      <c r="X707">
        <v>1106</v>
      </c>
      <c r="Y707" t="s">
        <v>1</v>
      </c>
      <c r="Z707" t="s">
        <v>529</v>
      </c>
      <c r="AA707" t="s">
        <v>512</v>
      </c>
      <c r="AB707" t="s">
        <v>530</v>
      </c>
      <c r="AC707" t="s">
        <v>5</v>
      </c>
      <c r="AD707">
        <v>1</v>
      </c>
      <c r="AE707" t="s">
        <v>4</v>
      </c>
      <c r="AF707">
        <v>0</v>
      </c>
    </row>
    <row r="708" spans="1:38" x14ac:dyDescent="0.25">
      <c r="A708" t="str">
        <f t="shared" ref="A708:A771" si="11">CONCATENATE(B708, "_", H708)</f>
        <v>feynman_III_15_27_4426</v>
      </c>
      <c r="B708" t="s">
        <v>59</v>
      </c>
      <c r="C708" t="s">
        <v>189</v>
      </c>
      <c r="D708">
        <v>7200</v>
      </c>
      <c r="E708" t="s">
        <v>190</v>
      </c>
      <c r="F708">
        <v>1000000</v>
      </c>
      <c r="G708" t="s">
        <v>191</v>
      </c>
      <c r="H708">
        <v>4426</v>
      </c>
      <c r="I708" t="s">
        <v>192</v>
      </c>
      <c r="J708">
        <v>1E-3</v>
      </c>
      <c r="K708" t="s">
        <v>3</v>
      </c>
      <c r="L708">
        <v>1</v>
      </c>
      <c r="M708" t="s">
        <v>2</v>
      </c>
      <c r="N708">
        <v>0</v>
      </c>
      <c r="O708" t="s">
        <v>17</v>
      </c>
      <c r="P708">
        <v>12</v>
      </c>
      <c r="Q708" t="s">
        <v>0</v>
      </c>
      <c r="R708">
        <v>7.8</v>
      </c>
      <c r="S708" t="s">
        <v>152</v>
      </c>
      <c r="T708">
        <v>1</v>
      </c>
      <c r="U708" t="s">
        <v>153</v>
      </c>
      <c r="V708">
        <v>3</v>
      </c>
      <c r="W708" t="s">
        <v>151</v>
      </c>
      <c r="X708">
        <v>1862</v>
      </c>
      <c r="Y708" t="s">
        <v>1</v>
      </c>
      <c r="Z708" t="s">
        <v>545</v>
      </c>
      <c r="AA708" t="s">
        <v>512</v>
      </c>
      <c r="AB708" t="s">
        <v>546</v>
      </c>
      <c r="AC708" t="s">
        <v>5</v>
      </c>
      <c r="AD708">
        <v>1</v>
      </c>
      <c r="AE708" t="s">
        <v>4</v>
      </c>
      <c r="AF708">
        <v>0</v>
      </c>
    </row>
    <row r="709" spans="1:38" x14ac:dyDescent="0.25">
      <c r="A709" t="str">
        <f t="shared" si="11"/>
        <v>feynman_I_39_22_4426</v>
      </c>
      <c r="B709" t="s">
        <v>99</v>
      </c>
      <c r="C709" t="s">
        <v>189</v>
      </c>
      <c r="D709">
        <v>7200</v>
      </c>
      <c r="E709" t="s">
        <v>190</v>
      </c>
      <c r="F709">
        <v>1000000</v>
      </c>
      <c r="G709" t="s">
        <v>191</v>
      </c>
      <c r="H709">
        <v>4426</v>
      </c>
      <c r="I709" t="s">
        <v>192</v>
      </c>
      <c r="J709">
        <v>1E-3</v>
      </c>
      <c r="K709" t="s">
        <v>3</v>
      </c>
      <c r="L709">
        <v>1</v>
      </c>
      <c r="M709" t="s">
        <v>2</v>
      </c>
      <c r="N709">
        <v>0</v>
      </c>
      <c r="O709" t="s">
        <v>17</v>
      </c>
      <c r="P709">
        <v>12</v>
      </c>
      <c r="Q709" t="s">
        <v>0</v>
      </c>
      <c r="R709">
        <v>11.6</v>
      </c>
      <c r="S709" t="s">
        <v>152</v>
      </c>
      <c r="T709">
        <v>1</v>
      </c>
      <c r="U709" t="s">
        <v>153</v>
      </c>
      <c r="V709">
        <v>4</v>
      </c>
      <c r="W709" t="s">
        <v>151</v>
      </c>
      <c r="X709">
        <v>2582</v>
      </c>
      <c r="Y709" t="s">
        <v>1</v>
      </c>
      <c r="Z709" t="s">
        <v>551</v>
      </c>
      <c r="AA709" t="s">
        <v>512</v>
      </c>
      <c r="AB709" t="s">
        <v>552</v>
      </c>
      <c r="AC709" t="s">
        <v>5</v>
      </c>
      <c r="AD709">
        <v>1</v>
      </c>
      <c r="AE709" t="s">
        <v>4</v>
      </c>
      <c r="AF709">
        <v>0</v>
      </c>
    </row>
    <row r="710" spans="1:38" x14ac:dyDescent="0.25">
      <c r="A710" t="str">
        <f t="shared" si="11"/>
        <v>feynman_I_43_43_4426</v>
      </c>
      <c r="B710" t="s">
        <v>90</v>
      </c>
      <c r="C710" t="s">
        <v>189</v>
      </c>
      <c r="D710">
        <v>7200</v>
      </c>
      <c r="E710" t="s">
        <v>190</v>
      </c>
      <c r="F710">
        <v>1000000</v>
      </c>
      <c r="G710" t="s">
        <v>191</v>
      </c>
      <c r="H710">
        <v>4426</v>
      </c>
      <c r="I710" t="s">
        <v>192</v>
      </c>
      <c r="J710">
        <v>1E-3</v>
      </c>
      <c r="K710" t="s">
        <v>3</v>
      </c>
      <c r="L710">
        <v>1</v>
      </c>
      <c r="M710" t="s">
        <v>2</v>
      </c>
      <c r="N710">
        <v>0</v>
      </c>
      <c r="O710" t="s">
        <v>17</v>
      </c>
      <c r="P710">
        <v>18</v>
      </c>
      <c r="Q710" t="s">
        <v>0</v>
      </c>
      <c r="R710">
        <v>38.6</v>
      </c>
      <c r="S710" t="s">
        <v>152</v>
      </c>
      <c r="T710">
        <v>1</v>
      </c>
      <c r="U710" t="s">
        <v>153</v>
      </c>
      <c r="V710">
        <v>7</v>
      </c>
      <c r="W710" t="s">
        <v>151</v>
      </c>
      <c r="X710">
        <v>7472</v>
      </c>
      <c r="Y710" t="s">
        <v>1</v>
      </c>
      <c r="Z710" t="s">
        <v>606</v>
      </c>
      <c r="AA710" t="s">
        <v>512</v>
      </c>
      <c r="AB710" t="s">
        <v>607</v>
      </c>
      <c r="AC710" t="s">
        <v>418</v>
      </c>
      <c r="AD710" t="s">
        <v>442</v>
      </c>
      <c r="AE710" t="s">
        <v>5</v>
      </c>
      <c r="AF710">
        <v>1</v>
      </c>
      <c r="AG710" t="s">
        <v>4</v>
      </c>
      <c r="AH710">
        <v>0</v>
      </c>
    </row>
    <row r="711" spans="1:38" x14ac:dyDescent="0.25">
      <c r="A711" t="str">
        <f t="shared" si="11"/>
        <v>strogatz_predprey2_4426</v>
      </c>
      <c r="B711" t="s">
        <v>28</v>
      </c>
      <c r="C711" t="s">
        <v>189</v>
      </c>
      <c r="D711">
        <v>7200</v>
      </c>
      <c r="E711" t="s">
        <v>190</v>
      </c>
      <c r="F711">
        <v>1000000</v>
      </c>
      <c r="G711" t="s">
        <v>191</v>
      </c>
      <c r="H711">
        <v>4426</v>
      </c>
      <c r="I711" t="s">
        <v>192</v>
      </c>
      <c r="J711">
        <v>1E-3</v>
      </c>
      <c r="K711" t="s">
        <v>3</v>
      </c>
      <c r="L711">
        <v>1</v>
      </c>
      <c r="M711" t="s">
        <v>2</v>
      </c>
      <c r="N711">
        <v>0</v>
      </c>
      <c r="O711" t="s">
        <v>17</v>
      </c>
      <c r="P711">
        <v>22</v>
      </c>
      <c r="Q711" t="s">
        <v>0</v>
      </c>
      <c r="R711">
        <v>45.4</v>
      </c>
      <c r="S711" t="s">
        <v>152</v>
      </c>
      <c r="T711">
        <v>3</v>
      </c>
      <c r="U711" t="s">
        <v>153</v>
      </c>
      <c r="V711">
        <v>18</v>
      </c>
      <c r="W711" t="s">
        <v>151</v>
      </c>
      <c r="X711">
        <v>21970</v>
      </c>
      <c r="Y711" t="s">
        <v>1</v>
      </c>
      <c r="Z711" t="s">
        <v>2145</v>
      </c>
      <c r="AA711" t="s">
        <v>512</v>
      </c>
      <c r="AB711" t="s">
        <v>2146</v>
      </c>
      <c r="AC711" t="s">
        <v>421</v>
      </c>
      <c r="AD711" t="s">
        <v>1346</v>
      </c>
      <c r="AE711" t="s">
        <v>418</v>
      </c>
      <c r="AF711" t="s">
        <v>444</v>
      </c>
      <c r="AG711" t="s">
        <v>5</v>
      </c>
      <c r="AH711">
        <v>1</v>
      </c>
      <c r="AI711" t="s">
        <v>4</v>
      </c>
      <c r="AJ711">
        <v>0</v>
      </c>
    </row>
    <row r="712" spans="1:38" x14ac:dyDescent="0.25">
      <c r="A712" t="str">
        <f t="shared" si="11"/>
        <v>feynman_I_13_4_4426</v>
      </c>
      <c r="B712" t="s">
        <v>107</v>
      </c>
      <c r="C712" t="s">
        <v>189</v>
      </c>
      <c r="D712">
        <v>7200</v>
      </c>
      <c r="E712" t="s">
        <v>190</v>
      </c>
      <c r="F712">
        <v>1000000</v>
      </c>
      <c r="G712" t="s">
        <v>191</v>
      </c>
      <c r="H712">
        <v>4426</v>
      </c>
      <c r="I712" t="s">
        <v>192</v>
      </c>
      <c r="J712">
        <v>1E-3</v>
      </c>
      <c r="K712" t="s">
        <v>3</v>
      </c>
      <c r="L712">
        <v>1</v>
      </c>
      <c r="M712" t="s">
        <v>2</v>
      </c>
      <c r="N712">
        <v>0</v>
      </c>
      <c r="O712" t="s">
        <v>17</v>
      </c>
      <c r="P712">
        <v>24</v>
      </c>
      <c r="Q712" t="s">
        <v>0</v>
      </c>
      <c r="R712">
        <v>71.400000000000006</v>
      </c>
      <c r="S712" t="s">
        <v>152</v>
      </c>
      <c r="T712">
        <v>1</v>
      </c>
      <c r="U712" t="s">
        <v>153</v>
      </c>
      <c r="V712">
        <v>10</v>
      </c>
      <c r="W712" t="s">
        <v>151</v>
      </c>
      <c r="X712">
        <v>12116</v>
      </c>
      <c r="Y712" t="s">
        <v>1</v>
      </c>
      <c r="Z712" t="s">
        <v>608</v>
      </c>
      <c r="AA712" t="s">
        <v>512</v>
      </c>
      <c r="AB712" t="s">
        <v>609</v>
      </c>
      <c r="AC712" t="s">
        <v>421</v>
      </c>
      <c r="AD712" t="s">
        <v>445</v>
      </c>
      <c r="AE712" t="s">
        <v>421</v>
      </c>
      <c r="AF712" t="s">
        <v>446</v>
      </c>
      <c r="AG712" t="s">
        <v>5</v>
      </c>
      <c r="AH712">
        <v>1</v>
      </c>
      <c r="AI712" t="s">
        <v>4</v>
      </c>
      <c r="AJ712">
        <v>0</v>
      </c>
    </row>
    <row r="713" spans="1:38" x14ac:dyDescent="0.25">
      <c r="A713" t="str">
        <f t="shared" si="11"/>
        <v>strogatz_lv1_4426</v>
      </c>
      <c r="B713" t="s">
        <v>29</v>
      </c>
      <c r="C713" t="s">
        <v>189</v>
      </c>
      <c r="D713">
        <v>7200</v>
      </c>
      <c r="E713" t="s">
        <v>190</v>
      </c>
      <c r="F713">
        <v>1000000</v>
      </c>
      <c r="G713" t="s">
        <v>191</v>
      </c>
      <c r="H713">
        <v>4426</v>
      </c>
      <c r="I713" t="s">
        <v>192</v>
      </c>
      <c r="J713">
        <v>1E-3</v>
      </c>
      <c r="K713" t="s">
        <v>3</v>
      </c>
      <c r="L713">
        <v>1</v>
      </c>
      <c r="M713" t="s">
        <v>2</v>
      </c>
      <c r="N713">
        <v>0</v>
      </c>
      <c r="O713" t="s">
        <v>17</v>
      </c>
      <c r="P713">
        <v>18</v>
      </c>
      <c r="Q713" t="s">
        <v>0</v>
      </c>
      <c r="R713">
        <v>394.1</v>
      </c>
      <c r="S713" t="s">
        <v>152</v>
      </c>
      <c r="T713">
        <v>6</v>
      </c>
      <c r="U713" t="s">
        <v>153</v>
      </c>
      <c r="V713">
        <v>98</v>
      </c>
      <c r="W713" t="s">
        <v>151</v>
      </c>
      <c r="X713">
        <v>170720</v>
      </c>
      <c r="Y713" t="s">
        <v>1</v>
      </c>
      <c r="Z713" t="s">
        <v>2147</v>
      </c>
      <c r="AA713" t="s">
        <v>512</v>
      </c>
      <c r="AB713" t="s">
        <v>1149</v>
      </c>
      <c r="AC713" t="s">
        <v>421</v>
      </c>
      <c r="AD713" t="s">
        <v>433</v>
      </c>
      <c r="AE713" t="s">
        <v>418</v>
      </c>
      <c r="AF713" t="s">
        <v>660</v>
      </c>
      <c r="AG713" t="s">
        <v>421</v>
      </c>
      <c r="AH713" t="s">
        <v>1737</v>
      </c>
      <c r="AI713" t="s">
        <v>5</v>
      </c>
      <c r="AJ713">
        <v>1</v>
      </c>
      <c r="AK713" t="s">
        <v>4</v>
      </c>
      <c r="AL713">
        <v>0</v>
      </c>
    </row>
    <row r="714" spans="1:38" x14ac:dyDescent="0.25">
      <c r="A714" t="str">
        <f t="shared" si="11"/>
        <v>feynman_III_4_32_16850</v>
      </c>
      <c r="B714" t="s">
        <v>98</v>
      </c>
      <c r="C714" t="s">
        <v>189</v>
      </c>
      <c r="D714">
        <v>7200</v>
      </c>
      <c r="E714" t="s">
        <v>190</v>
      </c>
      <c r="F714">
        <v>1000000</v>
      </c>
      <c r="G714" t="s">
        <v>191</v>
      </c>
      <c r="H714">
        <v>16850</v>
      </c>
      <c r="I714" t="s">
        <v>192</v>
      </c>
      <c r="J714">
        <v>1E-3</v>
      </c>
      <c r="K714" t="s">
        <v>3</v>
      </c>
      <c r="L714">
        <v>0.99999700000000002</v>
      </c>
      <c r="M714" t="s">
        <v>2</v>
      </c>
      <c r="N714">
        <v>1.6100099999999999E-2</v>
      </c>
      <c r="O714" t="s">
        <v>17</v>
      </c>
      <c r="P714">
        <v>14</v>
      </c>
      <c r="Q714" t="s">
        <v>0</v>
      </c>
      <c r="R714">
        <v>6897.3</v>
      </c>
      <c r="S714" t="s">
        <v>152</v>
      </c>
      <c r="T714">
        <v>4</v>
      </c>
      <c r="U714" t="s">
        <v>153</v>
      </c>
      <c r="V714">
        <v>1033</v>
      </c>
      <c r="W714" t="s">
        <v>151</v>
      </c>
      <c r="X714">
        <v>1001224</v>
      </c>
      <c r="Y714" t="s">
        <v>1</v>
      </c>
      <c r="Z714" t="e" cm="1">
        <f t="array" aca="1" ref="Z714" ca="1">-0.4715183758542+(((6.276694480779*X2)*X3)*pow((x0*X1),-1))</f>
        <v>#NAME?</v>
      </c>
      <c r="AA714" t="s">
        <v>512</v>
      </c>
      <c r="AB714" t="s">
        <v>2148</v>
      </c>
      <c r="AC714" t="s">
        <v>418</v>
      </c>
      <c r="AD714">
        <v>0.47151837585419998</v>
      </c>
      <c r="AE714" t="s">
        <v>5</v>
      </c>
      <c r="AF714">
        <v>0.99999680000000002</v>
      </c>
      <c r="AG714" t="s">
        <v>4</v>
      </c>
      <c r="AH714">
        <v>1.6345700000000001E-2</v>
      </c>
    </row>
    <row r="715" spans="1:38" x14ac:dyDescent="0.25">
      <c r="A715" t="str">
        <f t="shared" si="11"/>
        <v>feynman_I_12_5_29910</v>
      </c>
      <c r="B715" t="s">
        <v>36</v>
      </c>
      <c r="C715" t="s">
        <v>189</v>
      </c>
      <c r="D715">
        <v>7200</v>
      </c>
      <c r="E715" t="s">
        <v>190</v>
      </c>
      <c r="F715">
        <v>1000000</v>
      </c>
      <c r="G715" t="s">
        <v>191</v>
      </c>
      <c r="H715">
        <v>29910</v>
      </c>
      <c r="I715" t="s">
        <v>192</v>
      </c>
      <c r="J715">
        <v>1E-3</v>
      </c>
      <c r="K715" t="s">
        <v>3</v>
      </c>
      <c r="L715">
        <v>1</v>
      </c>
      <c r="M715" t="s">
        <v>2</v>
      </c>
      <c r="N715">
        <v>0</v>
      </c>
      <c r="O715" t="s">
        <v>17</v>
      </c>
      <c r="P715">
        <v>6</v>
      </c>
      <c r="Q715" t="s">
        <v>0</v>
      </c>
      <c r="R715">
        <v>2.2999999999999998</v>
      </c>
      <c r="S715" t="s">
        <v>152</v>
      </c>
      <c r="T715">
        <v>1</v>
      </c>
      <c r="U715" t="s">
        <v>153</v>
      </c>
      <c r="V715">
        <v>2</v>
      </c>
      <c r="W715" t="s">
        <v>151</v>
      </c>
      <c r="X715">
        <v>519</v>
      </c>
      <c r="Y715" t="s">
        <v>1</v>
      </c>
      <c r="Z715" t="s">
        <v>519</v>
      </c>
      <c r="AA715" t="s">
        <v>512</v>
      </c>
      <c r="AB715" t="s">
        <v>520</v>
      </c>
      <c r="AC715" t="s">
        <v>5</v>
      </c>
      <c r="AD715">
        <v>1</v>
      </c>
      <c r="AE715" t="s">
        <v>4</v>
      </c>
      <c r="AF715">
        <v>0</v>
      </c>
    </row>
    <row r="716" spans="1:38" x14ac:dyDescent="0.25">
      <c r="A716" t="str">
        <f t="shared" si="11"/>
        <v>feynman_II_34_29a_29910</v>
      </c>
      <c r="B716" t="s">
        <v>71</v>
      </c>
      <c r="C716" t="s">
        <v>189</v>
      </c>
      <c r="D716">
        <v>7200</v>
      </c>
      <c r="E716" t="s">
        <v>190</v>
      </c>
      <c r="F716">
        <v>1000000</v>
      </c>
      <c r="G716" t="s">
        <v>191</v>
      </c>
      <c r="H716">
        <v>29910</v>
      </c>
      <c r="I716" t="s">
        <v>192</v>
      </c>
      <c r="J716">
        <v>1E-3</v>
      </c>
      <c r="K716" t="s">
        <v>3</v>
      </c>
      <c r="L716">
        <v>1</v>
      </c>
      <c r="M716" t="s">
        <v>2</v>
      </c>
      <c r="N716">
        <v>0</v>
      </c>
      <c r="O716" t="s">
        <v>17</v>
      </c>
      <c r="P716">
        <v>10</v>
      </c>
      <c r="Q716" t="s">
        <v>0</v>
      </c>
      <c r="R716">
        <v>7</v>
      </c>
      <c r="S716" t="s">
        <v>152</v>
      </c>
      <c r="T716">
        <v>1</v>
      </c>
      <c r="U716" t="s">
        <v>153</v>
      </c>
      <c r="V716">
        <v>3</v>
      </c>
      <c r="W716" t="s">
        <v>151</v>
      </c>
      <c r="X716">
        <v>1544</v>
      </c>
      <c r="Y716" t="s">
        <v>1</v>
      </c>
      <c r="Z716" t="s">
        <v>533</v>
      </c>
      <c r="AA716" t="s">
        <v>512</v>
      </c>
      <c r="AB716" t="s">
        <v>534</v>
      </c>
      <c r="AC716" t="s">
        <v>5</v>
      </c>
      <c r="AD716">
        <v>1</v>
      </c>
      <c r="AE716" t="s">
        <v>4</v>
      </c>
      <c r="AF716">
        <v>0</v>
      </c>
    </row>
    <row r="717" spans="1:38" x14ac:dyDescent="0.25">
      <c r="A717" t="str">
        <f t="shared" si="11"/>
        <v>feynman_II_34_11_29910</v>
      </c>
      <c r="B717" t="s">
        <v>95</v>
      </c>
      <c r="C717" t="s">
        <v>189</v>
      </c>
      <c r="D717">
        <v>7200</v>
      </c>
      <c r="E717" t="s">
        <v>190</v>
      </c>
      <c r="F717">
        <v>1000000</v>
      </c>
      <c r="G717" t="s">
        <v>191</v>
      </c>
      <c r="H717">
        <v>29910</v>
      </c>
      <c r="I717" t="s">
        <v>192</v>
      </c>
      <c r="J717">
        <v>1E-3</v>
      </c>
      <c r="K717" t="s">
        <v>3</v>
      </c>
      <c r="L717">
        <v>1</v>
      </c>
      <c r="M717" t="s">
        <v>2</v>
      </c>
      <c r="N717">
        <v>0</v>
      </c>
      <c r="O717" t="s">
        <v>17</v>
      </c>
      <c r="P717">
        <v>12</v>
      </c>
      <c r="Q717" t="s">
        <v>0</v>
      </c>
      <c r="R717">
        <v>12</v>
      </c>
      <c r="S717" t="s">
        <v>152</v>
      </c>
      <c r="T717">
        <v>1</v>
      </c>
      <c r="U717" t="s">
        <v>153</v>
      </c>
      <c r="V717">
        <v>4</v>
      </c>
      <c r="W717" t="s">
        <v>151</v>
      </c>
      <c r="X717">
        <v>2734</v>
      </c>
      <c r="Y717" t="s">
        <v>1</v>
      </c>
      <c r="Z717" t="s">
        <v>553</v>
      </c>
      <c r="AA717" t="s">
        <v>512</v>
      </c>
      <c r="AB717" t="s">
        <v>554</v>
      </c>
      <c r="AC717" t="s">
        <v>5</v>
      </c>
      <c r="AD717">
        <v>1</v>
      </c>
      <c r="AE717" t="s">
        <v>4</v>
      </c>
      <c r="AF717">
        <v>0</v>
      </c>
    </row>
    <row r="718" spans="1:38" x14ac:dyDescent="0.25">
      <c r="A718" t="str">
        <f t="shared" si="11"/>
        <v>feynman_I_34_1_29910</v>
      </c>
      <c r="B718" t="s">
        <v>52</v>
      </c>
      <c r="C718" t="s">
        <v>189</v>
      </c>
      <c r="D718">
        <v>7200</v>
      </c>
      <c r="E718" t="s">
        <v>190</v>
      </c>
      <c r="F718">
        <v>1000000</v>
      </c>
      <c r="G718" t="s">
        <v>191</v>
      </c>
      <c r="H718">
        <v>29910</v>
      </c>
      <c r="I718" t="s">
        <v>192</v>
      </c>
      <c r="J718">
        <v>1E-3</v>
      </c>
      <c r="K718" t="s">
        <v>3</v>
      </c>
      <c r="L718">
        <v>1</v>
      </c>
      <c r="M718" t="s">
        <v>2</v>
      </c>
      <c r="N718">
        <v>0</v>
      </c>
      <c r="O718" t="s">
        <v>17</v>
      </c>
      <c r="P718">
        <v>18</v>
      </c>
      <c r="Q718" t="s">
        <v>0</v>
      </c>
      <c r="R718">
        <v>19.600000000000001</v>
      </c>
      <c r="S718" t="s">
        <v>152</v>
      </c>
      <c r="T718">
        <v>1</v>
      </c>
      <c r="U718" t="s">
        <v>153</v>
      </c>
      <c r="V718">
        <v>5</v>
      </c>
      <c r="W718" t="s">
        <v>151</v>
      </c>
      <c r="X718">
        <v>3837</v>
      </c>
      <c r="Y718" t="s">
        <v>1</v>
      </c>
      <c r="Z718" t="s">
        <v>933</v>
      </c>
      <c r="AA718" t="s">
        <v>512</v>
      </c>
      <c r="AB718" t="s">
        <v>1885</v>
      </c>
      <c r="AC718" t="s">
        <v>418</v>
      </c>
      <c r="AD718" t="s">
        <v>425</v>
      </c>
      <c r="AE718" t="s">
        <v>421</v>
      </c>
      <c r="AF718" t="s">
        <v>426</v>
      </c>
      <c r="AG718" t="s">
        <v>5</v>
      </c>
      <c r="AH718">
        <v>1</v>
      </c>
      <c r="AI718" t="s">
        <v>4</v>
      </c>
      <c r="AJ718">
        <v>0</v>
      </c>
    </row>
    <row r="719" spans="1:38" x14ac:dyDescent="0.25">
      <c r="A719" t="str">
        <f t="shared" si="11"/>
        <v>feynman_III_17_37_29910</v>
      </c>
      <c r="B719" t="s">
        <v>77</v>
      </c>
      <c r="C719" t="s">
        <v>189</v>
      </c>
      <c r="D719">
        <v>7200</v>
      </c>
      <c r="E719" t="s">
        <v>190</v>
      </c>
      <c r="F719">
        <v>1000000</v>
      </c>
      <c r="G719" t="s">
        <v>191</v>
      </c>
      <c r="H719">
        <v>29910</v>
      </c>
      <c r="I719" t="s">
        <v>192</v>
      </c>
      <c r="J719">
        <v>1E-3</v>
      </c>
      <c r="K719" t="s">
        <v>3</v>
      </c>
      <c r="L719">
        <v>1</v>
      </c>
      <c r="M719" t="s">
        <v>2</v>
      </c>
      <c r="N719">
        <v>0</v>
      </c>
      <c r="O719" t="s">
        <v>17</v>
      </c>
      <c r="P719">
        <v>13</v>
      </c>
      <c r="Q719" t="s">
        <v>0</v>
      </c>
      <c r="R719">
        <v>21.8</v>
      </c>
      <c r="S719" t="s">
        <v>152</v>
      </c>
      <c r="T719">
        <v>1</v>
      </c>
      <c r="U719" t="s">
        <v>153</v>
      </c>
      <c r="V719">
        <v>7</v>
      </c>
      <c r="W719" t="s">
        <v>151</v>
      </c>
      <c r="X719">
        <v>4509</v>
      </c>
      <c r="Y719" t="s">
        <v>1</v>
      </c>
      <c r="Z719" t="s">
        <v>594</v>
      </c>
      <c r="AA719" t="s">
        <v>512</v>
      </c>
      <c r="AB719" t="s">
        <v>595</v>
      </c>
      <c r="AC719" t="s">
        <v>421</v>
      </c>
      <c r="AD719" t="s">
        <v>422</v>
      </c>
      <c r="AE719" t="s">
        <v>5</v>
      </c>
      <c r="AF719">
        <v>1</v>
      </c>
      <c r="AG719" t="s">
        <v>4</v>
      </c>
      <c r="AH719">
        <v>0</v>
      </c>
    </row>
    <row r="720" spans="1:38" x14ac:dyDescent="0.25">
      <c r="A720" t="str">
        <f t="shared" si="11"/>
        <v>feynman_III_15_12_29910</v>
      </c>
      <c r="B720" t="s">
        <v>67</v>
      </c>
      <c r="C720" t="s">
        <v>189</v>
      </c>
      <c r="D720">
        <v>7200</v>
      </c>
      <c r="E720" t="s">
        <v>190</v>
      </c>
      <c r="F720">
        <v>1000000</v>
      </c>
      <c r="G720" t="s">
        <v>191</v>
      </c>
      <c r="H720">
        <v>29910</v>
      </c>
      <c r="I720" t="s">
        <v>192</v>
      </c>
      <c r="J720">
        <v>1E-3</v>
      </c>
      <c r="K720" t="s">
        <v>3</v>
      </c>
      <c r="L720">
        <v>1</v>
      </c>
      <c r="M720" t="s">
        <v>2</v>
      </c>
      <c r="N720">
        <v>0</v>
      </c>
      <c r="O720" t="s">
        <v>17</v>
      </c>
      <c r="P720">
        <v>13</v>
      </c>
      <c r="Q720" t="s">
        <v>0</v>
      </c>
      <c r="R720">
        <v>65.5</v>
      </c>
      <c r="S720" t="s">
        <v>152</v>
      </c>
      <c r="T720">
        <v>2</v>
      </c>
      <c r="U720" t="s">
        <v>153</v>
      </c>
      <c r="V720">
        <v>12</v>
      </c>
      <c r="W720" t="s">
        <v>151</v>
      </c>
      <c r="X720">
        <v>12119</v>
      </c>
      <c r="Y720" t="s">
        <v>1</v>
      </c>
      <c r="Z720" t="s">
        <v>688</v>
      </c>
      <c r="AA720" t="s">
        <v>512</v>
      </c>
      <c r="AB720" t="s">
        <v>983</v>
      </c>
      <c r="AC720" t="s">
        <v>418</v>
      </c>
      <c r="AD720" t="s">
        <v>452</v>
      </c>
      <c r="AE720" t="s">
        <v>5</v>
      </c>
      <c r="AF720">
        <v>1</v>
      </c>
      <c r="AG720" t="s">
        <v>4</v>
      </c>
      <c r="AH720">
        <v>0</v>
      </c>
    </row>
    <row r="721" spans="1:68" x14ac:dyDescent="0.25">
      <c r="A721" t="str">
        <f t="shared" si="11"/>
        <v>feynman_test_9_29910</v>
      </c>
      <c r="B721" t="s">
        <v>136</v>
      </c>
      <c r="C721" t="s">
        <v>189</v>
      </c>
      <c r="D721">
        <v>7200</v>
      </c>
      <c r="E721" t="s">
        <v>190</v>
      </c>
      <c r="F721">
        <v>1000000</v>
      </c>
      <c r="G721" t="s">
        <v>191</v>
      </c>
      <c r="H721">
        <v>29910</v>
      </c>
      <c r="I721" t="s">
        <v>192</v>
      </c>
      <c r="J721">
        <v>1E-3</v>
      </c>
      <c r="K721" t="s">
        <v>3</v>
      </c>
      <c r="L721">
        <v>0.99997499999999995</v>
      </c>
      <c r="M721" t="s">
        <v>2</v>
      </c>
      <c r="N721">
        <v>33.951771999999998</v>
      </c>
      <c r="O721" t="s">
        <v>17</v>
      </c>
      <c r="P721">
        <v>234</v>
      </c>
      <c r="Q721" t="s">
        <v>0</v>
      </c>
      <c r="R721">
        <v>7201.1</v>
      </c>
      <c r="S721" t="s">
        <v>152</v>
      </c>
      <c r="T721">
        <v>2</v>
      </c>
      <c r="U721" t="s">
        <v>153</v>
      </c>
      <c r="V721">
        <v>55</v>
      </c>
      <c r="W721" t="s">
        <v>151</v>
      </c>
      <c r="X721">
        <v>526926</v>
      </c>
      <c r="Y721" t="s">
        <v>1</v>
      </c>
      <c r="Z721" t="s">
        <v>2149</v>
      </c>
      <c r="AA721" t="s">
        <v>512</v>
      </c>
      <c r="AB721" t="s">
        <v>2150</v>
      </c>
      <c r="AC721" t="s">
        <v>418</v>
      </c>
      <c r="AD721" t="s">
        <v>2151</v>
      </c>
      <c r="AE721" t="s">
        <v>421</v>
      </c>
      <c r="AF721" t="s">
        <v>2152</v>
      </c>
      <c r="AG721" t="s">
        <v>421</v>
      </c>
      <c r="AH721" t="s">
        <v>2153</v>
      </c>
      <c r="AI721" t="s">
        <v>421</v>
      </c>
      <c r="AJ721" t="s">
        <v>2154</v>
      </c>
      <c r="AK721" t="s">
        <v>421</v>
      </c>
      <c r="AL721" t="s">
        <v>1531</v>
      </c>
      <c r="AM721" t="s">
        <v>418</v>
      </c>
      <c r="AN721" t="s">
        <v>2153</v>
      </c>
      <c r="AO721" t="s">
        <v>421</v>
      </c>
      <c r="AP721" t="s">
        <v>2155</v>
      </c>
      <c r="AQ721" t="s">
        <v>418</v>
      </c>
      <c r="AR721" t="s">
        <v>2156</v>
      </c>
      <c r="AS721" t="s">
        <v>421</v>
      </c>
      <c r="AT721" t="s">
        <v>2157</v>
      </c>
      <c r="AU721" t="s">
        <v>421</v>
      </c>
      <c r="AV721" t="s">
        <v>2158</v>
      </c>
      <c r="AW721" t="s">
        <v>421</v>
      </c>
      <c r="AX721" t="s">
        <v>2159</v>
      </c>
      <c r="AY721" t="s">
        <v>421</v>
      </c>
      <c r="AZ721" t="s">
        <v>474</v>
      </c>
      <c r="BA721" t="s">
        <v>421</v>
      </c>
      <c r="BB721" t="s">
        <v>2160</v>
      </c>
      <c r="BC721" t="s">
        <v>421</v>
      </c>
      <c r="BD721" t="s">
        <v>2161</v>
      </c>
      <c r="BE721" t="s">
        <v>421</v>
      </c>
      <c r="BF721" t="s">
        <v>474</v>
      </c>
      <c r="BG721" t="s">
        <v>421</v>
      </c>
      <c r="BH721" t="s">
        <v>2162</v>
      </c>
      <c r="BI721" t="s">
        <v>418</v>
      </c>
      <c r="BJ721" t="s">
        <v>2163</v>
      </c>
      <c r="BK721" t="s">
        <v>421</v>
      </c>
      <c r="BL721">
        <v>1.2613468979836999</v>
      </c>
      <c r="BM721" t="s">
        <v>5</v>
      </c>
      <c r="BN721">
        <v>0.99994680000000002</v>
      </c>
      <c r="BO721" t="s">
        <v>4</v>
      </c>
      <c r="BP721">
        <v>50.327345100000002</v>
      </c>
    </row>
    <row r="722" spans="1:68" x14ac:dyDescent="0.25">
      <c r="A722" t="str">
        <f t="shared" si="11"/>
        <v>feynman_I_12_1_4426</v>
      </c>
      <c r="B722" t="s">
        <v>37</v>
      </c>
      <c r="C722" t="s">
        <v>189</v>
      </c>
      <c r="D722">
        <v>7200</v>
      </c>
      <c r="E722" t="s">
        <v>190</v>
      </c>
      <c r="F722">
        <v>1000000</v>
      </c>
      <c r="G722" t="s">
        <v>191</v>
      </c>
      <c r="H722">
        <v>4426</v>
      </c>
      <c r="I722" t="s">
        <v>192</v>
      </c>
      <c r="J722">
        <v>1E-3</v>
      </c>
      <c r="K722" t="s">
        <v>3</v>
      </c>
      <c r="L722">
        <v>1</v>
      </c>
      <c r="M722" t="s">
        <v>2</v>
      </c>
      <c r="N722">
        <v>0</v>
      </c>
      <c r="O722" t="s">
        <v>17</v>
      </c>
      <c r="P722">
        <v>6</v>
      </c>
      <c r="Q722" t="s">
        <v>0</v>
      </c>
      <c r="R722">
        <v>2</v>
      </c>
      <c r="S722" t="s">
        <v>152</v>
      </c>
      <c r="T722">
        <v>1</v>
      </c>
      <c r="U722" t="s">
        <v>153</v>
      </c>
      <c r="V722">
        <v>2</v>
      </c>
      <c r="W722" t="s">
        <v>151</v>
      </c>
      <c r="X722">
        <v>519</v>
      </c>
      <c r="Y722" t="s">
        <v>1</v>
      </c>
      <c r="Z722" t="s">
        <v>519</v>
      </c>
      <c r="AA722" t="s">
        <v>512</v>
      </c>
      <c r="AB722" t="s">
        <v>520</v>
      </c>
      <c r="AC722" t="s">
        <v>5</v>
      </c>
      <c r="AD722">
        <v>1</v>
      </c>
      <c r="AE722" t="s">
        <v>4</v>
      </c>
      <c r="AF722">
        <v>0</v>
      </c>
    </row>
    <row r="723" spans="1:68" x14ac:dyDescent="0.25">
      <c r="A723" t="str">
        <f t="shared" si="11"/>
        <v>feynman_II_3_24_4426</v>
      </c>
      <c r="B723" t="s">
        <v>46</v>
      </c>
      <c r="C723" t="s">
        <v>189</v>
      </c>
      <c r="D723">
        <v>7200</v>
      </c>
      <c r="E723" t="s">
        <v>190</v>
      </c>
      <c r="F723">
        <v>1000000</v>
      </c>
      <c r="G723" t="s">
        <v>191</v>
      </c>
      <c r="H723">
        <v>4426</v>
      </c>
      <c r="I723" t="s">
        <v>192</v>
      </c>
      <c r="J723">
        <v>1E-3</v>
      </c>
      <c r="K723" t="s">
        <v>3</v>
      </c>
      <c r="L723">
        <v>1</v>
      </c>
      <c r="M723" t="s">
        <v>2</v>
      </c>
      <c r="N723">
        <v>0</v>
      </c>
      <c r="O723" t="s">
        <v>17</v>
      </c>
      <c r="P723">
        <v>8</v>
      </c>
      <c r="Q723" t="s">
        <v>0</v>
      </c>
      <c r="R723">
        <v>8.6</v>
      </c>
      <c r="S723" t="s">
        <v>152</v>
      </c>
      <c r="T723">
        <v>1</v>
      </c>
      <c r="U723" t="s">
        <v>153</v>
      </c>
      <c r="V723">
        <v>3</v>
      </c>
      <c r="W723" t="s">
        <v>151</v>
      </c>
      <c r="X723">
        <v>1659</v>
      </c>
      <c r="Y723" t="s">
        <v>1</v>
      </c>
      <c r="Z723" t="s">
        <v>531</v>
      </c>
      <c r="AA723" t="s">
        <v>512</v>
      </c>
      <c r="AB723" t="s">
        <v>532</v>
      </c>
      <c r="AC723" t="s">
        <v>5</v>
      </c>
      <c r="AD723">
        <v>1</v>
      </c>
      <c r="AE723" t="s">
        <v>4</v>
      </c>
      <c r="AF723">
        <v>0</v>
      </c>
    </row>
    <row r="724" spans="1:68" x14ac:dyDescent="0.25">
      <c r="A724" t="str">
        <f t="shared" si="11"/>
        <v>feynman_II_38_3_4426</v>
      </c>
      <c r="B724" t="s">
        <v>101</v>
      </c>
      <c r="C724" t="s">
        <v>189</v>
      </c>
      <c r="D724">
        <v>7200</v>
      </c>
      <c r="E724" t="s">
        <v>190</v>
      </c>
      <c r="F724">
        <v>1000000</v>
      </c>
      <c r="G724" t="s">
        <v>191</v>
      </c>
      <c r="H724">
        <v>4426</v>
      </c>
      <c r="I724" t="s">
        <v>192</v>
      </c>
      <c r="J724">
        <v>1E-3</v>
      </c>
      <c r="K724" t="s">
        <v>3</v>
      </c>
      <c r="L724">
        <v>1</v>
      </c>
      <c r="M724" t="s">
        <v>2</v>
      </c>
      <c r="N724">
        <v>0</v>
      </c>
      <c r="O724" t="s">
        <v>17</v>
      </c>
      <c r="P724">
        <v>12</v>
      </c>
      <c r="Q724" t="s">
        <v>0</v>
      </c>
      <c r="R724">
        <v>12.5</v>
      </c>
      <c r="S724" t="s">
        <v>152</v>
      </c>
      <c r="T724">
        <v>1</v>
      </c>
      <c r="U724" t="s">
        <v>153</v>
      </c>
      <c r="V724">
        <v>4</v>
      </c>
      <c r="W724" t="s">
        <v>151</v>
      </c>
      <c r="X724">
        <v>2582</v>
      </c>
      <c r="Y724" t="s">
        <v>1</v>
      </c>
      <c r="Z724" t="s">
        <v>551</v>
      </c>
      <c r="AA724" t="s">
        <v>512</v>
      </c>
      <c r="AB724" t="s">
        <v>552</v>
      </c>
      <c r="AC724" t="s">
        <v>5</v>
      </c>
      <c r="AD724">
        <v>1</v>
      </c>
      <c r="AE724" t="s">
        <v>4</v>
      </c>
      <c r="AF724">
        <v>0</v>
      </c>
    </row>
    <row r="725" spans="1:68" x14ac:dyDescent="0.25">
      <c r="A725" t="str">
        <f t="shared" si="11"/>
        <v>feynman_III_15_14_4426</v>
      </c>
      <c r="B725" t="s">
        <v>84</v>
      </c>
      <c r="C725" t="s">
        <v>189</v>
      </c>
      <c r="D725">
        <v>7200</v>
      </c>
      <c r="E725" t="s">
        <v>190</v>
      </c>
      <c r="F725">
        <v>1000000</v>
      </c>
      <c r="G725" t="s">
        <v>191</v>
      </c>
      <c r="H725">
        <v>4426</v>
      </c>
      <c r="I725" t="s">
        <v>192</v>
      </c>
      <c r="J725">
        <v>1E-3</v>
      </c>
      <c r="K725" t="s">
        <v>3</v>
      </c>
      <c r="L725">
        <v>1</v>
      </c>
      <c r="M725" t="s">
        <v>2</v>
      </c>
      <c r="N725">
        <v>0</v>
      </c>
      <c r="O725" t="s">
        <v>17</v>
      </c>
      <c r="P725">
        <v>14</v>
      </c>
      <c r="Q725" t="s">
        <v>0</v>
      </c>
      <c r="R725">
        <v>15.9</v>
      </c>
      <c r="S725" t="s">
        <v>152</v>
      </c>
      <c r="T725">
        <v>1</v>
      </c>
      <c r="U725" t="s">
        <v>153</v>
      </c>
      <c r="V725">
        <v>5</v>
      </c>
      <c r="W725" t="s">
        <v>151</v>
      </c>
      <c r="X725">
        <v>3635</v>
      </c>
      <c r="Y725" t="s">
        <v>1</v>
      </c>
      <c r="Z725" t="s">
        <v>567</v>
      </c>
      <c r="AA725" t="s">
        <v>512</v>
      </c>
      <c r="AB725" t="s">
        <v>568</v>
      </c>
      <c r="AC725" t="s">
        <v>5</v>
      </c>
      <c r="AD725">
        <v>1</v>
      </c>
      <c r="AE725" t="s">
        <v>4</v>
      </c>
      <c r="AF725">
        <v>0</v>
      </c>
    </row>
    <row r="726" spans="1:68" x14ac:dyDescent="0.25">
      <c r="A726" t="str">
        <f t="shared" si="11"/>
        <v>feynman_I_12_11_4426</v>
      </c>
      <c r="B726" t="s">
        <v>130</v>
      </c>
      <c r="C726" t="s">
        <v>189</v>
      </c>
      <c r="D726">
        <v>7200</v>
      </c>
      <c r="E726" t="s">
        <v>190</v>
      </c>
      <c r="F726">
        <v>1000000</v>
      </c>
      <c r="G726" t="s">
        <v>191</v>
      </c>
      <c r="H726">
        <v>4426</v>
      </c>
      <c r="I726" t="s">
        <v>192</v>
      </c>
      <c r="J726">
        <v>1E-3</v>
      </c>
      <c r="K726" t="s">
        <v>3</v>
      </c>
      <c r="L726">
        <v>1</v>
      </c>
      <c r="M726" t="s">
        <v>2</v>
      </c>
      <c r="N726">
        <v>0</v>
      </c>
      <c r="O726" t="s">
        <v>17</v>
      </c>
      <c r="P726">
        <v>19</v>
      </c>
      <c r="Q726" t="s">
        <v>0</v>
      </c>
      <c r="R726">
        <v>35.6</v>
      </c>
      <c r="S726" t="s">
        <v>152</v>
      </c>
      <c r="T726">
        <v>1</v>
      </c>
      <c r="U726" t="s">
        <v>153</v>
      </c>
      <c r="V726">
        <v>7</v>
      </c>
      <c r="W726" t="s">
        <v>151</v>
      </c>
      <c r="X726">
        <v>7428</v>
      </c>
      <c r="Y726" t="s">
        <v>1</v>
      </c>
      <c r="Z726" t="s">
        <v>684</v>
      </c>
      <c r="AA726" t="s">
        <v>512</v>
      </c>
      <c r="AB726" t="s">
        <v>977</v>
      </c>
      <c r="AC726" t="s">
        <v>421</v>
      </c>
      <c r="AD726" t="s">
        <v>978</v>
      </c>
      <c r="AE726" t="s">
        <v>5</v>
      </c>
      <c r="AF726">
        <v>1</v>
      </c>
      <c r="AG726" t="s">
        <v>4</v>
      </c>
      <c r="AH726">
        <v>0</v>
      </c>
    </row>
    <row r="727" spans="1:68" x14ac:dyDescent="0.25">
      <c r="A727" t="str">
        <f t="shared" si="11"/>
        <v>feynman_I_24_6_4426</v>
      </c>
      <c r="B727" t="s">
        <v>106</v>
      </c>
      <c r="C727" t="s">
        <v>189</v>
      </c>
      <c r="D727">
        <v>7200</v>
      </c>
      <c r="E727" t="s">
        <v>190</v>
      </c>
      <c r="F727">
        <v>1000000</v>
      </c>
      <c r="G727" t="s">
        <v>191</v>
      </c>
      <c r="H727">
        <v>4426</v>
      </c>
      <c r="I727" t="s">
        <v>192</v>
      </c>
      <c r="J727">
        <v>1E-3</v>
      </c>
      <c r="K727" t="s">
        <v>3</v>
      </c>
      <c r="L727">
        <v>1</v>
      </c>
      <c r="M727" t="s">
        <v>2</v>
      </c>
      <c r="N727">
        <v>0</v>
      </c>
      <c r="O727" t="s">
        <v>17</v>
      </c>
      <c r="P727">
        <v>30</v>
      </c>
      <c r="Q727" t="s">
        <v>0</v>
      </c>
      <c r="R727">
        <v>87.2</v>
      </c>
      <c r="S727" t="s">
        <v>152</v>
      </c>
      <c r="T727">
        <v>1</v>
      </c>
      <c r="U727" t="s">
        <v>153</v>
      </c>
      <c r="V727">
        <v>9</v>
      </c>
      <c r="W727" t="s">
        <v>151</v>
      </c>
      <c r="X727">
        <v>14239</v>
      </c>
      <c r="Y727" t="s">
        <v>1</v>
      </c>
      <c r="Z727" t="s">
        <v>592</v>
      </c>
      <c r="AA727" t="s">
        <v>512</v>
      </c>
      <c r="AB727" t="s">
        <v>593</v>
      </c>
      <c r="AC727" t="s">
        <v>418</v>
      </c>
      <c r="AD727" t="s">
        <v>434</v>
      </c>
      <c r="AE727" t="s">
        <v>421</v>
      </c>
      <c r="AF727" t="s">
        <v>435</v>
      </c>
      <c r="AG727" t="s">
        <v>421</v>
      </c>
      <c r="AH727" t="s">
        <v>436</v>
      </c>
      <c r="AI727" t="s">
        <v>5</v>
      </c>
      <c r="AJ727">
        <v>1</v>
      </c>
      <c r="AK727" t="s">
        <v>4</v>
      </c>
      <c r="AL727">
        <v>0</v>
      </c>
    </row>
    <row r="728" spans="1:68" x14ac:dyDescent="0.25">
      <c r="A728" t="str">
        <f t="shared" si="11"/>
        <v>feynman_test_18_29910</v>
      </c>
      <c r="B728" t="s">
        <v>123</v>
      </c>
      <c r="C728" t="s">
        <v>189</v>
      </c>
      <c r="D728">
        <v>7200</v>
      </c>
      <c r="E728" t="s">
        <v>190</v>
      </c>
      <c r="F728">
        <v>1000000</v>
      </c>
      <c r="G728" t="s">
        <v>191</v>
      </c>
      <c r="H728">
        <v>29910</v>
      </c>
      <c r="I728" t="s">
        <v>192</v>
      </c>
      <c r="J728">
        <v>1E-3</v>
      </c>
      <c r="K728" t="s">
        <v>3</v>
      </c>
      <c r="L728">
        <v>1</v>
      </c>
      <c r="M728" t="s">
        <v>2</v>
      </c>
      <c r="N728">
        <v>0</v>
      </c>
      <c r="O728" t="s">
        <v>17</v>
      </c>
      <c r="P728">
        <v>34</v>
      </c>
      <c r="Q728" t="s">
        <v>0</v>
      </c>
      <c r="R728">
        <v>461.6</v>
      </c>
      <c r="S728" t="s">
        <v>152</v>
      </c>
      <c r="T728">
        <v>3</v>
      </c>
      <c r="U728" t="s">
        <v>153</v>
      </c>
      <c r="V728">
        <v>17</v>
      </c>
      <c r="W728" t="s">
        <v>151</v>
      </c>
      <c r="X728">
        <v>60194</v>
      </c>
      <c r="Y728" t="s">
        <v>1</v>
      </c>
      <c r="Z728" t="s">
        <v>2164</v>
      </c>
      <c r="AA728" t="s">
        <v>512</v>
      </c>
      <c r="AB728" t="s">
        <v>2165</v>
      </c>
      <c r="AC728" t="s">
        <v>421</v>
      </c>
      <c r="AD728" t="s">
        <v>2166</v>
      </c>
      <c r="AE728" t="s">
        <v>5</v>
      </c>
      <c r="AF728">
        <v>1</v>
      </c>
      <c r="AG728" t="s">
        <v>4</v>
      </c>
      <c r="AH728">
        <v>0</v>
      </c>
    </row>
    <row r="729" spans="1:68" x14ac:dyDescent="0.25">
      <c r="A729" t="str">
        <f t="shared" si="11"/>
        <v>feynman_test_15_16850</v>
      </c>
      <c r="B729" t="s">
        <v>97</v>
      </c>
      <c r="C729" t="s">
        <v>189</v>
      </c>
      <c r="D729">
        <v>7200</v>
      </c>
      <c r="E729" t="s">
        <v>190</v>
      </c>
      <c r="F729">
        <v>1000000</v>
      </c>
      <c r="G729" t="s">
        <v>191</v>
      </c>
      <c r="H729">
        <v>16850</v>
      </c>
      <c r="I729" t="s">
        <v>192</v>
      </c>
      <c r="J729">
        <v>1E-3</v>
      </c>
      <c r="K729" t="s">
        <v>3</v>
      </c>
      <c r="L729">
        <v>0.99972220000000001</v>
      </c>
      <c r="M729" t="s">
        <v>2</v>
      </c>
      <c r="N729">
        <v>2.1030799999999999E-2</v>
      </c>
      <c r="O729" t="s">
        <v>17</v>
      </c>
      <c r="P729">
        <v>34</v>
      </c>
      <c r="Q729" t="s">
        <v>0</v>
      </c>
      <c r="R729">
        <v>6428.4</v>
      </c>
      <c r="S729" t="s">
        <v>152</v>
      </c>
      <c r="T729">
        <v>9</v>
      </c>
      <c r="U729" t="s">
        <v>153</v>
      </c>
      <c r="V729">
        <v>810</v>
      </c>
      <c r="W729" t="s">
        <v>151</v>
      </c>
      <c r="X729">
        <v>1001039</v>
      </c>
      <c r="Y729" t="s">
        <v>1</v>
      </c>
      <c r="Z729" t="s">
        <v>2167</v>
      </c>
      <c r="AA729" t="s">
        <v>512</v>
      </c>
      <c r="AB729" t="s">
        <v>2168</v>
      </c>
      <c r="AC729" t="s">
        <v>418</v>
      </c>
      <c r="AD729" t="s">
        <v>2169</v>
      </c>
      <c r="AE729" t="s">
        <v>421</v>
      </c>
      <c r="AF729" t="s">
        <v>2170</v>
      </c>
      <c r="AG729" t="s">
        <v>5</v>
      </c>
      <c r="AH729">
        <v>0.99975349999999996</v>
      </c>
      <c r="AI729" t="s">
        <v>4</v>
      </c>
      <c r="AJ729">
        <v>1.9841999999999999E-2</v>
      </c>
    </row>
    <row r="730" spans="1:68" x14ac:dyDescent="0.25">
      <c r="A730" t="str">
        <f t="shared" si="11"/>
        <v>strogatz_barmag1_4426</v>
      </c>
      <c r="B730" t="s">
        <v>21</v>
      </c>
      <c r="C730" t="s">
        <v>189</v>
      </c>
      <c r="D730">
        <v>7200</v>
      </c>
      <c r="E730" t="s">
        <v>190</v>
      </c>
      <c r="F730">
        <v>1000000</v>
      </c>
      <c r="G730" t="s">
        <v>191</v>
      </c>
      <c r="H730">
        <v>4426</v>
      </c>
      <c r="I730" t="s">
        <v>192</v>
      </c>
      <c r="J730">
        <v>1E-3</v>
      </c>
      <c r="K730" t="s">
        <v>3</v>
      </c>
      <c r="L730">
        <v>1</v>
      </c>
      <c r="M730" t="s">
        <v>2</v>
      </c>
      <c r="N730">
        <v>0</v>
      </c>
      <c r="O730" t="s">
        <v>17</v>
      </c>
      <c r="P730">
        <v>14</v>
      </c>
      <c r="Q730" t="s">
        <v>0</v>
      </c>
      <c r="R730">
        <v>674.6</v>
      </c>
      <c r="S730" t="s">
        <v>152</v>
      </c>
      <c r="T730">
        <v>10</v>
      </c>
      <c r="U730" t="s">
        <v>153</v>
      </c>
      <c r="V730">
        <v>380</v>
      </c>
      <c r="W730" t="s">
        <v>151</v>
      </c>
      <c r="X730">
        <v>368085</v>
      </c>
      <c r="Y730" t="s">
        <v>1</v>
      </c>
      <c r="Z730" t="s">
        <v>750</v>
      </c>
      <c r="AA730" t="s">
        <v>512</v>
      </c>
      <c r="AB730" t="e" cm="1">
        <f t="array" ref="AB730">-1*SIN(x0)</f>
        <v>#NAME?</v>
      </c>
      <c r="AC730" t="s">
        <v>421</v>
      </c>
      <c r="AD730" t="s">
        <v>437</v>
      </c>
      <c r="AE730" t="s">
        <v>418</v>
      </c>
      <c r="AF730" t="s">
        <v>438</v>
      </c>
      <c r="AG730" t="s">
        <v>5</v>
      </c>
      <c r="AH730">
        <v>1</v>
      </c>
      <c r="AI730" t="s">
        <v>4</v>
      </c>
      <c r="AJ730">
        <v>0</v>
      </c>
    </row>
    <row r="731" spans="1:68" x14ac:dyDescent="0.25">
      <c r="A731" t="str">
        <f t="shared" si="11"/>
        <v>feynman_II_21_32_4426</v>
      </c>
      <c r="B731" t="s">
        <v>134</v>
      </c>
      <c r="C731" t="s">
        <v>189</v>
      </c>
      <c r="D731">
        <v>7200</v>
      </c>
      <c r="E731" t="s">
        <v>190</v>
      </c>
      <c r="F731">
        <v>1000000</v>
      </c>
      <c r="G731" t="s">
        <v>191</v>
      </c>
      <c r="H731">
        <v>4426</v>
      </c>
      <c r="I731" t="s">
        <v>192</v>
      </c>
      <c r="J731">
        <v>1E-3</v>
      </c>
      <c r="K731" t="s">
        <v>3</v>
      </c>
      <c r="L731">
        <v>1</v>
      </c>
      <c r="M731" t="s">
        <v>2</v>
      </c>
      <c r="N731">
        <v>0</v>
      </c>
      <c r="O731" t="s">
        <v>17</v>
      </c>
      <c r="P731">
        <v>34</v>
      </c>
      <c r="Q731" t="s">
        <v>0</v>
      </c>
      <c r="R731">
        <v>58.4</v>
      </c>
      <c r="S731" t="s">
        <v>152</v>
      </c>
      <c r="T731">
        <v>2</v>
      </c>
      <c r="U731" t="s">
        <v>153</v>
      </c>
      <c r="V731">
        <v>7</v>
      </c>
      <c r="W731" t="s">
        <v>151</v>
      </c>
      <c r="X731">
        <v>10414</v>
      </c>
      <c r="Y731" t="s">
        <v>1</v>
      </c>
      <c r="Z731" t="s">
        <v>698</v>
      </c>
      <c r="AA731" t="s">
        <v>512</v>
      </c>
      <c r="AB731" t="s">
        <v>993</v>
      </c>
      <c r="AC731" t="s">
        <v>421</v>
      </c>
      <c r="AD731" t="s">
        <v>994</v>
      </c>
      <c r="AE731" t="s">
        <v>418</v>
      </c>
      <c r="AF731" t="s">
        <v>995</v>
      </c>
      <c r="AG731" t="s">
        <v>418</v>
      </c>
      <c r="AH731" t="s">
        <v>453</v>
      </c>
      <c r="AI731" t="s">
        <v>5</v>
      </c>
      <c r="AJ731">
        <v>1</v>
      </c>
      <c r="AK731" t="s">
        <v>4</v>
      </c>
      <c r="AL731">
        <v>0</v>
      </c>
    </row>
    <row r="732" spans="1:68" x14ac:dyDescent="0.25">
      <c r="A732" t="str">
        <f t="shared" si="11"/>
        <v>feynman_I_41_16_29910</v>
      </c>
      <c r="B732" t="s">
        <v>125</v>
      </c>
      <c r="C732" t="s">
        <v>189</v>
      </c>
      <c r="D732">
        <v>7200</v>
      </c>
      <c r="E732" t="s">
        <v>190</v>
      </c>
      <c r="F732">
        <v>1000000</v>
      </c>
      <c r="G732" t="s">
        <v>191</v>
      </c>
      <c r="H732">
        <v>29910</v>
      </c>
      <c r="I732" t="s">
        <v>192</v>
      </c>
      <c r="J732">
        <v>1E-3</v>
      </c>
      <c r="K732" t="s">
        <v>3</v>
      </c>
      <c r="L732">
        <v>0.99997190000000002</v>
      </c>
      <c r="M732" t="s">
        <v>2</v>
      </c>
      <c r="N732">
        <v>1.58464E-2</v>
      </c>
      <c r="O732" t="s">
        <v>17</v>
      </c>
      <c r="P732">
        <v>26</v>
      </c>
      <c r="Q732" t="s">
        <v>0</v>
      </c>
      <c r="R732">
        <v>6081.1</v>
      </c>
      <c r="S732" t="s">
        <v>152</v>
      </c>
      <c r="T732">
        <v>4</v>
      </c>
      <c r="U732" t="s">
        <v>153</v>
      </c>
      <c r="V732">
        <v>880</v>
      </c>
      <c r="W732" t="s">
        <v>151</v>
      </c>
      <c r="X732">
        <v>1001016</v>
      </c>
      <c r="Y732" t="s">
        <v>1</v>
      </c>
      <c r="Z732" t="s">
        <v>2171</v>
      </c>
      <c r="AA732" t="s">
        <v>512</v>
      </c>
      <c r="AB732" t="s">
        <v>2172</v>
      </c>
      <c r="AC732" t="s">
        <v>418</v>
      </c>
      <c r="AD732" t="s">
        <v>2173</v>
      </c>
      <c r="AE732" t="s">
        <v>5</v>
      </c>
      <c r="AF732">
        <v>0.99996750000000001</v>
      </c>
      <c r="AG732" t="s">
        <v>4</v>
      </c>
      <c r="AH732">
        <v>1.7027400000000002E-2</v>
      </c>
    </row>
    <row r="733" spans="1:68" x14ac:dyDescent="0.25">
      <c r="A733" t="str">
        <f t="shared" si="11"/>
        <v>feynman_test_3_16850</v>
      </c>
      <c r="B733" t="s">
        <v>86</v>
      </c>
      <c r="C733" t="s">
        <v>189</v>
      </c>
      <c r="D733">
        <v>7200</v>
      </c>
      <c r="E733" t="s">
        <v>190</v>
      </c>
      <c r="F733">
        <v>1000000</v>
      </c>
      <c r="G733" t="s">
        <v>191</v>
      </c>
      <c r="H733">
        <v>16850</v>
      </c>
      <c r="I733" t="s">
        <v>192</v>
      </c>
      <c r="J733">
        <v>1E-3</v>
      </c>
      <c r="K733" t="s">
        <v>3</v>
      </c>
      <c r="L733">
        <v>0.99963749999999996</v>
      </c>
      <c r="M733" t="s">
        <v>2</v>
      </c>
      <c r="N733">
        <v>3.5044400000000003E-2</v>
      </c>
      <c r="O733" t="s">
        <v>17</v>
      </c>
      <c r="P733">
        <v>27</v>
      </c>
      <c r="Q733" t="s">
        <v>0</v>
      </c>
      <c r="R733">
        <v>6661.9</v>
      </c>
      <c r="S733" t="s">
        <v>152</v>
      </c>
      <c r="T733">
        <v>7</v>
      </c>
      <c r="U733" t="s">
        <v>153</v>
      </c>
      <c r="V733">
        <v>713</v>
      </c>
      <c r="W733" t="s">
        <v>151</v>
      </c>
      <c r="X733">
        <v>1000534</v>
      </c>
      <c r="Y733" t="s">
        <v>1</v>
      </c>
      <c r="Z733" t="s">
        <v>2174</v>
      </c>
      <c r="AA733" t="s">
        <v>512</v>
      </c>
      <c r="AB733" t="s">
        <v>2175</v>
      </c>
      <c r="AC733" t="s">
        <v>418</v>
      </c>
      <c r="AD733" t="s">
        <v>2176</v>
      </c>
      <c r="AE733" t="s">
        <v>418</v>
      </c>
      <c r="AF733" t="s">
        <v>2177</v>
      </c>
      <c r="AG733" t="s">
        <v>421</v>
      </c>
      <c r="AH733" t="s">
        <v>2178</v>
      </c>
      <c r="AI733" t="s">
        <v>5</v>
      </c>
      <c r="AJ733">
        <v>0.99963869999999999</v>
      </c>
      <c r="AK733" t="s">
        <v>4</v>
      </c>
      <c r="AL733">
        <v>3.5004800000000003E-2</v>
      </c>
    </row>
    <row r="734" spans="1:68" x14ac:dyDescent="0.25">
      <c r="A734" t="str">
        <f t="shared" si="11"/>
        <v>feynman_III_12_43_29910</v>
      </c>
      <c r="B734" t="s">
        <v>33</v>
      </c>
      <c r="C734" t="s">
        <v>189</v>
      </c>
      <c r="D734">
        <v>7200</v>
      </c>
      <c r="E734" t="s">
        <v>190</v>
      </c>
      <c r="F734">
        <v>1000000</v>
      </c>
      <c r="G734" t="s">
        <v>191</v>
      </c>
      <c r="H734">
        <v>29910</v>
      </c>
      <c r="I734" t="s">
        <v>192</v>
      </c>
      <c r="J734">
        <v>1E-3</v>
      </c>
      <c r="K734" t="s">
        <v>3</v>
      </c>
      <c r="L734">
        <v>1</v>
      </c>
      <c r="M734" t="s">
        <v>2</v>
      </c>
      <c r="N734">
        <v>0</v>
      </c>
      <c r="O734" t="s">
        <v>17</v>
      </c>
      <c r="P734">
        <v>6</v>
      </c>
      <c r="Q734" t="s">
        <v>0</v>
      </c>
      <c r="R734">
        <v>3</v>
      </c>
      <c r="S734" t="s">
        <v>152</v>
      </c>
      <c r="T734">
        <v>1</v>
      </c>
      <c r="U734" t="s">
        <v>153</v>
      </c>
      <c r="V734">
        <v>2</v>
      </c>
      <c r="W734" t="s">
        <v>151</v>
      </c>
      <c r="X734">
        <v>674</v>
      </c>
      <c r="Y734" t="s">
        <v>1</v>
      </c>
      <c r="Z734" t="s">
        <v>517</v>
      </c>
      <c r="AA734" t="s">
        <v>512</v>
      </c>
      <c r="AB734" t="s">
        <v>518</v>
      </c>
      <c r="AC734" t="s">
        <v>5</v>
      </c>
      <c r="AD734">
        <v>1</v>
      </c>
      <c r="AE734" t="s">
        <v>4</v>
      </c>
      <c r="AF734">
        <v>0</v>
      </c>
    </row>
    <row r="735" spans="1:68" x14ac:dyDescent="0.25">
      <c r="A735" t="str">
        <f t="shared" si="11"/>
        <v>feynman_I_43_31_29910</v>
      </c>
      <c r="B735" t="s">
        <v>72</v>
      </c>
      <c r="C735" t="s">
        <v>189</v>
      </c>
      <c r="D735">
        <v>7200</v>
      </c>
      <c r="E735" t="s">
        <v>190</v>
      </c>
      <c r="F735">
        <v>1000000</v>
      </c>
      <c r="G735" t="s">
        <v>191</v>
      </c>
      <c r="H735">
        <v>29910</v>
      </c>
      <c r="I735" t="s">
        <v>192</v>
      </c>
      <c r="J735">
        <v>1E-3</v>
      </c>
      <c r="K735" t="s">
        <v>3</v>
      </c>
      <c r="L735">
        <v>1</v>
      </c>
      <c r="M735" t="s">
        <v>2</v>
      </c>
      <c r="N735">
        <v>0</v>
      </c>
      <c r="O735" t="s">
        <v>17</v>
      </c>
      <c r="P735">
        <v>8</v>
      </c>
      <c r="Q735" t="s">
        <v>0</v>
      </c>
      <c r="R735">
        <v>5</v>
      </c>
      <c r="S735" t="s">
        <v>152</v>
      </c>
      <c r="T735">
        <v>1</v>
      </c>
      <c r="U735" t="s">
        <v>153</v>
      </c>
      <c r="V735">
        <v>3</v>
      </c>
      <c r="W735" t="s">
        <v>151</v>
      </c>
      <c r="X735">
        <v>1133</v>
      </c>
      <c r="Y735" t="s">
        <v>1</v>
      </c>
      <c r="Z735" t="s">
        <v>525</v>
      </c>
      <c r="AA735" t="s">
        <v>512</v>
      </c>
      <c r="AB735" t="s">
        <v>526</v>
      </c>
      <c r="AC735" t="s">
        <v>5</v>
      </c>
      <c r="AD735">
        <v>1</v>
      </c>
      <c r="AE735" t="s">
        <v>4</v>
      </c>
      <c r="AF735">
        <v>0</v>
      </c>
    </row>
    <row r="736" spans="1:68" x14ac:dyDescent="0.25">
      <c r="A736" t="str">
        <f t="shared" si="11"/>
        <v>feynman_II_38_14_29910</v>
      </c>
      <c r="B736" t="s">
        <v>40</v>
      </c>
      <c r="C736" t="s">
        <v>189</v>
      </c>
      <c r="D736">
        <v>7200</v>
      </c>
      <c r="E736" t="s">
        <v>190</v>
      </c>
      <c r="F736">
        <v>1000000</v>
      </c>
      <c r="G736" t="s">
        <v>191</v>
      </c>
      <c r="H736">
        <v>29910</v>
      </c>
      <c r="I736" t="s">
        <v>192</v>
      </c>
      <c r="J736">
        <v>1E-3</v>
      </c>
      <c r="K736" t="s">
        <v>3</v>
      </c>
      <c r="L736">
        <v>1</v>
      </c>
      <c r="M736" t="s">
        <v>2</v>
      </c>
      <c r="N736">
        <v>0</v>
      </c>
      <c r="O736" t="s">
        <v>17</v>
      </c>
      <c r="P736">
        <v>12</v>
      </c>
      <c r="Q736" t="s">
        <v>0</v>
      </c>
      <c r="R736">
        <v>6.9</v>
      </c>
      <c r="S736" t="s">
        <v>152</v>
      </c>
      <c r="T736">
        <v>1</v>
      </c>
      <c r="U736" t="s">
        <v>153</v>
      </c>
      <c r="V736">
        <v>3</v>
      </c>
      <c r="W736" t="s">
        <v>151</v>
      </c>
      <c r="X736">
        <v>1506</v>
      </c>
      <c r="Y736" t="s">
        <v>1</v>
      </c>
      <c r="Z736" t="s">
        <v>543</v>
      </c>
      <c r="AA736" t="s">
        <v>512</v>
      </c>
      <c r="AB736" t="s">
        <v>544</v>
      </c>
      <c r="AC736" t="s">
        <v>418</v>
      </c>
      <c r="AD736" t="s">
        <v>420</v>
      </c>
      <c r="AE736" t="s">
        <v>5</v>
      </c>
      <c r="AF736">
        <v>1</v>
      </c>
      <c r="AG736" t="s">
        <v>4</v>
      </c>
      <c r="AH736">
        <v>0</v>
      </c>
    </row>
    <row r="737" spans="1:52" x14ac:dyDescent="0.25">
      <c r="A737" t="str">
        <f t="shared" si="11"/>
        <v>feynman_I_12_4_29910</v>
      </c>
      <c r="B737" t="s">
        <v>83</v>
      </c>
      <c r="C737" t="s">
        <v>189</v>
      </c>
      <c r="D737">
        <v>7200</v>
      </c>
      <c r="E737" t="s">
        <v>190</v>
      </c>
      <c r="F737">
        <v>1000000</v>
      </c>
      <c r="G737" t="s">
        <v>191</v>
      </c>
      <c r="H737">
        <v>29910</v>
      </c>
      <c r="I737" t="s">
        <v>192</v>
      </c>
      <c r="J737">
        <v>1E-3</v>
      </c>
      <c r="K737" t="s">
        <v>3</v>
      </c>
      <c r="L737">
        <v>1</v>
      </c>
      <c r="M737" t="s">
        <v>2</v>
      </c>
      <c r="N737">
        <v>0</v>
      </c>
      <c r="O737" t="s">
        <v>17</v>
      </c>
      <c r="P737">
        <v>12</v>
      </c>
      <c r="Q737" t="s">
        <v>0</v>
      </c>
      <c r="R737">
        <v>16.399999999999999</v>
      </c>
      <c r="S737" t="s">
        <v>152</v>
      </c>
      <c r="T737">
        <v>1</v>
      </c>
      <c r="U737" t="s">
        <v>153</v>
      </c>
      <c r="V737">
        <v>4</v>
      </c>
      <c r="W737" t="s">
        <v>151</v>
      </c>
      <c r="X737">
        <v>3356</v>
      </c>
      <c r="Y737" t="s">
        <v>1</v>
      </c>
      <c r="Z737" t="s">
        <v>561</v>
      </c>
      <c r="AA737" t="s">
        <v>512</v>
      </c>
      <c r="AB737" t="s">
        <v>562</v>
      </c>
      <c r="AC737" t="s">
        <v>5</v>
      </c>
      <c r="AD737">
        <v>1</v>
      </c>
      <c r="AE737" t="s">
        <v>4</v>
      </c>
      <c r="AF737">
        <v>0</v>
      </c>
    </row>
    <row r="738" spans="1:52" x14ac:dyDescent="0.25">
      <c r="A738" t="str">
        <f t="shared" si="11"/>
        <v>feynman_I_27_6_29910</v>
      </c>
      <c r="B738" t="s">
        <v>60</v>
      </c>
      <c r="C738" t="s">
        <v>189</v>
      </c>
      <c r="D738">
        <v>7200</v>
      </c>
      <c r="E738" t="s">
        <v>190</v>
      </c>
      <c r="F738">
        <v>1000000</v>
      </c>
      <c r="G738" t="s">
        <v>191</v>
      </c>
      <c r="H738">
        <v>29910</v>
      </c>
      <c r="I738" t="s">
        <v>192</v>
      </c>
      <c r="J738">
        <v>1E-3</v>
      </c>
      <c r="K738" t="s">
        <v>3</v>
      </c>
      <c r="L738">
        <v>1</v>
      </c>
      <c r="M738" t="s">
        <v>2</v>
      </c>
      <c r="N738">
        <v>0</v>
      </c>
      <c r="O738" t="s">
        <v>17</v>
      </c>
      <c r="P738">
        <v>14</v>
      </c>
      <c r="Q738" t="s">
        <v>0</v>
      </c>
      <c r="R738">
        <v>22.6</v>
      </c>
      <c r="S738" t="s">
        <v>152</v>
      </c>
      <c r="T738">
        <v>1</v>
      </c>
      <c r="U738" t="s">
        <v>153</v>
      </c>
      <c r="V738">
        <v>5</v>
      </c>
      <c r="W738" t="s">
        <v>151</v>
      </c>
      <c r="X738">
        <v>4505</v>
      </c>
      <c r="Y738" t="s">
        <v>1</v>
      </c>
      <c r="Z738" t="s">
        <v>2179</v>
      </c>
      <c r="AA738" t="s">
        <v>512</v>
      </c>
      <c r="AB738" t="s">
        <v>2180</v>
      </c>
      <c r="AC738" t="s">
        <v>421</v>
      </c>
      <c r="AD738" t="s">
        <v>428</v>
      </c>
      <c r="AE738" t="s">
        <v>5</v>
      </c>
      <c r="AF738">
        <v>1</v>
      </c>
      <c r="AG738" t="s">
        <v>4</v>
      </c>
      <c r="AH738">
        <v>0</v>
      </c>
    </row>
    <row r="739" spans="1:52" x14ac:dyDescent="0.25">
      <c r="A739" t="str">
        <f t="shared" si="11"/>
        <v>feynman_II_11_3_29910</v>
      </c>
      <c r="B739" t="s">
        <v>126</v>
      </c>
      <c r="C739" t="s">
        <v>189</v>
      </c>
      <c r="D739">
        <v>7200</v>
      </c>
      <c r="E739" t="s">
        <v>190</v>
      </c>
      <c r="F739">
        <v>1000000</v>
      </c>
      <c r="G739" t="s">
        <v>191</v>
      </c>
      <c r="H739">
        <v>29910</v>
      </c>
      <c r="I739" t="s">
        <v>192</v>
      </c>
      <c r="J739">
        <v>1E-3</v>
      </c>
      <c r="K739" t="s">
        <v>3</v>
      </c>
      <c r="L739">
        <v>1</v>
      </c>
      <c r="M739" t="s">
        <v>2</v>
      </c>
      <c r="N739">
        <v>0</v>
      </c>
      <c r="O739" t="s">
        <v>17</v>
      </c>
      <c r="P739">
        <v>24</v>
      </c>
      <c r="Q739" t="s">
        <v>0</v>
      </c>
      <c r="R739">
        <v>705.7</v>
      </c>
      <c r="S739" t="s">
        <v>152</v>
      </c>
      <c r="T739">
        <v>4</v>
      </c>
      <c r="U739" t="s">
        <v>153</v>
      </c>
      <c r="V739">
        <v>57</v>
      </c>
      <c r="W739" t="s">
        <v>151</v>
      </c>
      <c r="X739">
        <v>109154</v>
      </c>
      <c r="Y739" t="s">
        <v>1</v>
      </c>
      <c r="Z739" t="s">
        <v>644</v>
      </c>
      <c r="AA739" t="s">
        <v>512</v>
      </c>
      <c r="AB739" t="s">
        <v>645</v>
      </c>
      <c r="AC739" t="s">
        <v>418</v>
      </c>
      <c r="AD739" t="s">
        <v>495</v>
      </c>
      <c r="AE739" t="s">
        <v>421</v>
      </c>
      <c r="AF739" t="s">
        <v>496</v>
      </c>
      <c r="AG739" t="s">
        <v>5</v>
      </c>
      <c r="AH739">
        <v>1</v>
      </c>
      <c r="AI739" t="s">
        <v>4</v>
      </c>
      <c r="AJ739">
        <v>0</v>
      </c>
    </row>
    <row r="740" spans="1:52" x14ac:dyDescent="0.25">
      <c r="A740" t="str">
        <f t="shared" si="11"/>
        <v>feynman_II_11_27_29910</v>
      </c>
      <c r="B740" t="s">
        <v>112</v>
      </c>
      <c r="C740" t="s">
        <v>189</v>
      </c>
      <c r="D740">
        <v>7200</v>
      </c>
      <c r="E740" t="s">
        <v>190</v>
      </c>
      <c r="F740">
        <v>1000000</v>
      </c>
      <c r="G740" t="s">
        <v>191</v>
      </c>
      <c r="H740">
        <v>29910</v>
      </c>
      <c r="I740" t="s">
        <v>192</v>
      </c>
      <c r="J740">
        <v>1E-3</v>
      </c>
      <c r="K740" t="s">
        <v>3</v>
      </c>
      <c r="L740">
        <v>0.99990349999999995</v>
      </c>
      <c r="M740" t="s">
        <v>2</v>
      </c>
      <c r="N740">
        <v>6.8872999999999998E-3</v>
      </c>
      <c r="O740" t="s">
        <v>17</v>
      </c>
      <c r="P740">
        <v>24</v>
      </c>
      <c r="Q740" t="s">
        <v>0</v>
      </c>
      <c r="R740">
        <v>6030.1</v>
      </c>
      <c r="S740" t="s">
        <v>152</v>
      </c>
      <c r="T740">
        <v>4</v>
      </c>
      <c r="U740" t="s">
        <v>153</v>
      </c>
      <c r="V740">
        <v>710</v>
      </c>
      <c r="W740" t="s">
        <v>151</v>
      </c>
      <c r="X740">
        <v>1000497</v>
      </c>
      <c r="Y740" t="s">
        <v>1</v>
      </c>
      <c r="Z740" t="s">
        <v>2181</v>
      </c>
      <c r="AA740" t="s">
        <v>512</v>
      </c>
      <c r="AB740" t="s">
        <v>2182</v>
      </c>
      <c r="AC740" t="s">
        <v>421</v>
      </c>
      <c r="AD740" t="s">
        <v>2183</v>
      </c>
      <c r="AE740" t="s">
        <v>421</v>
      </c>
      <c r="AF740">
        <v>5.7947276700000003E-3</v>
      </c>
      <c r="AG740" t="s">
        <v>5</v>
      </c>
      <c r="AH740">
        <v>0.99990800000000002</v>
      </c>
      <c r="AI740" t="s">
        <v>4</v>
      </c>
      <c r="AJ740">
        <v>6.6949000000000002E-3</v>
      </c>
    </row>
    <row r="741" spans="1:52" x14ac:dyDescent="0.25">
      <c r="A741" t="str">
        <f t="shared" si="11"/>
        <v>strogatz_shearflow1_16850</v>
      </c>
      <c r="B741" t="s">
        <v>23</v>
      </c>
      <c r="C741" t="s">
        <v>189</v>
      </c>
      <c r="D741">
        <v>7200</v>
      </c>
      <c r="E741" t="s">
        <v>190</v>
      </c>
      <c r="F741">
        <v>1000000</v>
      </c>
      <c r="G741" t="s">
        <v>191</v>
      </c>
      <c r="H741">
        <v>16850</v>
      </c>
      <c r="I741" t="s">
        <v>192</v>
      </c>
      <c r="J741">
        <v>1E-3</v>
      </c>
      <c r="K741" t="s">
        <v>3</v>
      </c>
      <c r="L741">
        <v>0.97839869999999995</v>
      </c>
      <c r="M741" t="s">
        <v>2</v>
      </c>
      <c r="N741">
        <v>9.6318100000000004E-2</v>
      </c>
      <c r="O741" t="s">
        <v>17</v>
      </c>
      <c r="P741">
        <v>26</v>
      </c>
      <c r="Q741" t="s">
        <v>0</v>
      </c>
      <c r="R741">
        <v>2070.1999999999998</v>
      </c>
      <c r="S741" t="s">
        <v>152</v>
      </c>
      <c r="T741">
        <v>7</v>
      </c>
      <c r="U741" t="s">
        <v>153</v>
      </c>
      <c r="V741">
        <v>981</v>
      </c>
      <c r="W741" t="s">
        <v>151</v>
      </c>
      <c r="X741">
        <v>1000468</v>
      </c>
      <c r="Y741" t="s">
        <v>1</v>
      </c>
      <c r="Z741" t="s">
        <v>2184</v>
      </c>
      <c r="AA741" t="s">
        <v>512</v>
      </c>
      <c r="AB741" t="s">
        <v>2185</v>
      </c>
      <c r="AC741" t="s">
        <v>421</v>
      </c>
      <c r="AD741" t="s">
        <v>2186</v>
      </c>
      <c r="AE741" t="s">
        <v>421</v>
      </c>
      <c r="AF741" t="s">
        <v>2187</v>
      </c>
      <c r="AG741" t="s">
        <v>418</v>
      </c>
      <c r="AH741" t="s">
        <v>2188</v>
      </c>
      <c r="AI741" t="s">
        <v>418</v>
      </c>
      <c r="AJ741" t="s">
        <v>2189</v>
      </c>
      <c r="AK741" t="s">
        <v>421</v>
      </c>
      <c r="AL741">
        <v>0.23993385298270001</v>
      </c>
      <c r="AM741" t="s">
        <v>5</v>
      </c>
      <c r="AN741">
        <v>0.94580710000000001</v>
      </c>
      <c r="AO741" t="s">
        <v>4</v>
      </c>
      <c r="AP741">
        <v>8.6525599999999994E-2</v>
      </c>
    </row>
    <row r="742" spans="1:52" x14ac:dyDescent="0.25">
      <c r="A742" t="str">
        <f t="shared" si="11"/>
        <v>strogatz_shearflow2_29910</v>
      </c>
      <c r="B742" t="s">
        <v>20</v>
      </c>
      <c r="C742" t="s">
        <v>189</v>
      </c>
      <c r="D742">
        <v>7200</v>
      </c>
      <c r="E742" t="s">
        <v>190</v>
      </c>
      <c r="F742">
        <v>1000000</v>
      </c>
      <c r="G742" t="s">
        <v>191</v>
      </c>
      <c r="H742">
        <v>29910</v>
      </c>
      <c r="I742" t="s">
        <v>192</v>
      </c>
      <c r="J742">
        <v>1E-3</v>
      </c>
      <c r="K742" t="s">
        <v>3</v>
      </c>
      <c r="L742">
        <v>1</v>
      </c>
      <c r="M742" t="s">
        <v>2</v>
      </c>
      <c r="N742">
        <v>0</v>
      </c>
      <c r="O742" t="s">
        <v>17</v>
      </c>
      <c r="P742">
        <v>15</v>
      </c>
      <c r="Q742" t="s">
        <v>0</v>
      </c>
      <c r="R742">
        <v>734.5</v>
      </c>
      <c r="S742" t="s">
        <v>152</v>
      </c>
      <c r="T742">
        <v>9</v>
      </c>
      <c r="U742" t="s">
        <v>153</v>
      </c>
      <c r="V742">
        <v>231</v>
      </c>
      <c r="W742" t="s">
        <v>151</v>
      </c>
      <c r="X742">
        <v>347306</v>
      </c>
      <c r="Y742" t="s">
        <v>1</v>
      </c>
      <c r="Z742" t="s">
        <v>648</v>
      </c>
      <c r="AA742" t="s">
        <v>512</v>
      </c>
      <c r="AB742" t="s">
        <v>649</v>
      </c>
      <c r="AC742" t="s">
        <v>418</v>
      </c>
      <c r="AD742" t="s">
        <v>502</v>
      </c>
      <c r="AE742" t="s">
        <v>5</v>
      </c>
      <c r="AF742">
        <v>1</v>
      </c>
      <c r="AG742" t="s">
        <v>4</v>
      </c>
      <c r="AH742">
        <v>0</v>
      </c>
    </row>
    <row r="743" spans="1:52" x14ac:dyDescent="0.25">
      <c r="A743" t="str">
        <f t="shared" si="11"/>
        <v>feynman_I_34_14_16850</v>
      </c>
      <c r="B743" t="s">
        <v>51</v>
      </c>
      <c r="C743" t="s">
        <v>189</v>
      </c>
      <c r="D743">
        <v>7200</v>
      </c>
      <c r="E743" t="s">
        <v>190</v>
      </c>
      <c r="F743">
        <v>1000000</v>
      </c>
      <c r="G743" t="s">
        <v>191</v>
      </c>
      <c r="H743">
        <v>16850</v>
      </c>
      <c r="I743" t="s">
        <v>192</v>
      </c>
      <c r="J743">
        <v>1E-3</v>
      </c>
      <c r="K743" t="s">
        <v>3</v>
      </c>
      <c r="L743">
        <v>0.99999340000000003</v>
      </c>
      <c r="M743" t="s">
        <v>2</v>
      </c>
      <c r="N743">
        <v>4.1462000000000001E-3</v>
      </c>
      <c r="O743" t="s">
        <v>17</v>
      </c>
      <c r="P743">
        <v>18</v>
      </c>
      <c r="Q743" t="s">
        <v>0</v>
      </c>
      <c r="R743">
        <v>5959.9</v>
      </c>
      <c r="S743" t="s">
        <v>152</v>
      </c>
      <c r="T743">
        <v>7</v>
      </c>
      <c r="U743" t="s">
        <v>153</v>
      </c>
      <c r="V743">
        <v>1063</v>
      </c>
      <c r="W743" t="s">
        <v>151</v>
      </c>
      <c r="X743">
        <v>1000906</v>
      </c>
      <c r="Y743" t="s">
        <v>1</v>
      </c>
      <c r="Z743" t="s">
        <v>2190</v>
      </c>
      <c r="AA743" t="s">
        <v>512</v>
      </c>
      <c r="AB743" t="s">
        <v>2191</v>
      </c>
      <c r="AC743" t="s">
        <v>421</v>
      </c>
      <c r="AD743" t="s">
        <v>457</v>
      </c>
      <c r="AE743" t="s">
        <v>421</v>
      </c>
      <c r="AF743" t="s">
        <v>2192</v>
      </c>
      <c r="AG743" t="s">
        <v>5</v>
      </c>
      <c r="AH743">
        <v>0.99999369999999999</v>
      </c>
      <c r="AI743" t="s">
        <v>4</v>
      </c>
      <c r="AJ743">
        <v>4.0756000000000004E-3</v>
      </c>
    </row>
    <row r="744" spans="1:52" x14ac:dyDescent="0.25">
      <c r="A744" t="str">
        <f t="shared" si="11"/>
        <v>strogatz_bacres1_29910</v>
      </c>
      <c r="B744" t="s">
        <v>26</v>
      </c>
      <c r="C744" t="s">
        <v>189</v>
      </c>
      <c r="D744">
        <v>7200</v>
      </c>
      <c r="E744" t="s">
        <v>190</v>
      </c>
      <c r="F744">
        <v>1000000</v>
      </c>
      <c r="G744" t="s">
        <v>191</v>
      </c>
      <c r="H744">
        <v>29910</v>
      </c>
      <c r="I744" t="s">
        <v>192</v>
      </c>
      <c r="J744">
        <v>1E-3</v>
      </c>
      <c r="K744" t="s">
        <v>3</v>
      </c>
      <c r="L744">
        <v>1</v>
      </c>
      <c r="M744" t="s">
        <v>2</v>
      </c>
      <c r="N744">
        <v>0</v>
      </c>
      <c r="O744" t="s">
        <v>17</v>
      </c>
      <c r="P744">
        <v>20</v>
      </c>
      <c r="Q744" t="s">
        <v>0</v>
      </c>
      <c r="R744">
        <v>167.4</v>
      </c>
      <c r="S744" t="s">
        <v>152</v>
      </c>
      <c r="T744">
        <v>3</v>
      </c>
      <c r="U744" t="s">
        <v>153</v>
      </c>
      <c r="V744">
        <v>118</v>
      </c>
      <c r="W744" t="s">
        <v>151</v>
      </c>
      <c r="X744">
        <v>97933</v>
      </c>
      <c r="Y744" t="s">
        <v>1</v>
      </c>
      <c r="Z744" t="s">
        <v>614</v>
      </c>
      <c r="AA744" t="s">
        <v>512</v>
      </c>
      <c r="AB744" t="e" cm="1">
        <f t="array" ref="AB744">-1*x0</f>
        <v>#NAME?</v>
      </c>
      <c r="AC744" t="s">
        <v>418</v>
      </c>
      <c r="AD744" t="s">
        <v>448</v>
      </c>
      <c r="AE744" t="s">
        <v>421</v>
      </c>
      <c r="AF744" t="s">
        <v>423</v>
      </c>
      <c r="AG744" t="s">
        <v>421</v>
      </c>
      <c r="AH744">
        <v>20</v>
      </c>
      <c r="AI744" t="s">
        <v>5</v>
      </c>
      <c r="AJ744">
        <v>1</v>
      </c>
      <c r="AK744" t="s">
        <v>4</v>
      </c>
      <c r="AL744">
        <v>0</v>
      </c>
    </row>
    <row r="745" spans="1:52" x14ac:dyDescent="0.25">
      <c r="A745" t="str">
        <f t="shared" si="11"/>
        <v>feynman_test_12_4426</v>
      </c>
      <c r="B745" t="s">
        <v>124</v>
      </c>
      <c r="C745" t="s">
        <v>189</v>
      </c>
      <c r="D745">
        <v>7200</v>
      </c>
      <c r="E745" t="s">
        <v>190</v>
      </c>
      <c r="F745">
        <v>1000000</v>
      </c>
      <c r="G745" t="s">
        <v>191</v>
      </c>
      <c r="H745">
        <v>4426</v>
      </c>
      <c r="I745" t="s">
        <v>192</v>
      </c>
      <c r="J745">
        <v>1E-3</v>
      </c>
      <c r="K745" t="s">
        <v>3</v>
      </c>
      <c r="L745">
        <v>0.99999830000000001</v>
      </c>
      <c r="M745" t="s">
        <v>2</v>
      </c>
      <c r="N745">
        <v>1.8761400000000001E-2</v>
      </c>
      <c r="O745" t="s">
        <v>17</v>
      </c>
      <c r="P745">
        <v>10</v>
      </c>
      <c r="Q745" t="s">
        <v>0</v>
      </c>
      <c r="R745">
        <v>6073.5</v>
      </c>
      <c r="S745" t="s">
        <v>152</v>
      </c>
      <c r="T745">
        <v>4</v>
      </c>
      <c r="U745" t="s">
        <v>153</v>
      </c>
      <c r="V745">
        <v>884</v>
      </c>
      <c r="W745" t="s">
        <v>151</v>
      </c>
      <c r="X745">
        <v>1000672</v>
      </c>
      <c r="Y745" t="s">
        <v>1</v>
      </c>
      <c r="Z745" t="s">
        <v>634</v>
      </c>
      <c r="AA745" t="s">
        <v>512</v>
      </c>
      <c r="AB745" t="s">
        <v>635</v>
      </c>
      <c r="AC745" t="s">
        <v>5</v>
      </c>
      <c r="AD745">
        <v>0.99999830000000001</v>
      </c>
      <c r="AE745" t="s">
        <v>4</v>
      </c>
      <c r="AF745">
        <v>1.8681300000000001E-2</v>
      </c>
    </row>
    <row r="746" spans="1:52" x14ac:dyDescent="0.25">
      <c r="A746" t="str">
        <f t="shared" si="11"/>
        <v>feynman_test_16_16850</v>
      </c>
      <c r="B746" t="s">
        <v>140</v>
      </c>
      <c r="C746" t="s">
        <v>189</v>
      </c>
      <c r="D746">
        <v>7200</v>
      </c>
      <c r="E746" t="s">
        <v>190</v>
      </c>
      <c r="F746">
        <v>1000000</v>
      </c>
      <c r="G746" t="s">
        <v>191</v>
      </c>
      <c r="H746">
        <v>16850</v>
      </c>
      <c r="I746" t="s">
        <v>192</v>
      </c>
      <c r="J746">
        <v>1E-3</v>
      </c>
      <c r="K746" t="s">
        <v>3</v>
      </c>
      <c r="L746">
        <v>0.99937140000000002</v>
      </c>
      <c r="M746" t="s">
        <v>2</v>
      </c>
      <c r="N746">
        <v>0.71566730000000001</v>
      </c>
      <c r="O746" t="s">
        <v>17</v>
      </c>
      <c r="P746">
        <v>99</v>
      </c>
      <c r="Q746" t="s">
        <v>0</v>
      </c>
      <c r="R746">
        <v>7202.8</v>
      </c>
      <c r="S746" t="s">
        <v>152</v>
      </c>
      <c r="T746">
        <v>6</v>
      </c>
      <c r="U746" t="s">
        <v>153</v>
      </c>
      <c r="V746">
        <v>124</v>
      </c>
      <c r="W746" t="s">
        <v>151</v>
      </c>
      <c r="X746">
        <v>695279</v>
      </c>
      <c r="Y746" t="s">
        <v>1</v>
      </c>
      <c r="Z746" t="e" cm="1">
        <f t="array" aca="1" ref="Z746" ca="1">-2.5759036168802+(4.338558569827*pow(((pow(X2,2)*pow(X3,-1))*pow(X4,-1)),0.5))+(-2.5827320263367*X2)+((1.0194514020499*X3)*X4)+((0.9786563906228*x0)*pow(X1,2))+((0.9960762105086*X3)*X5)+((((0.1041549825675*pow(X3,2))*pow(X4,2))*LOG(X1))*SIN(pow((x0+(X2*pow(X3,-1))),-1)))+(((((0.074086976587*X1)*X3)*pow(X4,2))*pow((x0+(X2*pow(X3,-1))),-1))*SIN((X3*pow((x0+(X2*pow(X4,-1))),-1))))</f>
        <v>#NAME?</v>
      </c>
      <c r="AA746" t="s">
        <v>512</v>
      </c>
      <c r="AB746" t="s">
        <v>2193</v>
      </c>
      <c r="AC746" t="s">
        <v>421</v>
      </c>
      <c r="AD746" t="s">
        <v>2194</v>
      </c>
      <c r="AE746" t="s">
        <v>421</v>
      </c>
      <c r="AF746" t="s">
        <v>2195</v>
      </c>
      <c r="AG746" t="s">
        <v>421</v>
      </c>
      <c r="AH746" t="s">
        <v>1174</v>
      </c>
      <c r="AI746" t="s">
        <v>418</v>
      </c>
      <c r="AJ746" t="s">
        <v>2196</v>
      </c>
      <c r="AK746" t="s">
        <v>421</v>
      </c>
      <c r="AL746" t="s">
        <v>2197</v>
      </c>
      <c r="AM746" t="s">
        <v>421</v>
      </c>
      <c r="AN746" t="s">
        <v>2198</v>
      </c>
      <c r="AO746" t="s">
        <v>421</v>
      </c>
      <c r="AP746" t="s">
        <v>2199</v>
      </c>
      <c r="AQ746" t="s">
        <v>421</v>
      </c>
      <c r="AR746" t="s">
        <v>1172</v>
      </c>
      <c r="AS746" t="s">
        <v>421</v>
      </c>
      <c r="AT746" t="s">
        <v>2200</v>
      </c>
      <c r="AU746" t="s">
        <v>418</v>
      </c>
      <c r="AV746">
        <v>2.5759036168802001</v>
      </c>
      <c r="AW746" t="s">
        <v>5</v>
      </c>
      <c r="AX746">
        <v>0.99934639999999997</v>
      </c>
      <c r="AY746" t="s">
        <v>4</v>
      </c>
      <c r="AZ746">
        <v>0.73063900000000004</v>
      </c>
    </row>
    <row r="747" spans="1:52" x14ac:dyDescent="0.25">
      <c r="A747" t="str">
        <f t="shared" si="11"/>
        <v>feynman_II_11_20_29910</v>
      </c>
      <c r="B747" t="s">
        <v>122</v>
      </c>
      <c r="C747" t="s">
        <v>189</v>
      </c>
      <c r="D747">
        <v>7200</v>
      </c>
      <c r="E747" t="s">
        <v>190</v>
      </c>
      <c r="F747">
        <v>1000000</v>
      </c>
      <c r="G747" t="s">
        <v>191</v>
      </c>
      <c r="H747">
        <v>29910</v>
      </c>
      <c r="I747" t="s">
        <v>192</v>
      </c>
      <c r="J747">
        <v>1E-3</v>
      </c>
      <c r="K747" t="s">
        <v>3</v>
      </c>
      <c r="L747">
        <v>1</v>
      </c>
      <c r="M747" t="s">
        <v>2</v>
      </c>
      <c r="N747">
        <v>0</v>
      </c>
      <c r="O747" t="s">
        <v>17</v>
      </c>
      <c r="P747">
        <v>18</v>
      </c>
      <c r="Q747" t="s">
        <v>0</v>
      </c>
      <c r="R747">
        <v>5086.3999999999996</v>
      </c>
      <c r="S747" t="s">
        <v>152</v>
      </c>
      <c r="T747">
        <v>2</v>
      </c>
      <c r="U747" t="s">
        <v>153</v>
      </c>
      <c r="V747">
        <v>185</v>
      </c>
      <c r="W747" t="s">
        <v>151</v>
      </c>
      <c r="X747">
        <v>648847</v>
      </c>
      <c r="Y747" t="s">
        <v>1</v>
      </c>
      <c r="Z747" t="s">
        <v>754</v>
      </c>
      <c r="AA747" t="s">
        <v>512</v>
      </c>
      <c r="AB747" t="s">
        <v>755</v>
      </c>
      <c r="AC747" t="s">
        <v>5</v>
      </c>
      <c r="AD747">
        <v>1</v>
      </c>
      <c r="AE747" t="s">
        <v>4</v>
      </c>
      <c r="AF747">
        <v>0</v>
      </c>
    </row>
    <row r="748" spans="1:52" x14ac:dyDescent="0.25">
      <c r="A748" t="str">
        <f t="shared" si="11"/>
        <v>feynman_I_6_2b_4426</v>
      </c>
      <c r="B748" t="s">
        <v>65</v>
      </c>
      <c r="C748" t="s">
        <v>189</v>
      </c>
      <c r="D748">
        <v>7200</v>
      </c>
      <c r="E748" t="s">
        <v>190</v>
      </c>
      <c r="F748">
        <v>1000000</v>
      </c>
      <c r="G748" t="s">
        <v>191</v>
      </c>
      <c r="H748">
        <v>4426</v>
      </c>
      <c r="I748" t="s">
        <v>192</v>
      </c>
      <c r="J748">
        <v>1E-3</v>
      </c>
      <c r="K748" t="s">
        <v>3</v>
      </c>
      <c r="L748">
        <v>0.99238689999999996</v>
      </c>
      <c r="M748" t="s">
        <v>2</v>
      </c>
      <c r="N748">
        <v>5.2456999999999998E-3</v>
      </c>
      <c r="O748" t="s">
        <v>17</v>
      </c>
      <c r="P748">
        <v>22</v>
      </c>
      <c r="Q748" t="s">
        <v>0</v>
      </c>
      <c r="R748">
        <v>6192.3</v>
      </c>
      <c r="S748" t="s">
        <v>152</v>
      </c>
      <c r="T748">
        <v>16</v>
      </c>
      <c r="U748" t="s">
        <v>153</v>
      </c>
      <c r="V748">
        <v>844</v>
      </c>
      <c r="W748" t="s">
        <v>151</v>
      </c>
      <c r="X748">
        <v>1000580</v>
      </c>
      <c r="Y748" t="s">
        <v>1</v>
      </c>
      <c r="Z748" t="s">
        <v>2201</v>
      </c>
      <c r="AA748" t="s">
        <v>512</v>
      </c>
      <c r="AB748" t="s">
        <v>2202</v>
      </c>
      <c r="AC748" t="s">
        <v>418</v>
      </c>
      <c r="AD748" t="s">
        <v>2203</v>
      </c>
      <c r="AE748" t="s">
        <v>421</v>
      </c>
      <c r="AF748" t="s">
        <v>2204</v>
      </c>
      <c r="AG748" t="s">
        <v>421</v>
      </c>
      <c r="AH748">
        <v>8.9550744423000008E-3</v>
      </c>
      <c r="AI748" t="s">
        <v>5</v>
      </c>
      <c r="AJ748">
        <v>0.99268369999999995</v>
      </c>
      <c r="AK748" t="s">
        <v>4</v>
      </c>
      <c r="AL748">
        <v>5.1355999999999997E-3</v>
      </c>
    </row>
    <row r="749" spans="1:52" x14ac:dyDescent="0.25">
      <c r="A749" t="str">
        <f t="shared" si="11"/>
        <v>feynman_test_4_4426</v>
      </c>
      <c r="B749" t="s">
        <v>117</v>
      </c>
      <c r="C749" t="s">
        <v>189</v>
      </c>
      <c r="D749">
        <v>7200</v>
      </c>
      <c r="E749" t="s">
        <v>190</v>
      </c>
      <c r="F749">
        <v>1000000</v>
      </c>
      <c r="G749" t="s">
        <v>191</v>
      </c>
      <c r="H749">
        <v>4426</v>
      </c>
      <c r="I749" t="s">
        <v>192</v>
      </c>
      <c r="J749">
        <v>1E-3</v>
      </c>
      <c r="K749" t="s">
        <v>3</v>
      </c>
      <c r="L749">
        <v>0.99947529999999996</v>
      </c>
      <c r="M749" t="s">
        <v>2</v>
      </c>
      <c r="N749">
        <v>1.14056E-2</v>
      </c>
      <c r="O749" t="s">
        <v>17</v>
      </c>
      <c r="P749">
        <v>34</v>
      </c>
      <c r="Q749" t="s">
        <v>0</v>
      </c>
      <c r="R749">
        <v>6527.2</v>
      </c>
      <c r="S749" t="s">
        <v>152</v>
      </c>
      <c r="T749">
        <v>4</v>
      </c>
      <c r="U749" t="s">
        <v>153</v>
      </c>
      <c r="V749">
        <v>942</v>
      </c>
      <c r="W749" t="s">
        <v>151</v>
      </c>
      <c r="X749">
        <v>1001623</v>
      </c>
      <c r="Y749" t="s">
        <v>1</v>
      </c>
      <c r="Z749" t="s">
        <v>2205</v>
      </c>
      <c r="AA749" t="s">
        <v>512</v>
      </c>
      <c r="AB749" t="s">
        <v>2206</v>
      </c>
      <c r="AC749" t="s">
        <v>418</v>
      </c>
      <c r="AD749" t="s">
        <v>463</v>
      </c>
      <c r="AE749" t="s">
        <v>418</v>
      </c>
      <c r="AF749" t="s">
        <v>2207</v>
      </c>
      <c r="AG749" t="s">
        <v>421</v>
      </c>
      <c r="AH749">
        <v>0.1140553138216</v>
      </c>
      <c r="AI749" t="s">
        <v>5</v>
      </c>
      <c r="AJ749">
        <v>0.99947560000000002</v>
      </c>
      <c r="AK749" t="s">
        <v>4</v>
      </c>
      <c r="AL749">
        <v>1.1366899999999999E-2</v>
      </c>
    </row>
    <row r="750" spans="1:52" x14ac:dyDescent="0.25">
      <c r="A750" t="str">
        <f t="shared" si="11"/>
        <v>feynman_test_6_29910</v>
      </c>
      <c r="B750" t="s">
        <v>146</v>
      </c>
      <c r="C750" t="s">
        <v>189</v>
      </c>
      <c r="D750">
        <v>7200</v>
      </c>
      <c r="E750" t="s">
        <v>190</v>
      </c>
      <c r="F750">
        <v>1000000</v>
      </c>
      <c r="G750" t="s">
        <v>191</v>
      </c>
      <c r="H750">
        <v>29910</v>
      </c>
      <c r="I750" t="s">
        <v>192</v>
      </c>
      <c r="J750">
        <v>1E-3</v>
      </c>
      <c r="K750" t="s">
        <v>3</v>
      </c>
      <c r="L750">
        <v>0.97758630000000002</v>
      </c>
      <c r="M750" t="s">
        <v>2</v>
      </c>
      <c r="N750">
        <v>6.8568000000000004E-2</v>
      </c>
      <c r="O750" t="s">
        <v>17</v>
      </c>
      <c r="P750">
        <v>49</v>
      </c>
      <c r="Q750" t="s">
        <v>0</v>
      </c>
      <c r="R750">
        <v>7202.7</v>
      </c>
      <c r="S750" t="s">
        <v>152</v>
      </c>
      <c r="T750">
        <v>7</v>
      </c>
      <c r="U750" t="s">
        <v>153</v>
      </c>
      <c r="V750">
        <v>195</v>
      </c>
      <c r="W750" t="s">
        <v>151</v>
      </c>
      <c r="X750">
        <v>930787</v>
      </c>
      <c r="Y750" t="s">
        <v>1</v>
      </c>
      <c r="Z750" t="s">
        <v>2208</v>
      </c>
      <c r="AA750" t="s">
        <v>512</v>
      </c>
      <c r="AB750" t="s">
        <v>2209</v>
      </c>
      <c r="AC750" t="s">
        <v>421</v>
      </c>
      <c r="AD750" t="s">
        <v>2210</v>
      </c>
      <c r="AE750" t="s">
        <v>418</v>
      </c>
      <c r="AF750" t="s">
        <v>1488</v>
      </c>
      <c r="AG750" t="s">
        <v>421</v>
      </c>
      <c r="AH750" t="s">
        <v>2211</v>
      </c>
      <c r="AI750" t="s">
        <v>421</v>
      </c>
      <c r="AJ750" t="s">
        <v>2212</v>
      </c>
      <c r="AK750" t="s">
        <v>421</v>
      </c>
      <c r="AL750">
        <v>0.95044926728599999</v>
      </c>
      <c r="AM750" t="s">
        <v>5</v>
      </c>
      <c r="AN750">
        <v>0.97972780000000004</v>
      </c>
      <c r="AO750" t="s">
        <v>4</v>
      </c>
      <c r="AP750">
        <v>6.4172599999999996E-2</v>
      </c>
    </row>
    <row r="751" spans="1:52" x14ac:dyDescent="0.25">
      <c r="A751" t="str">
        <f t="shared" si="11"/>
        <v>feynman_I_6_2_16850</v>
      </c>
      <c r="B751" t="s">
        <v>44</v>
      </c>
      <c r="C751" t="s">
        <v>189</v>
      </c>
      <c r="D751">
        <v>7200</v>
      </c>
      <c r="E751" t="s">
        <v>190</v>
      </c>
      <c r="F751">
        <v>1000000</v>
      </c>
      <c r="G751" t="s">
        <v>191</v>
      </c>
      <c r="H751">
        <v>16850</v>
      </c>
      <c r="I751" t="s">
        <v>192</v>
      </c>
      <c r="J751">
        <v>1E-3</v>
      </c>
      <c r="K751" t="s">
        <v>3</v>
      </c>
      <c r="L751">
        <v>0.995147</v>
      </c>
      <c r="M751" t="s">
        <v>2</v>
      </c>
      <c r="N751">
        <v>2.9715000000000002E-3</v>
      </c>
      <c r="O751" t="s">
        <v>17</v>
      </c>
      <c r="P751">
        <v>26</v>
      </c>
      <c r="Q751" t="s">
        <v>0</v>
      </c>
      <c r="R751">
        <v>6023.6</v>
      </c>
      <c r="S751" t="s">
        <v>152</v>
      </c>
      <c r="T751">
        <v>10</v>
      </c>
      <c r="U751" t="s">
        <v>153</v>
      </c>
      <c r="V751">
        <v>955</v>
      </c>
      <c r="W751" t="s">
        <v>151</v>
      </c>
      <c r="X751">
        <v>1000297</v>
      </c>
      <c r="Y751" t="s">
        <v>1</v>
      </c>
      <c r="Z751" t="s">
        <v>2213</v>
      </c>
      <c r="AA751" t="s">
        <v>512</v>
      </c>
      <c r="AB751" t="s">
        <v>2214</v>
      </c>
      <c r="AC751" t="s">
        <v>418</v>
      </c>
      <c r="AD751" t="s">
        <v>2215</v>
      </c>
      <c r="AE751" t="s">
        <v>421</v>
      </c>
      <c r="AF751" t="s">
        <v>2216</v>
      </c>
      <c r="AG751" t="s">
        <v>421</v>
      </c>
      <c r="AH751" t="s">
        <v>2217</v>
      </c>
      <c r="AI751" t="s">
        <v>421</v>
      </c>
      <c r="AJ751">
        <v>0.29699868859880002</v>
      </c>
      <c r="AK751" t="s">
        <v>5</v>
      </c>
      <c r="AL751">
        <v>0.99519780000000002</v>
      </c>
      <c r="AM751" t="s">
        <v>4</v>
      </c>
      <c r="AN751">
        <v>2.9434000000000001E-3</v>
      </c>
    </row>
    <row r="752" spans="1:52" x14ac:dyDescent="0.25">
      <c r="A752" t="str">
        <f t="shared" si="11"/>
        <v>feynman_II_11_28_16850</v>
      </c>
      <c r="B752" t="s">
        <v>45</v>
      </c>
      <c r="C752" t="s">
        <v>189</v>
      </c>
      <c r="D752">
        <v>7200</v>
      </c>
      <c r="E752" t="s">
        <v>190</v>
      </c>
      <c r="F752">
        <v>1000000</v>
      </c>
      <c r="G752" t="s">
        <v>191</v>
      </c>
      <c r="H752">
        <v>16850</v>
      </c>
      <c r="I752" t="s">
        <v>192</v>
      </c>
      <c r="J752">
        <v>1E-3</v>
      </c>
      <c r="K752" t="s">
        <v>3</v>
      </c>
      <c r="L752">
        <v>0.99998830000000005</v>
      </c>
      <c r="M752" t="s">
        <v>2</v>
      </c>
      <c r="N752">
        <v>9.9550000000000007E-4</v>
      </c>
      <c r="O752" t="s">
        <v>17</v>
      </c>
      <c r="P752">
        <v>10</v>
      </c>
      <c r="Q752" t="s">
        <v>0</v>
      </c>
      <c r="R752">
        <v>5632.1</v>
      </c>
      <c r="S752" t="s">
        <v>152</v>
      </c>
      <c r="T752">
        <v>15</v>
      </c>
      <c r="U752" t="s">
        <v>153</v>
      </c>
      <c r="V752">
        <v>1678</v>
      </c>
      <c r="W752" t="s">
        <v>151</v>
      </c>
      <c r="X752">
        <v>1000328</v>
      </c>
      <c r="Y752" t="s">
        <v>1</v>
      </c>
      <c r="Z752" t="e" cm="1">
        <f t="array" aca="1" ref="Z752" ca="1">-0.2379981310476+(1.2395649495518*pow(2.2,(x0*X1)))</f>
        <v>#NAME?</v>
      </c>
      <c r="AA752" t="s">
        <v>512</v>
      </c>
      <c r="AB752" t="s">
        <v>2218</v>
      </c>
      <c r="AC752" t="s">
        <v>418</v>
      </c>
      <c r="AD752">
        <v>0.23799813104760001</v>
      </c>
      <c r="AE752" t="s">
        <v>5</v>
      </c>
      <c r="AF752">
        <v>0.99998770000000003</v>
      </c>
      <c r="AG752" t="s">
        <v>4</v>
      </c>
      <c r="AH752">
        <v>1.0127000000000001E-3</v>
      </c>
    </row>
    <row r="753" spans="1:44" x14ac:dyDescent="0.25">
      <c r="A753" t="str">
        <f t="shared" si="11"/>
        <v>feynman_I_29_4_29910</v>
      </c>
      <c r="B753" t="s">
        <v>38</v>
      </c>
      <c r="C753" t="s">
        <v>189</v>
      </c>
      <c r="D753">
        <v>7200</v>
      </c>
      <c r="E753" t="s">
        <v>190</v>
      </c>
      <c r="F753">
        <v>1000000</v>
      </c>
      <c r="G753" t="s">
        <v>191</v>
      </c>
      <c r="H753">
        <v>29910</v>
      </c>
      <c r="I753" t="s">
        <v>192</v>
      </c>
      <c r="J753">
        <v>1E-3</v>
      </c>
      <c r="K753" t="s">
        <v>3</v>
      </c>
      <c r="L753">
        <v>1</v>
      </c>
      <c r="M753" t="s">
        <v>2</v>
      </c>
      <c r="N753">
        <v>0</v>
      </c>
      <c r="O753" t="s">
        <v>17</v>
      </c>
      <c r="P753">
        <v>8</v>
      </c>
      <c r="Q753" t="s">
        <v>0</v>
      </c>
      <c r="R753">
        <v>3.4</v>
      </c>
      <c r="S753" t="s">
        <v>152</v>
      </c>
      <c r="T753">
        <v>1</v>
      </c>
      <c r="U753" t="s">
        <v>153</v>
      </c>
      <c r="V753">
        <v>2</v>
      </c>
      <c r="W753" t="s">
        <v>151</v>
      </c>
      <c r="X753">
        <v>798</v>
      </c>
      <c r="Y753" t="s">
        <v>1</v>
      </c>
      <c r="Z753" t="s">
        <v>521</v>
      </c>
      <c r="AA753" t="s">
        <v>512</v>
      </c>
      <c r="AB753" t="s">
        <v>522</v>
      </c>
      <c r="AC753" t="s">
        <v>5</v>
      </c>
      <c r="AD753">
        <v>1</v>
      </c>
      <c r="AE753" t="s">
        <v>4</v>
      </c>
      <c r="AF753">
        <v>0</v>
      </c>
    </row>
    <row r="754" spans="1:44" x14ac:dyDescent="0.25">
      <c r="A754" t="str">
        <f t="shared" si="11"/>
        <v>feynman_III_7_38_29910</v>
      </c>
      <c r="B754" t="s">
        <v>76</v>
      </c>
      <c r="C754" t="s">
        <v>189</v>
      </c>
      <c r="D754">
        <v>7200</v>
      </c>
      <c r="E754" t="s">
        <v>190</v>
      </c>
      <c r="F754">
        <v>1000000</v>
      </c>
      <c r="G754" t="s">
        <v>191</v>
      </c>
      <c r="H754">
        <v>29910</v>
      </c>
      <c r="I754" t="s">
        <v>192</v>
      </c>
      <c r="J754">
        <v>1E-3</v>
      </c>
      <c r="K754" t="s">
        <v>3</v>
      </c>
      <c r="L754">
        <v>1</v>
      </c>
      <c r="M754" t="s">
        <v>2</v>
      </c>
      <c r="N754">
        <v>0</v>
      </c>
      <c r="O754" t="s">
        <v>17</v>
      </c>
      <c r="P754">
        <v>10</v>
      </c>
      <c r="Q754" t="s">
        <v>0</v>
      </c>
      <c r="R754">
        <v>7.4</v>
      </c>
      <c r="S754" t="s">
        <v>152</v>
      </c>
      <c r="T754">
        <v>1</v>
      </c>
      <c r="U754" t="s">
        <v>153</v>
      </c>
      <c r="V754">
        <v>3</v>
      </c>
      <c r="W754" t="s">
        <v>151</v>
      </c>
      <c r="X754">
        <v>1543</v>
      </c>
      <c r="Y754" t="s">
        <v>1</v>
      </c>
      <c r="Z754" t="s">
        <v>537</v>
      </c>
      <c r="AA754" t="s">
        <v>512</v>
      </c>
      <c r="AB754" t="s">
        <v>538</v>
      </c>
      <c r="AC754" t="s">
        <v>5</v>
      </c>
      <c r="AD754">
        <v>1</v>
      </c>
      <c r="AE754" t="s">
        <v>4</v>
      </c>
      <c r="AF754">
        <v>0</v>
      </c>
    </row>
    <row r="755" spans="1:44" x14ac:dyDescent="0.25">
      <c r="A755" t="str">
        <f t="shared" si="11"/>
        <v>feynman_I_18_14_29910</v>
      </c>
      <c r="B755" t="s">
        <v>111</v>
      </c>
      <c r="C755" t="s">
        <v>189</v>
      </c>
      <c r="D755">
        <v>7200</v>
      </c>
      <c r="E755" t="s">
        <v>190</v>
      </c>
      <c r="F755">
        <v>1000000</v>
      </c>
      <c r="G755" t="s">
        <v>191</v>
      </c>
      <c r="H755">
        <v>29910</v>
      </c>
      <c r="I755" t="s">
        <v>192</v>
      </c>
      <c r="J755">
        <v>1E-3</v>
      </c>
      <c r="K755" t="s">
        <v>3</v>
      </c>
      <c r="L755">
        <v>1</v>
      </c>
      <c r="M755" t="s">
        <v>2</v>
      </c>
      <c r="N755">
        <v>0</v>
      </c>
      <c r="O755" t="s">
        <v>17</v>
      </c>
      <c r="P755">
        <v>13</v>
      </c>
      <c r="Q755" t="s">
        <v>0</v>
      </c>
      <c r="R755">
        <v>15.4</v>
      </c>
      <c r="S755" t="s">
        <v>152</v>
      </c>
      <c r="T755">
        <v>1</v>
      </c>
      <c r="U755" t="s">
        <v>153</v>
      </c>
      <c r="V755">
        <v>5</v>
      </c>
      <c r="W755" t="s">
        <v>151</v>
      </c>
      <c r="X755">
        <v>3745</v>
      </c>
      <c r="Y755" t="s">
        <v>1</v>
      </c>
      <c r="Z755" t="s">
        <v>746</v>
      </c>
      <c r="AA755" t="s">
        <v>512</v>
      </c>
      <c r="AB755" t="s">
        <v>747</v>
      </c>
      <c r="AC755" t="s">
        <v>5</v>
      </c>
      <c r="AD755">
        <v>1</v>
      </c>
      <c r="AE755" t="s">
        <v>4</v>
      </c>
      <c r="AF755">
        <v>0</v>
      </c>
    </row>
    <row r="756" spans="1:44" x14ac:dyDescent="0.25">
      <c r="A756" t="str">
        <f t="shared" si="11"/>
        <v>feynman_III_13_18_29910</v>
      </c>
      <c r="B756" t="s">
        <v>114</v>
      </c>
      <c r="C756" t="s">
        <v>189</v>
      </c>
      <c r="D756">
        <v>7200</v>
      </c>
      <c r="E756" t="s">
        <v>190</v>
      </c>
      <c r="F756">
        <v>1000000</v>
      </c>
      <c r="G756" t="s">
        <v>191</v>
      </c>
      <c r="H756">
        <v>29910</v>
      </c>
      <c r="I756" t="s">
        <v>192</v>
      </c>
      <c r="J756">
        <v>1E-3</v>
      </c>
      <c r="K756" t="s">
        <v>3</v>
      </c>
      <c r="L756">
        <v>1</v>
      </c>
      <c r="M756" t="s">
        <v>2</v>
      </c>
      <c r="N756">
        <v>0</v>
      </c>
      <c r="O756" t="s">
        <v>17</v>
      </c>
      <c r="P756">
        <v>16</v>
      </c>
      <c r="Q756" t="s">
        <v>0</v>
      </c>
      <c r="R756">
        <v>18.399999999999999</v>
      </c>
      <c r="S756" t="s">
        <v>152</v>
      </c>
      <c r="T756">
        <v>1</v>
      </c>
      <c r="U756" t="s">
        <v>153</v>
      </c>
      <c r="V756">
        <v>5</v>
      </c>
      <c r="W756" t="s">
        <v>151</v>
      </c>
      <c r="X756">
        <v>3875</v>
      </c>
      <c r="Y756" t="s">
        <v>1</v>
      </c>
      <c r="Z756" t="s">
        <v>2219</v>
      </c>
      <c r="AA756" t="s">
        <v>512</v>
      </c>
      <c r="AB756" t="s">
        <v>572</v>
      </c>
      <c r="AC756" t="s">
        <v>421</v>
      </c>
      <c r="AD756" s="7">
        <v>2.9999999999999998E-13</v>
      </c>
      <c r="AE756" t="s">
        <v>5</v>
      </c>
      <c r="AF756">
        <v>1</v>
      </c>
      <c r="AG756" t="s">
        <v>4</v>
      </c>
      <c r="AH756">
        <v>0</v>
      </c>
    </row>
    <row r="757" spans="1:44" x14ac:dyDescent="0.25">
      <c r="A757" t="str">
        <f t="shared" si="11"/>
        <v>feynman_I_32_5_29910</v>
      </c>
      <c r="B757" t="s">
        <v>108</v>
      </c>
      <c r="C757" t="s">
        <v>189</v>
      </c>
      <c r="D757">
        <v>7200</v>
      </c>
      <c r="E757" t="s">
        <v>190</v>
      </c>
      <c r="F757">
        <v>1000000</v>
      </c>
      <c r="G757" t="s">
        <v>191</v>
      </c>
      <c r="H757">
        <v>29910</v>
      </c>
      <c r="I757" t="s">
        <v>192</v>
      </c>
      <c r="J757">
        <v>1E-3</v>
      </c>
      <c r="K757" t="s">
        <v>3</v>
      </c>
      <c r="L757">
        <v>1</v>
      </c>
      <c r="M757" t="s">
        <v>2</v>
      </c>
      <c r="N757">
        <v>0</v>
      </c>
      <c r="O757" t="s">
        <v>17</v>
      </c>
      <c r="P757">
        <v>20</v>
      </c>
      <c r="Q757" t="s">
        <v>0</v>
      </c>
      <c r="R757">
        <v>54.4</v>
      </c>
      <c r="S757" t="s">
        <v>152</v>
      </c>
      <c r="T757">
        <v>1</v>
      </c>
      <c r="U757" t="s">
        <v>153</v>
      </c>
      <c r="V757">
        <v>8</v>
      </c>
      <c r="W757" t="s">
        <v>151</v>
      </c>
      <c r="X757">
        <v>10326</v>
      </c>
      <c r="Y757" t="s">
        <v>1</v>
      </c>
      <c r="Z757" t="s">
        <v>2220</v>
      </c>
      <c r="AA757" t="s">
        <v>512</v>
      </c>
      <c r="AB757" t="s">
        <v>2221</v>
      </c>
      <c r="AC757" t="s">
        <v>5</v>
      </c>
      <c r="AD757">
        <v>1</v>
      </c>
      <c r="AE757" t="s">
        <v>4</v>
      </c>
      <c r="AF757">
        <v>0</v>
      </c>
    </row>
    <row r="758" spans="1:44" x14ac:dyDescent="0.25">
      <c r="A758" t="str">
        <f t="shared" si="11"/>
        <v>feynman_I_15_10_29910</v>
      </c>
      <c r="B758" t="s">
        <v>55</v>
      </c>
      <c r="C758" t="s">
        <v>189</v>
      </c>
      <c r="D758">
        <v>7200</v>
      </c>
      <c r="E758" t="s">
        <v>190</v>
      </c>
      <c r="F758">
        <v>1000000</v>
      </c>
      <c r="G758" t="s">
        <v>191</v>
      </c>
      <c r="H758">
        <v>29910</v>
      </c>
      <c r="I758" t="s">
        <v>192</v>
      </c>
      <c r="J758">
        <v>1E-3</v>
      </c>
      <c r="K758" t="s">
        <v>3</v>
      </c>
      <c r="L758">
        <v>0.99999720000000003</v>
      </c>
      <c r="M758" t="s">
        <v>2</v>
      </c>
      <c r="N758">
        <v>3.5282E-3</v>
      </c>
      <c r="O758" t="s">
        <v>17</v>
      </c>
      <c r="P758">
        <v>24</v>
      </c>
      <c r="Q758" t="s">
        <v>0</v>
      </c>
      <c r="R758">
        <v>5919.5</v>
      </c>
      <c r="S758" t="s">
        <v>152</v>
      </c>
      <c r="T758">
        <v>4</v>
      </c>
      <c r="U758" t="s">
        <v>153</v>
      </c>
      <c r="V758">
        <v>778</v>
      </c>
      <c r="W758" t="s">
        <v>151</v>
      </c>
      <c r="X758">
        <v>1000223</v>
      </c>
      <c r="Y758" t="s">
        <v>1</v>
      </c>
      <c r="Z758" t="e" cm="1">
        <f t="array" aca="1" ref="Z758" ca="1">-0.0005333803679+((1.0021095673754*x0)*X1)+(((0.3939564113051*x0)*pow(X1,3))*pow((X2+(-0.4*X1)),-2))</f>
        <v>#NAME?</v>
      </c>
      <c r="AA758" t="s">
        <v>512</v>
      </c>
      <c r="AB758" t="s">
        <v>2222</v>
      </c>
      <c r="AC758" t="s">
        <v>421</v>
      </c>
      <c r="AD758" t="s">
        <v>2223</v>
      </c>
      <c r="AE758" t="s">
        <v>421</v>
      </c>
      <c r="AF758" t="s">
        <v>667</v>
      </c>
      <c r="AG758" t="s">
        <v>418</v>
      </c>
      <c r="AH758">
        <v>5.3338036790000003E-4</v>
      </c>
      <c r="AI758" t="s">
        <v>5</v>
      </c>
      <c r="AJ758">
        <v>0.99999700000000002</v>
      </c>
      <c r="AK758" t="s">
        <v>4</v>
      </c>
      <c r="AL758">
        <v>3.6641999999999998E-3</v>
      </c>
    </row>
    <row r="759" spans="1:44" x14ac:dyDescent="0.25">
      <c r="A759" t="str">
        <f t="shared" si="11"/>
        <v>feynman_II_8_7_29910</v>
      </c>
      <c r="B759" t="s">
        <v>80</v>
      </c>
      <c r="C759" t="s">
        <v>189</v>
      </c>
      <c r="D759">
        <v>7200</v>
      </c>
      <c r="E759" t="s">
        <v>190</v>
      </c>
      <c r="F759">
        <v>1000000</v>
      </c>
      <c r="G759" t="s">
        <v>191</v>
      </c>
      <c r="H759">
        <v>29910</v>
      </c>
      <c r="I759" t="s">
        <v>192</v>
      </c>
      <c r="J759">
        <v>1E-3</v>
      </c>
      <c r="K759" t="s">
        <v>3</v>
      </c>
      <c r="L759">
        <v>1</v>
      </c>
      <c r="M759" t="s">
        <v>2</v>
      </c>
      <c r="N759">
        <v>0</v>
      </c>
      <c r="O759" t="s">
        <v>17</v>
      </c>
      <c r="P759">
        <v>14</v>
      </c>
      <c r="Q759" t="s">
        <v>0</v>
      </c>
      <c r="R759">
        <v>317.60000000000002</v>
      </c>
      <c r="S759" t="s">
        <v>152</v>
      </c>
      <c r="T759">
        <v>3</v>
      </c>
      <c r="U759" t="s">
        <v>153</v>
      </c>
      <c r="V759">
        <v>80</v>
      </c>
      <c r="W759" t="s">
        <v>151</v>
      </c>
      <c r="X759">
        <v>67683</v>
      </c>
      <c r="Y759" t="s">
        <v>1</v>
      </c>
      <c r="Z759" t="s">
        <v>748</v>
      </c>
      <c r="AA759" t="s">
        <v>512</v>
      </c>
      <c r="AB759" t="s">
        <v>749</v>
      </c>
      <c r="AC759" t="s">
        <v>5</v>
      </c>
      <c r="AD759">
        <v>1</v>
      </c>
      <c r="AE759" t="s">
        <v>4</v>
      </c>
      <c r="AF759">
        <v>0</v>
      </c>
    </row>
    <row r="760" spans="1:44" x14ac:dyDescent="0.25">
      <c r="A760" t="str">
        <f t="shared" si="11"/>
        <v>strogatz_bacres2_29910</v>
      </c>
      <c r="B760" t="s">
        <v>22</v>
      </c>
      <c r="C760" t="s">
        <v>189</v>
      </c>
      <c r="D760">
        <v>7200</v>
      </c>
      <c r="E760" t="s">
        <v>190</v>
      </c>
      <c r="F760">
        <v>1000000</v>
      </c>
      <c r="G760" t="s">
        <v>191</v>
      </c>
      <c r="H760">
        <v>29910</v>
      </c>
      <c r="I760" t="s">
        <v>192</v>
      </c>
      <c r="J760">
        <v>1E-3</v>
      </c>
      <c r="K760" t="s">
        <v>3</v>
      </c>
      <c r="L760">
        <v>1</v>
      </c>
      <c r="M760" t="s">
        <v>2</v>
      </c>
      <c r="N760">
        <v>0</v>
      </c>
      <c r="O760" t="s">
        <v>17</v>
      </c>
      <c r="P760">
        <v>16</v>
      </c>
      <c r="Q760" t="s">
        <v>0</v>
      </c>
      <c r="R760">
        <v>26.3</v>
      </c>
      <c r="S760" t="s">
        <v>152</v>
      </c>
      <c r="T760">
        <v>2</v>
      </c>
      <c r="U760" t="s">
        <v>153</v>
      </c>
      <c r="V760">
        <v>22</v>
      </c>
      <c r="W760" t="s">
        <v>151</v>
      </c>
      <c r="X760">
        <v>16234</v>
      </c>
      <c r="Y760" t="s">
        <v>1</v>
      </c>
      <c r="Z760" t="s">
        <v>602</v>
      </c>
      <c r="AA760" t="s">
        <v>512</v>
      </c>
      <c r="AB760" t="s">
        <v>603</v>
      </c>
      <c r="AC760" t="s">
        <v>421</v>
      </c>
      <c r="AD760" t="s">
        <v>423</v>
      </c>
      <c r="AE760" t="s">
        <v>421</v>
      </c>
      <c r="AF760">
        <v>10</v>
      </c>
      <c r="AG760" t="s">
        <v>5</v>
      </c>
      <c r="AH760">
        <v>1</v>
      </c>
      <c r="AI760" t="s">
        <v>4</v>
      </c>
      <c r="AJ760">
        <v>0</v>
      </c>
    </row>
    <row r="761" spans="1:44" x14ac:dyDescent="0.25">
      <c r="A761" t="str">
        <f t="shared" si="11"/>
        <v>feynman_test_1_29910</v>
      </c>
      <c r="B761" t="s">
        <v>147</v>
      </c>
      <c r="C761" t="s">
        <v>189</v>
      </c>
      <c r="D761">
        <v>7200</v>
      </c>
      <c r="E761" t="s">
        <v>190</v>
      </c>
      <c r="F761">
        <v>1000000</v>
      </c>
      <c r="G761" t="s">
        <v>191</v>
      </c>
      <c r="H761">
        <v>29910</v>
      </c>
      <c r="I761" t="s">
        <v>192</v>
      </c>
      <c r="J761">
        <v>1E-3</v>
      </c>
      <c r="K761" t="s">
        <v>3</v>
      </c>
      <c r="L761">
        <v>0.99999179999999999</v>
      </c>
      <c r="M761" t="s">
        <v>2</v>
      </c>
      <c r="N761">
        <v>3.4282199999999999E-2</v>
      </c>
      <c r="O761" t="s">
        <v>17</v>
      </c>
      <c r="P761">
        <v>99</v>
      </c>
      <c r="Q761" t="s">
        <v>0</v>
      </c>
      <c r="R761">
        <v>7205.1</v>
      </c>
      <c r="S761" t="s">
        <v>152</v>
      </c>
      <c r="T761">
        <v>7</v>
      </c>
      <c r="U761" t="s">
        <v>153</v>
      </c>
      <c r="V761">
        <v>121</v>
      </c>
      <c r="W761" t="s">
        <v>151</v>
      </c>
      <c r="X761">
        <v>771647</v>
      </c>
      <c r="Y761" t="s">
        <v>1</v>
      </c>
      <c r="Z761" t="s">
        <v>2224</v>
      </c>
      <c r="AA761" t="s">
        <v>512</v>
      </c>
      <c r="AB761" t="s">
        <v>2225</v>
      </c>
      <c r="AC761" t="s">
        <v>421</v>
      </c>
      <c r="AD761" t="s">
        <v>2226</v>
      </c>
      <c r="AE761" t="s">
        <v>421</v>
      </c>
      <c r="AF761" t="s">
        <v>678</v>
      </c>
      <c r="AG761" t="s">
        <v>421</v>
      </c>
      <c r="AH761" t="s">
        <v>2227</v>
      </c>
      <c r="AI761" t="s">
        <v>421</v>
      </c>
      <c r="AJ761" t="s">
        <v>2228</v>
      </c>
      <c r="AK761" t="s">
        <v>421</v>
      </c>
      <c r="AL761" t="s">
        <v>2229</v>
      </c>
      <c r="AM761" t="s">
        <v>421</v>
      </c>
      <c r="AN761" t="s">
        <v>1134</v>
      </c>
      <c r="AO761" t="s">
        <v>5</v>
      </c>
      <c r="AP761">
        <v>0.99999139999999997</v>
      </c>
      <c r="AQ761" t="s">
        <v>4</v>
      </c>
      <c r="AR761">
        <v>3.35991E-2</v>
      </c>
    </row>
    <row r="762" spans="1:44" x14ac:dyDescent="0.25">
      <c r="A762" t="str">
        <f t="shared" si="11"/>
        <v>feynman_I_10_7_16850</v>
      </c>
      <c r="B762" t="s">
        <v>57</v>
      </c>
      <c r="C762" t="s">
        <v>189</v>
      </c>
      <c r="D762">
        <v>7200</v>
      </c>
      <c r="E762" t="s">
        <v>190</v>
      </c>
      <c r="F762">
        <v>1000000</v>
      </c>
      <c r="G762" t="s">
        <v>191</v>
      </c>
      <c r="H762">
        <v>16850</v>
      </c>
      <c r="I762" t="s">
        <v>192</v>
      </c>
      <c r="J762">
        <v>1E-3</v>
      </c>
      <c r="K762" t="s">
        <v>3</v>
      </c>
      <c r="L762">
        <v>0.99997590000000003</v>
      </c>
      <c r="M762" t="s">
        <v>2</v>
      </c>
      <c r="N762">
        <v>5.9641E-3</v>
      </c>
      <c r="O762" t="s">
        <v>17</v>
      </c>
      <c r="P762">
        <v>18</v>
      </c>
      <c r="Q762" t="s">
        <v>0</v>
      </c>
      <c r="R762">
        <v>5797.2</v>
      </c>
      <c r="S762" t="s">
        <v>152</v>
      </c>
      <c r="T762">
        <v>6</v>
      </c>
      <c r="U762" t="s">
        <v>153</v>
      </c>
      <c r="V762">
        <v>1176</v>
      </c>
      <c r="W762" t="s">
        <v>151</v>
      </c>
      <c r="X762">
        <v>1001235</v>
      </c>
      <c r="Y762" t="s">
        <v>1</v>
      </c>
      <c r="Z762" t="s">
        <v>2230</v>
      </c>
      <c r="AA762" t="s">
        <v>512</v>
      </c>
      <c r="AB762" t="s">
        <v>2231</v>
      </c>
      <c r="AC762" t="s">
        <v>418</v>
      </c>
      <c r="AD762" t="s">
        <v>482</v>
      </c>
      <c r="AE762" t="s">
        <v>421</v>
      </c>
      <c r="AF762" t="s">
        <v>2232</v>
      </c>
      <c r="AG762" t="s">
        <v>5</v>
      </c>
      <c r="AH762">
        <v>0.99997619999999998</v>
      </c>
      <c r="AI762" t="s">
        <v>4</v>
      </c>
      <c r="AJ762">
        <v>5.9185000000000001E-3</v>
      </c>
    </row>
    <row r="763" spans="1:44" x14ac:dyDescent="0.25">
      <c r="A763" t="str">
        <f t="shared" si="11"/>
        <v>feynman_I_25_13_29910</v>
      </c>
      <c r="B763" t="s">
        <v>35</v>
      </c>
      <c r="C763" t="s">
        <v>189</v>
      </c>
      <c r="D763">
        <v>7200</v>
      </c>
      <c r="E763" t="s">
        <v>190</v>
      </c>
      <c r="F763">
        <v>1000000</v>
      </c>
      <c r="G763" t="s">
        <v>191</v>
      </c>
      <c r="H763">
        <v>29910</v>
      </c>
      <c r="I763" t="s">
        <v>192</v>
      </c>
      <c r="J763">
        <v>1E-3</v>
      </c>
      <c r="K763" t="s">
        <v>3</v>
      </c>
      <c r="L763">
        <v>1</v>
      </c>
      <c r="M763" t="s">
        <v>2</v>
      </c>
      <c r="N763">
        <v>0</v>
      </c>
      <c r="O763" t="s">
        <v>17</v>
      </c>
      <c r="P763">
        <v>8</v>
      </c>
      <c r="Q763" t="s">
        <v>0</v>
      </c>
      <c r="R763">
        <v>3.6</v>
      </c>
      <c r="S763" t="s">
        <v>152</v>
      </c>
      <c r="T763">
        <v>1</v>
      </c>
      <c r="U763" t="s">
        <v>153</v>
      </c>
      <c r="V763">
        <v>2</v>
      </c>
      <c r="W763" t="s">
        <v>151</v>
      </c>
      <c r="X763">
        <v>798</v>
      </c>
      <c r="Y763" t="s">
        <v>1</v>
      </c>
      <c r="Z763" t="s">
        <v>521</v>
      </c>
      <c r="AA763" t="s">
        <v>512</v>
      </c>
      <c r="AB763" t="s">
        <v>522</v>
      </c>
      <c r="AC763" t="s">
        <v>5</v>
      </c>
      <c r="AD763">
        <v>1</v>
      </c>
      <c r="AE763" t="s">
        <v>4</v>
      </c>
      <c r="AF763">
        <v>0</v>
      </c>
    </row>
    <row r="764" spans="1:44" x14ac:dyDescent="0.25">
      <c r="A764" t="str">
        <f t="shared" si="11"/>
        <v>feynman_II_34_2a_29910</v>
      </c>
      <c r="B764" t="s">
        <v>66</v>
      </c>
      <c r="C764" t="s">
        <v>189</v>
      </c>
      <c r="D764">
        <v>7200</v>
      </c>
      <c r="E764" t="s">
        <v>190</v>
      </c>
      <c r="F764">
        <v>1000000</v>
      </c>
      <c r="G764" t="s">
        <v>191</v>
      </c>
      <c r="H764">
        <v>29910</v>
      </c>
      <c r="I764" t="s">
        <v>192</v>
      </c>
      <c r="J764">
        <v>1E-3</v>
      </c>
      <c r="K764" t="s">
        <v>3</v>
      </c>
      <c r="L764">
        <v>1</v>
      </c>
      <c r="M764" t="s">
        <v>2</v>
      </c>
      <c r="N764">
        <v>0</v>
      </c>
      <c r="O764" t="s">
        <v>17</v>
      </c>
      <c r="P764">
        <v>10</v>
      </c>
      <c r="Q764" t="s">
        <v>0</v>
      </c>
      <c r="R764">
        <v>7.1</v>
      </c>
      <c r="S764" t="s">
        <v>152</v>
      </c>
      <c r="T764">
        <v>1</v>
      </c>
      <c r="U764" t="s">
        <v>153</v>
      </c>
      <c r="V764">
        <v>3</v>
      </c>
      <c r="W764" t="s">
        <v>151</v>
      </c>
      <c r="X764">
        <v>1543</v>
      </c>
      <c r="Y764" t="s">
        <v>1</v>
      </c>
      <c r="Z764" t="s">
        <v>535</v>
      </c>
      <c r="AA764" t="s">
        <v>512</v>
      </c>
      <c r="AB764" t="s">
        <v>536</v>
      </c>
      <c r="AC764" t="s">
        <v>5</v>
      </c>
      <c r="AD764">
        <v>1</v>
      </c>
      <c r="AE764" t="s">
        <v>4</v>
      </c>
      <c r="AF764">
        <v>0</v>
      </c>
    </row>
    <row r="765" spans="1:44" x14ac:dyDescent="0.25">
      <c r="A765" t="str">
        <f t="shared" si="11"/>
        <v>feynman_I_43_16_29910</v>
      </c>
      <c r="B765" t="s">
        <v>100</v>
      </c>
      <c r="C765" t="s">
        <v>189</v>
      </c>
      <c r="D765">
        <v>7200</v>
      </c>
      <c r="E765" t="s">
        <v>190</v>
      </c>
      <c r="F765">
        <v>1000000</v>
      </c>
      <c r="G765" t="s">
        <v>191</v>
      </c>
      <c r="H765">
        <v>29910</v>
      </c>
      <c r="I765" t="s">
        <v>192</v>
      </c>
      <c r="J765">
        <v>1E-3</v>
      </c>
      <c r="K765" t="s">
        <v>3</v>
      </c>
      <c r="L765">
        <v>1</v>
      </c>
      <c r="M765" t="s">
        <v>2</v>
      </c>
      <c r="N765">
        <v>0</v>
      </c>
      <c r="O765" t="s">
        <v>17</v>
      </c>
      <c r="P765">
        <v>12</v>
      </c>
      <c r="Q765" t="s">
        <v>0</v>
      </c>
      <c r="R765">
        <v>11.3</v>
      </c>
      <c r="S765" t="s">
        <v>152</v>
      </c>
      <c r="T765">
        <v>1</v>
      </c>
      <c r="U765" t="s">
        <v>153</v>
      </c>
      <c r="V765">
        <v>4</v>
      </c>
      <c r="W765" t="s">
        <v>151</v>
      </c>
      <c r="X765">
        <v>2582</v>
      </c>
      <c r="Y765" t="s">
        <v>1</v>
      </c>
      <c r="Z765" t="s">
        <v>555</v>
      </c>
      <c r="AA765" t="s">
        <v>512</v>
      </c>
      <c r="AB765" t="s">
        <v>556</v>
      </c>
      <c r="AC765" t="s">
        <v>5</v>
      </c>
      <c r="AD765">
        <v>1</v>
      </c>
      <c r="AE765" t="s">
        <v>4</v>
      </c>
      <c r="AF765">
        <v>0</v>
      </c>
    </row>
    <row r="766" spans="1:44" x14ac:dyDescent="0.25">
      <c r="A766" t="str">
        <f t="shared" si="11"/>
        <v>strogatz_glider2_29910</v>
      </c>
      <c r="B766" t="s">
        <v>19</v>
      </c>
      <c r="C766" t="s">
        <v>189</v>
      </c>
      <c r="D766">
        <v>7200</v>
      </c>
      <c r="E766" t="s">
        <v>190</v>
      </c>
      <c r="F766">
        <v>1000000</v>
      </c>
      <c r="G766" t="s">
        <v>191</v>
      </c>
      <c r="H766">
        <v>29910</v>
      </c>
      <c r="I766" t="s">
        <v>192</v>
      </c>
      <c r="J766">
        <v>1E-3</v>
      </c>
      <c r="K766" t="s">
        <v>3</v>
      </c>
      <c r="L766">
        <v>1</v>
      </c>
      <c r="M766" t="s">
        <v>2</v>
      </c>
      <c r="N766">
        <v>0</v>
      </c>
      <c r="O766" t="s">
        <v>17</v>
      </c>
      <c r="P766">
        <v>15</v>
      </c>
      <c r="Q766" t="s">
        <v>0</v>
      </c>
      <c r="R766">
        <v>18.5</v>
      </c>
      <c r="S766" t="s">
        <v>152</v>
      </c>
      <c r="T766">
        <v>2</v>
      </c>
      <c r="U766" t="s">
        <v>153</v>
      </c>
      <c r="V766">
        <v>22</v>
      </c>
      <c r="W766" t="s">
        <v>151</v>
      </c>
      <c r="X766">
        <v>12480</v>
      </c>
      <c r="Y766" t="s">
        <v>1</v>
      </c>
      <c r="Z766" t="s">
        <v>811</v>
      </c>
      <c r="AA766" t="s">
        <v>512</v>
      </c>
      <c r="AB766" t="s">
        <v>427</v>
      </c>
      <c r="AC766" t="s">
        <v>418</v>
      </c>
      <c r="AD766" t="s">
        <v>1484</v>
      </c>
      <c r="AE766" t="s">
        <v>5</v>
      </c>
      <c r="AF766">
        <v>1</v>
      </c>
      <c r="AG766" t="s">
        <v>4</v>
      </c>
      <c r="AH766">
        <v>0</v>
      </c>
    </row>
    <row r="767" spans="1:44" x14ac:dyDescent="0.25">
      <c r="A767" t="str">
        <f t="shared" si="11"/>
        <v>feynman_II_27_16_29910</v>
      </c>
      <c r="B767" t="s">
        <v>79</v>
      </c>
      <c r="C767" t="s">
        <v>189</v>
      </c>
      <c r="D767">
        <v>7200</v>
      </c>
      <c r="E767" t="s">
        <v>190</v>
      </c>
      <c r="F767">
        <v>1000000</v>
      </c>
      <c r="G767" t="s">
        <v>191</v>
      </c>
      <c r="H767">
        <v>29910</v>
      </c>
      <c r="I767" t="s">
        <v>192</v>
      </c>
      <c r="J767">
        <v>1E-3</v>
      </c>
      <c r="K767" t="s">
        <v>3</v>
      </c>
      <c r="L767">
        <v>1</v>
      </c>
      <c r="M767" t="s">
        <v>2</v>
      </c>
      <c r="N767">
        <v>0</v>
      </c>
      <c r="O767" t="s">
        <v>17</v>
      </c>
      <c r="P767">
        <v>12</v>
      </c>
      <c r="Q767" t="s">
        <v>0</v>
      </c>
      <c r="R767">
        <v>12.4</v>
      </c>
      <c r="S767" t="s">
        <v>152</v>
      </c>
      <c r="T767">
        <v>1</v>
      </c>
      <c r="U767" t="s">
        <v>153</v>
      </c>
      <c r="V767">
        <v>4</v>
      </c>
      <c r="W767" t="s">
        <v>151</v>
      </c>
      <c r="X767">
        <v>2608</v>
      </c>
      <c r="Y767" t="s">
        <v>1</v>
      </c>
      <c r="Z767" t="e" cm="1">
        <f t="array" aca="1" ref="Z767" ca="1">-0.0000000000001+(((1.0000000000001*x0)*X1)*pow(X2,2))</f>
        <v>#NAME?</v>
      </c>
      <c r="AA767" t="s">
        <v>512</v>
      </c>
      <c r="AB767" t="s">
        <v>2233</v>
      </c>
      <c r="AC767" t="s">
        <v>418</v>
      </c>
      <c r="AD767" s="7">
        <v>1E-13</v>
      </c>
      <c r="AE767" t="s">
        <v>5</v>
      </c>
      <c r="AF767">
        <v>1</v>
      </c>
      <c r="AG767" t="s">
        <v>4</v>
      </c>
      <c r="AH767">
        <v>0</v>
      </c>
    </row>
    <row r="768" spans="1:44" x14ac:dyDescent="0.25">
      <c r="A768" t="str">
        <f t="shared" si="11"/>
        <v>feynman_test_19_29910</v>
      </c>
      <c r="B768" t="s">
        <v>139</v>
      </c>
      <c r="C768" t="s">
        <v>189</v>
      </c>
      <c r="D768">
        <v>7200</v>
      </c>
      <c r="E768" t="s">
        <v>190</v>
      </c>
      <c r="F768">
        <v>1000000</v>
      </c>
      <c r="G768" t="s">
        <v>191</v>
      </c>
      <c r="H768">
        <v>29910</v>
      </c>
      <c r="I768" t="s">
        <v>192</v>
      </c>
      <c r="J768">
        <v>1E-3</v>
      </c>
      <c r="K768" t="s">
        <v>3</v>
      </c>
      <c r="L768">
        <v>1</v>
      </c>
      <c r="M768" t="s">
        <v>2</v>
      </c>
      <c r="N768">
        <v>0</v>
      </c>
      <c r="O768" t="s">
        <v>17</v>
      </c>
      <c r="P768">
        <v>48</v>
      </c>
      <c r="Q768" t="s">
        <v>0</v>
      </c>
      <c r="R768">
        <v>175.5</v>
      </c>
      <c r="S768" t="s">
        <v>152</v>
      </c>
      <c r="T768">
        <v>1</v>
      </c>
      <c r="U768" t="s">
        <v>153</v>
      </c>
      <c r="V768">
        <v>10</v>
      </c>
      <c r="W768" t="s">
        <v>151</v>
      </c>
      <c r="X768">
        <v>25146</v>
      </c>
      <c r="Y768" t="s">
        <v>1</v>
      </c>
      <c r="Z768" t="s">
        <v>596</v>
      </c>
      <c r="AA768" t="s">
        <v>512</v>
      </c>
      <c r="AB768" t="s">
        <v>597</v>
      </c>
      <c r="AC768" t="s">
        <v>421</v>
      </c>
      <c r="AD768" t="s">
        <v>439</v>
      </c>
      <c r="AE768" t="s">
        <v>418</v>
      </c>
      <c r="AF768" t="s">
        <v>440</v>
      </c>
      <c r="AG768" t="s">
        <v>5</v>
      </c>
      <c r="AH768">
        <v>1</v>
      </c>
      <c r="AI768" t="s">
        <v>4</v>
      </c>
      <c r="AJ768">
        <v>0</v>
      </c>
    </row>
    <row r="769" spans="1:78" x14ac:dyDescent="0.25">
      <c r="A769" t="str">
        <f t="shared" si="11"/>
        <v>feynman_I_12_2_29910</v>
      </c>
      <c r="B769" t="s">
        <v>110</v>
      </c>
      <c r="C769" t="s">
        <v>189</v>
      </c>
      <c r="D769">
        <v>7200</v>
      </c>
      <c r="E769" t="s">
        <v>190</v>
      </c>
      <c r="F769">
        <v>1000000</v>
      </c>
      <c r="G769" t="s">
        <v>191</v>
      </c>
      <c r="H769">
        <v>29910</v>
      </c>
      <c r="I769" t="s">
        <v>192</v>
      </c>
      <c r="J769">
        <v>1E-3</v>
      </c>
      <c r="K769" t="s">
        <v>3</v>
      </c>
      <c r="L769">
        <v>1</v>
      </c>
      <c r="M769" t="s">
        <v>2</v>
      </c>
      <c r="N769">
        <v>0</v>
      </c>
      <c r="O769" t="s">
        <v>17</v>
      </c>
      <c r="P769">
        <v>16</v>
      </c>
      <c r="Q769" t="s">
        <v>0</v>
      </c>
      <c r="R769">
        <v>27.3</v>
      </c>
      <c r="S769" t="s">
        <v>152</v>
      </c>
      <c r="T769">
        <v>1</v>
      </c>
      <c r="U769" t="s">
        <v>153</v>
      </c>
      <c r="V769">
        <v>5</v>
      </c>
      <c r="W769" t="s">
        <v>151</v>
      </c>
      <c r="X769">
        <v>5317</v>
      </c>
      <c r="Y769" t="s">
        <v>1</v>
      </c>
      <c r="Z769" t="s">
        <v>2234</v>
      </c>
      <c r="AA769" t="s">
        <v>512</v>
      </c>
      <c r="AB769" t="s">
        <v>2235</v>
      </c>
      <c r="AC769" t="s">
        <v>5</v>
      </c>
      <c r="AD769">
        <v>1</v>
      </c>
      <c r="AE769" t="s">
        <v>4</v>
      </c>
      <c r="AF769">
        <v>0</v>
      </c>
    </row>
    <row r="770" spans="1:78" x14ac:dyDescent="0.25">
      <c r="A770" t="str">
        <f t="shared" si="11"/>
        <v>feynman_I_13_12_4426</v>
      </c>
      <c r="B770" t="s">
        <v>128</v>
      </c>
      <c r="C770" t="s">
        <v>189</v>
      </c>
      <c r="D770">
        <v>7200</v>
      </c>
      <c r="E770" t="s">
        <v>190</v>
      </c>
      <c r="F770">
        <v>1000000</v>
      </c>
      <c r="G770" t="s">
        <v>191</v>
      </c>
      <c r="H770">
        <v>4426</v>
      </c>
      <c r="I770" t="s">
        <v>192</v>
      </c>
      <c r="J770">
        <v>1E-3</v>
      </c>
      <c r="K770" t="s">
        <v>3</v>
      </c>
      <c r="L770">
        <v>0.99992369999999997</v>
      </c>
      <c r="M770" t="s">
        <v>2</v>
      </c>
      <c r="N770">
        <v>7.9731099999999999E-2</v>
      </c>
      <c r="O770" t="s">
        <v>17</v>
      </c>
      <c r="P770">
        <v>49</v>
      </c>
      <c r="Q770" t="s">
        <v>0</v>
      </c>
      <c r="R770">
        <v>7200.6</v>
      </c>
      <c r="S770" t="s">
        <v>152</v>
      </c>
      <c r="T770">
        <v>8</v>
      </c>
      <c r="U770" t="s">
        <v>153</v>
      </c>
      <c r="V770">
        <v>152</v>
      </c>
      <c r="W770" t="s">
        <v>151</v>
      </c>
      <c r="X770">
        <v>808020</v>
      </c>
      <c r="Y770" t="s">
        <v>1</v>
      </c>
      <c r="Z770" t="s">
        <v>2236</v>
      </c>
      <c r="AA770" t="s">
        <v>512</v>
      </c>
      <c r="AB770" t="s">
        <v>2237</v>
      </c>
      <c r="AC770" t="s">
        <v>418</v>
      </c>
      <c r="AD770" t="s">
        <v>486</v>
      </c>
      <c r="AE770" t="s">
        <v>421</v>
      </c>
      <c r="AF770" t="s">
        <v>2238</v>
      </c>
      <c r="AG770" t="s">
        <v>421</v>
      </c>
      <c r="AH770" t="s">
        <v>673</v>
      </c>
      <c r="AI770" t="s">
        <v>421</v>
      </c>
      <c r="AJ770">
        <v>1.72116987902E-2</v>
      </c>
      <c r="AK770" t="s">
        <v>5</v>
      </c>
      <c r="AL770">
        <v>0.99992369999999997</v>
      </c>
      <c r="AM770" t="s">
        <v>4</v>
      </c>
      <c r="AN770">
        <v>7.9081899999999997E-2</v>
      </c>
    </row>
    <row r="771" spans="1:78" x14ac:dyDescent="0.25">
      <c r="A771" t="str">
        <f t="shared" si="11"/>
        <v>strogatz_vdp2_21962</v>
      </c>
      <c r="B771" t="s">
        <v>18</v>
      </c>
      <c r="C771" t="s">
        <v>189</v>
      </c>
      <c r="D771">
        <v>7200</v>
      </c>
      <c r="E771" t="s">
        <v>190</v>
      </c>
      <c r="F771">
        <v>1000000</v>
      </c>
      <c r="G771" t="s">
        <v>191</v>
      </c>
      <c r="H771">
        <v>21962</v>
      </c>
      <c r="I771" t="s">
        <v>192</v>
      </c>
      <c r="J771">
        <v>1E-3</v>
      </c>
      <c r="K771" t="s">
        <v>3</v>
      </c>
      <c r="L771">
        <v>1</v>
      </c>
      <c r="M771" t="s">
        <v>2</v>
      </c>
      <c r="N771">
        <v>0</v>
      </c>
      <c r="O771" t="s">
        <v>17</v>
      </c>
      <c r="P771">
        <v>4</v>
      </c>
      <c r="Q771" t="s">
        <v>0</v>
      </c>
      <c r="R771">
        <v>0.6</v>
      </c>
      <c r="S771" t="s">
        <v>152</v>
      </c>
      <c r="T771">
        <v>1</v>
      </c>
      <c r="U771" t="s">
        <v>153</v>
      </c>
      <c r="V771">
        <v>2</v>
      </c>
      <c r="W771" t="s">
        <v>151</v>
      </c>
      <c r="X771">
        <v>451</v>
      </c>
      <c r="Y771" t="s">
        <v>1</v>
      </c>
      <c r="Z771" t="s">
        <v>511</v>
      </c>
      <c r="AA771" t="s">
        <v>512</v>
      </c>
      <c r="AB771" t="e" cm="1">
        <f t="array" ref="AB771">-0.1*x0</f>
        <v>#NAME?</v>
      </c>
      <c r="AC771" t="s">
        <v>5</v>
      </c>
      <c r="AD771">
        <v>1</v>
      </c>
      <c r="AE771" t="s">
        <v>4</v>
      </c>
      <c r="AF771">
        <v>0</v>
      </c>
    </row>
    <row r="772" spans="1:78" x14ac:dyDescent="0.25">
      <c r="A772" t="str">
        <f t="shared" ref="A772:A835" si="12">CONCATENATE(B772, "_", H772)</f>
        <v>feynman_I_14_4_21962</v>
      </c>
      <c r="B772" t="s">
        <v>41</v>
      </c>
      <c r="C772" t="s">
        <v>189</v>
      </c>
      <c r="D772">
        <v>7200</v>
      </c>
      <c r="E772" t="s">
        <v>190</v>
      </c>
      <c r="F772">
        <v>1000000</v>
      </c>
      <c r="G772" t="s">
        <v>191</v>
      </c>
      <c r="H772">
        <v>21962</v>
      </c>
      <c r="I772" t="s">
        <v>192</v>
      </c>
      <c r="J772">
        <v>1E-3</v>
      </c>
      <c r="K772" t="s">
        <v>3</v>
      </c>
      <c r="L772">
        <v>1</v>
      </c>
      <c r="M772" t="s">
        <v>2</v>
      </c>
      <c r="N772">
        <v>0</v>
      </c>
      <c r="O772" t="s">
        <v>17</v>
      </c>
      <c r="P772">
        <v>8</v>
      </c>
      <c r="Q772" t="s">
        <v>0</v>
      </c>
      <c r="R772">
        <v>6.8</v>
      </c>
      <c r="S772" t="s">
        <v>152</v>
      </c>
      <c r="T772">
        <v>1</v>
      </c>
      <c r="U772" t="s">
        <v>153</v>
      </c>
      <c r="V772">
        <v>3</v>
      </c>
      <c r="W772" t="s">
        <v>151</v>
      </c>
      <c r="X772">
        <v>1331</v>
      </c>
      <c r="Y772" t="s">
        <v>1</v>
      </c>
      <c r="Z772" t="s">
        <v>523</v>
      </c>
      <c r="AA772" t="s">
        <v>512</v>
      </c>
      <c r="AB772" t="s">
        <v>524</v>
      </c>
      <c r="AC772" t="s">
        <v>5</v>
      </c>
      <c r="AD772">
        <v>1</v>
      </c>
      <c r="AE772" t="s">
        <v>4</v>
      </c>
      <c r="AF772">
        <v>0</v>
      </c>
    </row>
    <row r="773" spans="1:78" x14ac:dyDescent="0.25">
      <c r="A773" t="str">
        <f t="shared" si="12"/>
        <v>feynman_II_4_23_21962</v>
      </c>
      <c r="B773" t="s">
        <v>81</v>
      </c>
      <c r="C773" t="s">
        <v>189</v>
      </c>
      <c r="D773">
        <v>7200</v>
      </c>
      <c r="E773" t="s">
        <v>190</v>
      </c>
      <c r="F773">
        <v>1000000</v>
      </c>
      <c r="G773" t="s">
        <v>191</v>
      </c>
      <c r="H773">
        <v>21962</v>
      </c>
      <c r="I773" t="s">
        <v>192</v>
      </c>
      <c r="J773">
        <v>1E-3</v>
      </c>
      <c r="K773" t="s">
        <v>3</v>
      </c>
      <c r="L773">
        <v>1</v>
      </c>
      <c r="M773" t="s">
        <v>2</v>
      </c>
      <c r="N773">
        <v>0</v>
      </c>
      <c r="O773" t="s">
        <v>17</v>
      </c>
      <c r="P773">
        <v>12</v>
      </c>
      <c r="Q773" t="s">
        <v>0</v>
      </c>
      <c r="R773">
        <v>8.1</v>
      </c>
      <c r="S773" t="s">
        <v>152</v>
      </c>
      <c r="T773">
        <v>1</v>
      </c>
      <c r="U773" t="s">
        <v>153</v>
      </c>
      <c r="V773">
        <v>3</v>
      </c>
      <c r="W773" t="s">
        <v>151</v>
      </c>
      <c r="X773">
        <v>1776</v>
      </c>
      <c r="Y773" t="s">
        <v>1</v>
      </c>
      <c r="Z773" t="s">
        <v>539</v>
      </c>
      <c r="AA773" t="s">
        <v>512</v>
      </c>
      <c r="AB773" t="s">
        <v>540</v>
      </c>
      <c r="AC773" t="s">
        <v>5</v>
      </c>
      <c r="AD773">
        <v>1</v>
      </c>
      <c r="AE773" t="s">
        <v>4</v>
      </c>
      <c r="AF773">
        <v>0</v>
      </c>
    </row>
    <row r="774" spans="1:78" x14ac:dyDescent="0.25">
      <c r="A774" t="str">
        <f t="shared" si="12"/>
        <v>feynman_I_34_8_21962</v>
      </c>
      <c r="B774" t="s">
        <v>102</v>
      </c>
      <c r="C774" t="s">
        <v>189</v>
      </c>
      <c r="D774">
        <v>7200</v>
      </c>
      <c r="E774" t="s">
        <v>190</v>
      </c>
      <c r="F774">
        <v>1000000</v>
      </c>
      <c r="G774" t="s">
        <v>191</v>
      </c>
      <c r="H774">
        <v>21962</v>
      </c>
      <c r="I774" t="s">
        <v>192</v>
      </c>
      <c r="J774">
        <v>1E-3</v>
      </c>
      <c r="K774" t="s">
        <v>3</v>
      </c>
      <c r="L774">
        <v>1</v>
      </c>
      <c r="M774" t="s">
        <v>2</v>
      </c>
      <c r="N774">
        <v>0</v>
      </c>
      <c r="O774" t="s">
        <v>17</v>
      </c>
      <c r="P774">
        <v>12</v>
      </c>
      <c r="Q774" t="s">
        <v>0</v>
      </c>
      <c r="R774">
        <v>12.7</v>
      </c>
      <c r="S774" t="s">
        <v>152</v>
      </c>
      <c r="T774">
        <v>1</v>
      </c>
      <c r="U774" t="s">
        <v>153</v>
      </c>
      <c r="V774">
        <v>4</v>
      </c>
      <c r="W774" t="s">
        <v>151</v>
      </c>
      <c r="X774">
        <v>2582</v>
      </c>
      <c r="Y774" t="s">
        <v>1</v>
      </c>
      <c r="Z774" t="s">
        <v>555</v>
      </c>
      <c r="AA774" t="s">
        <v>512</v>
      </c>
      <c r="AB774" t="s">
        <v>556</v>
      </c>
      <c r="AC774" t="s">
        <v>5</v>
      </c>
      <c r="AD774">
        <v>1</v>
      </c>
      <c r="AE774" t="s">
        <v>4</v>
      </c>
      <c r="AF774">
        <v>0</v>
      </c>
    </row>
    <row r="775" spans="1:78" x14ac:dyDescent="0.25">
      <c r="A775" t="str">
        <f t="shared" si="12"/>
        <v>feynman_II_15_5_21962</v>
      </c>
      <c r="B775" t="s">
        <v>69</v>
      </c>
      <c r="C775" t="s">
        <v>189</v>
      </c>
      <c r="D775">
        <v>7200</v>
      </c>
      <c r="E775" t="s">
        <v>190</v>
      </c>
      <c r="F775">
        <v>1000000</v>
      </c>
      <c r="G775" t="s">
        <v>191</v>
      </c>
      <c r="H775">
        <v>21962</v>
      </c>
      <c r="I775" t="s">
        <v>192</v>
      </c>
      <c r="J775">
        <v>1E-3</v>
      </c>
      <c r="K775" t="s">
        <v>3</v>
      </c>
      <c r="L775">
        <v>1</v>
      </c>
      <c r="M775" t="s">
        <v>2</v>
      </c>
      <c r="N775">
        <v>0</v>
      </c>
      <c r="O775" t="s">
        <v>17</v>
      </c>
      <c r="P775">
        <v>9</v>
      </c>
      <c r="Q775" t="s">
        <v>0</v>
      </c>
      <c r="R775">
        <v>12.9</v>
      </c>
      <c r="S775" t="s">
        <v>152</v>
      </c>
      <c r="T775">
        <v>1</v>
      </c>
      <c r="U775" t="s">
        <v>153</v>
      </c>
      <c r="V775">
        <v>6</v>
      </c>
      <c r="W775" t="s">
        <v>151</v>
      </c>
      <c r="X775">
        <v>2895</v>
      </c>
      <c r="Y775" t="s">
        <v>1</v>
      </c>
      <c r="Z775" t="s">
        <v>580</v>
      </c>
      <c r="AA775" t="s">
        <v>512</v>
      </c>
      <c r="AB775" t="e" cm="1">
        <f t="array" ref="AB775">-1*x0*X1*COS(X2)</f>
        <v>#NAME?</v>
      </c>
      <c r="AC775" t="s">
        <v>5</v>
      </c>
      <c r="AD775">
        <v>1</v>
      </c>
      <c r="AE775" t="s">
        <v>4</v>
      </c>
      <c r="AF775">
        <v>0</v>
      </c>
    </row>
    <row r="776" spans="1:78" x14ac:dyDescent="0.25">
      <c r="A776" t="str">
        <f t="shared" si="12"/>
        <v>feynman_III_19_51_21962</v>
      </c>
      <c r="B776" t="s">
        <v>135</v>
      </c>
      <c r="C776" t="s">
        <v>189</v>
      </c>
      <c r="D776">
        <v>7200</v>
      </c>
      <c r="E776" t="s">
        <v>190</v>
      </c>
      <c r="F776">
        <v>1000000</v>
      </c>
      <c r="G776" t="s">
        <v>191</v>
      </c>
      <c r="H776">
        <v>21962</v>
      </c>
      <c r="I776" t="s">
        <v>192</v>
      </c>
      <c r="J776">
        <v>1E-3</v>
      </c>
      <c r="K776" t="s">
        <v>3</v>
      </c>
      <c r="L776">
        <v>1</v>
      </c>
      <c r="M776" t="s">
        <v>2</v>
      </c>
      <c r="N776">
        <v>0</v>
      </c>
      <c r="O776" t="s">
        <v>17</v>
      </c>
      <c r="P776">
        <v>24</v>
      </c>
      <c r="Q776" t="s">
        <v>0</v>
      </c>
      <c r="R776">
        <v>71.3</v>
      </c>
      <c r="S776" t="s">
        <v>152</v>
      </c>
      <c r="T776">
        <v>1</v>
      </c>
      <c r="U776" t="s">
        <v>153</v>
      </c>
      <c r="V776">
        <v>9</v>
      </c>
      <c r="W776" t="s">
        <v>151</v>
      </c>
      <c r="X776">
        <v>13385</v>
      </c>
      <c r="Y776" t="s">
        <v>1</v>
      </c>
      <c r="Z776" t="s">
        <v>873</v>
      </c>
      <c r="AA776" t="s">
        <v>512</v>
      </c>
      <c r="AB776" t="s">
        <v>874</v>
      </c>
      <c r="AC776" t="s">
        <v>5</v>
      </c>
      <c r="AD776">
        <v>1</v>
      </c>
      <c r="AE776" t="s">
        <v>4</v>
      </c>
      <c r="AF776">
        <v>0</v>
      </c>
    </row>
    <row r="777" spans="1:78" x14ac:dyDescent="0.25">
      <c r="A777" t="str">
        <f t="shared" si="12"/>
        <v>strogatz_vdp1_21962</v>
      </c>
      <c r="B777" t="s">
        <v>30</v>
      </c>
      <c r="C777" t="s">
        <v>189</v>
      </c>
      <c r="D777">
        <v>7200</v>
      </c>
      <c r="E777" t="s">
        <v>190</v>
      </c>
      <c r="F777">
        <v>1000000</v>
      </c>
      <c r="G777" t="s">
        <v>191</v>
      </c>
      <c r="H777">
        <v>21962</v>
      </c>
      <c r="I777" t="s">
        <v>192</v>
      </c>
      <c r="J777">
        <v>1E-3</v>
      </c>
      <c r="K777" t="s">
        <v>3</v>
      </c>
      <c r="L777">
        <v>1</v>
      </c>
      <c r="M777" t="s">
        <v>2</v>
      </c>
      <c r="N777">
        <v>0</v>
      </c>
      <c r="O777" t="s">
        <v>17</v>
      </c>
      <c r="P777">
        <v>14</v>
      </c>
      <c r="Q777" t="s">
        <v>0</v>
      </c>
      <c r="R777">
        <v>199.6</v>
      </c>
      <c r="S777" t="s">
        <v>152</v>
      </c>
      <c r="T777">
        <v>6</v>
      </c>
      <c r="U777" t="s">
        <v>153</v>
      </c>
      <c r="V777">
        <v>52</v>
      </c>
      <c r="W777" t="s">
        <v>151</v>
      </c>
      <c r="X777">
        <v>78327</v>
      </c>
      <c r="Y777" t="s">
        <v>1</v>
      </c>
      <c r="Z777" t="s">
        <v>2239</v>
      </c>
      <c r="AA777" t="s">
        <v>512</v>
      </c>
      <c r="AB777" t="s">
        <v>2240</v>
      </c>
      <c r="AC777" t="s">
        <v>418</v>
      </c>
      <c r="AD777" t="s">
        <v>2241</v>
      </c>
      <c r="AE777" t="s">
        <v>421</v>
      </c>
      <c r="AF777" t="s">
        <v>2242</v>
      </c>
      <c r="AG777" t="s">
        <v>5</v>
      </c>
      <c r="AH777">
        <v>1</v>
      </c>
      <c r="AI777" t="s">
        <v>4</v>
      </c>
      <c r="AJ777">
        <v>0</v>
      </c>
    </row>
    <row r="778" spans="1:78" x14ac:dyDescent="0.25">
      <c r="A778" t="str">
        <f t="shared" si="12"/>
        <v>feynman_I_44_4_21962</v>
      </c>
      <c r="B778" t="s">
        <v>129</v>
      </c>
      <c r="C778" t="s">
        <v>189</v>
      </c>
      <c r="D778">
        <v>7200</v>
      </c>
      <c r="E778" t="s">
        <v>190</v>
      </c>
      <c r="F778">
        <v>1000000</v>
      </c>
      <c r="G778" t="s">
        <v>191</v>
      </c>
      <c r="H778">
        <v>21962</v>
      </c>
      <c r="I778" t="s">
        <v>192</v>
      </c>
      <c r="J778">
        <v>1E-3</v>
      </c>
      <c r="K778" t="s">
        <v>3</v>
      </c>
      <c r="L778">
        <v>1</v>
      </c>
      <c r="M778" t="s">
        <v>2</v>
      </c>
      <c r="N778">
        <v>0</v>
      </c>
      <c r="O778" t="s">
        <v>17</v>
      </c>
      <c r="P778">
        <v>15</v>
      </c>
      <c r="Q778" t="s">
        <v>0</v>
      </c>
      <c r="R778">
        <v>22.7</v>
      </c>
      <c r="S778" t="s">
        <v>152</v>
      </c>
      <c r="T778">
        <v>1</v>
      </c>
      <c r="U778" t="s">
        <v>153</v>
      </c>
      <c r="V778">
        <v>6</v>
      </c>
      <c r="W778" t="s">
        <v>151</v>
      </c>
      <c r="X778">
        <v>5199</v>
      </c>
      <c r="Y778" t="s">
        <v>1</v>
      </c>
      <c r="Z778" t="s">
        <v>780</v>
      </c>
      <c r="AA778" t="s">
        <v>512</v>
      </c>
      <c r="AB778" t="s">
        <v>781</v>
      </c>
      <c r="AC778" t="s">
        <v>5</v>
      </c>
      <c r="AD778">
        <v>1</v>
      </c>
      <c r="AE778" t="s">
        <v>4</v>
      </c>
      <c r="AF778">
        <v>0</v>
      </c>
    </row>
    <row r="779" spans="1:78" x14ac:dyDescent="0.25">
      <c r="A779" t="str">
        <f t="shared" si="12"/>
        <v>feynman_I_30_3_29910</v>
      </c>
      <c r="B779" t="s">
        <v>64</v>
      </c>
      <c r="C779" t="s">
        <v>189</v>
      </c>
      <c r="D779">
        <v>7200</v>
      </c>
      <c r="E779" t="s">
        <v>190</v>
      </c>
      <c r="F779">
        <v>1000000</v>
      </c>
      <c r="G779" t="s">
        <v>191</v>
      </c>
      <c r="H779">
        <v>29910</v>
      </c>
      <c r="I779" t="s">
        <v>192</v>
      </c>
      <c r="J779">
        <v>1E-3</v>
      </c>
      <c r="K779" t="s">
        <v>3</v>
      </c>
      <c r="L779">
        <v>0.99992429999999999</v>
      </c>
      <c r="M779" t="s">
        <v>2</v>
      </c>
      <c r="N779">
        <v>2.2469099999999999E-2</v>
      </c>
      <c r="O779" t="s">
        <v>17</v>
      </c>
      <c r="P779">
        <v>99</v>
      </c>
      <c r="Q779" t="s">
        <v>0</v>
      </c>
      <c r="R779">
        <v>7203.1</v>
      </c>
      <c r="S779" t="s">
        <v>152</v>
      </c>
      <c r="T779">
        <v>5</v>
      </c>
      <c r="U779" t="s">
        <v>153</v>
      </c>
      <c r="V779">
        <v>222</v>
      </c>
      <c r="W779" t="s">
        <v>151</v>
      </c>
      <c r="X779">
        <v>818342</v>
      </c>
      <c r="Y779" t="s">
        <v>1</v>
      </c>
      <c r="Z779" t="s">
        <v>2243</v>
      </c>
      <c r="AA779" t="s">
        <v>512</v>
      </c>
      <c r="AB779" t="s">
        <v>2244</v>
      </c>
      <c r="AC779" t="s">
        <v>418</v>
      </c>
      <c r="AD779" t="s">
        <v>2245</v>
      </c>
      <c r="AE779" t="s">
        <v>418</v>
      </c>
      <c r="AF779" t="s">
        <v>2246</v>
      </c>
      <c r="AG779" t="s">
        <v>418</v>
      </c>
      <c r="AH779" t="s">
        <v>2247</v>
      </c>
      <c r="AI779" t="s">
        <v>421</v>
      </c>
      <c r="AJ779" t="s">
        <v>2248</v>
      </c>
      <c r="AK779" t="s">
        <v>418</v>
      </c>
      <c r="AL779" t="s">
        <v>2249</v>
      </c>
      <c r="AM779" t="s">
        <v>421</v>
      </c>
      <c r="AN779" t="s">
        <v>2250</v>
      </c>
      <c r="AO779" t="s">
        <v>418</v>
      </c>
      <c r="AP779" t="s">
        <v>1532</v>
      </c>
      <c r="AQ779" t="s">
        <v>418</v>
      </c>
      <c r="AR779" t="s">
        <v>2251</v>
      </c>
      <c r="AS779" t="s">
        <v>418</v>
      </c>
      <c r="AT779" t="s">
        <v>1532</v>
      </c>
      <c r="AU779" t="s">
        <v>421</v>
      </c>
      <c r="AV779" t="s">
        <v>2252</v>
      </c>
      <c r="AW779" t="s">
        <v>421</v>
      </c>
      <c r="AX779" t="s">
        <v>2253</v>
      </c>
      <c r="AY779" t="s">
        <v>5</v>
      </c>
      <c r="AZ779">
        <v>0.99992179999999997</v>
      </c>
      <c r="BA779" t="s">
        <v>4</v>
      </c>
      <c r="BB779">
        <v>2.2601199999999998E-2</v>
      </c>
    </row>
    <row r="780" spans="1:78" x14ac:dyDescent="0.25">
      <c r="A780" t="str">
        <f t="shared" si="12"/>
        <v>feynman_test_14_4426</v>
      </c>
      <c r="B780" t="s">
        <v>131</v>
      </c>
      <c r="C780" t="s">
        <v>189</v>
      </c>
      <c r="D780">
        <v>7200</v>
      </c>
      <c r="E780" t="s">
        <v>190</v>
      </c>
      <c r="F780">
        <v>1000000</v>
      </c>
      <c r="G780" t="s">
        <v>191</v>
      </c>
      <c r="H780">
        <v>4426</v>
      </c>
      <c r="I780" t="s">
        <v>192</v>
      </c>
      <c r="J780">
        <v>1E-3</v>
      </c>
      <c r="K780" t="s">
        <v>3</v>
      </c>
      <c r="L780">
        <v>0.34276859999999998</v>
      </c>
      <c r="M780" t="s">
        <v>2</v>
      </c>
      <c r="N780">
        <v>10.5293926</v>
      </c>
      <c r="O780" t="s">
        <v>17</v>
      </c>
      <c r="P780">
        <v>263</v>
      </c>
      <c r="Q780" t="s">
        <v>0</v>
      </c>
      <c r="R780">
        <v>7208.2</v>
      </c>
      <c r="S780" t="s">
        <v>152</v>
      </c>
      <c r="T780">
        <v>3</v>
      </c>
      <c r="U780" t="s">
        <v>153</v>
      </c>
      <c r="V780">
        <v>48</v>
      </c>
      <c r="W780" t="s">
        <v>151</v>
      </c>
      <c r="X780">
        <v>404177</v>
      </c>
      <c r="Y780" t="s">
        <v>1</v>
      </c>
      <c r="Z780" t="s">
        <v>2254</v>
      </c>
      <c r="AA780" t="s">
        <v>512</v>
      </c>
      <c r="AB780" t="s">
        <v>2255</v>
      </c>
      <c r="AC780" t="s">
        <v>418</v>
      </c>
      <c r="AD780" t="s">
        <v>2256</v>
      </c>
      <c r="AE780" t="s">
        <v>418</v>
      </c>
      <c r="AF780" t="s">
        <v>2257</v>
      </c>
      <c r="AG780" t="s">
        <v>421</v>
      </c>
      <c r="AH780" t="s">
        <v>2258</v>
      </c>
      <c r="AI780" t="s">
        <v>421</v>
      </c>
      <c r="AJ780" t="s">
        <v>2259</v>
      </c>
      <c r="AK780" t="s">
        <v>421</v>
      </c>
      <c r="AL780" t="s">
        <v>2260</v>
      </c>
      <c r="AM780" t="s">
        <v>418</v>
      </c>
      <c r="AN780" t="s">
        <v>2261</v>
      </c>
      <c r="AO780" t="s">
        <v>421</v>
      </c>
      <c r="AP780" t="s">
        <v>2262</v>
      </c>
      <c r="AQ780" t="s">
        <v>421</v>
      </c>
      <c r="AR780" t="s">
        <v>2263</v>
      </c>
      <c r="AS780" t="s">
        <v>421</v>
      </c>
      <c r="AT780" t="s">
        <v>2264</v>
      </c>
      <c r="AU780" t="s">
        <v>421</v>
      </c>
      <c r="AV780" t="s">
        <v>2262</v>
      </c>
      <c r="AW780" t="s">
        <v>421</v>
      </c>
      <c r="AX780" t="s">
        <v>2265</v>
      </c>
      <c r="AY780" t="s">
        <v>421</v>
      </c>
      <c r="AZ780" t="s">
        <v>2266</v>
      </c>
      <c r="BA780" t="s">
        <v>421</v>
      </c>
      <c r="BB780" t="s">
        <v>2267</v>
      </c>
      <c r="BC780" t="s">
        <v>421</v>
      </c>
      <c r="BD780" t="s">
        <v>2268</v>
      </c>
      <c r="BE780" t="s">
        <v>421</v>
      </c>
      <c r="BF780" t="s">
        <v>2269</v>
      </c>
      <c r="BG780" t="s">
        <v>418</v>
      </c>
      <c r="BH780" t="s">
        <v>2270</v>
      </c>
      <c r="BI780" t="s">
        <v>421</v>
      </c>
      <c r="BJ780" t="s">
        <v>2271</v>
      </c>
      <c r="BK780" t="s">
        <v>418</v>
      </c>
      <c r="BL780" t="s">
        <v>2272</v>
      </c>
      <c r="BM780" t="s">
        <v>418</v>
      </c>
      <c r="BN780" t="s">
        <v>2273</v>
      </c>
      <c r="BO780" t="s">
        <v>421</v>
      </c>
      <c r="BP780" t="s">
        <v>2274</v>
      </c>
      <c r="BQ780" t="s">
        <v>418</v>
      </c>
      <c r="BR780" t="s">
        <v>2275</v>
      </c>
      <c r="BS780" t="s">
        <v>421</v>
      </c>
      <c r="BT780" t="s">
        <v>2276</v>
      </c>
      <c r="BU780" t="s">
        <v>418</v>
      </c>
      <c r="BV780" t="s">
        <v>2277</v>
      </c>
      <c r="BW780" t="s">
        <v>5</v>
      </c>
      <c r="BX780">
        <v>-1.0644175</v>
      </c>
      <c r="BY780" t="s">
        <v>4</v>
      </c>
      <c r="BZ780">
        <v>19.2175121</v>
      </c>
    </row>
    <row r="781" spans="1:78" x14ac:dyDescent="0.25">
      <c r="A781" t="str">
        <f t="shared" si="12"/>
        <v>feynman_II_13_23_29910</v>
      </c>
      <c r="B781" t="s">
        <v>58</v>
      </c>
      <c r="C781" t="s">
        <v>189</v>
      </c>
      <c r="D781">
        <v>7200</v>
      </c>
      <c r="E781" t="s">
        <v>190</v>
      </c>
      <c r="F781">
        <v>1000000</v>
      </c>
      <c r="G781" t="s">
        <v>191</v>
      </c>
      <c r="H781">
        <v>29910</v>
      </c>
      <c r="I781" t="s">
        <v>192</v>
      </c>
      <c r="J781">
        <v>1E-3</v>
      </c>
      <c r="K781" t="s">
        <v>3</v>
      </c>
      <c r="L781">
        <v>0.99997369999999997</v>
      </c>
      <c r="M781" t="s">
        <v>2</v>
      </c>
      <c r="N781">
        <v>6.2427000000000003E-3</v>
      </c>
      <c r="O781" t="s">
        <v>17</v>
      </c>
      <c r="P781">
        <v>18</v>
      </c>
      <c r="Q781" t="s">
        <v>0</v>
      </c>
      <c r="R781">
        <v>5758.7</v>
      </c>
      <c r="S781" t="s">
        <v>152</v>
      </c>
      <c r="T781">
        <v>5</v>
      </c>
      <c r="U781" t="s">
        <v>153</v>
      </c>
      <c r="V781">
        <v>943</v>
      </c>
      <c r="W781" t="s">
        <v>151</v>
      </c>
      <c r="X781">
        <v>1000146</v>
      </c>
      <c r="Y781" t="s">
        <v>1</v>
      </c>
      <c r="Z781" t="s">
        <v>2278</v>
      </c>
      <c r="AA781" t="s">
        <v>512</v>
      </c>
      <c r="AB781" t="s">
        <v>2279</v>
      </c>
      <c r="AC781" t="s">
        <v>421</v>
      </c>
      <c r="AD781" t="s">
        <v>428</v>
      </c>
      <c r="AE781" t="s">
        <v>421</v>
      </c>
      <c r="AF781" t="s">
        <v>2280</v>
      </c>
      <c r="AG781" t="s">
        <v>5</v>
      </c>
      <c r="AH781">
        <v>0.99997460000000005</v>
      </c>
      <c r="AI781" t="s">
        <v>4</v>
      </c>
      <c r="AJ781">
        <v>6.1095999999999998E-3</v>
      </c>
    </row>
    <row r="782" spans="1:78" x14ac:dyDescent="0.25">
      <c r="A782" t="str">
        <f t="shared" si="12"/>
        <v>feynman_test_8_4426</v>
      </c>
      <c r="B782" t="s">
        <v>87</v>
      </c>
      <c r="C782" t="s">
        <v>189</v>
      </c>
      <c r="D782">
        <v>7200</v>
      </c>
      <c r="E782" t="s">
        <v>190</v>
      </c>
      <c r="F782">
        <v>1000000</v>
      </c>
      <c r="G782" t="s">
        <v>191</v>
      </c>
      <c r="H782">
        <v>4426</v>
      </c>
      <c r="I782" t="s">
        <v>192</v>
      </c>
      <c r="J782">
        <v>1E-3</v>
      </c>
      <c r="K782" t="s">
        <v>3</v>
      </c>
      <c r="L782">
        <v>0.99774339999999995</v>
      </c>
      <c r="M782" t="s">
        <v>2</v>
      </c>
      <c r="N782">
        <v>2.1357999999999999E-2</v>
      </c>
      <c r="O782" t="s">
        <v>17</v>
      </c>
      <c r="P782">
        <v>33</v>
      </c>
      <c r="Q782" t="s">
        <v>0</v>
      </c>
      <c r="R782">
        <v>7200.4</v>
      </c>
      <c r="S782" t="s">
        <v>152</v>
      </c>
      <c r="T782">
        <v>11</v>
      </c>
      <c r="U782" t="s">
        <v>153</v>
      </c>
      <c r="V782">
        <v>425</v>
      </c>
      <c r="W782" t="s">
        <v>151</v>
      </c>
      <c r="X782">
        <v>981644</v>
      </c>
      <c r="Y782" t="s">
        <v>1</v>
      </c>
      <c r="Z782" t="s">
        <v>2281</v>
      </c>
      <c r="AA782" t="s">
        <v>512</v>
      </c>
      <c r="AB782" t="s">
        <v>2282</v>
      </c>
      <c r="AC782" t="s">
        <v>418</v>
      </c>
      <c r="AD782" t="s">
        <v>2283</v>
      </c>
      <c r="AE782" t="s">
        <v>421</v>
      </c>
      <c r="AF782" t="s">
        <v>469</v>
      </c>
      <c r="AG782" t="s">
        <v>421</v>
      </c>
      <c r="AH782" t="s">
        <v>2284</v>
      </c>
      <c r="AI782" t="s">
        <v>5</v>
      </c>
      <c r="AJ782">
        <v>0.99778619999999996</v>
      </c>
      <c r="AK782" t="s">
        <v>4</v>
      </c>
      <c r="AL782">
        <v>2.11913E-2</v>
      </c>
    </row>
    <row r="783" spans="1:78" x14ac:dyDescent="0.25">
      <c r="A783" t="str">
        <f t="shared" si="12"/>
        <v>strogatz_predprey1_21962</v>
      </c>
      <c r="B783" t="s">
        <v>31</v>
      </c>
      <c r="C783" t="s">
        <v>189</v>
      </c>
      <c r="D783">
        <v>7200</v>
      </c>
      <c r="E783" t="s">
        <v>190</v>
      </c>
      <c r="F783">
        <v>1000000</v>
      </c>
      <c r="G783" t="s">
        <v>191</v>
      </c>
      <c r="H783">
        <v>21962</v>
      </c>
      <c r="I783" t="s">
        <v>192</v>
      </c>
      <c r="J783">
        <v>1E-3</v>
      </c>
      <c r="K783" t="s">
        <v>3</v>
      </c>
      <c r="L783">
        <v>0.71909290000000003</v>
      </c>
      <c r="M783" t="s">
        <v>2</v>
      </c>
      <c r="N783">
        <v>1.3071729000000001</v>
      </c>
      <c r="O783" t="s">
        <v>17</v>
      </c>
      <c r="P783">
        <v>38</v>
      </c>
      <c r="Q783" t="s">
        <v>0</v>
      </c>
      <c r="R783">
        <v>2622.3</v>
      </c>
      <c r="S783" t="s">
        <v>152</v>
      </c>
      <c r="T783">
        <v>10</v>
      </c>
      <c r="U783" t="s">
        <v>153</v>
      </c>
      <c r="V783">
        <v>729</v>
      </c>
      <c r="W783" t="s">
        <v>151</v>
      </c>
      <c r="X783">
        <v>1000831</v>
      </c>
      <c r="Y783" t="s">
        <v>1</v>
      </c>
      <c r="Z783" t="s">
        <v>2285</v>
      </c>
      <c r="AA783" t="s">
        <v>512</v>
      </c>
      <c r="AB783" t="s">
        <v>2286</v>
      </c>
      <c r="AC783" t="s">
        <v>418</v>
      </c>
      <c r="AD783" t="s">
        <v>2287</v>
      </c>
      <c r="AE783" t="s">
        <v>418</v>
      </c>
      <c r="AF783" t="s">
        <v>2288</v>
      </c>
      <c r="AG783" t="s">
        <v>421</v>
      </c>
      <c r="AH783" t="s">
        <v>2289</v>
      </c>
      <c r="AI783" t="s">
        <v>418</v>
      </c>
      <c r="AJ783" t="s">
        <v>2290</v>
      </c>
      <c r="AK783" t="s">
        <v>421</v>
      </c>
      <c r="AL783">
        <v>1.4874534543141</v>
      </c>
      <c r="AM783" t="s">
        <v>5</v>
      </c>
      <c r="AN783">
        <v>0.90084140000000001</v>
      </c>
      <c r="AO783" t="s">
        <v>4</v>
      </c>
      <c r="AP783">
        <v>0.70499869999999998</v>
      </c>
    </row>
    <row r="784" spans="1:78" x14ac:dyDescent="0.25">
      <c r="A784" t="str">
        <f t="shared" si="12"/>
        <v>feynman_test_13_16850</v>
      </c>
      <c r="B784" t="s">
        <v>132</v>
      </c>
      <c r="C784" t="s">
        <v>189</v>
      </c>
      <c r="D784">
        <v>7200</v>
      </c>
      <c r="E784" t="s">
        <v>190</v>
      </c>
      <c r="F784">
        <v>1000000</v>
      </c>
      <c r="G784" t="s">
        <v>191</v>
      </c>
      <c r="H784">
        <v>16850</v>
      </c>
      <c r="I784" t="s">
        <v>192</v>
      </c>
      <c r="J784">
        <v>1E-3</v>
      </c>
      <c r="K784" t="s">
        <v>3</v>
      </c>
      <c r="L784">
        <v>0.98736690000000005</v>
      </c>
      <c r="M784" t="s">
        <v>2</v>
      </c>
      <c r="N784">
        <v>1.7228E-3</v>
      </c>
      <c r="O784" t="s">
        <v>17</v>
      </c>
      <c r="P784">
        <v>36</v>
      </c>
      <c r="Q784" t="s">
        <v>0</v>
      </c>
      <c r="R784">
        <v>6259.3</v>
      </c>
      <c r="S784" t="s">
        <v>152</v>
      </c>
      <c r="T784">
        <v>8</v>
      </c>
      <c r="U784" t="s">
        <v>153</v>
      </c>
      <c r="V784">
        <v>1126</v>
      </c>
      <c r="W784" t="s">
        <v>151</v>
      </c>
      <c r="X784">
        <v>1001961</v>
      </c>
      <c r="Y784" t="s">
        <v>1</v>
      </c>
      <c r="Z784" t="s">
        <v>2291</v>
      </c>
      <c r="AA784" t="s">
        <v>512</v>
      </c>
      <c r="AB784" t="s">
        <v>2292</v>
      </c>
      <c r="AC784" t="s">
        <v>418</v>
      </c>
      <c r="AD784" t="s">
        <v>2293</v>
      </c>
      <c r="AE784" t="s">
        <v>421</v>
      </c>
      <c r="AF784" t="s">
        <v>2294</v>
      </c>
      <c r="AG784" t="s">
        <v>421</v>
      </c>
      <c r="AH784" t="s">
        <v>674</v>
      </c>
      <c r="AI784" t="s">
        <v>5</v>
      </c>
      <c r="AJ784">
        <v>0.98832260000000005</v>
      </c>
      <c r="AK784" t="s">
        <v>4</v>
      </c>
      <c r="AL784">
        <v>1.6632999999999999E-3</v>
      </c>
    </row>
    <row r="785" spans="1:58" x14ac:dyDescent="0.25">
      <c r="A785" t="str">
        <f t="shared" si="12"/>
        <v>feynman_test_17_4426</v>
      </c>
      <c r="B785" t="s">
        <v>145</v>
      </c>
      <c r="C785" t="s">
        <v>189</v>
      </c>
      <c r="D785">
        <v>7200</v>
      </c>
      <c r="E785" t="s">
        <v>190</v>
      </c>
      <c r="F785">
        <v>1000000</v>
      </c>
      <c r="G785" t="s">
        <v>191</v>
      </c>
      <c r="H785">
        <v>4426</v>
      </c>
      <c r="I785" t="s">
        <v>192</v>
      </c>
      <c r="J785">
        <v>1E-3</v>
      </c>
      <c r="K785" t="s">
        <v>3</v>
      </c>
      <c r="L785">
        <v>1</v>
      </c>
      <c r="M785" t="s">
        <v>2</v>
      </c>
      <c r="N785">
        <v>0</v>
      </c>
      <c r="O785" t="s">
        <v>17</v>
      </c>
      <c r="P785">
        <v>42</v>
      </c>
      <c r="Q785" t="s">
        <v>0</v>
      </c>
      <c r="R785">
        <v>392.7</v>
      </c>
      <c r="S785" t="s">
        <v>152</v>
      </c>
      <c r="T785">
        <v>1</v>
      </c>
      <c r="U785" t="s">
        <v>153</v>
      </c>
      <c r="V785">
        <v>18</v>
      </c>
      <c r="W785" t="s">
        <v>151</v>
      </c>
      <c r="X785">
        <v>53027</v>
      </c>
      <c r="Y785" t="s">
        <v>1</v>
      </c>
      <c r="Z785" t="s">
        <v>2295</v>
      </c>
      <c r="AA785" t="s">
        <v>512</v>
      </c>
      <c r="AB785" t="s">
        <v>2296</v>
      </c>
      <c r="AC785" t="s">
        <v>421</v>
      </c>
      <c r="AD785" t="s">
        <v>1521</v>
      </c>
      <c r="AE785" t="s">
        <v>421</v>
      </c>
      <c r="AF785" t="s">
        <v>1308</v>
      </c>
      <c r="AG785" t="s">
        <v>421</v>
      </c>
      <c r="AH785" s="7">
        <v>1.6E-12</v>
      </c>
      <c r="AI785" t="s">
        <v>5</v>
      </c>
      <c r="AJ785">
        <v>1</v>
      </c>
      <c r="AK785" t="s">
        <v>4</v>
      </c>
      <c r="AL785">
        <v>0</v>
      </c>
    </row>
    <row r="786" spans="1:58" x14ac:dyDescent="0.25">
      <c r="A786" t="str">
        <f t="shared" si="12"/>
        <v>feynman_II_6_15b_29910</v>
      </c>
      <c r="B786" t="s">
        <v>115</v>
      </c>
      <c r="C786" t="s">
        <v>189</v>
      </c>
      <c r="D786">
        <v>7200</v>
      </c>
      <c r="E786" t="s">
        <v>190</v>
      </c>
      <c r="F786">
        <v>1000000</v>
      </c>
      <c r="G786" t="s">
        <v>191</v>
      </c>
      <c r="H786">
        <v>29910</v>
      </c>
      <c r="I786" t="s">
        <v>192</v>
      </c>
      <c r="J786">
        <v>1E-3</v>
      </c>
      <c r="K786" t="s">
        <v>3</v>
      </c>
      <c r="L786">
        <v>1</v>
      </c>
      <c r="M786" t="s">
        <v>2</v>
      </c>
      <c r="N786">
        <v>0</v>
      </c>
      <c r="O786" t="s">
        <v>17</v>
      </c>
      <c r="P786">
        <v>19</v>
      </c>
      <c r="Q786" t="s">
        <v>0</v>
      </c>
      <c r="R786">
        <v>4258.6000000000004</v>
      </c>
      <c r="S786" t="s">
        <v>152</v>
      </c>
      <c r="T786">
        <v>8</v>
      </c>
      <c r="U786" t="s">
        <v>153</v>
      </c>
      <c r="V786">
        <v>158</v>
      </c>
      <c r="W786" t="s">
        <v>151</v>
      </c>
      <c r="X786">
        <v>552385</v>
      </c>
      <c r="Y786" t="s">
        <v>1</v>
      </c>
      <c r="Z786" t="s">
        <v>826</v>
      </c>
      <c r="AA786" t="s">
        <v>512</v>
      </c>
      <c r="AB786" t="s">
        <v>827</v>
      </c>
      <c r="AC786" t="s">
        <v>5</v>
      </c>
      <c r="AD786">
        <v>1</v>
      </c>
      <c r="AE786" t="s">
        <v>4</v>
      </c>
      <c r="AF786">
        <v>0</v>
      </c>
    </row>
    <row r="787" spans="1:58" x14ac:dyDescent="0.25">
      <c r="A787" t="str">
        <f t="shared" si="12"/>
        <v>feynman_III_4_33_29910</v>
      </c>
      <c r="B787" t="s">
        <v>96</v>
      </c>
      <c r="C787" t="s">
        <v>189</v>
      </c>
      <c r="D787">
        <v>7200</v>
      </c>
      <c r="E787" t="s">
        <v>190</v>
      </c>
      <c r="F787">
        <v>1000000</v>
      </c>
      <c r="G787" t="s">
        <v>191</v>
      </c>
      <c r="H787">
        <v>29910</v>
      </c>
      <c r="I787" t="s">
        <v>192</v>
      </c>
      <c r="J787">
        <v>1E-3</v>
      </c>
      <c r="K787" t="s">
        <v>3</v>
      </c>
      <c r="L787">
        <v>0.99999990000000005</v>
      </c>
      <c r="M787" t="s">
        <v>2</v>
      </c>
      <c r="N787">
        <v>1.356E-3</v>
      </c>
      <c r="O787" t="s">
        <v>17</v>
      </c>
      <c r="P787">
        <v>28</v>
      </c>
      <c r="Q787" t="s">
        <v>0</v>
      </c>
      <c r="R787">
        <v>5974.9</v>
      </c>
      <c r="S787" t="s">
        <v>152</v>
      </c>
      <c r="T787">
        <v>8</v>
      </c>
      <c r="U787" t="s">
        <v>153</v>
      </c>
      <c r="V787">
        <v>1015</v>
      </c>
      <c r="W787" t="s">
        <v>151</v>
      </c>
      <c r="X787">
        <v>1000928</v>
      </c>
      <c r="Y787" t="s">
        <v>1</v>
      </c>
      <c r="Z787" t="s">
        <v>2297</v>
      </c>
      <c r="AA787" t="s">
        <v>512</v>
      </c>
      <c r="AB787" t="e" cm="1">
        <f t="array" ref="AB787">-0.0793997637018*x0*X1</f>
        <v>#NAME?</v>
      </c>
      <c r="AC787" t="s">
        <v>421</v>
      </c>
      <c r="AD787" t="s">
        <v>2298</v>
      </c>
      <c r="AE787" t="s">
        <v>421</v>
      </c>
      <c r="AF787" t="s">
        <v>2299</v>
      </c>
      <c r="AG787" t="s">
        <v>5</v>
      </c>
      <c r="AH787">
        <v>0.99999990000000005</v>
      </c>
      <c r="AI787" t="s">
        <v>4</v>
      </c>
      <c r="AJ787">
        <v>1.2378999999999999E-3</v>
      </c>
    </row>
    <row r="788" spans="1:58" x14ac:dyDescent="0.25">
      <c r="A788" t="str">
        <f t="shared" si="12"/>
        <v>strogatz_glider1_4426</v>
      </c>
      <c r="B788" t="s">
        <v>25</v>
      </c>
      <c r="C788" t="s">
        <v>189</v>
      </c>
      <c r="D788">
        <v>7200</v>
      </c>
      <c r="E788" t="s">
        <v>190</v>
      </c>
      <c r="F788">
        <v>1000000</v>
      </c>
      <c r="G788" t="s">
        <v>191</v>
      </c>
      <c r="H788">
        <v>4426</v>
      </c>
      <c r="I788" t="s">
        <v>192</v>
      </c>
      <c r="J788">
        <v>1E-3</v>
      </c>
      <c r="K788" t="s">
        <v>3</v>
      </c>
      <c r="L788">
        <v>1</v>
      </c>
      <c r="M788" t="s">
        <v>2</v>
      </c>
      <c r="N788">
        <v>0</v>
      </c>
      <c r="O788" t="s">
        <v>17</v>
      </c>
      <c r="P788">
        <v>11</v>
      </c>
      <c r="Q788" t="s">
        <v>0</v>
      </c>
      <c r="R788">
        <v>13.9</v>
      </c>
      <c r="S788" t="s">
        <v>152</v>
      </c>
      <c r="T788">
        <v>2</v>
      </c>
      <c r="U788" t="s">
        <v>153</v>
      </c>
      <c r="V788">
        <v>13</v>
      </c>
      <c r="W788" t="s">
        <v>151</v>
      </c>
      <c r="X788">
        <v>8562</v>
      </c>
      <c r="Y788" t="s">
        <v>1</v>
      </c>
      <c r="Z788" t="s">
        <v>513</v>
      </c>
      <c r="AA788" t="s">
        <v>512</v>
      </c>
      <c r="AB788" t="s">
        <v>514</v>
      </c>
      <c r="AC788" t="s">
        <v>418</v>
      </c>
      <c r="AD788" t="s">
        <v>419</v>
      </c>
      <c r="AE788" t="s">
        <v>5</v>
      </c>
      <c r="AF788">
        <v>1</v>
      </c>
      <c r="AG788" t="s">
        <v>4</v>
      </c>
      <c r="AH788">
        <v>0</v>
      </c>
    </row>
    <row r="789" spans="1:58" x14ac:dyDescent="0.25">
      <c r="A789" t="str">
        <f t="shared" si="12"/>
        <v>feynman_I_14_3_4426</v>
      </c>
      <c r="B789" t="s">
        <v>73</v>
      </c>
      <c r="C789" t="s">
        <v>189</v>
      </c>
      <c r="D789">
        <v>7200</v>
      </c>
      <c r="E789" t="s">
        <v>190</v>
      </c>
      <c r="F789">
        <v>1000000</v>
      </c>
      <c r="G789" t="s">
        <v>191</v>
      </c>
      <c r="H789">
        <v>4426</v>
      </c>
      <c r="I789" t="s">
        <v>192</v>
      </c>
      <c r="J789">
        <v>1E-3</v>
      </c>
      <c r="K789" t="s">
        <v>3</v>
      </c>
      <c r="L789">
        <v>1</v>
      </c>
      <c r="M789" t="s">
        <v>2</v>
      </c>
      <c r="N789">
        <v>0</v>
      </c>
      <c r="O789" t="s">
        <v>17</v>
      </c>
      <c r="P789">
        <v>8</v>
      </c>
      <c r="Q789" t="s">
        <v>0</v>
      </c>
      <c r="R789">
        <v>5.3</v>
      </c>
      <c r="S789" t="s">
        <v>152</v>
      </c>
      <c r="T789">
        <v>1</v>
      </c>
      <c r="U789" t="s">
        <v>153</v>
      </c>
      <c r="V789">
        <v>3</v>
      </c>
      <c r="W789" t="s">
        <v>151</v>
      </c>
      <c r="X789">
        <v>1133</v>
      </c>
      <c r="Y789" t="s">
        <v>1</v>
      </c>
      <c r="Z789" t="s">
        <v>525</v>
      </c>
      <c r="AA789" t="s">
        <v>512</v>
      </c>
      <c r="AB789" t="s">
        <v>526</v>
      </c>
      <c r="AC789" t="s">
        <v>5</v>
      </c>
      <c r="AD789">
        <v>1</v>
      </c>
      <c r="AE789" t="s">
        <v>4</v>
      </c>
      <c r="AF789">
        <v>0</v>
      </c>
    </row>
    <row r="790" spans="1:58" x14ac:dyDescent="0.25">
      <c r="A790" t="str">
        <f t="shared" si="12"/>
        <v>feynman_I_47_23_4426</v>
      </c>
      <c r="B790" t="s">
        <v>54</v>
      </c>
      <c r="C790" t="s">
        <v>189</v>
      </c>
      <c r="D790">
        <v>7200</v>
      </c>
      <c r="E790" t="s">
        <v>190</v>
      </c>
      <c r="F790">
        <v>1000000</v>
      </c>
      <c r="G790" t="s">
        <v>191</v>
      </c>
      <c r="H790">
        <v>4426</v>
      </c>
      <c r="I790" t="s">
        <v>192</v>
      </c>
      <c r="J790">
        <v>1E-3</v>
      </c>
      <c r="K790" t="s">
        <v>3</v>
      </c>
      <c r="L790">
        <v>1</v>
      </c>
      <c r="M790" t="s">
        <v>2</v>
      </c>
      <c r="N790">
        <v>0</v>
      </c>
      <c r="O790" t="s">
        <v>17</v>
      </c>
      <c r="P790">
        <v>12</v>
      </c>
      <c r="Q790" t="s">
        <v>0</v>
      </c>
      <c r="R790">
        <v>12.7</v>
      </c>
      <c r="S790" t="s">
        <v>152</v>
      </c>
      <c r="T790">
        <v>1</v>
      </c>
      <c r="U790" t="s">
        <v>153</v>
      </c>
      <c r="V790">
        <v>4</v>
      </c>
      <c r="W790" t="s">
        <v>151</v>
      </c>
      <c r="X790">
        <v>2421</v>
      </c>
      <c r="Y790" t="s">
        <v>1</v>
      </c>
      <c r="Z790" t="s">
        <v>549</v>
      </c>
      <c r="AA790" t="s">
        <v>512</v>
      </c>
      <c r="AB790" t="s">
        <v>550</v>
      </c>
      <c r="AC790" t="s">
        <v>5</v>
      </c>
      <c r="AD790">
        <v>1</v>
      </c>
      <c r="AE790" t="s">
        <v>4</v>
      </c>
      <c r="AF790">
        <v>0</v>
      </c>
    </row>
    <row r="791" spans="1:58" x14ac:dyDescent="0.25">
      <c r="A791" t="str">
        <f t="shared" si="12"/>
        <v>feynman_I_39_11_4426</v>
      </c>
      <c r="B791" t="s">
        <v>53</v>
      </c>
      <c r="C791" t="s">
        <v>189</v>
      </c>
      <c r="D791">
        <v>7200</v>
      </c>
      <c r="E791" t="s">
        <v>190</v>
      </c>
      <c r="F791">
        <v>1000000</v>
      </c>
      <c r="G791" t="s">
        <v>191</v>
      </c>
      <c r="H791">
        <v>4426</v>
      </c>
      <c r="I791" t="s">
        <v>192</v>
      </c>
      <c r="J791">
        <v>1E-3</v>
      </c>
      <c r="K791" t="s">
        <v>3</v>
      </c>
      <c r="L791">
        <v>1</v>
      </c>
      <c r="M791" t="s">
        <v>2</v>
      </c>
      <c r="N791">
        <v>0</v>
      </c>
      <c r="O791" t="s">
        <v>17</v>
      </c>
      <c r="P791">
        <v>14</v>
      </c>
      <c r="Q791" t="s">
        <v>0</v>
      </c>
      <c r="R791">
        <v>12.5</v>
      </c>
      <c r="S791" t="s">
        <v>152</v>
      </c>
      <c r="T791">
        <v>1</v>
      </c>
      <c r="U791" t="s">
        <v>153</v>
      </c>
      <c r="V791">
        <v>4</v>
      </c>
      <c r="W791" t="s">
        <v>151</v>
      </c>
      <c r="X791">
        <v>2575</v>
      </c>
      <c r="Y791" t="s">
        <v>1</v>
      </c>
      <c r="Z791" t="s">
        <v>682</v>
      </c>
      <c r="AA791" t="s">
        <v>512</v>
      </c>
      <c r="AB791" t="s">
        <v>976</v>
      </c>
      <c r="AC791" t="s">
        <v>418</v>
      </c>
      <c r="AD791" t="s">
        <v>423</v>
      </c>
      <c r="AE791" t="s">
        <v>5</v>
      </c>
      <c r="AF791">
        <v>1</v>
      </c>
      <c r="AG791" t="s">
        <v>4</v>
      </c>
      <c r="AH791">
        <v>0</v>
      </c>
    </row>
    <row r="792" spans="1:58" x14ac:dyDescent="0.25">
      <c r="A792" t="str">
        <f t="shared" si="12"/>
        <v>feynman_I_11_19_4426</v>
      </c>
      <c r="B792" t="s">
        <v>138</v>
      </c>
      <c r="C792" t="s">
        <v>189</v>
      </c>
      <c r="D792">
        <v>7200</v>
      </c>
      <c r="E792" t="s">
        <v>190</v>
      </c>
      <c r="F792">
        <v>1000000</v>
      </c>
      <c r="G792" t="s">
        <v>191</v>
      </c>
      <c r="H792">
        <v>4426</v>
      </c>
      <c r="I792" t="s">
        <v>192</v>
      </c>
      <c r="J792">
        <v>1E-3</v>
      </c>
      <c r="K792" t="s">
        <v>3</v>
      </c>
      <c r="L792">
        <v>1</v>
      </c>
      <c r="M792" t="s">
        <v>2</v>
      </c>
      <c r="N792">
        <v>0</v>
      </c>
      <c r="O792" t="s">
        <v>17</v>
      </c>
      <c r="P792">
        <v>18</v>
      </c>
      <c r="Q792" t="s">
        <v>0</v>
      </c>
      <c r="R792">
        <v>29.4</v>
      </c>
      <c r="S792" t="s">
        <v>152</v>
      </c>
      <c r="T792">
        <v>1</v>
      </c>
      <c r="U792" t="s">
        <v>153</v>
      </c>
      <c r="V792">
        <v>6</v>
      </c>
      <c r="W792" t="s">
        <v>151</v>
      </c>
      <c r="X792">
        <v>5660</v>
      </c>
      <c r="Y792" t="s">
        <v>1</v>
      </c>
      <c r="Z792" t="s">
        <v>683</v>
      </c>
      <c r="AA792" t="s">
        <v>512</v>
      </c>
      <c r="AB792" t="s">
        <v>579</v>
      </c>
      <c r="AC792" t="s">
        <v>421</v>
      </c>
      <c r="AD792" t="s">
        <v>503</v>
      </c>
      <c r="AE792" t="s">
        <v>421</v>
      </c>
      <c r="AF792" t="s">
        <v>429</v>
      </c>
      <c r="AG792" t="s">
        <v>5</v>
      </c>
      <c r="AH792">
        <v>1</v>
      </c>
      <c r="AI792" t="s">
        <v>4</v>
      </c>
      <c r="AJ792">
        <v>0</v>
      </c>
    </row>
    <row r="793" spans="1:58" x14ac:dyDescent="0.25">
      <c r="A793" t="str">
        <f t="shared" si="12"/>
        <v>strogatz_lv2_4426</v>
      </c>
      <c r="B793" t="s">
        <v>27</v>
      </c>
      <c r="C793" t="s">
        <v>189</v>
      </c>
      <c r="D793">
        <v>7200</v>
      </c>
      <c r="E793" t="s">
        <v>190</v>
      </c>
      <c r="F793">
        <v>1000000</v>
      </c>
      <c r="G793" t="s">
        <v>191</v>
      </c>
      <c r="H793">
        <v>4426</v>
      </c>
      <c r="I793" t="s">
        <v>192</v>
      </c>
      <c r="J793">
        <v>1E-3</v>
      </c>
      <c r="K793" t="s">
        <v>3</v>
      </c>
      <c r="L793">
        <v>1</v>
      </c>
      <c r="M793" t="s">
        <v>2</v>
      </c>
      <c r="N793">
        <v>0</v>
      </c>
      <c r="O793" t="s">
        <v>17</v>
      </c>
      <c r="P793">
        <v>16</v>
      </c>
      <c r="Q793" t="s">
        <v>0</v>
      </c>
      <c r="R793">
        <v>143.80000000000001</v>
      </c>
      <c r="S793" t="s">
        <v>152</v>
      </c>
      <c r="T793">
        <v>9</v>
      </c>
      <c r="U793" t="s">
        <v>153</v>
      </c>
      <c r="V793">
        <v>32</v>
      </c>
      <c r="W793" t="s">
        <v>151</v>
      </c>
      <c r="X793">
        <v>57174</v>
      </c>
      <c r="Y793" t="s">
        <v>1</v>
      </c>
      <c r="Z793" t="s">
        <v>2300</v>
      </c>
      <c r="AA793" t="s">
        <v>512</v>
      </c>
      <c r="AB793" t="e" cm="1">
        <f t="array" ref="AB793">-1.0000000000001*x0*X1</f>
        <v>#NAME?</v>
      </c>
      <c r="AC793" t="s">
        <v>421</v>
      </c>
      <c r="AD793" t="s">
        <v>2301</v>
      </c>
      <c r="AE793" t="s">
        <v>418</v>
      </c>
      <c r="AF793" t="s">
        <v>2302</v>
      </c>
      <c r="AG793" t="s">
        <v>5</v>
      </c>
      <c r="AH793">
        <v>1</v>
      </c>
      <c r="AI793" t="s">
        <v>4</v>
      </c>
      <c r="AJ793">
        <v>0</v>
      </c>
    </row>
    <row r="794" spans="1:58" x14ac:dyDescent="0.25">
      <c r="A794" t="str">
        <f t="shared" si="12"/>
        <v>feynman_I_8_14_29910</v>
      </c>
      <c r="B794" t="s">
        <v>89</v>
      </c>
      <c r="C794" t="s">
        <v>189</v>
      </c>
      <c r="D794">
        <v>7200</v>
      </c>
      <c r="E794" t="s">
        <v>190</v>
      </c>
      <c r="F794">
        <v>1000000</v>
      </c>
      <c r="G794" t="s">
        <v>191</v>
      </c>
      <c r="H794">
        <v>29910</v>
      </c>
      <c r="I794" t="s">
        <v>192</v>
      </c>
      <c r="J794">
        <v>1E-3</v>
      </c>
      <c r="K794" t="s">
        <v>3</v>
      </c>
      <c r="L794">
        <v>0.97272879999999995</v>
      </c>
      <c r="M794" t="s">
        <v>2</v>
      </c>
      <c r="N794">
        <v>0.16427410000000001</v>
      </c>
      <c r="O794" t="s">
        <v>17</v>
      </c>
      <c r="P794">
        <v>69</v>
      </c>
      <c r="Q794" t="s">
        <v>0</v>
      </c>
      <c r="R794">
        <v>7201.1</v>
      </c>
      <c r="S794" t="s">
        <v>152</v>
      </c>
      <c r="T794">
        <v>7</v>
      </c>
      <c r="U794" t="s">
        <v>153</v>
      </c>
      <c r="V794">
        <v>166</v>
      </c>
      <c r="W794" t="s">
        <v>151</v>
      </c>
      <c r="X794">
        <v>763487</v>
      </c>
      <c r="Y794" t="s">
        <v>1</v>
      </c>
      <c r="Z794" t="s">
        <v>2303</v>
      </c>
      <c r="AA794" t="s">
        <v>512</v>
      </c>
      <c r="AB794" t="s">
        <v>2304</v>
      </c>
      <c r="AC794" t="s">
        <v>421</v>
      </c>
      <c r="AD794" t="s">
        <v>2305</v>
      </c>
      <c r="AE794" t="s">
        <v>421</v>
      </c>
      <c r="AF794" t="s">
        <v>428</v>
      </c>
      <c r="AG794" t="s">
        <v>421</v>
      </c>
      <c r="AH794" t="s">
        <v>494</v>
      </c>
      <c r="AI794" t="s">
        <v>421</v>
      </c>
      <c r="AJ794" t="s">
        <v>2306</v>
      </c>
      <c r="AK794" t="s">
        <v>421</v>
      </c>
      <c r="AL794" t="s">
        <v>2307</v>
      </c>
      <c r="AM794" t="s">
        <v>418</v>
      </c>
      <c r="AN794" t="s">
        <v>2308</v>
      </c>
      <c r="AO794" t="s">
        <v>421</v>
      </c>
      <c r="AP794" t="s">
        <v>1819</v>
      </c>
      <c r="AQ794" t="s">
        <v>418</v>
      </c>
      <c r="AR794" t="s">
        <v>2309</v>
      </c>
      <c r="AS794" t="s">
        <v>421</v>
      </c>
      <c r="AT794" t="s">
        <v>428</v>
      </c>
      <c r="AU794" t="s">
        <v>421</v>
      </c>
      <c r="AV794" t="s">
        <v>2130</v>
      </c>
      <c r="AW794" t="s">
        <v>421</v>
      </c>
      <c r="AX794" t="s">
        <v>2310</v>
      </c>
      <c r="AY794" t="s">
        <v>421</v>
      </c>
      <c r="AZ794" t="s">
        <v>2311</v>
      </c>
      <c r="BA794" t="s">
        <v>421</v>
      </c>
      <c r="BB794">
        <v>4.9441463535701997</v>
      </c>
      <c r="BC794" t="s">
        <v>5</v>
      </c>
      <c r="BD794">
        <v>0.97328099999999995</v>
      </c>
      <c r="BE794" t="s">
        <v>4</v>
      </c>
      <c r="BF794">
        <v>0.16254070000000001</v>
      </c>
    </row>
    <row r="795" spans="1:58" x14ac:dyDescent="0.25">
      <c r="A795" t="str">
        <f t="shared" si="12"/>
        <v>feynman_I_18_4_29910</v>
      </c>
      <c r="B795" t="s">
        <v>85</v>
      </c>
      <c r="C795" t="s">
        <v>189</v>
      </c>
      <c r="D795">
        <v>7200</v>
      </c>
      <c r="E795" t="s">
        <v>190</v>
      </c>
      <c r="F795">
        <v>1000000</v>
      </c>
      <c r="G795" t="s">
        <v>191</v>
      </c>
      <c r="H795">
        <v>29910</v>
      </c>
      <c r="I795" t="s">
        <v>192</v>
      </c>
      <c r="J795">
        <v>1E-3</v>
      </c>
      <c r="K795" t="s">
        <v>3</v>
      </c>
      <c r="L795">
        <v>0.99945419999999996</v>
      </c>
      <c r="M795" t="s">
        <v>2</v>
      </c>
      <c r="N795">
        <v>1.98716E-2</v>
      </c>
      <c r="O795" t="s">
        <v>17</v>
      </c>
      <c r="P795">
        <v>40</v>
      </c>
      <c r="Q795" t="s">
        <v>0</v>
      </c>
      <c r="R795">
        <v>7201.6</v>
      </c>
      <c r="S795" t="s">
        <v>152</v>
      </c>
      <c r="T795">
        <v>13</v>
      </c>
      <c r="U795" t="s">
        <v>153</v>
      </c>
      <c r="V795">
        <v>561</v>
      </c>
      <c r="W795" t="s">
        <v>151</v>
      </c>
      <c r="X795">
        <v>977175</v>
      </c>
      <c r="Y795" t="s">
        <v>1</v>
      </c>
      <c r="Z795" t="s">
        <v>2312</v>
      </c>
      <c r="AA795" t="s">
        <v>512</v>
      </c>
      <c r="AB795" t="s">
        <v>2313</v>
      </c>
      <c r="AC795" t="s">
        <v>418</v>
      </c>
      <c r="AD795" t="s">
        <v>2314</v>
      </c>
      <c r="AE795" t="s">
        <v>418</v>
      </c>
      <c r="AF795" t="s">
        <v>2315</v>
      </c>
      <c r="AG795" t="s">
        <v>421</v>
      </c>
      <c r="AH795" t="s">
        <v>2316</v>
      </c>
      <c r="AI795" t="s">
        <v>421</v>
      </c>
      <c r="AJ795" t="s">
        <v>2317</v>
      </c>
      <c r="AK795" t="s">
        <v>421</v>
      </c>
      <c r="AL795" t="s">
        <v>2318</v>
      </c>
      <c r="AM795" t="s">
        <v>5</v>
      </c>
      <c r="AN795">
        <v>0.99946060000000003</v>
      </c>
      <c r="AO795" t="s">
        <v>4</v>
      </c>
      <c r="AP795">
        <v>1.9688600000000001E-2</v>
      </c>
    </row>
    <row r="796" spans="1:58" x14ac:dyDescent="0.25">
      <c r="A796" t="str">
        <f t="shared" si="12"/>
        <v>feynman_II_13_17_4426</v>
      </c>
      <c r="B796" t="s">
        <v>113</v>
      </c>
      <c r="C796" t="s">
        <v>189</v>
      </c>
      <c r="D796">
        <v>7200</v>
      </c>
      <c r="E796" t="s">
        <v>190</v>
      </c>
      <c r="F796">
        <v>1000000</v>
      </c>
      <c r="G796" t="s">
        <v>191</v>
      </c>
      <c r="H796">
        <v>4426</v>
      </c>
      <c r="I796" t="s">
        <v>192</v>
      </c>
      <c r="J796">
        <v>1E-3</v>
      </c>
      <c r="K796" t="s">
        <v>3</v>
      </c>
      <c r="L796">
        <v>1</v>
      </c>
      <c r="M796" t="s">
        <v>2</v>
      </c>
      <c r="N796">
        <v>0</v>
      </c>
      <c r="O796" t="s">
        <v>17</v>
      </c>
      <c r="P796">
        <v>16</v>
      </c>
      <c r="Q796" t="s">
        <v>0</v>
      </c>
      <c r="R796">
        <v>611.4</v>
      </c>
      <c r="S796" t="s">
        <v>152</v>
      </c>
      <c r="T796">
        <v>3</v>
      </c>
      <c r="U796" t="s">
        <v>153</v>
      </c>
      <c r="V796">
        <v>96</v>
      </c>
      <c r="W796" t="s">
        <v>151</v>
      </c>
      <c r="X796">
        <v>116581</v>
      </c>
      <c r="Y796" t="s">
        <v>1</v>
      </c>
      <c r="Z796" t="s">
        <v>612</v>
      </c>
      <c r="AA796" t="s">
        <v>512</v>
      </c>
      <c r="AB796" t="s">
        <v>613</v>
      </c>
      <c r="AC796" t="s">
        <v>5</v>
      </c>
      <c r="AD796">
        <v>1</v>
      </c>
      <c r="AE796" t="s">
        <v>4</v>
      </c>
      <c r="AF796">
        <v>0</v>
      </c>
    </row>
    <row r="797" spans="1:58" x14ac:dyDescent="0.25">
      <c r="A797" t="str">
        <f t="shared" si="12"/>
        <v>feynman_I_37_4_4426</v>
      </c>
      <c r="B797" t="s">
        <v>61</v>
      </c>
      <c r="C797" t="s">
        <v>189</v>
      </c>
      <c r="D797">
        <v>7200</v>
      </c>
      <c r="E797" t="s">
        <v>190</v>
      </c>
      <c r="F797">
        <v>1000000</v>
      </c>
      <c r="G797" t="s">
        <v>191</v>
      </c>
      <c r="H797">
        <v>4426</v>
      </c>
      <c r="I797" t="s">
        <v>192</v>
      </c>
      <c r="J797">
        <v>1E-3</v>
      </c>
      <c r="K797" t="s">
        <v>3</v>
      </c>
      <c r="L797">
        <v>1</v>
      </c>
      <c r="M797" t="s">
        <v>2</v>
      </c>
      <c r="N797">
        <v>0</v>
      </c>
      <c r="O797" t="s">
        <v>17</v>
      </c>
      <c r="P797">
        <v>19</v>
      </c>
      <c r="Q797" t="s">
        <v>0</v>
      </c>
      <c r="R797">
        <v>49.7</v>
      </c>
      <c r="S797" t="s">
        <v>152</v>
      </c>
      <c r="T797">
        <v>1</v>
      </c>
      <c r="U797" t="s">
        <v>153</v>
      </c>
      <c r="V797">
        <v>9</v>
      </c>
      <c r="W797" t="s">
        <v>151</v>
      </c>
      <c r="X797">
        <v>7946</v>
      </c>
      <c r="Y797" t="s">
        <v>1</v>
      </c>
      <c r="Z797" t="s">
        <v>626</v>
      </c>
      <c r="AA797" t="s">
        <v>512</v>
      </c>
      <c r="AB797" t="s">
        <v>427</v>
      </c>
      <c r="AC797" t="s">
        <v>421</v>
      </c>
      <c r="AD797" t="s">
        <v>454</v>
      </c>
      <c r="AE797" t="s">
        <v>421</v>
      </c>
      <c r="AF797" t="s">
        <v>455</v>
      </c>
      <c r="AG797" t="s">
        <v>5</v>
      </c>
      <c r="AH797">
        <v>1</v>
      </c>
      <c r="AI797" t="s">
        <v>4</v>
      </c>
      <c r="AJ797">
        <v>0</v>
      </c>
    </row>
    <row r="798" spans="1:58" x14ac:dyDescent="0.25">
      <c r="A798" t="str">
        <f t="shared" si="12"/>
        <v>feynman_I_15_3x_4426</v>
      </c>
      <c r="B798" t="s">
        <v>93</v>
      </c>
      <c r="C798" t="s">
        <v>189</v>
      </c>
      <c r="D798">
        <v>7200</v>
      </c>
      <c r="E798" t="s">
        <v>190</v>
      </c>
      <c r="F798">
        <v>1000000</v>
      </c>
      <c r="G798" t="s">
        <v>191</v>
      </c>
      <c r="H798">
        <v>4426</v>
      </c>
      <c r="I798" t="s">
        <v>192</v>
      </c>
      <c r="J798">
        <v>1E-3</v>
      </c>
      <c r="K798" t="s">
        <v>3</v>
      </c>
      <c r="L798">
        <v>0.9997026</v>
      </c>
      <c r="M798" t="s">
        <v>2</v>
      </c>
      <c r="N798">
        <v>2.7607099999999999E-2</v>
      </c>
      <c r="O798" t="s">
        <v>17</v>
      </c>
      <c r="P798">
        <v>22</v>
      </c>
      <c r="Q798" t="s">
        <v>0</v>
      </c>
      <c r="R798">
        <v>6379.3</v>
      </c>
      <c r="S798" t="s">
        <v>152</v>
      </c>
      <c r="T798">
        <v>7</v>
      </c>
      <c r="U798" t="s">
        <v>153</v>
      </c>
      <c r="V798">
        <v>804</v>
      </c>
      <c r="W798" t="s">
        <v>151</v>
      </c>
      <c r="X798">
        <v>1000672</v>
      </c>
      <c r="Y798" t="s">
        <v>1</v>
      </c>
      <c r="Z798" t="s">
        <v>2319</v>
      </c>
      <c r="AA798" t="s">
        <v>512</v>
      </c>
      <c r="AB798" t="s">
        <v>2320</v>
      </c>
      <c r="AC798" t="s">
        <v>421</v>
      </c>
      <c r="AD798" t="s">
        <v>2321</v>
      </c>
      <c r="AE798" t="s">
        <v>418</v>
      </c>
      <c r="AF798" t="s">
        <v>2322</v>
      </c>
      <c r="AG798" t="s">
        <v>5</v>
      </c>
      <c r="AH798">
        <v>0.99969129999999995</v>
      </c>
      <c r="AI798" t="s">
        <v>4</v>
      </c>
      <c r="AJ798">
        <v>2.8332099999999999E-2</v>
      </c>
    </row>
    <row r="799" spans="1:58" x14ac:dyDescent="0.25">
      <c r="A799" t="str">
        <f t="shared" si="12"/>
        <v>feynman_I_40_1_29910</v>
      </c>
      <c r="B799" t="s">
        <v>144</v>
      </c>
      <c r="C799" t="s">
        <v>189</v>
      </c>
      <c r="D799">
        <v>7200</v>
      </c>
      <c r="E799" t="s">
        <v>190</v>
      </c>
      <c r="F799">
        <v>1000000</v>
      </c>
      <c r="G799" t="s">
        <v>191</v>
      </c>
      <c r="H799">
        <v>29910</v>
      </c>
      <c r="I799" t="s">
        <v>192</v>
      </c>
      <c r="J799">
        <v>1E-3</v>
      </c>
      <c r="K799" t="s">
        <v>3</v>
      </c>
      <c r="L799">
        <v>0.94151490000000004</v>
      </c>
      <c r="M799" t="s">
        <v>2</v>
      </c>
      <c r="N799">
        <v>0.15809139999999999</v>
      </c>
      <c r="O799" t="s">
        <v>17</v>
      </c>
      <c r="P799">
        <v>59</v>
      </c>
      <c r="Q799" t="s">
        <v>0</v>
      </c>
      <c r="R799">
        <v>7200.9</v>
      </c>
      <c r="S799" t="s">
        <v>152</v>
      </c>
      <c r="T799">
        <v>5</v>
      </c>
      <c r="U799" t="s">
        <v>153</v>
      </c>
      <c r="V799">
        <v>237</v>
      </c>
      <c r="W799" t="s">
        <v>151</v>
      </c>
      <c r="X799">
        <v>929985</v>
      </c>
      <c r="Y799" t="s">
        <v>1</v>
      </c>
      <c r="Z799" t="s">
        <v>2323</v>
      </c>
      <c r="AA799" t="s">
        <v>512</v>
      </c>
      <c r="AB799" t="s">
        <v>2324</v>
      </c>
      <c r="AC799" t="s">
        <v>421</v>
      </c>
      <c r="AD799" t="s">
        <v>2325</v>
      </c>
      <c r="AE799" t="s">
        <v>418</v>
      </c>
      <c r="AF799" t="s">
        <v>2326</v>
      </c>
      <c r="AG799" t="s">
        <v>421</v>
      </c>
      <c r="AH799" t="s">
        <v>2327</v>
      </c>
      <c r="AI799" t="s">
        <v>421</v>
      </c>
      <c r="AJ799" t="s">
        <v>1227</v>
      </c>
      <c r="AK799" t="s">
        <v>421</v>
      </c>
      <c r="AL799" t="s">
        <v>2328</v>
      </c>
      <c r="AM799" t="s">
        <v>421</v>
      </c>
      <c r="AN799" t="s">
        <v>2329</v>
      </c>
      <c r="AO799" t="s">
        <v>421</v>
      </c>
      <c r="AP799">
        <v>8.7160617008500002E-2</v>
      </c>
      <c r="AQ799" t="s">
        <v>5</v>
      </c>
      <c r="AR799" t="s">
        <v>4</v>
      </c>
    </row>
    <row r="800" spans="1:58" x14ac:dyDescent="0.25">
      <c r="A800" t="str">
        <f t="shared" si="12"/>
        <v>feynman_II_24_17_29910</v>
      </c>
      <c r="B800" t="s">
        <v>49</v>
      </c>
      <c r="C800" t="s">
        <v>189</v>
      </c>
      <c r="D800">
        <v>7200</v>
      </c>
      <c r="E800" t="s">
        <v>190</v>
      </c>
      <c r="F800">
        <v>1000000</v>
      </c>
      <c r="G800" t="s">
        <v>191</v>
      </c>
      <c r="H800">
        <v>29910</v>
      </c>
      <c r="I800" t="s">
        <v>192</v>
      </c>
      <c r="J800">
        <v>1E-3</v>
      </c>
      <c r="K800" t="s">
        <v>3</v>
      </c>
      <c r="L800">
        <v>0.99997130000000001</v>
      </c>
      <c r="M800" t="s">
        <v>2</v>
      </c>
      <c r="N800">
        <v>4.6109000000000002E-3</v>
      </c>
      <c r="O800" t="s">
        <v>17</v>
      </c>
      <c r="P800">
        <v>22</v>
      </c>
      <c r="Q800" t="s">
        <v>0</v>
      </c>
      <c r="R800">
        <v>5645.4</v>
      </c>
      <c r="S800" t="s">
        <v>152</v>
      </c>
      <c r="T800">
        <v>5</v>
      </c>
      <c r="U800" t="s">
        <v>153</v>
      </c>
      <c r="V800">
        <v>1067</v>
      </c>
      <c r="W800" t="s">
        <v>151</v>
      </c>
      <c r="X800">
        <v>1000796</v>
      </c>
      <c r="Y800" t="s">
        <v>1</v>
      </c>
      <c r="Z800" t="s">
        <v>2330</v>
      </c>
      <c r="AA800" t="s">
        <v>512</v>
      </c>
      <c r="AB800" t="s">
        <v>2331</v>
      </c>
      <c r="AC800" t="s">
        <v>421</v>
      </c>
      <c r="AD800" t="s">
        <v>2332</v>
      </c>
      <c r="AE800" t="s">
        <v>421</v>
      </c>
      <c r="AF800">
        <v>8.0058331433000007E-3</v>
      </c>
      <c r="AG800" t="s">
        <v>5</v>
      </c>
      <c r="AH800">
        <v>0.99997069999999999</v>
      </c>
      <c r="AI800" t="s">
        <v>4</v>
      </c>
      <c r="AJ800">
        <v>4.6677000000000003E-3</v>
      </c>
    </row>
    <row r="801" spans="1:54" x14ac:dyDescent="0.25">
      <c r="A801" t="str">
        <f t="shared" si="12"/>
        <v>feynman_I_34_27_4426</v>
      </c>
      <c r="B801" t="s">
        <v>34</v>
      </c>
      <c r="C801" t="s">
        <v>189</v>
      </c>
      <c r="D801">
        <v>7200</v>
      </c>
      <c r="E801" t="s">
        <v>190</v>
      </c>
      <c r="F801">
        <v>1000000</v>
      </c>
      <c r="G801" t="s">
        <v>191</v>
      </c>
      <c r="H801">
        <v>4426</v>
      </c>
      <c r="I801" t="s">
        <v>192</v>
      </c>
      <c r="J801">
        <v>1E-3</v>
      </c>
      <c r="K801" t="s">
        <v>3</v>
      </c>
      <c r="L801">
        <v>1</v>
      </c>
      <c r="M801" t="s">
        <v>2</v>
      </c>
      <c r="N801">
        <v>0</v>
      </c>
      <c r="O801" t="s">
        <v>17</v>
      </c>
      <c r="P801">
        <v>6</v>
      </c>
      <c r="Q801" t="s">
        <v>0</v>
      </c>
      <c r="R801">
        <v>2</v>
      </c>
      <c r="S801" t="s">
        <v>152</v>
      </c>
      <c r="T801">
        <v>1</v>
      </c>
      <c r="U801" t="s">
        <v>153</v>
      </c>
      <c r="V801">
        <v>2</v>
      </c>
      <c r="W801" t="s">
        <v>151</v>
      </c>
      <c r="X801">
        <v>520</v>
      </c>
      <c r="Y801" t="s">
        <v>1</v>
      </c>
      <c r="Z801" t="s">
        <v>517</v>
      </c>
      <c r="AA801" t="s">
        <v>512</v>
      </c>
      <c r="AB801" t="s">
        <v>518</v>
      </c>
      <c r="AC801" t="s">
        <v>5</v>
      </c>
      <c r="AD801">
        <v>1</v>
      </c>
      <c r="AE801" t="s">
        <v>4</v>
      </c>
      <c r="AF801">
        <v>0</v>
      </c>
    </row>
    <row r="802" spans="1:54" x14ac:dyDescent="0.25">
      <c r="A802" t="str">
        <f t="shared" si="12"/>
        <v>feynman_II_27_18_4426</v>
      </c>
      <c r="B802" t="s">
        <v>43</v>
      </c>
      <c r="C802" t="s">
        <v>189</v>
      </c>
      <c r="D802">
        <v>7200</v>
      </c>
      <c r="E802" t="s">
        <v>190</v>
      </c>
      <c r="F802">
        <v>1000000</v>
      </c>
      <c r="G802" t="s">
        <v>191</v>
      </c>
      <c r="H802">
        <v>4426</v>
      </c>
      <c r="I802" t="s">
        <v>192</v>
      </c>
      <c r="J802">
        <v>1E-3</v>
      </c>
      <c r="K802" t="s">
        <v>3</v>
      </c>
      <c r="L802">
        <v>1</v>
      </c>
      <c r="M802" t="s">
        <v>2</v>
      </c>
      <c r="N802">
        <v>0</v>
      </c>
      <c r="O802" t="s">
        <v>17</v>
      </c>
      <c r="P802">
        <v>8</v>
      </c>
      <c r="Q802" t="s">
        <v>0</v>
      </c>
      <c r="R802">
        <v>4.5</v>
      </c>
      <c r="S802" t="s">
        <v>152</v>
      </c>
      <c r="T802">
        <v>1</v>
      </c>
      <c r="U802" t="s">
        <v>153</v>
      </c>
      <c r="V802">
        <v>3</v>
      </c>
      <c r="W802" t="s">
        <v>151</v>
      </c>
      <c r="X802">
        <v>1060</v>
      </c>
      <c r="Y802" t="s">
        <v>1</v>
      </c>
      <c r="Z802" t="s">
        <v>527</v>
      </c>
      <c r="AA802" t="s">
        <v>512</v>
      </c>
      <c r="AB802" t="s">
        <v>528</v>
      </c>
      <c r="AC802" t="s">
        <v>5</v>
      </c>
      <c r="AD802">
        <v>1</v>
      </c>
      <c r="AE802" t="s">
        <v>4</v>
      </c>
      <c r="AF802">
        <v>0</v>
      </c>
    </row>
    <row r="803" spans="1:54" x14ac:dyDescent="0.25">
      <c r="A803" t="str">
        <f t="shared" si="12"/>
        <v>feynman_II_37_1_4426</v>
      </c>
      <c r="B803" t="s">
        <v>75</v>
      </c>
      <c r="C803" t="s">
        <v>189</v>
      </c>
      <c r="D803">
        <v>7200</v>
      </c>
      <c r="E803" t="s">
        <v>190</v>
      </c>
      <c r="F803">
        <v>1000000</v>
      </c>
      <c r="G803" t="s">
        <v>191</v>
      </c>
      <c r="H803">
        <v>4426</v>
      </c>
      <c r="I803" t="s">
        <v>192</v>
      </c>
      <c r="J803">
        <v>1E-3</v>
      </c>
      <c r="K803" t="s">
        <v>3</v>
      </c>
      <c r="L803">
        <v>1</v>
      </c>
      <c r="M803" t="s">
        <v>2</v>
      </c>
      <c r="N803">
        <v>0</v>
      </c>
      <c r="O803" t="s">
        <v>17</v>
      </c>
      <c r="P803">
        <v>14</v>
      </c>
      <c r="Q803" t="s">
        <v>0</v>
      </c>
      <c r="R803">
        <v>10.7</v>
      </c>
      <c r="S803" t="s">
        <v>152</v>
      </c>
      <c r="T803">
        <v>1</v>
      </c>
      <c r="U803" t="s">
        <v>153</v>
      </c>
      <c r="V803">
        <v>4</v>
      </c>
      <c r="W803" t="s">
        <v>151</v>
      </c>
      <c r="X803">
        <v>2339</v>
      </c>
      <c r="Y803" t="s">
        <v>1</v>
      </c>
      <c r="Z803" t="s">
        <v>547</v>
      </c>
      <c r="AA803" t="s">
        <v>512</v>
      </c>
      <c r="AB803" t="s">
        <v>548</v>
      </c>
      <c r="AC803" t="s">
        <v>421</v>
      </c>
      <c r="AD803" t="s">
        <v>422</v>
      </c>
      <c r="AE803" t="s">
        <v>5</v>
      </c>
      <c r="AF803">
        <v>1</v>
      </c>
      <c r="AG803" t="s">
        <v>4</v>
      </c>
      <c r="AH803">
        <v>0</v>
      </c>
    </row>
    <row r="804" spans="1:54" x14ac:dyDescent="0.25">
      <c r="A804" t="str">
        <f t="shared" si="12"/>
        <v>feynman_II_10_9_4426</v>
      </c>
      <c r="B804" t="s">
        <v>68</v>
      </c>
      <c r="C804" t="s">
        <v>189</v>
      </c>
      <c r="D804">
        <v>7200</v>
      </c>
      <c r="E804" t="s">
        <v>190</v>
      </c>
      <c r="F804">
        <v>1000000</v>
      </c>
      <c r="G804" t="s">
        <v>191</v>
      </c>
      <c r="H804">
        <v>4426</v>
      </c>
      <c r="I804" t="s">
        <v>192</v>
      </c>
      <c r="J804">
        <v>1E-3</v>
      </c>
      <c r="K804" t="s">
        <v>3</v>
      </c>
      <c r="L804">
        <v>1</v>
      </c>
      <c r="M804" t="s">
        <v>2</v>
      </c>
      <c r="N804">
        <v>0</v>
      </c>
      <c r="O804" t="s">
        <v>17</v>
      </c>
      <c r="P804">
        <v>16</v>
      </c>
      <c r="Q804" t="s">
        <v>0</v>
      </c>
      <c r="R804">
        <v>13.2</v>
      </c>
      <c r="S804" t="s">
        <v>152</v>
      </c>
      <c r="T804">
        <v>1</v>
      </c>
      <c r="U804" t="s">
        <v>153</v>
      </c>
      <c r="V804">
        <v>4</v>
      </c>
      <c r="W804" t="s">
        <v>151</v>
      </c>
      <c r="X804">
        <v>2885</v>
      </c>
      <c r="Y804" t="s">
        <v>1</v>
      </c>
      <c r="Z804" t="s">
        <v>565</v>
      </c>
      <c r="AA804" t="s">
        <v>512</v>
      </c>
      <c r="AB804" t="s">
        <v>566</v>
      </c>
      <c r="AC804" t="s">
        <v>418</v>
      </c>
      <c r="AD804" t="s">
        <v>424</v>
      </c>
      <c r="AE804" t="s">
        <v>5</v>
      </c>
      <c r="AF804">
        <v>1</v>
      </c>
      <c r="AG804" t="s">
        <v>4</v>
      </c>
      <c r="AH804">
        <v>0</v>
      </c>
    </row>
    <row r="805" spans="1:54" x14ac:dyDescent="0.25">
      <c r="A805" t="str">
        <f t="shared" si="12"/>
        <v>feynman_I_38_12_4426</v>
      </c>
      <c r="B805" t="s">
        <v>104</v>
      </c>
      <c r="C805" t="s">
        <v>189</v>
      </c>
      <c r="D805">
        <v>7200</v>
      </c>
      <c r="E805" t="s">
        <v>190</v>
      </c>
      <c r="F805">
        <v>1000000</v>
      </c>
      <c r="G805" t="s">
        <v>191</v>
      </c>
      <c r="H805">
        <v>4426</v>
      </c>
      <c r="I805" t="s">
        <v>192</v>
      </c>
      <c r="J805">
        <v>1E-3</v>
      </c>
      <c r="K805" t="s">
        <v>3</v>
      </c>
      <c r="L805">
        <v>1</v>
      </c>
      <c r="M805" t="s">
        <v>2</v>
      </c>
      <c r="N805">
        <v>0</v>
      </c>
      <c r="O805" t="s">
        <v>17</v>
      </c>
      <c r="P805">
        <v>16</v>
      </c>
      <c r="Q805" t="s">
        <v>0</v>
      </c>
      <c r="R805">
        <v>824.3</v>
      </c>
      <c r="S805" t="s">
        <v>152</v>
      </c>
      <c r="T805">
        <v>3</v>
      </c>
      <c r="U805" t="s">
        <v>153</v>
      </c>
      <c r="V805">
        <v>68</v>
      </c>
      <c r="W805" t="s">
        <v>151</v>
      </c>
      <c r="X805">
        <v>135520</v>
      </c>
      <c r="Y805" t="s">
        <v>1</v>
      </c>
      <c r="Z805" t="s">
        <v>581</v>
      </c>
      <c r="AA805" t="s">
        <v>512</v>
      </c>
      <c r="AB805" t="s">
        <v>582</v>
      </c>
      <c r="AC805" t="s">
        <v>5</v>
      </c>
      <c r="AD805">
        <v>1</v>
      </c>
      <c r="AE805" t="s">
        <v>4</v>
      </c>
      <c r="AF805">
        <v>0</v>
      </c>
    </row>
    <row r="806" spans="1:54" x14ac:dyDescent="0.25">
      <c r="A806" t="str">
        <f t="shared" si="12"/>
        <v>feynman_II_15_4_4426</v>
      </c>
      <c r="B806" t="s">
        <v>70</v>
      </c>
      <c r="C806" t="s">
        <v>189</v>
      </c>
      <c r="D806">
        <v>7200</v>
      </c>
      <c r="E806" t="s">
        <v>190</v>
      </c>
      <c r="F806">
        <v>1000000</v>
      </c>
      <c r="G806" t="s">
        <v>191</v>
      </c>
      <c r="H806">
        <v>4426</v>
      </c>
      <c r="I806" t="s">
        <v>192</v>
      </c>
      <c r="J806">
        <v>1E-3</v>
      </c>
      <c r="K806" t="s">
        <v>3</v>
      </c>
      <c r="L806">
        <v>1</v>
      </c>
      <c r="M806" t="s">
        <v>2</v>
      </c>
      <c r="N806">
        <v>0</v>
      </c>
      <c r="O806" t="s">
        <v>17</v>
      </c>
      <c r="P806">
        <v>9</v>
      </c>
      <c r="Q806" t="s">
        <v>0</v>
      </c>
      <c r="R806">
        <v>13.5</v>
      </c>
      <c r="S806" t="s">
        <v>152</v>
      </c>
      <c r="T806">
        <v>1</v>
      </c>
      <c r="U806" t="s">
        <v>153</v>
      </c>
      <c r="V806">
        <v>6</v>
      </c>
      <c r="W806" t="s">
        <v>151</v>
      </c>
      <c r="X806">
        <v>2895</v>
      </c>
      <c r="Y806" t="s">
        <v>1</v>
      </c>
      <c r="Z806" t="s">
        <v>580</v>
      </c>
      <c r="AA806" t="s">
        <v>512</v>
      </c>
      <c r="AB806" t="e" cm="1">
        <f t="array" ref="AB806">-1*x0*X1*COS(X2)</f>
        <v>#NAME?</v>
      </c>
      <c r="AC806" t="s">
        <v>5</v>
      </c>
      <c r="AD806">
        <v>1</v>
      </c>
      <c r="AE806" t="s">
        <v>4</v>
      </c>
      <c r="AF806">
        <v>0</v>
      </c>
    </row>
    <row r="807" spans="1:54" x14ac:dyDescent="0.25">
      <c r="A807" t="str">
        <f t="shared" si="12"/>
        <v>feynman_II_36_38_4426</v>
      </c>
      <c r="B807" t="s">
        <v>149</v>
      </c>
      <c r="C807" t="s">
        <v>189</v>
      </c>
      <c r="D807">
        <v>7200</v>
      </c>
      <c r="E807" t="s">
        <v>190</v>
      </c>
      <c r="F807">
        <v>1000000</v>
      </c>
      <c r="G807" t="s">
        <v>191</v>
      </c>
      <c r="H807">
        <v>4426</v>
      </c>
      <c r="I807" t="s">
        <v>192</v>
      </c>
      <c r="J807">
        <v>1E-3</v>
      </c>
      <c r="K807" t="s">
        <v>3</v>
      </c>
      <c r="L807">
        <v>1</v>
      </c>
      <c r="M807" t="s">
        <v>2</v>
      </c>
      <c r="N807">
        <v>0</v>
      </c>
      <c r="O807" t="s">
        <v>17</v>
      </c>
      <c r="P807">
        <v>38</v>
      </c>
      <c r="Q807" t="s">
        <v>0</v>
      </c>
      <c r="R807">
        <v>208.4</v>
      </c>
      <c r="S807" t="s">
        <v>152</v>
      </c>
      <c r="T807">
        <v>1</v>
      </c>
      <c r="U807" t="s">
        <v>153</v>
      </c>
      <c r="V807">
        <v>12</v>
      </c>
      <c r="W807" t="s">
        <v>151</v>
      </c>
      <c r="X807">
        <v>30816</v>
      </c>
      <c r="Y807" t="s">
        <v>1</v>
      </c>
      <c r="Z807" t="s">
        <v>604</v>
      </c>
      <c r="AA807" t="s">
        <v>512</v>
      </c>
      <c r="AB807" t="s">
        <v>605</v>
      </c>
      <c r="AC807" t="s">
        <v>421</v>
      </c>
      <c r="AD807" t="s">
        <v>441</v>
      </c>
      <c r="AE807" t="s">
        <v>5</v>
      </c>
      <c r="AF807">
        <v>1</v>
      </c>
      <c r="AG807" t="s">
        <v>4</v>
      </c>
      <c r="AH807">
        <v>0</v>
      </c>
    </row>
    <row r="808" spans="1:54" x14ac:dyDescent="0.25">
      <c r="A808" t="str">
        <f t="shared" si="12"/>
        <v>feynman_I_50_26_4426</v>
      </c>
      <c r="B808" t="s">
        <v>105</v>
      </c>
      <c r="C808" t="s">
        <v>189</v>
      </c>
      <c r="D808">
        <v>7200</v>
      </c>
      <c r="E808" t="s">
        <v>190</v>
      </c>
      <c r="F808">
        <v>1000000</v>
      </c>
      <c r="G808" t="s">
        <v>191</v>
      </c>
      <c r="H808">
        <v>4426</v>
      </c>
      <c r="I808" t="s">
        <v>192</v>
      </c>
      <c r="J808">
        <v>1E-3</v>
      </c>
      <c r="K808" t="s">
        <v>3</v>
      </c>
      <c r="L808">
        <v>1</v>
      </c>
      <c r="M808" t="s">
        <v>2</v>
      </c>
      <c r="N808">
        <v>0</v>
      </c>
      <c r="O808" t="s">
        <v>17</v>
      </c>
      <c r="P808">
        <v>28</v>
      </c>
      <c r="Q808" t="s">
        <v>0</v>
      </c>
      <c r="R808">
        <v>206.3</v>
      </c>
      <c r="S808" t="s">
        <v>152</v>
      </c>
      <c r="T808">
        <v>1</v>
      </c>
      <c r="U808" t="s">
        <v>153</v>
      </c>
      <c r="V808">
        <v>16</v>
      </c>
      <c r="W808" t="s">
        <v>151</v>
      </c>
      <c r="X808">
        <v>30471</v>
      </c>
      <c r="Y808" t="s">
        <v>1</v>
      </c>
      <c r="Z808" t="s">
        <v>646</v>
      </c>
      <c r="AA808" t="s">
        <v>512</v>
      </c>
      <c r="AB808" t="s">
        <v>647</v>
      </c>
      <c r="AC808" t="s">
        <v>421</v>
      </c>
      <c r="AD808" t="s">
        <v>497</v>
      </c>
      <c r="AE808" t="s">
        <v>421</v>
      </c>
      <c r="AF808" t="s">
        <v>498</v>
      </c>
      <c r="AG808" t="s">
        <v>5</v>
      </c>
      <c r="AH808">
        <v>1</v>
      </c>
      <c r="AI808" t="s">
        <v>4</v>
      </c>
      <c r="AJ808">
        <v>0</v>
      </c>
    </row>
    <row r="809" spans="1:54" x14ac:dyDescent="0.25">
      <c r="A809" t="str">
        <f t="shared" si="12"/>
        <v>feynman_II_13_34_4426</v>
      </c>
      <c r="B809" t="s">
        <v>56</v>
      </c>
      <c r="C809" t="s">
        <v>189</v>
      </c>
      <c r="D809">
        <v>7200</v>
      </c>
      <c r="E809" t="s">
        <v>190</v>
      </c>
      <c r="F809">
        <v>1000000</v>
      </c>
      <c r="G809" t="s">
        <v>191</v>
      </c>
      <c r="H809">
        <v>4426</v>
      </c>
      <c r="I809" t="s">
        <v>192</v>
      </c>
      <c r="J809">
        <v>1E-3</v>
      </c>
      <c r="K809" t="s">
        <v>3</v>
      </c>
      <c r="L809">
        <v>0.9999825</v>
      </c>
      <c r="M809" t="s">
        <v>2</v>
      </c>
      <c r="N809">
        <v>8.8126000000000003E-3</v>
      </c>
      <c r="O809" t="s">
        <v>17</v>
      </c>
      <c r="P809">
        <v>24</v>
      </c>
      <c r="Q809" t="s">
        <v>0</v>
      </c>
      <c r="R809">
        <v>6194.6</v>
      </c>
      <c r="S809" t="s">
        <v>152</v>
      </c>
      <c r="T809">
        <v>8</v>
      </c>
      <c r="U809" t="s">
        <v>153</v>
      </c>
      <c r="V809">
        <v>751</v>
      </c>
      <c r="W809" t="s">
        <v>151</v>
      </c>
      <c r="X809">
        <v>1000448</v>
      </c>
      <c r="Y809" t="s">
        <v>1</v>
      </c>
      <c r="Z809" t="s">
        <v>2333</v>
      </c>
      <c r="AA809" t="s">
        <v>512</v>
      </c>
      <c r="AB809" t="s">
        <v>2334</v>
      </c>
      <c r="AC809" t="s">
        <v>418</v>
      </c>
      <c r="AD809" t="s">
        <v>2335</v>
      </c>
      <c r="AE809" t="s">
        <v>418</v>
      </c>
      <c r="AF809" t="s">
        <v>482</v>
      </c>
      <c r="AG809" t="s">
        <v>421</v>
      </c>
      <c r="AH809">
        <v>2.3804086487999999E-3</v>
      </c>
      <c r="AI809" t="s">
        <v>5</v>
      </c>
      <c r="AJ809">
        <v>0.99998129999999996</v>
      </c>
      <c r="AK809" t="s">
        <v>4</v>
      </c>
      <c r="AL809">
        <v>9.1223999999999993E-3</v>
      </c>
    </row>
    <row r="810" spans="1:54" x14ac:dyDescent="0.25">
      <c r="A810" t="str">
        <f t="shared" si="12"/>
        <v>feynman_III_8_54_21962</v>
      </c>
      <c r="B810" t="s">
        <v>74</v>
      </c>
      <c r="C810" t="s">
        <v>189</v>
      </c>
      <c r="D810">
        <v>7200</v>
      </c>
      <c r="E810" t="s">
        <v>190</v>
      </c>
      <c r="F810">
        <v>1000000</v>
      </c>
      <c r="G810" t="s">
        <v>191</v>
      </c>
      <c r="H810">
        <v>21962</v>
      </c>
      <c r="I810" t="s">
        <v>192</v>
      </c>
      <c r="J810">
        <v>1E-3</v>
      </c>
      <c r="K810" t="s">
        <v>3</v>
      </c>
      <c r="L810">
        <v>0.98339799999999999</v>
      </c>
      <c r="M810" t="s">
        <v>2</v>
      </c>
      <c r="N810">
        <v>4.5529199999999999E-2</v>
      </c>
      <c r="O810" t="s">
        <v>17</v>
      </c>
      <c r="P810">
        <v>52</v>
      </c>
      <c r="Q810" t="s">
        <v>0</v>
      </c>
      <c r="R810">
        <v>7200.5</v>
      </c>
      <c r="S810" t="s">
        <v>152</v>
      </c>
      <c r="T810">
        <v>10</v>
      </c>
      <c r="U810" t="s">
        <v>153</v>
      </c>
      <c r="V810">
        <v>271</v>
      </c>
      <c r="W810" t="s">
        <v>151</v>
      </c>
      <c r="X810">
        <v>980158</v>
      </c>
      <c r="Y810" t="s">
        <v>1</v>
      </c>
      <c r="Z810" t="s">
        <v>2336</v>
      </c>
      <c r="AA810" t="s">
        <v>512</v>
      </c>
      <c r="AB810">
        <v>0.5000970503512</v>
      </c>
      <c r="AC810" t="s">
        <v>418</v>
      </c>
      <c r="AD810" t="s">
        <v>2337</v>
      </c>
      <c r="AE810" t="s">
        <v>421</v>
      </c>
      <c r="AF810" t="s">
        <v>2084</v>
      </c>
      <c r="AG810" t="s">
        <v>421</v>
      </c>
      <c r="AH810" t="s">
        <v>1547</v>
      </c>
      <c r="AI810" t="s">
        <v>421</v>
      </c>
      <c r="AJ810" t="s">
        <v>2338</v>
      </c>
      <c r="AK810" t="s">
        <v>421</v>
      </c>
      <c r="AL810" t="s">
        <v>2339</v>
      </c>
      <c r="AM810" t="s">
        <v>421</v>
      </c>
      <c r="AN810" t="s">
        <v>2340</v>
      </c>
      <c r="AO810" t="s">
        <v>5</v>
      </c>
      <c r="AP810">
        <v>0.98366410000000004</v>
      </c>
      <c r="AQ810" t="s">
        <v>4</v>
      </c>
      <c r="AR810">
        <v>4.5210100000000003E-2</v>
      </c>
    </row>
    <row r="811" spans="1:54" x14ac:dyDescent="0.25">
      <c r="A811" t="str">
        <f t="shared" si="12"/>
        <v>feynman_test_7_29910</v>
      </c>
      <c r="B811" t="s">
        <v>118</v>
      </c>
      <c r="C811" t="s">
        <v>189</v>
      </c>
      <c r="D811">
        <v>7200</v>
      </c>
      <c r="E811" t="s">
        <v>190</v>
      </c>
      <c r="F811">
        <v>1000000</v>
      </c>
      <c r="G811" t="s">
        <v>191</v>
      </c>
      <c r="H811">
        <v>29910</v>
      </c>
      <c r="I811" t="s">
        <v>192</v>
      </c>
      <c r="J811">
        <v>1E-3</v>
      </c>
      <c r="K811" t="s">
        <v>3</v>
      </c>
      <c r="L811">
        <v>0.99959390000000004</v>
      </c>
      <c r="M811" t="s">
        <v>2</v>
      </c>
      <c r="N811">
        <v>2.4825699999999999E-2</v>
      </c>
      <c r="O811" t="s">
        <v>17</v>
      </c>
      <c r="P811">
        <v>22</v>
      </c>
      <c r="Q811" t="s">
        <v>0</v>
      </c>
      <c r="R811">
        <v>5674.8</v>
      </c>
      <c r="S811" t="s">
        <v>152</v>
      </c>
      <c r="T811">
        <v>7</v>
      </c>
      <c r="U811" t="s">
        <v>153</v>
      </c>
      <c r="V811">
        <v>866</v>
      </c>
      <c r="W811" t="s">
        <v>151</v>
      </c>
      <c r="X811">
        <v>1000534</v>
      </c>
      <c r="Y811" t="s">
        <v>1</v>
      </c>
      <c r="Z811" t="e" cm="1">
        <f t="array" aca="1" ref="Z811" ca="1">-0.1163872910416+(2.9566657700257*pow((x0*X1),0.5))+(((-0.0998238325158*X2)*pow(X3,2))*pow(X4,-2))</f>
        <v>#NAME?</v>
      </c>
      <c r="AA811" t="s">
        <v>512</v>
      </c>
      <c r="AB811" t="s">
        <v>2341</v>
      </c>
      <c r="AC811" t="s">
        <v>421</v>
      </c>
      <c r="AD811" t="s">
        <v>2342</v>
      </c>
      <c r="AE811" t="s">
        <v>418</v>
      </c>
      <c r="AF811">
        <v>0.11638729104160001</v>
      </c>
      <c r="AG811" t="s">
        <v>5</v>
      </c>
      <c r="AH811">
        <v>0.99956639999999997</v>
      </c>
      <c r="AI811" t="s">
        <v>4</v>
      </c>
      <c r="AJ811">
        <v>2.5811199999999999E-2</v>
      </c>
    </row>
    <row r="812" spans="1:54" x14ac:dyDescent="0.25">
      <c r="A812" t="str">
        <f t="shared" si="12"/>
        <v>feynman_test_20_16850</v>
      </c>
      <c r="B812" t="s">
        <v>148</v>
      </c>
      <c r="C812" t="s">
        <v>189</v>
      </c>
      <c r="D812">
        <v>7200</v>
      </c>
      <c r="E812" t="s">
        <v>190</v>
      </c>
      <c r="F812">
        <v>1000000</v>
      </c>
      <c r="G812" t="s">
        <v>191</v>
      </c>
      <c r="H812">
        <v>16850</v>
      </c>
      <c r="I812" t="s">
        <v>192</v>
      </c>
      <c r="J812">
        <v>1E-3</v>
      </c>
      <c r="K812" t="s">
        <v>3</v>
      </c>
      <c r="L812">
        <v>0.54218259999999996</v>
      </c>
      <c r="M812" t="s">
        <v>2</v>
      </c>
      <c r="N812">
        <v>9.7584716</v>
      </c>
      <c r="O812" t="s">
        <v>17</v>
      </c>
      <c r="P812">
        <v>88</v>
      </c>
      <c r="Q812" t="s">
        <v>0</v>
      </c>
      <c r="R812">
        <v>7202.7</v>
      </c>
      <c r="S812" t="s">
        <v>152</v>
      </c>
      <c r="T812">
        <v>4</v>
      </c>
      <c r="U812" t="s">
        <v>153</v>
      </c>
      <c r="V812">
        <v>181</v>
      </c>
      <c r="W812" t="s">
        <v>151</v>
      </c>
      <c r="X812">
        <v>924906</v>
      </c>
      <c r="Y812" t="s">
        <v>1</v>
      </c>
      <c r="Z812" t="s">
        <v>2343</v>
      </c>
      <c r="AA812" t="s">
        <v>512</v>
      </c>
      <c r="AB812" t="s">
        <v>2344</v>
      </c>
      <c r="AC812" t="s">
        <v>421</v>
      </c>
      <c r="AD812" t="s">
        <v>2345</v>
      </c>
      <c r="AE812" t="s">
        <v>421</v>
      </c>
      <c r="AF812" t="s">
        <v>2346</v>
      </c>
      <c r="AG812" t="s">
        <v>421</v>
      </c>
      <c r="AH812" t="s">
        <v>2347</v>
      </c>
      <c r="AI812" t="s">
        <v>421</v>
      </c>
      <c r="AJ812" t="s">
        <v>2348</v>
      </c>
      <c r="AK812" t="s">
        <v>421</v>
      </c>
      <c r="AL812" t="s">
        <v>2349</v>
      </c>
      <c r="AM812" t="s">
        <v>421</v>
      </c>
      <c r="AN812" t="s">
        <v>2350</v>
      </c>
      <c r="AO812" t="s">
        <v>421</v>
      </c>
      <c r="AP812" t="s">
        <v>2351</v>
      </c>
      <c r="AQ812" t="s">
        <v>421</v>
      </c>
      <c r="AR812">
        <v>9.0159828981599993E-2</v>
      </c>
      <c r="AS812" t="s">
        <v>5</v>
      </c>
      <c r="AT812">
        <v>0.43434859999999997</v>
      </c>
      <c r="AU812" t="s">
        <v>4</v>
      </c>
      <c r="AV812">
        <v>12.505905</v>
      </c>
    </row>
    <row r="813" spans="1:54" x14ac:dyDescent="0.25">
      <c r="A813" t="str">
        <f t="shared" si="12"/>
        <v>feynman_III_9_52_29910</v>
      </c>
      <c r="B813" t="s">
        <v>141</v>
      </c>
      <c r="C813" t="s">
        <v>189</v>
      </c>
      <c r="D813">
        <v>7200</v>
      </c>
      <c r="E813" t="s">
        <v>190</v>
      </c>
      <c r="F813">
        <v>1000000</v>
      </c>
      <c r="G813" t="s">
        <v>191</v>
      </c>
      <c r="H813">
        <v>29910</v>
      </c>
      <c r="I813" t="s">
        <v>192</v>
      </c>
      <c r="J813">
        <v>1E-3</v>
      </c>
      <c r="K813" t="s">
        <v>3</v>
      </c>
      <c r="L813">
        <v>0.99777610000000005</v>
      </c>
      <c r="M813" t="s">
        <v>2</v>
      </c>
      <c r="N813">
        <v>0.67890839999999997</v>
      </c>
      <c r="O813" t="s">
        <v>17</v>
      </c>
      <c r="P813">
        <v>102</v>
      </c>
      <c r="Q813" t="s">
        <v>0</v>
      </c>
      <c r="R813">
        <v>7203.9</v>
      </c>
      <c r="S813" t="s">
        <v>152</v>
      </c>
      <c r="T813">
        <v>4</v>
      </c>
      <c r="U813" t="s">
        <v>153</v>
      </c>
      <c r="V813">
        <v>178</v>
      </c>
      <c r="W813" t="s">
        <v>151</v>
      </c>
      <c r="X813">
        <v>808104</v>
      </c>
      <c r="Y813" t="s">
        <v>1</v>
      </c>
      <c r="Z813" t="s">
        <v>2352</v>
      </c>
      <c r="AA813" t="s">
        <v>512</v>
      </c>
      <c r="AB813" t="s">
        <v>2353</v>
      </c>
      <c r="AC813" t="s">
        <v>418</v>
      </c>
      <c r="AD813" t="s">
        <v>2354</v>
      </c>
      <c r="AE813" t="s">
        <v>418</v>
      </c>
      <c r="AF813" t="s">
        <v>2355</v>
      </c>
      <c r="AG813" t="s">
        <v>421</v>
      </c>
      <c r="AH813" t="s">
        <v>2356</v>
      </c>
      <c r="AI813" t="s">
        <v>421</v>
      </c>
      <c r="AJ813" t="s">
        <v>2357</v>
      </c>
      <c r="AK813" t="s">
        <v>421</v>
      </c>
      <c r="AL813" t="s">
        <v>2358</v>
      </c>
      <c r="AM813" t="s">
        <v>418</v>
      </c>
      <c r="AN813" t="s">
        <v>2355</v>
      </c>
      <c r="AO813" t="s">
        <v>421</v>
      </c>
      <c r="AP813" t="s">
        <v>2359</v>
      </c>
      <c r="AQ813" t="s">
        <v>421</v>
      </c>
      <c r="AR813" t="s">
        <v>2360</v>
      </c>
      <c r="AS813" t="s">
        <v>418</v>
      </c>
      <c r="AT813" t="s">
        <v>2355</v>
      </c>
      <c r="AU813" t="s">
        <v>421</v>
      </c>
      <c r="AV813" t="s">
        <v>2361</v>
      </c>
      <c r="AW813" t="s">
        <v>421</v>
      </c>
      <c r="AX813" t="s">
        <v>2362</v>
      </c>
      <c r="AY813" t="s">
        <v>5</v>
      </c>
      <c r="AZ813">
        <v>0.99768500000000004</v>
      </c>
      <c r="BA813" t="s">
        <v>4</v>
      </c>
      <c r="BB813">
        <v>0.68302399999999996</v>
      </c>
    </row>
    <row r="814" spans="1:54" x14ac:dyDescent="0.25">
      <c r="A814" t="str">
        <f t="shared" si="12"/>
        <v>feynman_II_6_15a_4426</v>
      </c>
      <c r="B814" t="s">
        <v>142</v>
      </c>
      <c r="C814" t="s">
        <v>189</v>
      </c>
      <c r="D814">
        <v>7200</v>
      </c>
      <c r="E814" t="s">
        <v>190</v>
      </c>
      <c r="F814">
        <v>1000000</v>
      </c>
      <c r="G814" t="s">
        <v>191</v>
      </c>
      <c r="H814">
        <v>4426</v>
      </c>
      <c r="I814" t="s">
        <v>192</v>
      </c>
      <c r="J814">
        <v>1E-3</v>
      </c>
      <c r="K814" t="s">
        <v>3</v>
      </c>
      <c r="L814">
        <v>0.99926440000000005</v>
      </c>
      <c r="M814" t="s">
        <v>2</v>
      </c>
      <c r="N814">
        <v>1.01245E-2</v>
      </c>
      <c r="O814" t="s">
        <v>17</v>
      </c>
      <c r="P814">
        <v>32</v>
      </c>
      <c r="Q814" t="s">
        <v>0</v>
      </c>
      <c r="R814">
        <v>6456.4</v>
      </c>
      <c r="S814" t="s">
        <v>152</v>
      </c>
      <c r="T814">
        <v>4</v>
      </c>
      <c r="U814" t="s">
        <v>153</v>
      </c>
      <c r="V814">
        <v>995</v>
      </c>
      <c r="W814" t="s">
        <v>151</v>
      </c>
      <c r="X814">
        <v>1001698</v>
      </c>
      <c r="Y814" t="s">
        <v>1</v>
      </c>
      <c r="Z814" t="s">
        <v>2363</v>
      </c>
      <c r="AA814" t="s">
        <v>512</v>
      </c>
      <c r="AB814" t="s">
        <v>2364</v>
      </c>
      <c r="AC814" t="s">
        <v>421</v>
      </c>
      <c r="AD814" t="s">
        <v>2365</v>
      </c>
      <c r="AE814" t="s">
        <v>5</v>
      </c>
      <c r="AF814">
        <v>0.99930759999999996</v>
      </c>
      <c r="AG814" t="s">
        <v>4</v>
      </c>
      <c r="AH814">
        <v>9.9685999999999993E-3</v>
      </c>
    </row>
    <row r="815" spans="1:54" x14ac:dyDescent="0.25">
      <c r="A815" t="str">
        <f t="shared" si="12"/>
        <v>feynman_III_14_14_29910</v>
      </c>
      <c r="B815" t="s">
        <v>119</v>
      </c>
      <c r="C815" t="s">
        <v>189</v>
      </c>
      <c r="D815">
        <v>7200</v>
      </c>
      <c r="E815" t="s">
        <v>190</v>
      </c>
      <c r="F815">
        <v>1000000</v>
      </c>
      <c r="G815" t="s">
        <v>191</v>
      </c>
      <c r="H815">
        <v>29910</v>
      </c>
      <c r="I815" t="s">
        <v>192</v>
      </c>
      <c r="J815">
        <v>1E-3</v>
      </c>
      <c r="K815" t="s">
        <v>3</v>
      </c>
      <c r="L815">
        <v>0.99980469999999999</v>
      </c>
      <c r="M815" t="s">
        <v>2</v>
      </c>
      <c r="N815">
        <v>9.6540000000000001E-2</v>
      </c>
      <c r="O815" t="s">
        <v>17</v>
      </c>
      <c r="P815">
        <v>44</v>
      </c>
      <c r="Q815" t="s">
        <v>0</v>
      </c>
      <c r="R815">
        <v>7203.1</v>
      </c>
      <c r="S815" t="s">
        <v>152</v>
      </c>
      <c r="T815">
        <v>5</v>
      </c>
      <c r="U815" t="s">
        <v>153</v>
      </c>
      <c r="V815">
        <v>238</v>
      </c>
      <c r="W815" t="s">
        <v>151</v>
      </c>
      <c r="X815">
        <v>900789</v>
      </c>
      <c r="Y815" t="s">
        <v>1</v>
      </c>
      <c r="Z815" t="s">
        <v>2366</v>
      </c>
      <c r="AA815" t="s">
        <v>512</v>
      </c>
      <c r="AB815" t="s">
        <v>2367</v>
      </c>
      <c r="AC815" t="s">
        <v>421</v>
      </c>
      <c r="AD815" t="s">
        <v>2368</v>
      </c>
      <c r="AE815" t="s">
        <v>421</v>
      </c>
      <c r="AF815" t="s">
        <v>2369</v>
      </c>
      <c r="AG815" t="s">
        <v>5</v>
      </c>
      <c r="AH815">
        <v>0.99978979999999995</v>
      </c>
      <c r="AI815" t="s">
        <v>4</v>
      </c>
      <c r="AJ815">
        <v>9.9299200000000004E-2</v>
      </c>
    </row>
    <row r="816" spans="1:54" x14ac:dyDescent="0.25">
      <c r="A816" t="str">
        <f t="shared" si="12"/>
        <v>feynman_I_29_16_4426</v>
      </c>
      <c r="B816" t="s">
        <v>88</v>
      </c>
      <c r="C816" t="s">
        <v>189</v>
      </c>
      <c r="D816">
        <v>7200</v>
      </c>
      <c r="E816" t="s">
        <v>190</v>
      </c>
      <c r="F816">
        <v>1000000</v>
      </c>
      <c r="G816" t="s">
        <v>191</v>
      </c>
      <c r="H816">
        <v>4426</v>
      </c>
      <c r="I816" t="s">
        <v>192</v>
      </c>
      <c r="J816">
        <v>1E-3</v>
      </c>
      <c r="K816" t="s">
        <v>3</v>
      </c>
      <c r="L816">
        <v>0.99031389999999997</v>
      </c>
      <c r="M816" t="s">
        <v>2</v>
      </c>
      <c r="N816">
        <v>0.18910440000000001</v>
      </c>
      <c r="O816" t="s">
        <v>17</v>
      </c>
      <c r="P816">
        <v>53</v>
      </c>
      <c r="Q816" t="s">
        <v>0</v>
      </c>
      <c r="R816">
        <v>7202.3</v>
      </c>
      <c r="S816" t="s">
        <v>152</v>
      </c>
      <c r="T816">
        <v>4</v>
      </c>
      <c r="U816" t="s">
        <v>153</v>
      </c>
      <c r="V816">
        <v>296</v>
      </c>
      <c r="W816" t="s">
        <v>151</v>
      </c>
      <c r="X816">
        <v>996542</v>
      </c>
      <c r="Y816" t="s">
        <v>1</v>
      </c>
      <c r="Z816" t="e" cm="1">
        <f t="array" aca="1" ref="Z816" ca="1">-5.0238860819332+(3.2885721348664*LOG((((5.1415926535898*SIN(pow(x0,-1)))+(x0*pow((X2+(-1*X3)),2)))+(pow(x0,2)*SIN(pow(X1,-2))))))+(0.8630147443994*X1)+(-0.2749387154439*pow((X2+(-1*X3)),2))+((-0.4160590829378*x0)*pow(X1,-2))</f>
        <v>#NAME?</v>
      </c>
      <c r="AA816" t="s">
        <v>512</v>
      </c>
      <c r="AB816" t="s">
        <v>2370</v>
      </c>
      <c r="AC816" t="s">
        <v>421</v>
      </c>
      <c r="AD816" t="s">
        <v>2371</v>
      </c>
      <c r="AE816" t="s">
        <v>418</v>
      </c>
      <c r="AF816" t="s">
        <v>2372</v>
      </c>
      <c r="AG816" t="s">
        <v>418</v>
      </c>
      <c r="AH816" t="s">
        <v>1061</v>
      </c>
      <c r="AI816" t="s">
        <v>421</v>
      </c>
      <c r="AJ816" t="s">
        <v>2373</v>
      </c>
      <c r="AK816" t="s">
        <v>418</v>
      </c>
      <c r="AL816" t="s">
        <v>1061</v>
      </c>
      <c r="AM816" t="s">
        <v>421</v>
      </c>
      <c r="AN816" t="s">
        <v>2374</v>
      </c>
      <c r="AO816" t="s">
        <v>421</v>
      </c>
      <c r="AP816" t="s">
        <v>2375</v>
      </c>
      <c r="AQ816" t="s">
        <v>418</v>
      </c>
      <c r="AR816">
        <v>5.0238860819331999</v>
      </c>
      <c r="AS816" t="s">
        <v>5</v>
      </c>
      <c r="AT816">
        <v>0.98995359999999999</v>
      </c>
      <c r="AU816" t="s">
        <v>4</v>
      </c>
      <c r="AV816">
        <v>0.1915859</v>
      </c>
    </row>
    <row r="817" spans="1:78" x14ac:dyDescent="0.25">
      <c r="A817" t="str">
        <f t="shared" si="12"/>
        <v>feynman_II_2_42_4426</v>
      </c>
      <c r="B817" t="s">
        <v>127</v>
      </c>
      <c r="C817" t="s">
        <v>189</v>
      </c>
      <c r="D817">
        <v>7200</v>
      </c>
      <c r="E817" t="s">
        <v>190</v>
      </c>
      <c r="F817">
        <v>1000000</v>
      </c>
      <c r="G817" t="s">
        <v>191</v>
      </c>
      <c r="H817">
        <v>4426</v>
      </c>
      <c r="I817" t="s">
        <v>192</v>
      </c>
      <c r="J817">
        <v>1E-3</v>
      </c>
      <c r="K817" t="s">
        <v>3</v>
      </c>
      <c r="L817">
        <v>1</v>
      </c>
      <c r="M817" t="s">
        <v>2</v>
      </c>
      <c r="N817">
        <v>0</v>
      </c>
      <c r="O817" t="s">
        <v>17</v>
      </c>
      <c r="P817">
        <v>24</v>
      </c>
      <c r="Q817" t="s">
        <v>0</v>
      </c>
      <c r="R817">
        <v>429.9</v>
      </c>
      <c r="S817" t="s">
        <v>152</v>
      </c>
      <c r="T817">
        <v>3</v>
      </c>
      <c r="U817" t="s">
        <v>153</v>
      </c>
      <c r="V817">
        <v>25</v>
      </c>
      <c r="W817" t="s">
        <v>151</v>
      </c>
      <c r="X817">
        <v>56359</v>
      </c>
      <c r="Y817" t="s">
        <v>1</v>
      </c>
      <c r="Z817" t="s">
        <v>725</v>
      </c>
      <c r="AA817" t="s">
        <v>512</v>
      </c>
      <c r="AB817" t="s">
        <v>1145</v>
      </c>
      <c r="AC817" t="s">
        <v>421</v>
      </c>
      <c r="AD817" t="s">
        <v>1146</v>
      </c>
      <c r="AE817" t="s">
        <v>5</v>
      </c>
      <c r="AF817">
        <v>1</v>
      </c>
      <c r="AG817" t="s">
        <v>4</v>
      </c>
      <c r="AH817">
        <v>0</v>
      </c>
    </row>
    <row r="818" spans="1:78" x14ac:dyDescent="0.25">
      <c r="A818" t="str">
        <f t="shared" si="12"/>
        <v>feynman_I_39_1_21962</v>
      </c>
      <c r="B818" t="s">
        <v>39</v>
      </c>
      <c r="C818" t="s">
        <v>189</v>
      </c>
      <c r="D818">
        <v>7200</v>
      </c>
      <c r="E818" t="s">
        <v>190</v>
      </c>
      <c r="F818">
        <v>1000000</v>
      </c>
      <c r="G818" t="s">
        <v>191</v>
      </c>
      <c r="H818">
        <v>21962</v>
      </c>
      <c r="I818" t="s">
        <v>192</v>
      </c>
      <c r="J818">
        <v>1E-3</v>
      </c>
      <c r="K818" t="s">
        <v>3</v>
      </c>
      <c r="L818">
        <v>1</v>
      </c>
      <c r="M818" t="s">
        <v>2</v>
      </c>
      <c r="N818">
        <v>0</v>
      </c>
      <c r="O818" t="s">
        <v>17</v>
      </c>
      <c r="P818">
        <v>6</v>
      </c>
      <c r="Q818" t="s">
        <v>0</v>
      </c>
      <c r="R818">
        <v>2.2999999999999998</v>
      </c>
      <c r="S818" t="s">
        <v>152</v>
      </c>
      <c r="T818">
        <v>1</v>
      </c>
      <c r="U818" t="s">
        <v>153</v>
      </c>
      <c r="V818">
        <v>2</v>
      </c>
      <c r="W818" t="s">
        <v>151</v>
      </c>
      <c r="X818">
        <v>520</v>
      </c>
      <c r="Y818" t="s">
        <v>1</v>
      </c>
      <c r="Z818" t="s">
        <v>515</v>
      </c>
      <c r="AA818" t="s">
        <v>512</v>
      </c>
      <c r="AB818" t="s">
        <v>516</v>
      </c>
      <c r="AC818" t="s">
        <v>5</v>
      </c>
      <c r="AD818">
        <v>1</v>
      </c>
      <c r="AE818" t="s">
        <v>4</v>
      </c>
      <c r="AF818">
        <v>0</v>
      </c>
    </row>
    <row r="819" spans="1:78" x14ac:dyDescent="0.25">
      <c r="A819" t="str">
        <f t="shared" si="12"/>
        <v>feynman_II_34_2_21962</v>
      </c>
      <c r="B819" t="s">
        <v>63</v>
      </c>
      <c r="C819" t="s">
        <v>189</v>
      </c>
      <c r="D819">
        <v>7200</v>
      </c>
      <c r="E819" t="s">
        <v>190</v>
      </c>
      <c r="F819">
        <v>1000000</v>
      </c>
      <c r="G819" t="s">
        <v>191</v>
      </c>
      <c r="H819">
        <v>21962</v>
      </c>
      <c r="I819" t="s">
        <v>192</v>
      </c>
      <c r="J819">
        <v>1E-3</v>
      </c>
      <c r="K819" t="s">
        <v>3</v>
      </c>
      <c r="L819">
        <v>1</v>
      </c>
      <c r="M819" t="s">
        <v>2</v>
      </c>
      <c r="N819">
        <v>0</v>
      </c>
      <c r="O819" t="s">
        <v>17</v>
      </c>
      <c r="P819">
        <v>8</v>
      </c>
      <c r="Q819" t="s">
        <v>0</v>
      </c>
      <c r="R819">
        <v>5.7</v>
      </c>
      <c r="S819" t="s">
        <v>152</v>
      </c>
      <c r="T819">
        <v>1</v>
      </c>
      <c r="U819" t="s">
        <v>153</v>
      </c>
      <c r="V819">
        <v>3</v>
      </c>
      <c r="W819" t="s">
        <v>151</v>
      </c>
      <c r="X819">
        <v>1362</v>
      </c>
      <c r="Y819" t="s">
        <v>1</v>
      </c>
      <c r="Z819" t="s">
        <v>529</v>
      </c>
      <c r="AA819" t="s">
        <v>512</v>
      </c>
      <c r="AB819" t="s">
        <v>530</v>
      </c>
      <c r="AC819" t="s">
        <v>5</v>
      </c>
      <c r="AD819">
        <v>1</v>
      </c>
      <c r="AE819" t="s">
        <v>4</v>
      </c>
      <c r="AF819">
        <v>0</v>
      </c>
    </row>
    <row r="820" spans="1:78" x14ac:dyDescent="0.25">
      <c r="A820" t="str">
        <f t="shared" si="12"/>
        <v>feynman_III_15_27_21962</v>
      </c>
      <c r="B820" t="s">
        <v>59</v>
      </c>
      <c r="C820" t="s">
        <v>189</v>
      </c>
      <c r="D820">
        <v>7200</v>
      </c>
      <c r="E820" t="s">
        <v>190</v>
      </c>
      <c r="F820">
        <v>1000000</v>
      </c>
      <c r="G820" t="s">
        <v>191</v>
      </c>
      <c r="H820">
        <v>21962</v>
      </c>
      <c r="I820" t="s">
        <v>192</v>
      </c>
      <c r="J820">
        <v>1E-3</v>
      </c>
      <c r="K820" t="s">
        <v>3</v>
      </c>
      <c r="L820">
        <v>1</v>
      </c>
      <c r="M820" t="s">
        <v>2</v>
      </c>
      <c r="N820">
        <v>0</v>
      </c>
      <c r="O820" t="s">
        <v>17</v>
      </c>
      <c r="P820">
        <v>12</v>
      </c>
      <c r="Q820" t="s">
        <v>0</v>
      </c>
      <c r="R820">
        <v>8</v>
      </c>
      <c r="S820" t="s">
        <v>152</v>
      </c>
      <c r="T820">
        <v>1</v>
      </c>
      <c r="U820" t="s">
        <v>153</v>
      </c>
      <c r="V820">
        <v>3</v>
      </c>
      <c r="W820" t="s">
        <v>151</v>
      </c>
      <c r="X820">
        <v>1774</v>
      </c>
      <c r="Y820" t="s">
        <v>1</v>
      </c>
      <c r="Z820" t="s">
        <v>545</v>
      </c>
      <c r="AA820" t="s">
        <v>512</v>
      </c>
      <c r="AB820" t="s">
        <v>546</v>
      </c>
      <c r="AC820" t="s">
        <v>5</v>
      </c>
      <c r="AD820">
        <v>1</v>
      </c>
      <c r="AE820" t="s">
        <v>4</v>
      </c>
      <c r="AF820">
        <v>0</v>
      </c>
    </row>
    <row r="821" spans="1:78" x14ac:dyDescent="0.25">
      <c r="A821" t="str">
        <f t="shared" si="12"/>
        <v>feynman_I_39_22_21962</v>
      </c>
      <c r="B821" t="s">
        <v>99</v>
      </c>
      <c r="C821" t="s">
        <v>189</v>
      </c>
      <c r="D821">
        <v>7200</v>
      </c>
      <c r="E821" t="s">
        <v>190</v>
      </c>
      <c r="F821">
        <v>1000000</v>
      </c>
      <c r="G821" t="s">
        <v>191</v>
      </c>
      <c r="H821">
        <v>21962</v>
      </c>
      <c r="I821" t="s">
        <v>192</v>
      </c>
      <c r="J821">
        <v>1E-3</v>
      </c>
      <c r="K821" t="s">
        <v>3</v>
      </c>
      <c r="L821">
        <v>1</v>
      </c>
      <c r="M821" t="s">
        <v>2</v>
      </c>
      <c r="N821">
        <v>0</v>
      </c>
      <c r="O821" t="s">
        <v>17</v>
      </c>
      <c r="P821">
        <v>12</v>
      </c>
      <c r="Q821" t="s">
        <v>0</v>
      </c>
      <c r="R821">
        <v>12.1</v>
      </c>
      <c r="S821" t="s">
        <v>152</v>
      </c>
      <c r="T821">
        <v>1</v>
      </c>
      <c r="U821" t="s">
        <v>153</v>
      </c>
      <c r="V821">
        <v>4</v>
      </c>
      <c r="W821" t="s">
        <v>151</v>
      </c>
      <c r="X821">
        <v>2582</v>
      </c>
      <c r="Y821" t="s">
        <v>1</v>
      </c>
      <c r="Z821" t="s">
        <v>551</v>
      </c>
      <c r="AA821" t="s">
        <v>512</v>
      </c>
      <c r="AB821" t="s">
        <v>552</v>
      </c>
      <c r="AC821" t="s">
        <v>5</v>
      </c>
      <c r="AD821">
        <v>1</v>
      </c>
      <c r="AE821" t="s">
        <v>4</v>
      </c>
      <c r="AF821">
        <v>0</v>
      </c>
    </row>
    <row r="822" spans="1:78" x14ac:dyDescent="0.25">
      <c r="A822" t="str">
        <f t="shared" si="12"/>
        <v>feynman_III_10_19_29910</v>
      </c>
      <c r="B822" t="s">
        <v>103</v>
      </c>
      <c r="C822" t="s">
        <v>189</v>
      </c>
      <c r="D822">
        <v>7200</v>
      </c>
      <c r="E822" t="s">
        <v>190</v>
      </c>
      <c r="F822">
        <v>1000000</v>
      </c>
      <c r="G822" t="s">
        <v>191</v>
      </c>
      <c r="H822">
        <v>29910</v>
      </c>
      <c r="I822" t="s">
        <v>192</v>
      </c>
      <c r="J822">
        <v>1E-3</v>
      </c>
      <c r="K822" t="s">
        <v>3</v>
      </c>
      <c r="L822">
        <v>0.99972019999999995</v>
      </c>
      <c r="M822" t="s">
        <v>2</v>
      </c>
      <c r="N822">
        <v>0.1217428</v>
      </c>
      <c r="O822" t="s">
        <v>17</v>
      </c>
      <c r="P822">
        <v>64</v>
      </c>
      <c r="Q822" t="s">
        <v>0</v>
      </c>
      <c r="R822">
        <v>7202.1</v>
      </c>
      <c r="S822" t="s">
        <v>152</v>
      </c>
      <c r="T822">
        <v>7</v>
      </c>
      <c r="U822" t="s">
        <v>153</v>
      </c>
      <c r="V822">
        <v>203</v>
      </c>
      <c r="W822" t="s">
        <v>151</v>
      </c>
      <c r="X822">
        <v>769472</v>
      </c>
      <c r="Y822" t="s">
        <v>1</v>
      </c>
      <c r="Z822" t="s">
        <v>2376</v>
      </c>
      <c r="AA822" t="s">
        <v>512</v>
      </c>
      <c r="AB822" t="s">
        <v>2377</v>
      </c>
      <c r="AC822" t="s">
        <v>421</v>
      </c>
      <c r="AD822" t="s">
        <v>2378</v>
      </c>
      <c r="AE822" t="s">
        <v>421</v>
      </c>
      <c r="AF822" t="s">
        <v>458</v>
      </c>
      <c r="AG822" t="s">
        <v>421</v>
      </c>
      <c r="AH822" t="s">
        <v>2379</v>
      </c>
      <c r="AI822" t="s">
        <v>418</v>
      </c>
      <c r="AJ822" t="s">
        <v>2380</v>
      </c>
      <c r="AK822" t="s">
        <v>421</v>
      </c>
      <c r="AL822" t="s">
        <v>2381</v>
      </c>
      <c r="AM822" t="s">
        <v>421</v>
      </c>
      <c r="AN822" t="s">
        <v>2382</v>
      </c>
      <c r="AO822" t="s">
        <v>421</v>
      </c>
      <c r="AP822" t="s">
        <v>443</v>
      </c>
      <c r="AQ822" t="s">
        <v>421</v>
      </c>
      <c r="AR822" t="s">
        <v>2383</v>
      </c>
      <c r="AS822" t="s">
        <v>5</v>
      </c>
      <c r="AT822">
        <v>0.99971730000000003</v>
      </c>
      <c r="AU822" t="s">
        <v>4</v>
      </c>
      <c r="AV822">
        <v>0.1215507</v>
      </c>
    </row>
    <row r="823" spans="1:78" x14ac:dyDescent="0.25">
      <c r="A823" t="str">
        <f t="shared" si="12"/>
        <v>feynman_I_43_43_21962</v>
      </c>
      <c r="B823" t="s">
        <v>90</v>
      </c>
      <c r="C823" t="s">
        <v>189</v>
      </c>
      <c r="D823">
        <v>7200</v>
      </c>
      <c r="E823" t="s">
        <v>190</v>
      </c>
      <c r="F823">
        <v>1000000</v>
      </c>
      <c r="G823" t="s">
        <v>191</v>
      </c>
      <c r="H823">
        <v>21962</v>
      </c>
      <c r="I823" t="s">
        <v>192</v>
      </c>
      <c r="J823">
        <v>1E-3</v>
      </c>
      <c r="K823" t="s">
        <v>3</v>
      </c>
      <c r="L823">
        <v>1</v>
      </c>
      <c r="M823" t="s">
        <v>2</v>
      </c>
      <c r="N823">
        <v>0</v>
      </c>
      <c r="O823" t="s">
        <v>17</v>
      </c>
      <c r="P823">
        <v>20</v>
      </c>
      <c r="Q823" t="s">
        <v>0</v>
      </c>
      <c r="R823">
        <v>450.9</v>
      </c>
      <c r="S823" t="s">
        <v>152</v>
      </c>
      <c r="T823">
        <v>3</v>
      </c>
      <c r="U823" t="s">
        <v>153</v>
      </c>
      <c r="V823">
        <v>38</v>
      </c>
      <c r="W823" t="s">
        <v>151</v>
      </c>
      <c r="X823">
        <v>68960</v>
      </c>
      <c r="Y823" t="s">
        <v>1</v>
      </c>
      <c r="Z823" t="s">
        <v>2384</v>
      </c>
      <c r="AA823" t="s">
        <v>512</v>
      </c>
      <c r="AB823" t="s">
        <v>2385</v>
      </c>
      <c r="AC823" t="s">
        <v>418</v>
      </c>
      <c r="AD823" t="s">
        <v>442</v>
      </c>
      <c r="AE823" t="s">
        <v>5</v>
      </c>
      <c r="AF823">
        <v>1</v>
      </c>
      <c r="AG823" t="s">
        <v>4</v>
      </c>
      <c r="AH823">
        <v>0</v>
      </c>
    </row>
    <row r="824" spans="1:78" x14ac:dyDescent="0.25">
      <c r="A824" t="str">
        <f t="shared" si="12"/>
        <v>strogatz_predprey2_21962</v>
      </c>
      <c r="B824" t="s">
        <v>28</v>
      </c>
      <c r="C824" t="s">
        <v>189</v>
      </c>
      <c r="D824">
        <v>7200</v>
      </c>
      <c r="E824" t="s">
        <v>190</v>
      </c>
      <c r="F824">
        <v>1000000</v>
      </c>
      <c r="G824" t="s">
        <v>191</v>
      </c>
      <c r="H824">
        <v>21962</v>
      </c>
      <c r="I824" t="s">
        <v>192</v>
      </c>
      <c r="J824">
        <v>1E-3</v>
      </c>
      <c r="K824" t="s">
        <v>3</v>
      </c>
      <c r="L824">
        <v>1</v>
      </c>
      <c r="M824" t="s">
        <v>2</v>
      </c>
      <c r="N824">
        <v>0</v>
      </c>
      <c r="O824" t="s">
        <v>17</v>
      </c>
      <c r="P824">
        <v>20</v>
      </c>
      <c r="Q824" t="s">
        <v>0</v>
      </c>
      <c r="R824">
        <v>46.3</v>
      </c>
      <c r="S824" t="s">
        <v>152</v>
      </c>
      <c r="T824">
        <v>3</v>
      </c>
      <c r="U824" t="s">
        <v>153</v>
      </c>
      <c r="V824">
        <v>15</v>
      </c>
      <c r="W824" t="s">
        <v>151</v>
      </c>
      <c r="X824">
        <v>20205</v>
      </c>
      <c r="Y824" t="s">
        <v>1</v>
      </c>
      <c r="Z824" t="s">
        <v>2386</v>
      </c>
      <c r="AA824" t="s">
        <v>512</v>
      </c>
      <c r="AB824" t="s">
        <v>1147</v>
      </c>
      <c r="AC824" t="s">
        <v>421</v>
      </c>
      <c r="AD824" t="s">
        <v>443</v>
      </c>
      <c r="AE824" t="s">
        <v>421</v>
      </c>
      <c r="AF824" t="s">
        <v>454</v>
      </c>
      <c r="AG824" t="s">
        <v>418</v>
      </c>
      <c r="AH824" t="s">
        <v>2387</v>
      </c>
      <c r="AI824" t="s">
        <v>5</v>
      </c>
      <c r="AJ824">
        <v>1</v>
      </c>
      <c r="AK824" t="s">
        <v>4</v>
      </c>
      <c r="AL824">
        <v>0</v>
      </c>
    </row>
    <row r="825" spans="1:78" x14ac:dyDescent="0.25">
      <c r="A825" t="str">
        <f t="shared" si="12"/>
        <v>feynman_I_13_4_21962</v>
      </c>
      <c r="B825" t="s">
        <v>107</v>
      </c>
      <c r="C825" t="s">
        <v>189</v>
      </c>
      <c r="D825">
        <v>7200</v>
      </c>
      <c r="E825" t="s">
        <v>190</v>
      </c>
      <c r="F825">
        <v>1000000</v>
      </c>
      <c r="G825" t="s">
        <v>191</v>
      </c>
      <c r="H825">
        <v>21962</v>
      </c>
      <c r="I825" t="s">
        <v>192</v>
      </c>
      <c r="J825">
        <v>1E-3</v>
      </c>
      <c r="K825" t="s">
        <v>3</v>
      </c>
      <c r="L825">
        <v>1</v>
      </c>
      <c r="M825" t="s">
        <v>2</v>
      </c>
      <c r="N825">
        <v>0</v>
      </c>
      <c r="O825" t="s">
        <v>17</v>
      </c>
      <c r="P825">
        <v>24</v>
      </c>
      <c r="Q825" t="s">
        <v>0</v>
      </c>
      <c r="R825">
        <v>65.8</v>
      </c>
      <c r="S825" t="s">
        <v>152</v>
      </c>
      <c r="T825">
        <v>1</v>
      </c>
      <c r="U825" t="s">
        <v>153</v>
      </c>
      <c r="V825">
        <v>8</v>
      </c>
      <c r="W825" t="s">
        <v>151</v>
      </c>
      <c r="X825">
        <v>10190</v>
      </c>
      <c r="Y825" t="s">
        <v>1</v>
      </c>
      <c r="Z825" t="s">
        <v>608</v>
      </c>
      <c r="AA825" t="s">
        <v>512</v>
      </c>
      <c r="AB825" t="s">
        <v>609</v>
      </c>
      <c r="AC825" t="s">
        <v>421</v>
      </c>
      <c r="AD825" t="s">
        <v>445</v>
      </c>
      <c r="AE825" t="s">
        <v>421</v>
      </c>
      <c r="AF825" t="s">
        <v>446</v>
      </c>
      <c r="AG825" t="s">
        <v>5</v>
      </c>
      <c r="AH825">
        <v>1</v>
      </c>
      <c r="AI825" t="s">
        <v>4</v>
      </c>
      <c r="AJ825">
        <v>0</v>
      </c>
    </row>
    <row r="826" spans="1:78" x14ac:dyDescent="0.25">
      <c r="A826" t="str">
        <f t="shared" si="12"/>
        <v>strogatz_lv1_21962</v>
      </c>
      <c r="B826" t="s">
        <v>29</v>
      </c>
      <c r="C826" t="s">
        <v>189</v>
      </c>
      <c r="D826">
        <v>7200</v>
      </c>
      <c r="E826" t="s">
        <v>190</v>
      </c>
      <c r="F826">
        <v>1000000</v>
      </c>
      <c r="G826" t="s">
        <v>191</v>
      </c>
      <c r="H826">
        <v>21962</v>
      </c>
      <c r="I826" t="s">
        <v>192</v>
      </c>
      <c r="J826">
        <v>1E-3</v>
      </c>
      <c r="K826" t="s">
        <v>3</v>
      </c>
      <c r="L826">
        <v>1</v>
      </c>
      <c r="M826" t="s">
        <v>2</v>
      </c>
      <c r="N826">
        <v>0</v>
      </c>
      <c r="O826" t="s">
        <v>17</v>
      </c>
      <c r="P826">
        <v>16</v>
      </c>
      <c r="Q826" t="s">
        <v>0</v>
      </c>
      <c r="R826">
        <v>8.1999999999999993</v>
      </c>
      <c r="S826" t="s">
        <v>152</v>
      </c>
      <c r="T826">
        <v>1</v>
      </c>
      <c r="U826" t="s">
        <v>153</v>
      </c>
      <c r="V826">
        <v>6</v>
      </c>
      <c r="W826" t="s">
        <v>151</v>
      </c>
      <c r="X826">
        <v>4522</v>
      </c>
      <c r="Y826" t="s">
        <v>1</v>
      </c>
      <c r="Z826" t="s">
        <v>2388</v>
      </c>
      <c r="AA826" t="s">
        <v>512</v>
      </c>
      <c r="AB826" t="e" cm="1">
        <f t="array" ref="AB826">-2.0000000000001*x0*X1</f>
        <v>#NAME?</v>
      </c>
      <c r="AC826" t="s">
        <v>421</v>
      </c>
      <c r="AD826" t="s">
        <v>450</v>
      </c>
      <c r="AE826" t="s">
        <v>418</v>
      </c>
      <c r="AF826" t="s">
        <v>451</v>
      </c>
      <c r="AG826" t="s">
        <v>5</v>
      </c>
      <c r="AH826">
        <v>1</v>
      </c>
      <c r="AI826" t="s">
        <v>4</v>
      </c>
      <c r="AJ826">
        <v>0</v>
      </c>
    </row>
    <row r="827" spans="1:78" x14ac:dyDescent="0.25">
      <c r="A827" t="str">
        <f t="shared" si="12"/>
        <v>feynman_test_5_4426</v>
      </c>
      <c r="B827" t="s">
        <v>94</v>
      </c>
      <c r="C827" t="s">
        <v>189</v>
      </c>
      <c r="D827">
        <v>7200</v>
      </c>
      <c r="E827" t="s">
        <v>190</v>
      </c>
      <c r="F827">
        <v>1000000</v>
      </c>
      <c r="G827" t="s">
        <v>191</v>
      </c>
      <c r="H827">
        <v>4426</v>
      </c>
      <c r="I827" t="s">
        <v>192</v>
      </c>
      <c r="J827">
        <v>1E-3</v>
      </c>
      <c r="K827" t="s">
        <v>3</v>
      </c>
      <c r="L827">
        <v>0.99983869999999997</v>
      </c>
      <c r="M827" t="s">
        <v>2</v>
      </c>
      <c r="N827">
        <v>4.0575600000000003E-2</v>
      </c>
      <c r="O827" t="s">
        <v>17</v>
      </c>
      <c r="P827">
        <v>24</v>
      </c>
      <c r="Q827" t="s">
        <v>0</v>
      </c>
      <c r="R827">
        <v>7200.4</v>
      </c>
      <c r="S827" t="s">
        <v>152</v>
      </c>
      <c r="T827">
        <v>15</v>
      </c>
      <c r="U827" t="s">
        <v>153</v>
      </c>
      <c r="V827">
        <v>413</v>
      </c>
      <c r="W827" t="s">
        <v>151</v>
      </c>
      <c r="X827">
        <v>957485</v>
      </c>
      <c r="Y827" t="s">
        <v>1</v>
      </c>
      <c r="Z827" t="e" cm="1">
        <f t="array" aca="1" ref="Z827" ca="1">-0.0206152355649+(1.1427555903198*x0)+((9.9935109632597*pow(x0,2))*pow(((x0+(X1*X2))+(X1*X3)),-1))</f>
        <v>#NAME?</v>
      </c>
      <c r="AA827" t="s">
        <v>512</v>
      </c>
      <c r="AB827" t="s">
        <v>2389</v>
      </c>
      <c r="AC827" t="s">
        <v>421</v>
      </c>
      <c r="AD827" t="s">
        <v>2390</v>
      </c>
      <c r="AE827" t="s">
        <v>421</v>
      </c>
      <c r="AF827" t="s">
        <v>671</v>
      </c>
      <c r="AG827" t="s">
        <v>421</v>
      </c>
      <c r="AH827" t="s">
        <v>2391</v>
      </c>
      <c r="AI827" t="s">
        <v>418</v>
      </c>
      <c r="AJ827">
        <v>2.0615235564900001E-2</v>
      </c>
      <c r="AK827" t="s">
        <v>5</v>
      </c>
      <c r="AL827">
        <v>0.99984680000000004</v>
      </c>
      <c r="AM827" t="s">
        <v>4</v>
      </c>
      <c r="AN827">
        <v>3.9267200000000002E-2</v>
      </c>
    </row>
    <row r="828" spans="1:78" x14ac:dyDescent="0.25">
      <c r="A828" t="str">
        <f t="shared" si="12"/>
        <v>feynman_test_2_16850</v>
      </c>
      <c r="B828" t="s">
        <v>143</v>
      </c>
      <c r="C828" t="s">
        <v>189</v>
      </c>
      <c r="D828">
        <v>7200</v>
      </c>
      <c r="E828" t="s">
        <v>190</v>
      </c>
      <c r="F828">
        <v>1000000</v>
      </c>
      <c r="G828" t="s">
        <v>191</v>
      </c>
      <c r="H828">
        <v>16850</v>
      </c>
      <c r="I828" t="s">
        <v>192</v>
      </c>
      <c r="J828">
        <v>1E-3</v>
      </c>
      <c r="K828" t="s">
        <v>3</v>
      </c>
      <c r="L828">
        <v>0.66469389999999995</v>
      </c>
      <c r="M828" t="s">
        <v>2</v>
      </c>
      <c r="N828">
        <v>1.1662072000000001</v>
      </c>
      <c r="O828" t="s">
        <v>17</v>
      </c>
      <c r="P828">
        <v>49</v>
      </c>
      <c r="Q828" t="s">
        <v>0</v>
      </c>
      <c r="R828">
        <v>6306.8</v>
      </c>
      <c r="S828" t="s">
        <v>152</v>
      </c>
      <c r="T828">
        <v>14</v>
      </c>
      <c r="U828" t="s">
        <v>153</v>
      </c>
      <c r="V828">
        <v>1476</v>
      </c>
      <c r="W828" t="s">
        <v>151</v>
      </c>
      <c r="X828">
        <v>1002971</v>
      </c>
      <c r="Y828" t="s">
        <v>1</v>
      </c>
      <c r="Z828" t="s">
        <v>2392</v>
      </c>
      <c r="AA828" t="s">
        <v>512</v>
      </c>
      <c r="AB828" t="s">
        <v>2393</v>
      </c>
      <c r="AC828" t="s">
        <v>421</v>
      </c>
      <c r="AD828" t="s">
        <v>2394</v>
      </c>
      <c r="AE828" t="s">
        <v>421</v>
      </c>
      <c r="AF828" t="s">
        <v>2395</v>
      </c>
      <c r="AG828" t="s">
        <v>421</v>
      </c>
      <c r="AH828" t="s">
        <v>474</v>
      </c>
      <c r="AI828" t="s">
        <v>421</v>
      </c>
      <c r="AJ828" t="s">
        <v>2396</v>
      </c>
      <c r="AK828" t="s">
        <v>421</v>
      </c>
      <c r="AL828">
        <v>0.99945800150389996</v>
      </c>
      <c r="AM828" t="s">
        <v>5</v>
      </c>
      <c r="AN828">
        <v>0.66818560000000005</v>
      </c>
      <c r="AO828" t="s">
        <v>4</v>
      </c>
      <c r="AP828">
        <v>1.1788829000000001</v>
      </c>
    </row>
    <row r="829" spans="1:78" x14ac:dyDescent="0.25">
      <c r="A829" t="str">
        <f t="shared" si="12"/>
        <v>feynman_test_9_4426</v>
      </c>
      <c r="B829" t="s">
        <v>136</v>
      </c>
      <c r="C829" t="s">
        <v>189</v>
      </c>
      <c r="D829">
        <v>7200</v>
      </c>
      <c r="E829" t="s">
        <v>190</v>
      </c>
      <c r="F829">
        <v>1000000</v>
      </c>
      <c r="G829" t="s">
        <v>191</v>
      </c>
      <c r="H829">
        <v>4426</v>
      </c>
      <c r="I829" t="s">
        <v>192</v>
      </c>
      <c r="J829">
        <v>1E-3</v>
      </c>
      <c r="K829" t="s">
        <v>3</v>
      </c>
      <c r="L829">
        <v>0.99922469999999997</v>
      </c>
      <c r="M829" t="s">
        <v>2</v>
      </c>
      <c r="N829">
        <v>191.26104649999999</v>
      </c>
      <c r="O829" t="s">
        <v>17</v>
      </c>
      <c r="P829">
        <v>204</v>
      </c>
      <c r="Q829" t="s">
        <v>0</v>
      </c>
      <c r="R829">
        <v>7208.6</v>
      </c>
      <c r="S829" t="s">
        <v>152</v>
      </c>
      <c r="T829">
        <v>3</v>
      </c>
      <c r="U829" t="s">
        <v>153</v>
      </c>
      <c r="V829">
        <v>53</v>
      </c>
      <c r="W829" t="s">
        <v>151</v>
      </c>
      <c r="X829">
        <v>519561</v>
      </c>
      <c r="Y829" t="s">
        <v>1</v>
      </c>
      <c r="Z829" t="s">
        <v>2397</v>
      </c>
      <c r="AA829" t="s">
        <v>512</v>
      </c>
      <c r="AB829" t="e" cm="1">
        <f t="array" ref="AB829">-22.598410881857*x0*X1</f>
        <v>#NAME?</v>
      </c>
      <c r="AC829" t="s">
        <v>418</v>
      </c>
      <c r="AD829" t="s">
        <v>2398</v>
      </c>
      <c r="AE829" t="s">
        <v>421</v>
      </c>
      <c r="AF829" t="s">
        <v>2399</v>
      </c>
      <c r="AG829" t="s">
        <v>421</v>
      </c>
      <c r="AH829" t="s">
        <v>2400</v>
      </c>
      <c r="AI829" t="s">
        <v>421</v>
      </c>
      <c r="AJ829" t="s">
        <v>2401</v>
      </c>
      <c r="AK829" t="s">
        <v>418</v>
      </c>
      <c r="AL829" t="s">
        <v>2402</v>
      </c>
      <c r="AM829" t="s">
        <v>421</v>
      </c>
      <c r="AN829" t="s">
        <v>466</v>
      </c>
      <c r="AO829" t="s">
        <v>421</v>
      </c>
      <c r="AP829" t="s">
        <v>2403</v>
      </c>
      <c r="AQ829" t="s">
        <v>418</v>
      </c>
      <c r="AR829" t="s">
        <v>2404</v>
      </c>
      <c r="AS829" t="s">
        <v>421</v>
      </c>
      <c r="AT829" t="s">
        <v>493</v>
      </c>
      <c r="AU829" t="s">
        <v>421</v>
      </c>
      <c r="AV829" t="s">
        <v>2405</v>
      </c>
      <c r="AW829" t="s">
        <v>421</v>
      </c>
      <c r="AX829" t="s">
        <v>2406</v>
      </c>
      <c r="AY829" t="s">
        <v>421</v>
      </c>
      <c r="AZ829" t="s">
        <v>460</v>
      </c>
      <c r="BA829" t="s">
        <v>421</v>
      </c>
      <c r="BB829" t="s">
        <v>2407</v>
      </c>
      <c r="BC829" t="s">
        <v>421</v>
      </c>
      <c r="BD829" t="s">
        <v>445</v>
      </c>
      <c r="BE829" t="s">
        <v>421</v>
      </c>
      <c r="BF829" t="s">
        <v>2408</v>
      </c>
      <c r="BG829" t="s">
        <v>418</v>
      </c>
      <c r="BH829" t="s">
        <v>2409</v>
      </c>
      <c r="BI829" t="s">
        <v>421</v>
      </c>
      <c r="BJ829" t="s">
        <v>2410</v>
      </c>
      <c r="BK829" t="s">
        <v>421</v>
      </c>
      <c r="BL829" t="s">
        <v>679</v>
      </c>
      <c r="BM829" t="s">
        <v>421</v>
      </c>
      <c r="BN829" t="s">
        <v>2411</v>
      </c>
      <c r="BO829" t="s">
        <v>421</v>
      </c>
      <c r="BP829" t="s">
        <v>2412</v>
      </c>
      <c r="BQ829" t="s">
        <v>421</v>
      </c>
      <c r="BR829" t="s">
        <v>2413</v>
      </c>
      <c r="BS829" t="s">
        <v>418</v>
      </c>
      <c r="BT829" t="s">
        <v>2414</v>
      </c>
      <c r="BU829" t="s">
        <v>421</v>
      </c>
      <c r="BV829">
        <v>26.7288435674661</v>
      </c>
      <c r="BW829" t="s">
        <v>5</v>
      </c>
      <c r="BX829">
        <v>0.99940010000000001</v>
      </c>
      <c r="BY829" t="s">
        <v>4</v>
      </c>
      <c r="BZ829">
        <v>163.6934761</v>
      </c>
    </row>
    <row r="830" spans="1:78" x14ac:dyDescent="0.25">
      <c r="A830" t="str">
        <f t="shared" si="12"/>
        <v>feynman_I_12_1_21962</v>
      </c>
      <c r="B830" t="s">
        <v>37</v>
      </c>
      <c r="C830" t="s">
        <v>189</v>
      </c>
      <c r="D830">
        <v>7200</v>
      </c>
      <c r="E830" t="s">
        <v>190</v>
      </c>
      <c r="F830">
        <v>1000000</v>
      </c>
      <c r="G830" t="s">
        <v>191</v>
      </c>
      <c r="H830">
        <v>21962</v>
      </c>
      <c r="I830" t="s">
        <v>192</v>
      </c>
      <c r="J830">
        <v>1E-3</v>
      </c>
      <c r="K830" t="s">
        <v>3</v>
      </c>
      <c r="L830">
        <v>1</v>
      </c>
      <c r="M830" t="s">
        <v>2</v>
      </c>
      <c r="N830">
        <v>0</v>
      </c>
      <c r="O830" t="s">
        <v>17</v>
      </c>
      <c r="P830">
        <v>6</v>
      </c>
      <c r="Q830" t="s">
        <v>0</v>
      </c>
      <c r="R830">
        <v>2.5</v>
      </c>
      <c r="S830" t="s">
        <v>152</v>
      </c>
      <c r="T830">
        <v>1</v>
      </c>
      <c r="U830" t="s">
        <v>153</v>
      </c>
      <c r="V830">
        <v>2</v>
      </c>
      <c r="W830" t="s">
        <v>151</v>
      </c>
      <c r="X830">
        <v>519</v>
      </c>
      <c r="Y830" t="s">
        <v>1</v>
      </c>
      <c r="Z830" t="s">
        <v>519</v>
      </c>
      <c r="AA830" t="s">
        <v>512</v>
      </c>
      <c r="AB830" t="s">
        <v>520</v>
      </c>
      <c r="AC830" t="s">
        <v>5</v>
      </c>
      <c r="AD830">
        <v>1</v>
      </c>
      <c r="AE830" t="s">
        <v>4</v>
      </c>
      <c r="AF830">
        <v>0</v>
      </c>
    </row>
    <row r="831" spans="1:78" x14ac:dyDescent="0.25">
      <c r="A831" t="str">
        <f t="shared" si="12"/>
        <v>feynman_II_3_24_21962</v>
      </c>
      <c r="B831" t="s">
        <v>46</v>
      </c>
      <c r="C831" t="s">
        <v>189</v>
      </c>
      <c r="D831">
        <v>7200</v>
      </c>
      <c r="E831" t="s">
        <v>190</v>
      </c>
      <c r="F831">
        <v>1000000</v>
      </c>
      <c r="G831" t="s">
        <v>191</v>
      </c>
      <c r="H831">
        <v>21962</v>
      </c>
      <c r="I831" t="s">
        <v>192</v>
      </c>
      <c r="J831">
        <v>1E-3</v>
      </c>
      <c r="K831" t="s">
        <v>3</v>
      </c>
      <c r="L831">
        <v>1</v>
      </c>
      <c r="M831" t="s">
        <v>2</v>
      </c>
      <c r="N831">
        <v>0</v>
      </c>
      <c r="O831" t="s">
        <v>17</v>
      </c>
      <c r="P831">
        <v>8</v>
      </c>
      <c r="Q831" t="s">
        <v>0</v>
      </c>
      <c r="R831">
        <v>8</v>
      </c>
      <c r="S831" t="s">
        <v>152</v>
      </c>
      <c r="T831">
        <v>1</v>
      </c>
      <c r="U831" t="s">
        <v>153</v>
      </c>
      <c r="V831">
        <v>3</v>
      </c>
      <c r="W831" t="s">
        <v>151</v>
      </c>
      <c r="X831">
        <v>1659</v>
      </c>
      <c r="Y831" t="s">
        <v>1</v>
      </c>
      <c r="Z831" t="s">
        <v>531</v>
      </c>
      <c r="AA831" t="s">
        <v>512</v>
      </c>
      <c r="AB831" t="s">
        <v>532</v>
      </c>
      <c r="AC831" t="s">
        <v>5</v>
      </c>
      <c r="AD831">
        <v>1</v>
      </c>
      <c r="AE831" t="s">
        <v>4</v>
      </c>
      <c r="AF831">
        <v>0</v>
      </c>
    </row>
    <row r="832" spans="1:78" x14ac:dyDescent="0.25">
      <c r="A832" t="str">
        <f t="shared" si="12"/>
        <v>feynman_II_38_3_21962</v>
      </c>
      <c r="B832" t="s">
        <v>101</v>
      </c>
      <c r="C832" t="s">
        <v>189</v>
      </c>
      <c r="D832">
        <v>7200</v>
      </c>
      <c r="E832" t="s">
        <v>190</v>
      </c>
      <c r="F832">
        <v>1000000</v>
      </c>
      <c r="G832" t="s">
        <v>191</v>
      </c>
      <c r="H832">
        <v>21962</v>
      </c>
      <c r="I832" t="s">
        <v>192</v>
      </c>
      <c r="J832">
        <v>1E-3</v>
      </c>
      <c r="K832" t="s">
        <v>3</v>
      </c>
      <c r="L832">
        <v>1</v>
      </c>
      <c r="M832" t="s">
        <v>2</v>
      </c>
      <c r="N832">
        <v>0</v>
      </c>
      <c r="O832" t="s">
        <v>17</v>
      </c>
      <c r="P832">
        <v>12</v>
      </c>
      <c r="Q832" t="s">
        <v>0</v>
      </c>
      <c r="R832">
        <v>12.3</v>
      </c>
      <c r="S832" t="s">
        <v>152</v>
      </c>
      <c r="T832">
        <v>1</v>
      </c>
      <c r="U832" t="s">
        <v>153</v>
      </c>
      <c r="V832">
        <v>4</v>
      </c>
      <c r="W832" t="s">
        <v>151</v>
      </c>
      <c r="X832">
        <v>2582</v>
      </c>
      <c r="Y832" t="s">
        <v>1</v>
      </c>
      <c r="Z832" t="s">
        <v>551</v>
      </c>
      <c r="AA832" t="s">
        <v>512</v>
      </c>
      <c r="AB832" t="s">
        <v>552</v>
      </c>
      <c r="AC832" t="s">
        <v>5</v>
      </c>
      <c r="AD832">
        <v>1</v>
      </c>
      <c r="AE832" t="s">
        <v>4</v>
      </c>
      <c r="AF832">
        <v>0</v>
      </c>
    </row>
    <row r="833" spans="1:44" x14ac:dyDescent="0.25">
      <c r="A833" t="str">
        <f t="shared" si="12"/>
        <v>feynman_III_15_14_21962</v>
      </c>
      <c r="B833" t="s">
        <v>84</v>
      </c>
      <c r="C833" t="s">
        <v>189</v>
      </c>
      <c r="D833">
        <v>7200</v>
      </c>
      <c r="E833" t="s">
        <v>190</v>
      </c>
      <c r="F833">
        <v>1000000</v>
      </c>
      <c r="G833" t="s">
        <v>191</v>
      </c>
      <c r="H833">
        <v>21962</v>
      </c>
      <c r="I833" t="s">
        <v>192</v>
      </c>
      <c r="J833">
        <v>1E-3</v>
      </c>
      <c r="K833" t="s">
        <v>3</v>
      </c>
      <c r="L833">
        <v>1</v>
      </c>
      <c r="M833" t="s">
        <v>2</v>
      </c>
      <c r="N833">
        <v>0</v>
      </c>
      <c r="O833" t="s">
        <v>17</v>
      </c>
      <c r="P833">
        <v>14</v>
      </c>
      <c r="Q833" t="s">
        <v>0</v>
      </c>
      <c r="R833">
        <v>17.5</v>
      </c>
      <c r="S833" t="s">
        <v>152</v>
      </c>
      <c r="T833">
        <v>1</v>
      </c>
      <c r="U833" t="s">
        <v>153</v>
      </c>
      <c r="V833">
        <v>5</v>
      </c>
      <c r="W833" t="s">
        <v>151</v>
      </c>
      <c r="X833">
        <v>3635</v>
      </c>
      <c r="Y833" t="s">
        <v>1</v>
      </c>
      <c r="Z833" t="s">
        <v>567</v>
      </c>
      <c r="AA833" t="s">
        <v>512</v>
      </c>
      <c r="AB833" t="s">
        <v>568</v>
      </c>
      <c r="AC833" t="s">
        <v>5</v>
      </c>
      <c r="AD833">
        <v>1</v>
      </c>
      <c r="AE833" t="s">
        <v>4</v>
      </c>
      <c r="AF833">
        <v>0</v>
      </c>
    </row>
    <row r="834" spans="1:44" x14ac:dyDescent="0.25">
      <c r="A834" t="str">
        <f t="shared" si="12"/>
        <v>feynman_I_12_11_21962</v>
      </c>
      <c r="B834" t="s">
        <v>130</v>
      </c>
      <c r="C834" t="s">
        <v>189</v>
      </c>
      <c r="D834">
        <v>7200</v>
      </c>
      <c r="E834" t="s">
        <v>190</v>
      </c>
      <c r="F834">
        <v>1000000</v>
      </c>
      <c r="G834" t="s">
        <v>191</v>
      </c>
      <c r="H834">
        <v>21962</v>
      </c>
      <c r="I834" t="s">
        <v>192</v>
      </c>
      <c r="J834">
        <v>1E-3</v>
      </c>
      <c r="K834" t="s">
        <v>3</v>
      </c>
      <c r="L834">
        <v>1</v>
      </c>
      <c r="M834" t="s">
        <v>2</v>
      </c>
      <c r="N834">
        <v>0</v>
      </c>
      <c r="O834" t="s">
        <v>17</v>
      </c>
      <c r="P834">
        <v>19</v>
      </c>
      <c r="Q834" t="s">
        <v>0</v>
      </c>
      <c r="R834">
        <v>39</v>
      </c>
      <c r="S834" t="s">
        <v>152</v>
      </c>
      <c r="T834">
        <v>1</v>
      </c>
      <c r="U834" t="s">
        <v>153</v>
      </c>
      <c r="V834">
        <v>7</v>
      </c>
      <c r="W834" t="s">
        <v>151</v>
      </c>
      <c r="X834">
        <v>7326</v>
      </c>
      <c r="Y834" t="s">
        <v>1</v>
      </c>
      <c r="Z834" t="s">
        <v>684</v>
      </c>
      <c r="AA834" t="s">
        <v>512</v>
      </c>
      <c r="AB834" t="s">
        <v>977</v>
      </c>
      <c r="AC834" t="s">
        <v>421</v>
      </c>
      <c r="AD834" t="s">
        <v>978</v>
      </c>
      <c r="AE834" t="s">
        <v>5</v>
      </c>
      <c r="AF834">
        <v>1</v>
      </c>
      <c r="AG834" t="s">
        <v>4</v>
      </c>
      <c r="AH834">
        <v>0</v>
      </c>
    </row>
    <row r="835" spans="1:44" x14ac:dyDescent="0.25">
      <c r="A835" t="str">
        <f t="shared" si="12"/>
        <v>feynman_I_24_6_21962</v>
      </c>
      <c r="B835" t="s">
        <v>106</v>
      </c>
      <c r="C835" t="s">
        <v>189</v>
      </c>
      <c r="D835">
        <v>7200</v>
      </c>
      <c r="E835" t="s">
        <v>190</v>
      </c>
      <c r="F835">
        <v>1000000</v>
      </c>
      <c r="G835" t="s">
        <v>191</v>
      </c>
      <c r="H835">
        <v>21962</v>
      </c>
      <c r="I835" t="s">
        <v>192</v>
      </c>
      <c r="J835">
        <v>1E-3</v>
      </c>
      <c r="K835" t="s">
        <v>3</v>
      </c>
      <c r="L835">
        <v>1</v>
      </c>
      <c r="M835" t="s">
        <v>2</v>
      </c>
      <c r="N835">
        <v>0</v>
      </c>
      <c r="O835" t="s">
        <v>17</v>
      </c>
      <c r="P835">
        <v>24</v>
      </c>
      <c r="Q835" t="s">
        <v>0</v>
      </c>
      <c r="R835">
        <v>104.5</v>
      </c>
      <c r="S835" t="s">
        <v>152</v>
      </c>
      <c r="T835">
        <v>1</v>
      </c>
      <c r="U835" t="s">
        <v>153</v>
      </c>
      <c r="V835">
        <v>10</v>
      </c>
      <c r="W835" t="s">
        <v>151</v>
      </c>
      <c r="X835">
        <v>15656</v>
      </c>
      <c r="Y835" t="s">
        <v>1</v>
      </c>
      <c r="Z835" t="s">
        <v>654</v>
      </c>
      <c r="AA835" t="s">
        <v>512</v>
      </c>
      <c r="AB835" t="s">
        <v>655</v>
      </c>
      <c r="AC835" t="s">
        <v>421</v>
      </c>
      <c r="AD835" t="s">
        <v>507</v>
      </c>
      <c r="AE835" t="s">
        <v>5</v>
      </c>
      <c r="AF835">
        <v>1</v>
      </c>
      <c r="AG835" t="s">
        <v>4</v>
      </c>
      <c r="AH835">
        <v>0</v>
      </c>
    </row>
    <row r="836" spans="1:44" x14ac:dyDescent="0.25">
      <c r="A836" t="str">
        <f t="shared" ref="A836:A899" si="13">CONCATENATE(B836, "_", H836)</f>
        <v>feynman_II_35_18_21962</v>
      </c>
      <c r="B836" t="s">
        <v>120</v>
      </c>
      <c r="C836" t="s">
        <v>189</v>
      </c>
      <c r="D836">
        <v>7200</v>
      </c>
      <c r="E836" t="s">
        <v>190</v>
      </c>
      <c r="F836">
        <v>1000000</v>
      </c>
      <c r="G836" t="s">
        <v>191</v>
      </c>
      <c r="H836">
        <v>21962</v>
      </c>
      <c r="I836" t="s">
        <v>192</v>
      </c>
      <c r="J836">
        <v>1E-3</v>
      </c>
      <c r="K836" t="s">
        <v>3</v>
      </c>
      <c r="L836">
        <v>0.99972609999999995</v>
      </c>
      <c r="M836" t="s">
        <v>2</v>
      </c>
      <c r="N836">
        <v>5.2471000000000002E-3</v>
      </c>
      <c r="O836" t="s">
        <v>17</v>
      </c>
      <c r="P836">
        <v>28</v>
      </c>
      <c r="Q836" t="s">
        <v>0</v>
      </c>
      <c r="R836">
        <v>6989.3</v>
      </c>
      <c r="S836" t="s">
        <v>152</v>
      </c>
      <c r="T836">
        <v>11</v>
      </c>
      <c r="U836" t="s">
        <v>153</v>
      </c>
      <c r="V836">
        <v>818</v>
      </c>
      <c r="W836" t="s">
        <v>151</v>
      </c>
      <c r="X836">
        <v>1001337</v>
      </c>
      <c r="Y836" t="s">
        <v>1</v>
      </c>
      <c r="Z836" t="s">
        <v>2415</v>
      </c>
      <c r="AA836" t="s">
        <v>512</v>
      </c>
      <c r="AB836" t="s">
        <v>2416</v>
      </c>
      <c r="AC836" t="s">
        <v>418</v>
      </c>
      <c r="AD836" t="s">
        <v>2417</v>
      </c>
      <c r="AE836" t="s">
        <v>418</v>
      </c>
      <c r="AF836" t="s">
        <v>471</v>
      </c>
      <c r="AG836" t="s">
        <v>5</v>
      </c>
      <c r="AH836">
        <v>0.99971639999999995</v>
      </c>
      <c r="AI836" t="s">
        <v>4</v>
      </c>
      <c r="AJ836">
        <v>5.3263E-3</v>
      </c>
    </row>
    <row r="837" spans="1:44" x14ac:dyDescent="0.25">
      <c r="A837" t="str">
        <f t="shared" si="13"/>
        <v>feynman_test_11_29910</v>
      </c>
      <c r="B837" t="s">
        <v>91</v>
      </c>
      <c r="C837" t="s">
        <v>189</v>
      </c>
      <c r="D837">
        <v>7200</v>
      </c>
      <c r="E837" t="s">
        <v>190</v>
      </c>
      <c r="F837">
        <v>1000000</v>
      </c>
      <c r="G837" t="s">
        <v>191</v>
      </c>
      <c r="H837">
        <v>29910</v>
      </c>
      <c r="I837" t="s">
        <v>192</v>
      </c>
      <c r="J837">
        <v>1E-3</v>
      </c>
      <c r="K837" t="s">
        <v>3</v>
      </c>
      <c r="L837">
        <v>0.99223209999999995</v>
      </c>
      <c r="M837" t="s">
        <v>2</v>
      </c>
      <c r="N837">
        <v>9.1340699999999997E-2</v>
      </c>
      <c r="O837" t="s">
        <v>17</v>
      </c>
      <c r="P837">
        <v>42</v>
      </c>
      <c r="Q837" t="s">
        <v>0</v>
      </c>
      <c r="R837">
        <v>7200.3</v>
      </c>
      <c r="S837" t="s">
        <v>152</v>
      </c>
      <c r="T837">
        <v>7</v>
      </c>
      <c r="U837" t="s">
        <v>153</v>
      </c>
      <c r="V837">
        <v>384</v>
      </c>
      <c r="W837" t="s">
        <v>151</v>
      </c>
      <c r="X837">
        <v>959700</v>
      </c>
      <c r="Y837" t="s">
        <v>1</v>
      </c>
      <c r="Z837" t="e" cm="1">
        <f t="array" aca="1" ref="Z837" ca="1">-0.3233529284609+(0.4038753872987*SIN(X1))+(((1.4697553261333*x0)*X3)*pow((X1+X2),-1))+((((1.3884758439398*x0)*X3)*pow((X1+X2),-1))*SIN(((-0.45*X2)+((1*X2)*X3))))</f>
        <v>#NAME?</v>
      </c>
      <c r="AA837" t="s">
        <v>512</v>
      </c>
      <c r="AB837" t="s">
        <v>2418</v>
      </c>
      <c r="AC837" t="s">
        <v>418</v>
      </c>
      <c r="AD837" t="s">
        <v>2419</v>
      </c>
      <c r="AE837" t="s">
        <v>421</v>
      </c>
      <c r="AF837" t="s">
        <v>2420</v>
      </c>
      <c r="AG837" t="s">
        <v>421</v>
      </c>
      <c r="AH837" t="s">
        <v>435</v>
      </c>
      <c r="AI837" t="s">
        <v>421</v>
      </c>
      <c r="AJ837" t="s">
        <v>2421</v>
      </c>
      <c r="AK837" t="s">
        <v>418</v>
      </c>
      <c r="AL837" t="s">
        <v>2422</v>
      </c>
      <c r="AM837" t="s">
        <v>421</v>
      </c>
      <c r="AN837" t="s">
        <v>428</v>
      </c>
      <c r="AO837" t="s">
        <v>5</v>
      </c>
      <c r="AP837">
        <v>0.99226729999999996</v>
      </c>
      <c r="AQ837" t="s">
        <v>4</v>
      </c>
      <c r="AR837">
        <v>9.1512899999999994E-2</v>
      </c>
    </row>
    <row r="838" spans="1:44" x14ac:dyDescent="0.25">
      <c r="A838" t="str">
        <f t="shared" si="13"/>
        <v>strogatz_barmag1_21962</v>
      </c>
      <c r="B838" t="s">
        <v>21</v>
      </c>
      <c r="C838" t="s">
        <v>189</v>
      </c>
      <c r="D838">
        <v>7200</v>
      </c>
      <c r="E838" t="s">
        <v>190</v>
      </c>
      <c r="F838">
        <v>1000000</v>
      </c>
      <c r="G838" t="s">
        <v>191</v>
      </c>
      <c r="H838">
        <v>21962</v>
      </c>
      <c r="I838" t="s">
        <v>192</v>
      </c>
      <c r="J838">
        <v>1E-3</v>
      </c>
      <c r="K838" t="s">
        <v>3</v>
      </c>
      <c r="L838">
        <v>1</v>
      </c>
      <c r="M838" t="s">
        <v>2</v>
      </c>
      <c r="N838">
        <v>0</v>
      </c>
      <c r="O838" t="s">
        <v>17</v>
      </c>
      <c r="P838">
        <v>14</v>
      </c>
      <c r="Q838" t="s">
        <v>0</v>
      </c>
      <c r="R838">
        <v>737</v>
      </c>
      <c r="S838" t="s">
        <v>152</v>
      </c>
      <c r="T838">
        <v>12</v>
      </c>
      <c r="U838" t="s">
        <v>153</v>
      </c>
      <c r="V838">
        <v>328</v>
      </c>
      <c r="W838" t="s">
        <v>151</v>
      </c>
      <c r="X838">
        <v>359571</v>
      </c>
      <c r="Y838" t="s">
        <v>1</v>
      </c>
      <c r="Z838" t="s">
        <v>750</v>
      </c>
      <c r="AA838" t="s">
        <v>512</v>
      </c>
      <c r="AB838" t="e" cm="1">
        <f t="array" ref="AB838">-1*SIN(x0)</f>
        <v>#NAME?</v>
      </c>
      <c r="AC838" t="s">
        <v>421</v>
      </c>
      <c r="AD838" t="s">
        <v>437</v>
      </c>
      <c r="AE838" t="s">
        <v>418</v>
      </c>
      <c r="AF838" t="s">
        <v>438</v>
      </c>
      <c r="AG838" t="s">
        <v>5</v>
      </c>
      <c r="AH838">
        <v>1</v>
      </c>
      <c r="AI838" t="s">
        <v>4</v>
      </c>
      <c r="AJ838">
        <v>0</v>
      </c>
    </row>
    <row r="839" spans="1:44" x14ac:dyDescent="0.25">
      <c r="A839" t="str">
        <f t="shared" si="13"/>
        <v>feynman_II_21_32_21962</v>
      </c>
      <c r="B839" t="s">
        <v>134</v>
      </c>
      <c r="C839" t="s">
        <v>189</v>
      </c>
      <c r="D839">
        <v>7200</v>
      </c>
      <c r="E839" t="s">
        <v>190</v>
      </c>
      <c r="F839">
        <v>1000000</v>
      </c>
      <c r="G839" t="s">
        <v>191</v>
      </c>
      <c r="H839">
        <v>21962</v>
      </c>
      <c r="I839" t="s">
        <v>192</v>
      </c>
      <c r="J839">
        <v>1E-3</v>
      </c>
      <c r="K839" t="s">
        <v>3</v>
      </c>
      <c r="L839">
        <v>1</v>
      </c>
      <c r="M839" t="s">
        <v>2</v>
      </c>
      <c r="N839">
        <v>0</v>
      </c>
      <c r="O839" t="s">
        <v>17</v>
      </c>
      <c r="P839">
        <v>34</v>
      </c>
      <c r="Q839" t="s">
        <v>0</v>
      </c>
      <c r="R839">
        <v>61.7</v>
      </c>
      <c r="S839" t="s">
        <v>152</v>
      </c>
      <c r="T839">
        <v>2</v>
      </c>
      <c r="U839" t="s">
        <v>153</v>
      </c>
      <c r="V839">
        <v>7</v>
      </c>
      <c r="W839" t="s">
        <v>151</v>
      </c>
      <c r="X839">
        <v>10488</v>
      </c>
      <c r="Y839" t="s">
        <v>1</v>
      </c>
      <c r="Z839" t="s">
        <v>752</v>
      </c>
      <c r="AA839" t="s">
        <v>512</v>
      </c>
      <c r="AB839" t="s">
        <v>1239</v>
      </c>
      <c r="AC839" t="s">
        <v>421</v>
      </c>
      <c r="AD839" t="s">
        <v>1240</v>
      </c>
      <c r="AE839" t="s">
        <v>418</v>
      </c>
      <c r="AF839" t="s">
        <v>995</v>
      </c>
      <c r="AG839" t="s">
        <v>418</v>
      </c>
      <c r="AH839" t="s">
        <v>453</v>
      </c>
      <c r="AI839" t="s">
        <v>5</v>
      </c>
      <c r="AJ839">
        <v>1</v>
      </c>
      <c r="AK839" t="s">
        <v>4</v>
      </c>
      <c r="AL839">
        <v>0</v>
      </c>
    </row>
    <row r="840" spans="1:44" x14ac:dyDescent="0.25">
      <c r="A840" t="str">
        <f t="shared" si="13"/>
        <v>feynman_I_48_2_29910</v>
      </c>
      <c r="B840" t="s">
        <v>82</v>
      </c>
      <c r="C840" t="s">
        <v>189</v>
      </c>
      <c r="D840">
        <v>7200</v>
      </c>
      <c r="E840" t="s">
        <v>190</v>
      </c>
      <c r="F840">
        <v>1000000</v>
      </c>
      <c r="G840" t="s">
        <v>191</v>
      </c>
      <c r="H840">
        <v>29910</v>
      </c>
      <c r="I840" t="s">
        <v>192</v>
      </c>
      <c r="J840">
        <v>1E-3</v>
      </c>
      <c r="K840" t="s">
        <v>3</v>
      </c>
      <c r="L840">
        <v>1</v>
      </c>
      <c r="M840" t="s">
        <v>2</v>
      </c>
      <c r="N840">
        <v>1.2002E-3</v>
      </c>
      <c r="O840" t="s">
        <v>17</v>
      </c>
      <c r="P840">
        <v>40</v>
      </c>
      <c r="Q840" t="s">
        <v>0</v>
      </c>
      <c r="R840">
        <v>7200.6</v>
      </c>
      <c r="S840" t="s">
        <v>152</v>
      </c>
      <c r="T840">
        <v>11</v>
      </c>
      <c r="U840" t="s">
        <v>153</v>
      </c>
      <c r="V840">
        <v>440</v>
      </c>
      <c r="W840" t="s">
        <v>151</v>
      </c>
      <c r="X840">
        <v>958339</v>
      </c>
      <c r="Y840" t="s">
        <v>1</v>
      </c>
      <c r="Z840" t="s">
        <v>2423</v>
      </c>
      <c r="AA840" t="s">
        <v>512</v>
      </c>
      <c r="AB840" t="s">
        <v>2424</v>
      </c>
      <c r="AC840" t="s">
        <v>421</v>
      </c>
      <c r="AD840" t="s">
        <v>2425</v>
      </c>
      <c r="AE840" t="s">
        <v>418</v>
      </c>
      <c r="AF840" t="s">
        <v>2426</v>
      </c>
      <c r="AG840" t="s">
        <v>418</v>
      </c>
      <c r="AH840" t="s">
        <v>489</v>
      </c>
      <c r="AI840" t="s">
        <v>421</v>
      </c>
      <c r="AJ840" t="s">
        <v>2427</v>
      </c>
      <c r="AK840" t="s">
        <v>5</v>
      </c>
      <c r="AL840">
        <v>1</v>
      </c>
      <c r="AM840" t="s">
        <v>4</v>
      </c>
      <c r="AN840">
        <v>1.2147E-3</v>
      </c>
    </row>
    <row r="841" spans="1:44" x14ac:dyDescent="0.25">
      <c r="A841" t="str">
        <f t="shared" si="13"/>
        <v>feynman_II_35_21_4426</v>
      </c>
      <c r="B841" t="s">
        <v>121</v>
      </c>
      <c r="C841" t="s">
        <v>189</v>
      </c>
      <c r="D841">
        <v>7200</v>
      </c>
      <c r="E841" t="s">
        <v>190</v>
      </c>
      <c r="F841">
        <v>1000000</v>
      </c>
      <c r="G841" t="s">
        <v>191</v>
      </c>
      <c r="H841">
        <v>4426</v>
      </c>
      <c r="I841" t="s">
        <v>192</v>
      </c>
      <c r="J841">
        <v>1E-3</v>
      </c>
      <c r="K841" t="s">
        <v>3</v>
      </c>
      <c r="L841">
        <v>0.99997919999999996</v>
      </c>
      <c r="M841" t="s">
        <v>2</v>
      </c>
      <c r="N841">
        <v>2.30099E-2</v>
      </c>
      <c r="O841" t="s">
        <v>17</v>
      </c>
      <c r="P841">
        <v>61</v>
      </c>
      <c r="Q841" t="s">
        <v>0</v>
      </c>
      <c r="R841">
        <v>7200.6</v>
      </c>
      <c r="S841" t="s">
        <v>152</v>
      </c>
      <c r="T841">
        <v>13</v>
      </c>
      <c r="U841" t="s">
        <v>153</v>
      </c>
      <c r="V841">
        <v>264</v>
      </c>
      <c r="W841" t="s">
        <v>151</v>
      </c>
      <c r="X841">
        <v>900520</v>
      </c>
      <c r="Y841" t="s">
        <v>1</v>
      </c>
      <c r="Z841" t="s">
        <v>2428</v>
      </c>
      <c r="AA841" t="s">
        <v>512</v>
      </c>
      <c r="AB841" t="s">
        <v>2429</v>
      </c>
      <c r="AC841" t="s">
        <v>421</v>
      </c>
      <c r="AD841" t="s">
        <v>2430</v>
      </c>
      <c r="AE841" t="s">
        <v>421</v>
      </c>
      <c r="AF841" t="s">
        <v>469</v>
      </c>
      <c r="AG841" t="s">
        <v>421</v>
      </c>
      <c r="AH841" t="s">
        <v>481</v>
      </c>
      <c r="AI841" t="s">
        <v>421</v>
      </c>
      <c r="AJ841" t="s">
        <v>2431</v>
      </c>
      <c r="AK841" t="s">
        <v>418</v>
      </c>
      <c r="AL841" t="s">
        <v>2432</v>
      </c>
      <c r="AM841" t="s">
        <v>421</v>
      </c>
      <c r="AN841" t="s">
        <v>1174</v>
      </c>
      <c r="AO841" t="s">
        <v>5</v>
      </c>
      <c r="AP841">
        <v>0.99997899999999995</v>
      </c>
      <c r="AQ841" t="s">
        <v>4</v>
      </c>
      <c r="AR841">
        <v>2.3039899999999999E-2</v>
      </c>
    </row>
    <row r="842" spans="1:44" x14ac:dyDescent="0.25">
      <c r="A842" t="str">
        <f t="shared" si="13"/>
        <v>feynman_I_16_6_29910</v>
      </c>
      <c r="B842" t="s">
        <v>50</v>
      </c>
      <c r="C842" t="s">
        <v>189</v>
      </c>
      <c r="D842">
        <v>7200</v>
      </c>
      <c r="E842" t="s">
        <v>190</v>
      </c>
      <c r="F842">
        <v>1000000</v>
      </c>
      <c r="G842" t="s">
        <v>191</v>
      </c>
      <c r="H842">
        <v>29910</v>
      </c>
      <c r="I842" t="s">
        <v>192</v>
      </c>
      <c r="J842">
        <v>1E-3</v>
      </c>
      <c r="K842" t="s">
        <v>3</v>
      </c>
      <c r="L842">
        <v>0.99885900000000005</v>
      </c>
      <c r="M842" t="s">
        <v>2</v>
      </c>
      <c r="N842">
        <v>3.8438800000000002E-2</v>
      </c>
      <c r="O842" t="s">
        <v>17</v>
      </c>
      <c r="P842">
        <v>23</v>
      </c>
      <c r="Q842" t="s">
        <v>0</v>
      </c>
      <c r="R842">
        <v>7200.8</v>
      </c>
      <c r="S842" t="s">
        <v>152</v>
      </c>
      <c r="T842">
        <v>10</v>
      </c>
      <c r="U842" t="s">
        <v>153</v>
      </c>
      <c r="V842">
        <v>399</v>
      </c>
      <c r="W842" t="s">
        <v>151</v>
      </c>
      <c r="X842">
        <v>994127</v>
      </c>
      <c r="Y842" t="s">
        <v>1</v>
      </c>
      <c r="Z842" t="s">
        <v>2433</v>
      </c>
      <c r="AA842" t="s">
        <v>512</v>
      </c>
      <c r="AB842" t="s">
        <v>2434</v>
      </c>
      <c r="AC842" t="s">
        <v>418</v>
      </c>
      <c r="AD842" t="s">
        <v>2435</v>
      </c>
      <c r="AE842" t="s">
        <v>5</v>
      </c>
      <c r="AF842">
        <v>0.99904269999999995</v>
      </c>
      <c r="AG842" t="s">
        <v>4</v>
      </c>
      <c r="AH842">
        <v>3.5342600000000002E-2</v>
      </c>
    </row>
    <row r="843" spans="1:44" x14ac:dyDescent="0.25">
      <c r="A843" t="str">
        <f t="shared" si="13"/>
        <v>feynman_I_6_2b_21962</v>
      </c>
      <c r="B843" t="s">
        <v>65</v>
      </c>
      <c r="C843" t="s">
        <v>189</v>
      </c>
      <c r="D843">
        <v>7200</v>
      </c>
      <c r="E843" t="s">
        <v>190</v>
      </c>
      <c r="F843">
        <v>1000000</v>
      </c>
      <c r="G843" t="s">
        <v>191</v>
      </c>
      <c r="H843">
        <v>21962</v>
      </c>
      <c r="I843" t="s">
        <v>192</v>
      </c>
      <c r="J843">
        <v>1E-3</v>
      </c>
      <c r="K843" t="s">
        <v>3</v>
      </c>
      <c r="L843">
        <v>0.99178929999999998</v>
      </c>
      <c r="M843" t="s">
        <v>2</v>
      </c>
      <c r="N843">
        <v>5.4469000000000002E-3</v>
      </c>
      <c r="O843" t="s">
        <v>17</v>
      </c>
      <c r="P843">
        <v>24</v>
      </c>
      <c r="Q843" t="s">
        <v>0</v>
      </c>
      <c r="R843">
        <v>6367.3</v>
      </c>
      <c r="S843" t="s">
        <v>152</v>
      </c>
      <c r="T843">
        <v>15</v>
      </c>
      <c r="U843" t="s">
        <v>153</v>
      </c>
      <c r="V843">
        <v>887</v>
      </c>
      <c r="W843" t="s">
        <v>151</v>
      </c>
      <c r="X843">
        <v>1000792</v>
      </c>
      <c r="Y843" t="s">
        <v>1</v>
      </c>
      <c r="Z843" t="s">
        <v>2436</v>
      </c>
      <c r="AA843" t="s">
        <v>512</v>
      </c>
      <c r="AB843" t="s">
        <v>2437</v>
      </c>
      <c r="AC843" t="s">
        <v>418</v>
      </c>
      <c r="AD843" t="s">
        <v>434</v>
      </c>
      <c r="AE843" t="s">
        <v>421</v>
      </c>
      <c r="AF843" t="s">
        <v>2438</v>
      </c>
      <c r="AG843" t="s">
        <v>421</v>
      </c>
      <c r="AH843">
        <v>0.37340840101790002</v>
      </c>
      <c r="AI843" t="s">
        <v>5</v>
      </c>
      <c r="AJ843">
        <v>0.9917994</v>
      </c>
      <c r="AK843" t="s">
        <v>4</v>
      </c>
      <c r="AL843">
        <v>5.4396999999999996E-3</v>
      </c>
    </row>
    <row r="844" spans="1:44" x14ac:dyDescent="0.25">
      <c r="A844" t="str">
        <f t="shared" si="13"/>
        <v>feynman_I_15_3t_29910</v>
      </c>
      <c r="B844" t="s">
        <v>92</v>
      </c>
      <c r="C844" t="s">
        <v>189</v>
      </c>
      <c r="D844">
        <v>7200</v>
      </c>
      <c r="E844" t="s">
        <v>190</v>
      </c>
      <c r="F844">
        <v>1000000</v>
      </c>
      <c r="G844" t="s">
        <v>191</v>
      </c>
      <c r="H844">
        <v>29910</v>
      </c>
      <c r="I844" t="s">
        <v>192</v>
      </c>
      <c r="J844">
        <v>1E-3</v>
      </c>
      <c r="K844" t="s">
        <v>3</v>
      </c>
      <c r="L844">
        <v>0.99989859999999997</v>
      </c>
      <c r="M844" t="s">
        <v>2</v>
      </c>
      <c r="N844">
        <v>1.21689E-2</v>
      </c>
      <c r="O844" t="s">
        <v>17</v>
      </c>
      <c r="P844">
        <v>34</v>
      </c>
      <c r="Q844" t="s">
        <v>0</v>
      </c>
      <c r="R844">
        <v>6869.6</v>
      </c>
      <c r="S844" t="s">
        <v>152</v>
      </c>
      <c r="T844">
        <v>10</v>
      </c>
      <c r="U844" t="s">
        <v>153</v>
      </c>
      <c r="V844">
        <v>842</v>
      </c>
      <c r="W844" t="s">
        <v>151</v>
      </c>
      <c r="X844">
        <v>1000994</v>
      </c>
      <c r="Y844" t="s">
        <v>1</v>
      </c>
      <c r="Z844" t="e" cm="1">
        <f t="array" aca="1" ref="Z844" ca="1">-0.012137198937+(1.0022772131837*X3)+(((0.4723626535734*pow(X1,-2))*pow(X2,3))*pow(LOG(X3),2))+(((-1.5899847329952*X2)*pow(X1,-2))*pow(LOG(x0),2))</f>
        <v>#NAME?</v>
      </c>
      <c r="AA844" t="s">
        <v>512</v>
      </c>
      <c r="AB844" t="s">
        <v>2439</v>
      </c>
      <c r="AC844" t="s">
        <v>418</v>
      </c>
      <c r="AD844" t="s">
        <v>2440</v>
      </c>
      <c r="AE844" t="s">
        <v>418</v>
      </c>
      <c r="AF844" t="s">
        <v>2441</v>
      </c>
      <c r="AG844" t="s">
        <v>421</v>
      </c>
      <c r="AH844" t="s">
        <v>2442</v>
      </c>
      <c r="AI844" t="s">
        <v>5</v>
      </c>
      <c r="AJ844">
        <v>0.99989700000000004</v>
      </c>
      <c r="AK844" t="s">
        <v>4</v>
      </c>
      <c r="AL844">
        <v>1.2304499999999999E-2</v>
      </c>
    </row>
    <row r="845" spans="1:44" x14ac:dyDescent="0.25">
      <c r="A845" t="str">
        <f t="shared" si="13"/>
        <v>feynman_I_41_16_4426</v>
      </c>
      <c r="B845" t="s">
        <v>125</v>
      </c>
      <c r="C845" t="s">
        <v>189</v>
      </c>
      <c r="D845">
        <v>7200</v>
      </c>
      <c r="E845" t="s">
        <v>190</v>
      </c>
      <c r="F845">
        <v>1000000</v>
      </c>
      <c r="G845" t="s">
        <v>191</v>
      </c>
      <c r="H845">
        <v>4426</v>
      </c>
      <c r="I845" t="s">
        <v>192</v>
      </c>
      <c r="J845">
        <v>1E-3</v>
      </c>
      <c r="K845" t="s">
        <v>3</v>
      </c>
      <c r="L845">
        <v>0.99997130000000001</v>
      </c>
      <c r="M845" t="s">
        <v>2</v>
      </c>
      <c r="N845">
        <v>1.5973000000000001E-2</v>
      </c>
      <c r="O845" t="s">
        <v>17</v>
      </c>
      <c r="P845">
        <v>26</v>
      </c>
      <c r="Q845" t="s">
        <v>0</v>
      </c>
      <c r="R845">
        <v>6409.8</v>
      </c>
      <c r="S845" t="s">
        <v>152</v>
      </c>
      <c r="T845">
        <v>6</v>
      </c>
      <c r="U845" t="s">
        <v>153</v>
      </c>
      <c r="V845">
        <v>852</v>
      </c>
      <c r="W845" t="s">
        <v>151</v>
      </c>
      <c r="X845">
        <v>1001068</v>
      </c>
      <c r="Y845" t="s">
        <v>1</v>
      </c>
      <c r="Z845" t="s">
        <v>2443</v>
      </c>
      <c r="AA845" t="s">
        <v>512</v>
      </c>
      <c r="AB845" t="s">
        <v>2444</v>
      </c>
      <c r="AC845" t="s">
        <v>418</v>
      </c>
      <c r="AD845" t="s">
        <v>2445</v>
      </c>
      <c r="AE845" t="s">
        <v>5</v>
      </c>
      <c r="AF845">
        <v>0.99997239999999998</v>
      </c>
      <c r="AG845" t="s">
        <v>4</v>
      </c>
      <c r="AH845">
        <v>1.57693E-2</v>
      </c>
    </row>
    <row r="846" spans="1:44" x14ac:dyDescent="0.25">
      <c r="A846" t="str">
        <f t="shared" si="13"/>
        <v>feynman_test_12_21962</v>
      </c>
      <c r="B846" t="s">
        <v>124</v>
      </c>
      <c r="C846" t="s">
        <v>189</v>
      </c>
      <c r="D846">
        <v>7200</v>
      </c>
      <c r="E846" t="s">
        <v>190</v>
      </c>
      <c r="F846">
        <v>1000000</v>
      </c>
      <c r="G846" t="s">
        <v>191</v>
      </c>
      <c r="H846">
        <v>21962</v>
      </c>
      <c r="I846" t="s">
        <v>192</v>
      </c>
      <c r="J846">
        <v>1E-3</v>
      </c>
      <c r="K846" t="s">
        <v>3</v>
      </c>
      <c r="L846">
        <v>0.99999830000000001</v>
      </c>
      <c r="M846" t="s">
        <v>2</v>
      </c>
      <c r="N846">
        <v>1.8785E-2</v>
      </c>
      <c r="O846" t="s">
        <v>17</v>
      </c>
      <c r="P846">
        <v>10</v>
      </c>
      <c r="Q846" t="s">
        <v>0</v>
      </c>
      <c r="R846">
        <v>6420.5</v>
      </c>
      <c r="S846" t="s">
        <v>152</v>
      </c>
      <c r="T846">
        <v>4</v>
      </c>
      <c r="U846" t="s">
        <v>153</v>
      </c>
      <c r="V846">
        <v>872</v>
      </c>
      <c r="W846" t="s">
        <v>151</v>
      </c>
      <c r="X846">
        <v>1000721</v>
      </c>
      <c r="Y846" t="s">
        <v>1</v>
      </c>
      <c r="Z846" t="s">
        <v>634</v>
      </c>
      <c r="AA846" t="s">
        <v>512</v>
      </c>
      <c r="AB846" t="s">
        <v>635</v>
      </c>
      <c r="AC846" t="s">
        <v>5</v>
      </c>
      <c r="AD846">
        <v>0.99999830000000001</v>
      </c>
      <c r="AE846" t="s">
        <v>4</v>
      </c>
      <c r="AF846">
        <v>1.8609899999999999E-2</v>
      </c>
    </row>
    <row r="847" spans="1:44" x14ac:dyDescent="0.25">
      <c r="A847" t="str">
        <f t="shared" si="13"/>
        <v>feynman_test_3_29910</v>
      </c>
      <c r="B847" t="s">
        <v>86</v>
      </c>
      <c r="C847" t="s">
        <v>189</v>
      </c>
      <c r="D847">
        <v>7200</v>
      </c>
      <c r="E847" t="s">
        <v>190</v>
      </c>
      <c r="F847">
        <v>1000000</v>
      </c>
      <c r="G847" t="s">
        <v>191</v>
      </c>
      <c r="H847">
        <v>29910</v>
      </c>
      <c r="I847" t="s">
        <v>192</v>
      </c>
      <c r="J847">
        <v>1E-3</v>
      </c>
      <c r="K847" t="s">
        <v>3</v>
      </c>
      <c r="L847">
        <v>0.99953170000000002</v>
      </c>
      <c r="M847" t="s">
        <v>2</v>
      </c>
      <c r="N847">
        <v>3.99312E-2</v>
      </c>
      <c r="O847" t="s">
        <v>17</v>
      </c>
      <c r="P847">
        <v>26</v>
      </c>
      <c r="Q847" t="s">
        <v>0</v>
      </c>
      <c r="R847">
        <v>6388.8</v>
      </c>
      <c r="S847" t="s">
        <v>152</v>
      </c>
      <c r="T847">
        <v>11</v>
      </c>
      <c r="U847" t="s">
        <v>153</v>
      </c>
      <c r="V847">
        <v>825</v>
      </c>
      <c r="W847" t="s">
        <v>151</v>
      </c>
      <c r="X847">
        <v>1000572</v>
      </c>
      <c r="Y847" t="s">
        <v>1</v>
      </c>
      <c r="Z847" t="s">
        <v>2446</v>
      </c>
      <c r="AA847" t="s">
        <v>512</v>
      </c>
      <c r="AB847" t="s">
        <v>2447</v>
      </c>
      <c r="AC847" t="s">
        <v>418</v>
      </c>
      <c r="AD847" t="s">
        <v>2448</v>
      </c>
      <c r="AE847" t="s">
        <v>418</v>
      </c>
      <c r="AF847" t="s">
        <v>1061</v>
      </c>
      <c r="AG847" t="s">
        <v>421</v>
      </c>
      <c r="AH847" t="s">
        <v>2449</v>
      </c>
      <c r="AI847" t="s">
        <v>5</v>
      </c>
      <c r="AJ847">
        <v>0.99953809999999998</v>
      </c>
      <c r="AK847" t="s">
        <v>4</v>
      </c>
      <c r="AL847">
        <v>3.9283199999999997E-2</v>
      </c>
    </row>
    <row r="848" spans="1:44" x14ac:dyDescent="0.25">
      <c r="A848" t="str">
        <f t="shared" si="13"/>
        <v>feynman_III_12_43_4426</v>
      </c>
      <c r="B848" t="s">
        <v>33</v>
      </c>
      <c r="C848" t="s">
        <v>189</v>
      </c>
      <c r="D848">
        <v>7200</v>
      </c>
      <c r="E848" t="s">
        <v>190</v>
      </c>
      <c r="F848">
        <v>1000000</v>
      </c>
      <c r="G848" t="s">
        <v>191</v>
      </c>
      <c r="H848">
        <v>4426</v>
      </c>
      <c r="I848" t="s">
        <v>192</v>
      </c>
      <c r="J848">
        <v>1E-3</v>
      </c>
      <c r="K848" t="s">
        <v>3</v>
      </c>
      <c r="L848">
        <v>1</v>
      </c>
      <c r="M848" t="s">
        <v>2</v>
      </c>
      <c r="N848">
        <v>0</v>
      </c>
      <c r="O848" t="s">
        <v>17</v>
      </c>
      <c r="P848">
        <v>6</v>
      </c>
      <c r="Q848" t="s">
        <v>0</v>
      </c>
      <c r="R848">
        <v>2.2999999999999998</v>
      </c>
      <c r="S848" t="s">
        <v>152</v>
      </c>
      <c r="T848">
        <v>1</v>
      </c>
      <c r="U848" t="s">
        <v>153</v>
      </c>
      <c r="V848">
        <v>2</v>
      </c>
      <c r="W848" t="s">
        <v>151</v>
      </c>
      <c r="X848">
        <v>520</v>
      </c>
      <c r="Y848" t="s">
        <v>1</v>
      </c>
      <c r="Z848" t="s">
        <v>517</v>
      </c>
      <c r="AA848" t="s">
        <v>512</v>
      </c>
      <c r="AB848" t="s">
        <v>518</v>
      </c>
      <c r="AC848" t="s">
        <v>5</v>
      </c>
      <c r="AD848">
        <v>1</v>
      </c>
      <c r="AE848" t="s">
        <v>4</v>
      </c>
      <c r="AF848">
        <v>0</v>
      </c>
    </row>
    <row r="849" spans="1:38" x14ac:dyDescent="0.25">
      <c r="A849" t="str">
        <f t="shared" si="13"/>
        <v>feynman_I_43_31_4426</v>
      </c>
      <c r="B849" t="s">
        <v>72</v>
      </c>
      <c r="C849" t="s">
        <v>189</v>
      </c>
      <c r="D849">
        <v>7200</v>
      </c>
      <c r="E849" t="s">
        <v>190</v>
      </c>
      <c r="F849">
        <v>1000000</v>
      </c>
      <c r="G849" t="s">
        <v>191</v>
      </c>
      <c r="H849">
        <v>4426</v>
      </c>
      <c r="I849" t="s">
        <v>192</v>
      </c>
      <c r="J849">
        <v>1E-3</v>
      </c>
      <c r="K849" t="s">
        <v>3</v>
      </c>
      <c r="L849">
        <v>1</v>
      </c>
      <c r="M849" t="s">
        <v>2</v>
      </c>
      <c r="N849">
        <v>0</v>
      </c>
      <c r="O849" t="s">
        <v>17</v>
      </c>
      <c r="P849">
        <v>8</v>
      </c>
      <c r="Q849" t="s">
        <v>0</v>
      </c>
      <c r="R849">
        <v>5.6</v>
      </c>
      <c r="S849" t="s">
        <v>152</v>
      </c>
      <c r="T849">
        <v>1</v>
      </c>
      <c r="U849" t="s">
        <v>153</v>
      </c>
      <c r="V849">
        <v>3</v>
      </c>
      <c r="W849" t="s">
        <v>151</v>
      </c>
      <c r="X849">
        <v>1219</v>
      </c>
      <c r="Y849" t="s">
        <v>1</v>
      </c>
      <c r="Z849" t="s">
        <v>525</v>
      </c>
      <c r="AA849" t="s">
        <v>512</v>
      </c>
      <c r="AB849" t="s">
        <v>526</v>
      </c>
      <c r="AC849" t="s">
        <v>5</v>
      </c>
      <c r="AD849">
        <v>1</v>
      </c>
      <c r="AE849" t="s">
        <v>4</v>
      </c>
      <c r="AF849">
        <v>0</v>
      </c>
    </row>
    <row r="850" spans="1:38" x14ac:dyDescent="0.25">
      <c r="A850" t="str">
        <f t="shared" si="13"/>
        <v>feynman_II_38_14_4426</v>
      </c>
      <c r="B850" t="s">
        <v>40</v>
      </c>
      <c r="C850" t="s">
        <v>189</v>
      </c>
      <c r="D850">
        <v>7200</v>
      </c>
      <c r="E850" t="s">
        <v>190</v>
      </c>
      <c r="F850">
        <v>1000000</v>
      </c>
      <c r="G850" t="s">
        <v>191</v>
      </c>
      <c r="H850">
        <v>4426</v>
      </c>
      <c r="I850" t="s">
        <v>192</v>
      </c>
      <c r="J850">
        <v>1E-3</v>
      </c>
      <c r="K850" t="s">
        <v>3</v>
      </c>
      <c r="L850">
        <v>1</v>
      </c>
      <c r="M850" t="s">
        <v>2</v>
      </c>
      <c r="N850">
        <v>0</v>
      </c>
      <c r="O850" t="s">
        <v>17</v>
      </c>
      <c r="P850">
        <v>12</v>
      </c>
      <c r="Q850" t="s">
        <v>0</v>
      </c>
      <c r="R850">
        <v>8.6</v>
      </c>
      <c r="S850" t="s">
        <v>152</v>
      </c>
      <c r="T850">
        <v>1</v>
      </c>
      <c r="U850" t="s">
        <v>153</v>
      </c>
      <c r="V850">
        <v>3</v>
      </c>
      <c r="W850" t="s">
        <v>151</v>
      </c>
      <c r="X850">
        <v>1660</v>
      </c>
      <c r="Y850" t="s">
        <v>1</v>
      </c>
      <c r="Z850" t="s">
        <v>543</v>
      </c>
      <c r="AA850" t="s">
        <v>512</v>
      </c>
      <c r="AB850" t="s">
        <v>544</v>
      </c>
      <c r="AC850" t="s">
        <v>418</v>
      </c>
      <c r="AD850" t="s">
        <v>420</v>
      </c>
      <c r="AE850" t="s">
        <v>5</v>
      </c>
      <c r="AF850">
        <v>1</v>
      </c>
      <c r="AG850" t="s">
        <v>4</v>
      </c>
      <c r="AH850">
        <v>0</v>
      </c>
    </row>
    <row r="851" spans="1:38" x14ac:dyDescent="0.25">
      <c r="A851" t="str">
        <f t="shared" si="13"/>
        <v>feynman_I_12_4_4426</v>
      </c>
      <c r="B851" t="s">
        <v>83</v>
      </c>
      <c r="C851" t="s">
        <v>189</v>
      </c>
      <c r="D851">
        <v>7200</v>
      </c>
      <c r="E851" t="s">
        <v>190</v>
      </c>
      <c r="F851">
        <v>1000000</v>
      </c>
      <c r="G851" t="s">
        <v>191</v>
      </c>
      <c r="H851">
        <v>4426</v>
      </c>
      <c r="I851" t="s">
        <v>192</v>
      </c>
      <c r="J851">
        <v>1E-3</v>
      </c>
      <c r="K851" t="s">
        <v>3</v>
      </c>
      <c r="L851">
        <v>1</v>
      </c>
      <c r="M851" t="s">
        <v>2</v>
      </c>
      <c r="N851">
        <v>0</v>
      </c>
      <c r="O851" t="s">
        <v>17</v>
      </c>
      <c r="P851">
        <v>12</v>
      </c>
      <c r="Q851" t="s">
        <v>0</v>
      </c>
      <c r="R851">
        <v>16.7</v>
      </c>
      <c r="S851" t="s">
        <v>152</v>
      </c>
      <c r="T851">
        <v>1</v>
      </c>
      <c r="U851" t="s">
        <v>153</v>
      </c>
      <c r="V851">
        <v>4</v>
      </c>
      <c r="W851" t="s">
        <v>151</v>
      </c>
      <c r="X851">
        <v>3356</v>
      </c>
      <c r="Y851" t="s">
        <v>1</v>
      </c>
      <c r="Z851" t="s">
        <v>561</v>
      </c>
      <c r="AA851" t="s">
        <v>512</v>
      </c>
      <c r="AB851" t="s">
        <v>562</v>
      </c>
      <c r="AC851" t="s">
        <v>5</v>
      </c>
      <c r="AD851">
        <v>1</v>
      </c>
      <c r="AE851" t="s">
        <v>4</v>
      </c>
      <c r="AF851">
        <v>0</v>
      </c>
    </row>
    <row r="852" spans="1:38" x14ac:dyDescent="0.25">
      <c r="A852" t="str">
        <f t="shared" si="13"/>
        <v>feynman_I_6_2a_16850</v>
      </c>
      <c r="B852" t="s">
        <v>32</v>
      </c>
      <c r="C852" t="s">
        <v>189</v>
      </c>
      <c r="D852">
        <v>7200</v>
      </c>
      <c r="E852" t="s">
        <v>190</v>
      </c>
      <c r="F852">
        <v>1000000</v>
      </c>
      <c r="G852" t="s">
        <v>191</v>
      </c>
      <c r="H852">
        <v>16850</v>
      </c>
      <c r="I852" t="s">
        <v>192</v>
      </c>
      <c r="J852">
        <v>1E-3</v>
      </c>
      <c r="K852" t="s">
        <v>3</v>
      </c>
      <c r="L852">
        <v>0.99980000000000002</v>
      </c>
      <c r="M852" t="s">
        <v>2</v>
      </c>
      <c r="N852">
        <v>9.898000000000001E-4</v>
      </c>
      <c r="O852" t="s">
        <v>17</v>
      </c>
      <c r="P852">
        <v>10</v>
      </c>
      <c r="Q852" t="s">
        <v>0</v>
      </c>
      <c r="R852">
        <v>7206.3</v>
      </c>
      <c r="S852" t="s">
        <v>152</v>
      </c>
      <c r="T852">
        <v>35</v>
      </c>
      <c r="U852" t="s">
        <v>153</v>
      </c>
      <c r="V852">
        <v>1688</v>
      </c>
      <c r="W852" t="s">
        <v>151</v>
      </c>
      <c r="X852">
        <v>725731</v>
      </c>
      <c r="Y852" t="s">
        <v>1</v>
      </c>
      <c r="Z852" t="e" cm="1">
        <f t="array" aca="1" ref="Z852" ca="1">-0.0073719923998+(0.2502576298407*pow(x0,(-1*x0)))</f>
        <v>#NAME?</v>
      </c>
      <c r="AA852" t="s">
        <v>512</v>
      </c>
      <c r="AB852">
        <v>-7.3719923998000004E-3</v>
      </c>
      <c r="AC852" t="s">
        <v>421</v>
      </c>
      <c r="AD852" t="s">
        <v>2450</v>
      </c>
      <c r="AE852" t="s">
        <v>5</v>
      </c>
      <c r="AF852">
        <v>0.99980170000000002</v>
      </c>
      <c r="AG852" t="s">
        <v>4</v>
      </c>
      <c r="AH852">
        <v>9.8869999999999991E-4</v>
      </c>
    </row>
    <row r="853" spans="1:38" x14ac:dyDescent="0.25">
      <c r="A853" t="str">
        <f t="shared" si="13"/>
        <v>feynman_I_27_6_4426</v>
      </c>
      <c r="B853" t="s">
        <v>60</v>
      </c>
      <c r="C853" t="s">
        <v>189</v>
      </c>
      <c r="D853">
        <v>7200</v>
      </c>
      <c r="E853" t="s">
        <v>190</v>
      </c>
      <c r="F853">
        <v>1000000</v>
      </c>
      <c r="G853" t="s">
        <v>191</v>
      </c>
      <c r="H853">
        <v>4426</v>
      </c>
      <c r="I853" t="s">
        <v>192</v>
      </c>
      <c r="J853">
        <v>1E-3</v>
      </c>
      <c r="K853" t="s">
        <v>3</v>
      </c>
      <c r="L853">
        <v>1</v>
      </c>
      <c r="M853" t="s">
        <v>2</v>
      </c>
      <c r="N853">
        <v>0</v>
      </c>
      <c r="O853" t="s">
        <v>17</v>
      </c>
      <c r="P853">
        <v>14</v>
      </c>
      <c r="Q853" t="s">
        <v>0</v>
      </c>
      <c r="R853">
        <v>23.1</v>
      </c>
      <c r="S853" t="s">
        <v>152</v>
      </c>
      <c r="T853">
        <v>1</v>
      </c>
      <c r="U853" t="s">
        <v>153</v>
      </c>
      <c r="V853">
        <v>5</v>
      </c>
      <c r="W853" t="s">
        <v>151</v>
      </c>
      <c r="X853">
        <v>4505</v>
      </c>
      <c r="Y853" t="s">
        <v>1</v>
      </c>
      <c r="Z853" t="s">
        <v>577</v>
      </c>
      <c r="AA853" t="s">
        <v>512</v>
      </c>
      <c r="AB853" t="s">
        <v>578</v>
      </c>
      <c r="AC853" t="s">
        <v>421</v>
      </c>
      <c r="AD853" t="s">
        <v>428</v>
      </c>
      <c r="AE853" t="s">
        <v>5</v>
      </c>
      <c r="AF853">
        <v>1</v>
      </c>
      <c r="AG853" t="s">
        <v>4</v>
      </c>
      <c r="AH853">
        <v>0</v>
      </c>
    </row>
    <row r="854" spans="1:38" x14ac:dyDescent="0.25">
      <c r="A854" t="str">
        <f t="shared" si="13"/>
        <v>feynman_II_8_31_29910</v>
      </c>
      <c r="B854" t="s">
        <v>42</v>
      </c>
      <c r="C854" t="s">
        <v>189</v>
      </c>
      <c r="D854">
        <v>7200</v>
      </c>
      <c r="E854" t="s">
        <v>190</v>
      </c>
      <c r="F854">
        <v>1000000</v>
      </c>
      <c r="G854" t="s">
        <v>191</v>
      </c>
      <c r="H854">
        <v>29910</v>
      </c>
      <c r="I854" t="s">
        <v>192</v>
      </c>
      <c r="J854">
        <v>1E-3</v>
      </c>
      <c r="K854" t="s">
        <v>3</v>
      </c>
      <c r="L854">
        <v>1</v>
      </c>
      <c r="M854" t="s">
        <v>2</v>
      </c>
      <c r="N854">
        <v>0</v>
      </c>
      <c r="O854" t="s">
        <v>17</v>
      </c>
      <c r="P854">
        <v>8</v>
      </c>
      <c r="Q854" t="s">
        <v>0</v>
      </c>
      <c r="R854">
        <v>6.4</v>
      </c>
      <c r="S854" t="s">
        <v>152</v>
      </c>
      <c r="T854">
        <v>1</v>
      </c>
      <c r="U854" t="s">
        <v>153</v>
      </c>
      <c r="V854">
        <v>3</v>
      </c>
      <c r="W854" t="s">
        <v>151</v>
      </c>
      <c r="X854">
        <v>1331</v>
      </c>
      <c r="Y854" t="s">
        <v>1</v>
      </c>
      <c r="Z854" t="s">
        <v>523</v>
      </c>
      <c r="AA854" t="s">
        <v>512</v>
      </c>
      <c r="AB854" t="s">
        <v>524</v>
      </c>
      <c r="AC854" t="s">
        <v>5</v>
      </c>
      <c r="AD854">
        <v>1</v>
      </c>
      <c r="AE854" t="s">
        <v>4</v>
      </c>
      <c r="AF854">
        <v>0</v>
      </c>
    </row>
    <row r="855" spans="1:38" x14ac:dyDescent="0.25">
      <c r="A855" t="str">
        <f t="shared" si="13"/>
        <v>feynman_I_18_12_29910</v>
      </c>
      <c r="B855" t="s">
        <v>78</v>
      </c>
      <c r="C855" t="s">
        <v>189</v>
      </c>
      <c r="D855">
        <v>7200</v>
      </c>
      <c r="E855" t="s">
        <v>190</v>
      </c>
      <c r="F855">
        <v>1000000</v>
      </c>
      <c r="G855" t="s">
        <v>191</v>
      </c>
      <c r="H855">
        <v>29910</v>
      </c>
      <c r="I855" t="s">
        <v>192</v>
      </c>
      <c r="J855">
        <v>1E-3</v>
      </c>
      <c r="K855" t="s">
        <v>3</v>
      </c>
      <c r="L855">
        <v>1</v>
      </c>
      <c r="M855" t="s">
        <v>2</v>
      </c>
      <c r="N855">
        <v>0</v>
      </c>
      <c r="O855" t="s">
        <v>17</v>
      </c>
      <c r="P855">
        <v>11</v>
      </c>
      <c r="Q855" t="s">
        <v>0</v>
      </c>
      <c r="R855">
        <v>10.199999999999999</v>
      </c>
      <c r="S855" t="s">
        <v>152</v>
      </c>
      <c r="T855">
        <v>1</v>
      </c>
      <c r="U855" t="s">
        <v>153</v>
      </c>
      <c r="V855">
        <v>4</v>
      </c>
      <c r="W855" t="s">
        <v>151</v>
      </c>
      <c r="X855">
        <v>2358</v>
      </c>
      <c r="Y855" t="s">
        <v>1</v>
      </c>
      <c r="Z855" t="s">
        <v>541</v>
      </c>
      <c r="AA855" t="s">
        <v>512</v>
      </c>
      <c r="AB855" t="s">
        <v>542</v>
      </c>
      <c r="AC855" t="s">
        <v>5</v>
      </c>
      <c r="AD855">
        <v>1</v>
      </c>
      <c r="AE855" t="s">
        <v>4</v>
      </c>
      <c r="AF855">
        <v>0</v>
      </c>
    </row>
    <row r="856" spans="1:38" x14ac:dyDescent="0.25">
      <c r="A856" t="str">
        <f t="shared" si="13"/>
        <v>feynman_III_21_20_29910</v>
      </c>
      <c r="B856" t="s">
        <v>109</v>
      </c>
      <c r="C856" t="s">
        <v>189</v>
      </c>
      <c r="D856">
        <v>7200</v>
      </c>
      <c r="E856" t="s">
        <v>190</v>
      </c>
      <c r="F856">
        <v>1000000</v>
      </c>
      <c r="G856" t="s">
        <v>191</v>
      </c>
      <c r="H856">
        <v>29910</v>
      </c>
      <c r="I856" t="s">
        <v>192</v>
      </c>
      <c r="J856">
        <v>1E-3</v>
      </c>
      <c r="K856" t="s">
        <v>3</v>
      </c>
      <c r="L856">
        <v>1</v>
      </c>
      <c r="M856" t="s">
        <v>2</v>
      </c>
      <c r="N856">
        <v>0</v>
      </c>
      <c r="O856" t="s">
        <v>17</v>
      </c>
      <c r="P856">
        <v>12</v>
      </c>
      <c r="Q856" t="s">
        <v>0</v>
      </c>
      <c r="R856">
        <v>11.6</v>
      </c>
      <c r="S856" t="s">
        <v>152</v>
      </c>
      <c r="T856">
        <v>1</v>
      </c>
      <c r="U856" t="s">
        <v>153</v>
      </c>
      <c r="V856">
        <v>4</v>
      </c>
      <c r="W856" t="s">
        <v>151</v>
      </c>
      <c r="X856">
        <v>2570</v>
      </c>
      <c r="Y856" t="s">
        <v>1</v>
      </c>
      <c r="Z856" t="s">
        <v>559</v>
      </c>
      <c r="AA856" t="s">
        <v>512</v>
      </c>
      <c r="AB856" t="s">
        <v>560</v>
      </c>
      <c r="AC856" t="s">
        <v>5</v>
      </c>
      <c r="AD856">
        <v>1</v>
      </c>
      <c r="AE856" t="s">
        <v>4</v>
      </c>
      <c r="AF856">
        <v>0</v>
      </c>
    </row>
    <row r="857" spans="1:38" x14ac:dyDescent="0.25">
      <c r="A857" t="str">
        <f t="shared" si="13"/>
        <v>feynman_II_34_29b_29910</v>
      </c>
      <c r="B857" t="s">
        <v>133</v>
      </c>
      <c r="C857" t="s">
        <v>189</v>
      </c>
      <c r="D857">
        <v>7200</v>
      </c>
      <c r="E857" t="s">
        <v>190</v>
      </c>
      <c r="F857">
        <v>1000000</v>
      </c>
      <c r="G857" t="s">
        <v>191</v>
      </c>
      <c r="H857">
        <v>29910</v>
      </c>
      <c r="I857" t="s">
        <v>192</v>
      </c>
      <c r="J857">
        <v>1E-3</v>
      </c>
      <c r="K857" t="s">
        <v>3</v>
      </c>
      <c r="L857">
        <v>1</v>
      </c>
      <c r="M857" t="s">
        <v>2</v>
      </c>
      <c r="N857">
        <v>0</v>
      </c>
      <c r="O857" t="s">
        <v>17</v>
      </c>
      <c r="P857">
        <v>14</v>
      </c>
      <c r="Q857" t="s">
        <v>0</v>
      </c>
      <c r="R857">
        <v>19.3</v>
      </c>
      <c r="S857" t="s">
        <v>152</v>
      </c>
      <c r="T857">
        <v>1</v>
      </c>
      <c r="U857" t="s">
        <v>153</v>
      </c>
      <c r="V857">
        <v>5</v>
      </c>
      <c r="W857" t="s">
        <v>151</v>
      </c>
      <c r="X857">
        <v>3967</v>
      </c>
      <c r="Y857" t="s">
        <v>1</v>
      </c>
      <c r="Z857" t="s">
        <v>573</v>
      </c>
      <c r="AA857" t="s">
        <v>512</v>
      </c>
      <c r="AB857" t="s">
        <v>574</v>
      </c>
      <c r="AC857" t="s">
        <v>5</v>
      </c>
      <c r="AD857">
        <v>1</v>
      </c>
      <c r="AE857" t="s">
        <v>4</v>
      </c>
      <c r="AF857">
        <v>0</v>
      </c>
    </row>
    <row r="858" spans="1:38" x14ac:dyDescent="0.25">
      <c r="A858" t="str">
        <f t="shared" si="13"/>
        <v>feynman_II_11_3_4426</v>
      </c>
      <c r="B858" t="s">
        <v>126</v>
      </c>
      <c r="C858" t="s">
        <v>189</v>
      </c>
      <c r="D858">
        <v>7200</v>
      </c>
      <c r="E858" t="s">
        <v>190</v>
      </c>
      <c r="F858">
        <v>1000000</v>
      </c>
      <c r="G858" t="s">
        <v>191</v>
      </c>
      <c r="H858">
        <v>4426</v>
      </c>
      <c r="I858" t="s">
        <v>192</v>
      </c>
      <c r="J858">
        <v>1E-3</v>
      </c>
      <c r="K858" t="s">
        <v>3</v>
      </c>
      <c r="L858">
        <v>1</v>
      </c>
      <c r="M858" t="s">
        <v>2</v>
      </c>
      <c r="N858">
        <v>0</v>
      </c>
      <c r="O858" t="s">
        <v>17</v>
      </c>
      <c r="P858">
        <v>24</v>
      </c>
      <c r="Q858" t="s">
        <v>0</v>
      </c>
      <c r="R858">
        <v>419.3</v>
      </c>
      <c r="S858" t="s">
        <v>152</v>
      </c>
      <c r="T858">
        <v>3</v>
      </c>
      <c r="U858" t="s">
        <v>153</v>
      </c>
      <c r="V858">
        <v>33</v>
      </c>
      <c r="W858" t="s">
        <v>151</v>
      </c>
      <c r="X858">
        <v>65095</v>
      </c>
      <c r="Y858" t="s">
        <v>1</v>
      </c>
      <c r="Z858" t="s">
        <v>644</v>
      </c>
      <c r="AA858" t="s">
        <v>512</v>
      </c>
      <c r="AB858" t="s">
        <v>645</v>
      </c>
      <c r="AC858" t="s">
        <v>418</v>
      </c>
      <c r="AD858" t="s">
        <v>495</v>
      </c>
      <c r="AE858" t="s">
        <v>421</v>
      </c>
      <c r="AF858" t="s">
        <v>496</v>
      </c>
      <c r="AG858" t="s">
        <v>5</v>
      </c>
      <c r="AH858">
        <v>1</v>
      </c>
      <c r="AI858" t="s">
        <v>4</v>
      </c>
      <c r="AJ858">
        <v>0</v>
      </c>
    </row>
    <row r="859" spans="1:38" x14ac:dyDescent="0.25">
      <c r="A859" t="str">
        <f t="shared" si="13"/>
        <v>feynman_test_4_21962</v>
      </c>
      <c r="B859" t="s">
        <v>117</v>
      </c>
      <c r="C859" t="s">
        <v>189</v>
      </c>
      <c r="D859">
        <v>7200</v>
      </c>
      <c r="E859" t="s">
        <v>190</v>
      </c>
      <c r="F859">
        <v>1000000</v>
      </c>
      <c r="G859" t="s">
        <v>191</v>
      </c>
      <c r="H859">
        <v>21962</v>
      </c>
      <c r="I859" t="s">
        <v>192</v>
      </c>
      <c r="J859">
        <v>1E-3</v>
      </c>
      <c r="K859" t="s">
        <v>3</v>
      </c>
      <c r="L859">
        <v>0.99881160000000002</v>
      </c>
      <c r="M859" t="s">
        <v>2</v>
      </c>
      <c r="N859">
        <v>1.71568E-2</v>
      </c>
      <c r="O859" t="s">
        <v>17</v>
      </c>
      <c r="P859">
        <v>33</v>
      </c>
      <c r="Q859" t="s">
        <v>0</v>
      </c>
      <c r="R859">
        <v>6658.4</v>
      </c>
      <c r="S859" t="s">
        <v>152</v>
      </c>
      <c r="T859">
        <v>4</v>
      </c>
      <c r="U859" t="s">
        <v>153</v>
      </c>
      <c r="V859">
        <v>930</v>
      </c>
      <c r="W859" t="s">
        <v>151</v>
      </c>
      <c r="X859">
        <v>1001382</v>
      </c>
      <c r="Y859" t="s">
        <v>1</v>
      </c>
      <c r="Z859" t="s">
        <v>2451</v>
      </c>
      <c r="AA859" t="s">
        <v>512</v>
      </c>
      <c r="AB859" t="s">
        <v>2452</v>
      </c>
      <c r="AC859" t="s">
        <v>418</v>
      </c>
      <c r="AD859" t="s">
        <v>463</v>
      </c>
      <c r="AE859" t="s">
        <v>418</v>
      </c>
      <c r="AF859" t="s">
        <v>2453</v>
      </c>
      <c r="AG859" t="s">
        <v>421</v>
      </c>
      <c r="AH859">
        <v>6.0582789538400003E-2</v>
      </c>
      <c r="AI859" t="s">
        <v>5</v>
      </c>
      <c r="AJ859">
        <v>0.99878509999999998</v>
      </c>
      <c r="AK859" t="s">
        <v>4</v>
      </c>
      <c r="AL859">
        <v>1.7326299999999999E-2</v>
      </c>
    </row>
    <row r="860" spans="1:38" x14ac:dyDescent="0.25">
      <c r="A860" t="str">
        <f t="shared" si="13"/>
        <v>feynman_I_13_12_21962</v>
      </c>
      <c r="B860" t="s">
        <v>128</v>
      </c>
      <c r="C860" t="s">
        <v>189</v>
      </c>
      <c r="D860">
        <v>7200</v>
      </c>
      <c r="E860" t="s">
        <v>190</v>
      </c>
      <c r="F860">
        <v>1000000</v>
      </c>
      <c r="G860" t="s">
        <v>191</v>
      </c>
      <c r="H860">
        <v>21962</v>
      </c>
      <c r="I860" t="s">
        <v>192</v>
      </c>
      <c r="J860">
        <v>1E-3</v>
      </c>
      <c r="K860" t="s">
        <v>3</v>
      </c>
      <c r="L860">
        <v>1</v>
      </c>
      <c r="M860" t="s">
        <v>2</v>
      </c>
      <c r="N860">
        <v>0</v>
      </c>
      <c r="O860" t="s">
        <v>17</v>
      </c>
      <c r="P860">
        <v>24</v>
      </c>
      <c r="Q860" t="s">
        <v>0</v>
      </c>
      <c r="R860">
        <v>873.5</v>
      </c>
      <c r="S860" t="s">
        <v>152</v>
      </c>
      <c r="T860">
        <v>5</v>
      </c>
      <c r="U860" t="s">
        <v>153</v>
      </c>
      <c r="V860">
        <v>40</v>
      </c>
      <c r="W860" t="s">
        <v>151</v>
      </c>
      <c r="X860">
        <v>121124</v>
      </c>
      <c r="Y860" t="s">
        <v>1</v>
      </c>
      <c r="Z860" t="s">
        <v>2454</v>
      </c>
      <c r="AA860" t="s">
        <v>512</v>
      </c>
      <c r="AB860" t="s">
        <v>2455</v>
      </c>
      <c r="AC860" t="s">
        <v>418</v>
      </c>
      <c r="AD860" t="s">
        <v>1814</v>
      </c>
      <c r="AE860" t="s">
        <v>5</v>
      </c>
      <c r="AF860">
        <v>1</v>
      </c>
      <c r="AG860" t="s">
        <v>4</v>
      </c>
      <c r="AH860">
        <v>0</v>
      </c>
    </row>
    <row r="861" spans="1:38" x14ac:dyDescent="0.25">
      <c r="A861" t="str">
        <f t="shared" si="13"/>
        <v>strogatz_vdp2_14423</v>
      </c>
      <c r="B861" t="s">
        <v>18</v>
      </c>
      <c r="C861" t="s">
        <v>189</v>
      </c>
      <c r="D861">
        <v>7200</v>
      </c>
      <c r="E861" t="s">
        <v>190</v>
      </c>
      <c r="F861">
        <v>1000000</v>
      </c>
      <c r="G861" t="s">
        <v>191</v>
      </c>
      <c r="H861">
        <v>14423</v>
      </c>
      <c r="I861" t="s">
        <v>192</v>
      </c>
      <c r="J861">
        <v>1E-3</v>
      </c>
      <c r="K861" t="s">
        <v>3</v>
      </c>
      <c r="L861">
        <v>1</v>
      </c>
      <c r="M861" t="s">
        <v>2</v>
      </c>
      <c r="N861">
        <v>0</v>
      </c>
      <c r="O861" t="s">
        <v>17</v>
      </c>
      <c r="P861">
        <v>4</v>
      </c>
      <c r="Q861" t="s">
        <v>0</v>
      </c>
      <c r="R861">
        <v>0.5</v>
      </c>
      <c r="S861" t="s">
        <v>152</v>
      </c>
      <c r="T861">
        <v>1</v>
      </c>
      <c r="U861" t="s">
        <v>153</v>
      </c>
      <c r="V861">
        <v>2</v>
      </c>
      <c r="W861" t="s">
        <v>151</v>
      </c>
      <c r="X861">
        <v>451</v>
      </c>
      <c r="Y861" t="s">
        <v>1</v>
      </c>
      <c r="Z861" t="s">
        <v>511</v>
      </c>
      <c r="AA861" t="s">
        <v>512</v>
      </c>
      <c r="AB861" t="e" cm="1">
        <f t="array" ref="AB861">-0.1*x0</f>
        <v>#NAME?</v>
      </c>
      <c r="AC861" t="s">
        <v>5</v>
      </c>
      <c r="AD861">
        <v>1</v>
      </c>
      <c r="AE861" t="s">
        <v>4</v>
      </c>
      <c r="AF861">
        <v>0</v>
      </c>
    </row>
    <row r="862" spans="1:38" x14ac:dyDescent="0.25">
      <c r="A862" t="str">
        <f t="shared" si="13"/>
        <v>strogatz_barmag2_29910</v>
      </c>
      <c r="B862" t="s">
        <v>24</v>
      </c>
      <c r="C862" t="s">
        <v>189</v>
      </c>
      <c r="D862">
        <v>7200</v>
      </c>
      <c r="E862" t="s">
        <v>190</v>
      </c>
      <c r="F862">
        <v>1000000</v>
      </c>
      <c r="G862" t="s">
        <v>191</v>
      </c>
      <c r="H862">
        <v>29910</v>
      </c>
      <c r="I862" t="s">
        <v>192</v>
      </c>
      <c r="J862">
        <v>1E-3</v>
      </c>
      <c r="K862" t="s">
        <v>3</v>
      </c>
      <c r="L862">
        <v>1</v>
      </c>
      <c r="M862" t="s">
        <v>2</v>
      </c>
      <c r="N862">
        <v>0</v>
      </c>
      <c r="O862" t="s">
        <v>17</v>
      </c>
      <c r="P862">
        <v>14</v>
      </c>
      <c r="Q862" t="s">
        <v>0</v>
      </c>
      <c r="R862">
        <v>516</v>
      </c>
      <c r="S862" t="s">
        <v>152</v>
      </c>
      <c r="T862">
        <v>5</v>
      </c>
      <c r="U862" t="s">
        <v>153</v>
      </c>
      <c r="V862">
        <v>145</v>
      </c>
      <c r="W862" t="s">
        <v>151</v>
      </c>
      <c r="X862">
        <v>232777</v>
      </c>
      <c r="Y862" t="s">
        <v>1</v>
      </c>
      <c r="Z862" t="s">
        <v>762</v>
      </c>
      <c r="AA862" t="s">
        <v>512</v>
      </c>
      <c r="AB862">
        <f>-1*SIN(X1)</f>
        <v>0.98358230602824037</v>
      </c>
      <c r="AC862" t="s">
        <v>418</v>
      </c>
      <c r="AD862" t="s">
        <v>437</v>
      </c>
      <c r="AE862" t="s">
        <v>418</v>
      </c>
      <c r="AF862" t="s">
        <v>438</v>
      </c>
      <c r="AG862" t="s">
        <v>5</v>
      </c>
      <c r="AH862">
        <v>1</v>
      </c>
      <c r="AI862" t="s">
        <v>4</v>
      </c>
      <c r="AJ862">
        <v>0</v>
      </c>
    </row>
    <row r="863" spans="1:38" x14ac:dyDescent="0.25">
      <c r="A863" t="str">
        <f t="shared" si="13"/>
        <v>feynman_I_14_4_14423</v>
      </c>
      <c r="B863" t="s">
        <v>41</v>
      </c>
      <c r="C863" t="s">
        <v>189</v>
      </c>
      <c r="D863">
        <v>7200</v>
      </c>
      <c r="E863" t="s">
        <v>190</v>
      </c>
      <c r="F863">
        <v>1000000</v>
      </c>
      <c r="G863" t="s">
        <v>191</v>
      </c>
      <c r="H863">
        <v>14423</v>
      </c>
      <c r="I863" t="s">
        <v>192</v>
      </c>
      <c r="J863">
        <v>1E-3</v>
      </c>
      <c r="K863" t="s">
        <v>3</v>
      </c>
      <c r="L863">
        <v>1</v>
      </c>
      <c r="M863" t="s">
        <v>2</v>
      </c>
      <c r="N863">
        <v>0</v>
      </c>
      <c r="O863" t="s">
        <v>17</v>
      </c>
      <c r="P863">
        <v>8</v>
      </c>
      <c r="Q863" t="s">
        <v>0</v>
      </c>
      <c r="R863">
        <v>6.1</v>
      </c>
      <c r="S863" t="s">
        <v>152</v>
      </c>
      <c r="T863">
        <v>1</v>
      </c>
      <c r="U863" t="s">
        <v>153</v>
      </c>
      <c r="V863">
        <v>3</v>
      </c>
      <c r="W863" t="s">
        <v>151</v>
      </c>
      <c r="X863">
        <v>1352</v>
      </c>
      <c r="Y863" t="s">
        <v>1</v>
      </c>
      <c r="Z863" t="s">
        <v>2456</v>
      </c>
      <c r="AA863" t="s">
        <v>512</v>
      </c>
      <c r="AB863" t="s">
        <v>2457</v>
      </c>
      <c r="AC863" t="s">
        <v>5</v>
      </c>
      <c r="AD863">
        <v>1</v>
      </c>
      <c r="AE863" t="s">
        <v>4</v>
      </c>
      <c r="AF863">
        <v>0</v>
      </c>
    </row>
    <row r="864" spans="1:38" x14ac:dyDescent="0.25">
      <c r="A864" t="str">
        <f t="shared" si="13"/>
        <v>feynman_II_4_23_14423</v>
      </c>
      <c r="B864" t="s">
        <v>81</v>
      </c>
      <c r="C864" t="s">
        <v>189</v>
      </c>
      <c r="D864">
        <v>7200</v>
      </c>
      <c r="E864" t="s">
        <v>190</v>
      </c>
      <c r="F864">
        <v>1000000</v>
      </c>
      <c r="G864" t="s">
        <v>191</v>
      </c>
      <c r="H864">
        <v>14423</v>
      </c>
      <c r="I864" t="s">
        <v>192</v>
      </c>
      <c r="J864">
        <v>1E-3</v>
      </c>
      <c r="K864" t="s">
        <v>3</v>
      </c>
      <c r="L864">
        <v>1</v>
      </c>
      <c r="M864" t="s">
        <v>2</v>
      </c>
      <c r="N864">
        <v>0</v>
      </c>
      <c r="O864" t="s">
        <v>17</v>
      </c>
      <c r="P864">
        <v>12</v>
      </c>
      <c r="Q864" t="s">
        <v>0</v>
      </c>
      <c r="R864">
        <v>7.9</v>
      </c>
      <c r="S864" t="s">
        <v>152</v>
      </c>
      <c r="T864">
        <v>1</v>
      </c>
      <c r="U864" t="s">
        <v>153</v>
      </c>
      <c r="V864">
        <v>3</v>
      </c>
      <c r="W864" t="s">
        <v>151</v>
      </c>
      <c r="X864">
        <v>1776</v>
      </c>
      <c r="Y864" t="s">
        <v>1</v>
      </c>
      <c r="Z864" t="s">
        <v>539</v>
      </c>
      <c r="AA864" t="s">
        <v>512</v>
      </c>
      <c r="AB864" t="s">
        <v>540</v>
      </c>
      <c r="AC864" t="s">
        <v>5</v>
      </c>
      <c r="AD864">
        <v>1</v>
      </c>
      <c r="AE864" t="s">
        <v>4</v>
      </c>
      <c r="AF864">
        <v>0</v>
      </c>
    </row>
    <row r="865" spans="1:46" x14ac:dyDescent="0.25">
      <c r="A865" t="str">
        <f t="shared" si="13"/>
        <v>feynman_I_34_8_14423</v>
      </c>
      <c r="B865" t="s">
        <v>102</v>
      </c>
      <c r="C865" t="s">
        <v>189</v>
      </c>
      <c r="D865">
        <v>7200</v>
      </c>
      <c r="E865" t="s">
        <v>190</v>
      </c>
      <c r="F865">
        <v>1000000</v>
      </c>
      <c r="G865" t="s">
        <v>191</v>
      </c>
      <c r="H865">
        <v>14423</v>
      </c>
      <c r="I865" t="s">
        <v>192</v>
      </c>
      <c r="J865">
        <v>1E-3</v>
      </c>
      <c r="K865" t="s">
        <v>3</v>
      </c>
      <c r="L865">
        <v>1</v>
      </c>
      <c r="M865" t="s">
        <v>2</v>
      </c>
      <c r="N865">
        <v>0</v>
      </c>
      <c r="O865" t="s">
        <v>17</v>
      </c>
      <c r="P865">
        <v>12</v>
      </c>
      <c r="Q865" t="s">
        <v>0</v>
      </c>
      <c r="R865">
        <v>11.9</v>
      </c>
      <c r="S865" t="s">
        <v>152</v>
      </c>
      <c r="T865">
        <v>1</v>
      </c>
      <c r="U865" t="s">
        <v>153</v>
      </c>
      <c r="V865">
        <v>4</v>
      </c>
      <c r="W865" t="s">
        <v>151</v>
      </c>
      <c r="X865">
        <v>2582</v>
      </c>
      <c r="Y865" t="s">
        <v>1</v>
      </c>
      <c r="Z865" t="s">
        <v>555</v>
      </c>
      <c r="AA865" t="s">
        <v>512</v>
      </c>
      <c r="AB865" t="s">
        <v>556</v>
      </c>
      <c r="AC865" t="s">
        <v>5</v>
      </c>
      <c r="AD865">
        <v>1</v>
      </c>
      <c r="AE865" t="s">
        <v>4</v>
      </c>
      <c r="AF865">
        <v>0</v>
      </c>
    </row>
    <row r="866" spans="1:46" x14ac:dyDescent="0.25">
      <c r="A866" t="str">
        <f t="shared" si="13"/>
        <v>feynman_II_15_5_14423</v>
      </c>
      <c r="B866" t="s">
        <v>69</v>
      </c>
      <c r="C866" t="s">
        <v>189</v>
      </c>
      <c r="D866">
        <v>7200</v>
      </c>
      <c r="E866" t="s">
        <v>190</v>
      </c>
      <c r="F866">
        <v>1000000</v>
      </c>
      <c r="G866" t="s">
        <v>191</v>
      </c>
      <c r="H866">
        <v>14423</v>
      </c>
      <c r="I866" t="s">
        <v>192</v>
      </c>
      <c r="J866">
        <v>1E-3</v>
      </c>
      <c r="K866" t="s">
        <v>3</v>
      </c>
      <c r="L866">
        <v>1</v>
      </c>
      <c r="M866" t="s">
        <v>2</v>
      </c>
      <c r="N866">
        <v>0</v>
      </c>
      <c r="O866" t="s">
        <v>17</v>
      </c>
      <c r="P866">
        <v>9</v>
      </c>
      <c r="Q866" t="s">
        <v>0</v>
      </c>
      <c r="R866">
        <v>12.6</v>
      </c>
      <c r="S866" t="s">
        <v>152</v>
      </c>
      <c r="T866">
        <v>1</v>
      </c>
      <c r="U866" t="s">
        <v>153</v>
      </c>
      <c r="V866">
        <v>6</v>
      </c>
      <c r="W866" t="s">
        <v>151</v>
      </c>
      <c r="X866">
        <v>2895</v>
      </c>
      <c r="Y866" t="s">
        <v>1</v>
      </c>
      <c r="Z866" t="s">
        <v>580</v>
      </c>
      <c r="AA866" t="s">
        <v>512</v>
      </c>
      <c r="AB866" t="e" cm="1">
        <f t="array" ref="AB866">-1*x0*X1*COS(X2)</f>
        <v>#NAME?</v>
      </c>
      <c r="AC866" t="s">
        <v>5</v>
      </c>
      <c r="AD866">
        <v>1</v>
      </c>
      <c r="AE866" t="s">
        <v>4</v>
      </c>
      <c r="AF866">
        <v>0</v>
      </c>
    </row>
    <row r="867" spans="1:46" x14ac:dyDescent="0.25">
      <c r="A867" t="str">
        <f t="shared" si="13"/>
        <v>feynman_II_6_11_29910</v>
      </c>
      <c r="B867" t="s">
        <v>116</v>
      </c>
      <c r="C867" t="s">
        <v>189</v>
      </c>
      <c r="D867">
        <v>7200</v>
      </c>
      <c r="E867" t="s">
        <v>190</v>
      </c>
      <c r="F867">
        <v>1000000</v>
      </c>
      <c r="G867" t="s">
        <v>191</v>
      </c>
      <c r="H867">
        <v>29910</v>
      </c>
      <c r="I867" t="s">
        <v>192</v>
      </c>
      <c r="J867">
        <v>1E-3</v>
      </c>
      <c r="K867" t="s">
        <v>3</v>
      </c>
      <c r="L867">
        <v>1</v>
      </c>
      <c r="M867" t="s">
        <v>2</v>
      </c>
      <c r="N867">
        <v>0</v>
      </c>
      <c r="O867" t="s">
        <v>17</v>
      </c>
      <c r="P867">
        <v>15</v>
      </c>
      <c r="Q867" t="s">
        <v>0</v>
      </c>
      <c r="R867">
        <v>59.9</v>
      </c>
      <c r="S867" t="s">
        <v>152</v>
      </c>
      <c r="T867">
        <v>1</v>
      </c>
      <c r="U867" t="s">
        <v>153</v>
      </c>
      <c r="V867">
        <v>9</v>
      </c>
      <c r="W867" t="s">
        <v>151</v>
      </c>
      <c r="X867">
        <v>10425</v>
      </c>
      <c r="Y867" t="s">
        <v>1</v>
      </c>
      <c r="Z867" t="s">
        <v>598</v>
      </c>
      <c r="AA867" t="s">
        <v>512</v>
      </c>
      <c r="AB867" t="s">
        <v>599</v>
      </c>
      <c r="AC867" t="s">
        <v>5</v>
      </c>
      <c r="AD867">
        <v>1</v>
      </c>
      <c r="AE867" t="s">
        <v>4</v>
      </c>
      <c r="AF867">
        <v>0</v>
      </c>
    </row>
    <row r="868" spans="1:46" x14ac:dyDescent="0.25">
      <c r="A868" t="str">
        <f t="shared" si="13"/>
        <v>feynman_III_19_51_14423</v>
      </c>
      <c r="B868" t="s">
        <v>135</v>
      </c>
      <c r="C868" t="s">
        <v>189</v>
      </c>
      <c r="D868">
        <v>7200</v>
      </c>
      <c r="E868" t="s">
        <v>190</v>
      </c>
      <c r="F868">
        <v>1000000</v>
      </c>
      <c r="G868" t="s">
        <v>191</v>
      </c>
      <c r="H868">
        <v>14423</v>
      </c>
      <c r="I868" t="s">
        <v>192</v>
      </c>
      <c r="J868">
        <v>1E-3</v>
      </c>
      <c r="K868" t="s">
        <v>3</v>
      </c>
      <c r="L868">
        <v>1</v>
      </c>
      <c r="M868" t="s">
        <v>2</v>
      </c>
      <c r="N868">
        <v>0</v>
      </c>
      <c r="O868" t="s">
        <v>17</v>
      </c>
      <c r="P868">
        <v>20</v>
      </c>
      <c r="Q868" t="s">
        <v>0</v>
      </c>
      <c r="R868">
        <v>54</v>
      </c>
      <c r="S868" t="s">
        <v>152</v>
      </c>
      <c r="T868">
        <v>1</v>
      </c>
      <c r="U868" t="s">
        <v>153</v>
      </c>
      <c r="V868">
        <v>7</v>
      </c>
      <c r="W868" t="s">
        <v>151</v>
      </c>
      <c r="X868">
        <v>9747</v>
      </c>
      <c r="Y868" t="s">
        <v>1</v>
      </c>
      <c r="Z868" t="s">
        <v>637</v>
      </c>
      <c r="AA868" t="s">
        <v>512</v>
      </c>
      <c r="AB868" t="s">
        <v>638</v>
      </c>
      <c r="AC868" t="s">
        <v>5</v>
      </c>
      <c r="AD868">
        <v>1</v>
      </c>
      <c r="AE868" t="s">
        <v>4</v>
      </c>
      <c r="AF868">
        <v>0</v>
      </c>
    </row>
    <row r="869" spans="1:46" x14ac:dyDescent="0.25">
      <c r="A869" t="str">
        <f t="shared" si="13"/>
        <v>feynman_II_11_27_4426</v>
      </c>
      <c r="B869" t="s">
        <v>112</v>
      </c>
      <c r="C869" t="s">
        <v>189</v>
      </c>
      <c r="D869">
        <v>7200</v>
      </c>
      <c r="E869" t="s">
        <v>190</v>
      </c>
      <c r="F869">
        <v>1000000</v>
      </c>
      <c r="G869" t="s">
        <v>191</v>
      </c>
      <c r="H869">
        <v>4426</v>
      </c>
      <c r="I869" t="s">
        <v>192</v>
      </c>
      <c r="J869">
        <v>1E-3</v>
      </c>
      <c r="K869" t="s">
        <v>3</v>
      </c>
      <c r="L869">
        <v>0.99990730000000005</v>
      </c>
      <c r="M869" t="s">
        <v>2</v>
      </c>
      <c r="N869">
        <v>6.7463999999999996E-3</v>
      </c>
      <c r="O869" t="s">
        <v>17</v>
      </c>
      <c r="P869">
        <v>24</v>
      </c>
      <c r="Q869" t="s">
        <v>0</v>
      </c>
      <c r="R869">
        <v>6161.3</v>
      </c>
      <c r="S869" t="s">
        <v>152</v>
      </c>
      <c r="T869">
        <v>4</v>
      </c>
      <c r="U869" t="s">
        <v>153</v>
      </c>
      <c r="V869">
        <v>707</v>
      </c>
      <c r="W869" t="s">
        <v>151</v>
      </c>
      <c r="X869">
        <v>1000531</v>
      </c>
      <c r="Y869" t="s">
        <v>1</v>
      </c>
      <c r="Z869" t="s">
        <v>2458</v>
      </c>
      <c r="AA869" t="s">
        <v>512</v>
      </c>
      <c r="AB869" t="s">
        <v>2459</v>
      </c>
      <c r="AC869" t="s">
        <v>421</v>
      </c>
      <c r="AD869" t="s">
        <v>2460</v>
      </c>
      <c r="AE869" t="s">
        <v>421</v>
      </c>
      <c r="AF869">
        <v>6.5254203720999998E-3</v>
      </c>
      <c r="AG869" t="s">
        <v>5</v>
      </c>
      <c r="AH869">
        <v>0.99990380000000001</v>
      </c>
      <c r="AI869" t="s">
        <v>4</v>
      </c>
      <c r="AJ869">
        <v>6.868E-3</v>
      </c>
    </row>
    <row r="870" spans="1:46" x14ac:dyDescent="0.25">
      <c r="A870" t="str">
        <f t="shared" si="13"/>
        <v>strogatz_vdp1_14423</v>
      </c>
      <c r="B870" t="s">
        <v>30</v>
      </c>
      <c r="C870" t="s">
        <v>189</v>
      </c>
      <c r="D870">
        <v>7200</v>
      </c>
      <c r="E870" t="s">
        <v>190</v>
      </c>
      <c r="F870">
        <v>1000000</v>
      </c>
      <c r="G870" t="s">
        <v>191</v>
      </c>
      <c r="H870">
        <v>14423</v>
      </c>
      <c r="I870" t="s">
        <v>192</v>
      </c>
      <c r="J870">
        <v>1E-3</v>
      </c>
      <c r="K870" t="s">
        <v>3</v>
      </c>
      <c r="L870">
        <v>1</v>
      </c>
      <c r="M870" t="s">
        <v>2</v>
      </c>
      <c r="N870">
        <v>0</v>
      </c>
      <c r="O870" t="s">
        <v>17</v>
      </c>
      <c r="P870">
        <v>14</v>
      </c>
      <c r="Q870" t="s">
        <v>0</v>
      </c>
      <c r="R870">
        <v>197.1</v>
      </c>
      <c r="S870" t="s">
        <v>152</v>
      </c>
      <c r="T870">
        <v>2</v>
      </c>
      <c r="U870" t="s">
        <v>153</v>
      </c>
      <c r="V870">
        <v>64</v>
      </c>
      <c r="W870" t="s">
        <v>151</v>
      </c>
      <c r="X870">
        <v>85918</v>
      </c>
      <c r="Y870" t="s">
        <v>1</v>
      </c>
      <c r="Z870" t="s">
        <v>2461</v>
      </c>
      <c r="AA870" t="s">
        <v>512</v>
      </c>
      <c r="AB870" t="s">
        <v>590</v>
      </c>
      <c r="AC870" t="s">
        <v>418</v>
      </c>
      <c r="AD870" t="s">
        <v>430</v>
      </c>
      <c r="AE870" t="s">
        <v>421</v>
      </c>
      <c r="AF870" t="s">
        <v>2462</v>
      </c>
      <c r="AG870" t="s">
        <v>5</v>
      </c>
      <c r="AH870">
        <v>1</v>
      </c>
      <c r="AI870" t="s">
        <v>4</v>
      </c>
      <c r="AJ870">
        <v>0</v>
      </c>
    </row>
    <row r="871" spans="1:46" x14ac:dyDescent="0.25">
      <c r="A871" t="str">
        <f t="shared" si="13"/>
        <v>feynman_I_44_4_14423</v>
      </c>
      <c r="B871" t="s">
        <v>129</v>
      </c>
      <c r="C871" t="s">
        <v>189</v>
      </c>
      <c r="D871">
        <v>7200</v>
      </c>
      <c r="E871" t="s">
        <v>190</v>
      </c>
      <c r="F871">
        <v>1000000</v>
      </c>
      <c r="G871" t="s">
        <v>191</v>
      </c>
      <c r="H871">
        <v>14423</v>
      </c>
      <c r="I871" t="s">
        <v>192</v>
      </c>
      <c r="J871">
        <v>1E-3</v>
      </c>
      <c r="K871" t="s">
        <v>3</v>
      </c>
      <c r="L871">
        <v>1</v>
      </c>
      <c r="M871" t="s">
        <v>2</v>
      </c>
      <c r="N871">
        <v>0</v>
      </c>
      <c r="O871" t="s">
        <v>17</v>
      </c>
      <c r="P871">
        <v>15</v>
      </c>
      <c r="Q871" t="s">
        <v>0</v>
      </c>
      <c r="R871">
        <v>25.7</v>
      </c>
      <c r="S871" t="s">
        <v>152</v>
      </c>
      <c r="T871">
        <v>1</v>
      </c>
      <c r="U871" t="s">
        <v>153</v>
      </c>
      <c r="V871">
        <v>7</v>
      </c>
      <c r="W871" t="s">
        <v>151</v>
      </c>
      <c r="X871">
        <v>6031</v>
      </c>
      <c r="Y871" t="s">
        <v>1</v>
      </c>
      <c r="Z871" t="s">
        <v>615</v>
      </c>
      <c r="AA871" t="s">
        <v>512</v>
      </c>
      <c r="AB871" t="s">
        <v>616</v>
      </c>
      <c r="AC871" t="s">
        <v>5</v>
      </c>
      <c r="AD871">
        <v>1</v>
      </c>
      <c r="AE871" t="s">
        <v>4</v>
      </c>
      <c r="AF871">
        <v>0</v>
      </c>
    </row>
    <row r="872" spans="1:46" x14ac:dyDescent="0.25">
      <c r="A872" t="str">
        <f t="shared" si="13"/>
        <v>strogatz_shearflow2_4426</v>
      </c>
      <c r="B872" t="s">
        <v>20</v>
      </c>
      <c r="C872" t="s">
        <v>189</v>
      </c>
      <c r="D872">
        <v>7200</v>
      </c>
      <c r="E872" t="s">
        <v>190</v>
      </c>
      <c r="F872">
        <v>1000000</v>
      </c>
      <c r="G872" t="s">
        <v>191</v>
      </c>
      <c r="H872">
        <v>4426</v>
      </c>
      <c r="I872" t="s">
        <v>192</v>
      </c>
      <c r="J872">
        <v>1E-3</v>
      </c>
      <c r="K872" t="s">
        <v>3</v>
      </c>
      <c r="L872">
        <v>1</v>
      </c>
      <c r="M872" t="s">
        <v>2</v>
      </c>
      <c r="N872">
        <v>0</v>
      </c>
      <c r="O872" t="s">
        <v>17</v>
      </c>
      <c r="P872">
        <v>17</v>
      </c>
      <c r="Q872" t="s">
        <v>0</v>
      </c>
      <c r="R872">
        <v>592.4</v>
      </c>
      <c r="S872" t="s">
        <v>152</v>
      </c>
      <c r="T872">
        <v>8</v>
      </c>
      <c r="U872" t="s">
        <v>153</v>
      </c>
      <c r="V872">
        <v>166</v>
      </c>
      <c r="W872" t="s">
        <v>151</v>
      </c>
      <c r="X872">
        <v>235777</v>
      </c>
      <c r="Y872" t="s">
        <v>1</v>
      </c>
      <c r="Z872" t="s">
        <v>2463</v>
      </c>
      <c r="AA872" t="s">
        <v>512</v>
      </c>
      <c r="AB872" t="s">
        <v>2464</v>
      </c>
      <c r="AC872" t="s">
        <v>421</v>
      </c>
      <c r="AD872" t="s">
        <v>2465</v>
      </c>
      <c r="AE872" t="s">
        <v>5</v>
      </c>
      <c r="AF872">
        <v>1</v>
      </c>
      <c r="AG872" t="s">
        <v>4</v>
      </c>
      <c r="AH872">
        <v>0</v>
      </c>
    </row>
    <row r="873" spans="1:46" x14ac:dyDescent="0.25">
      <c r="A873" t="str">
        <f t="shared" si="13"/>
        <v>strogatz_bacres1_4426</v>
      </c>
      <c r="B873" t="s">
        <v>26</v>
      </c>
      <c r="C873" t="s">
        <v>189</v>
      </c>
      <c r="D873">
        <v>7200</v>
      </c>
      <c r="E873" t="s">
        <v>190</v>
      </c>
      <c r="F873">
        <v>1000000</v>
      </c>
      <c r="G873" t="s">
        <v>191</v>
      </c>
      <c r="H873">
        <v>4426</v>
      </c>
      <c r="I873" t="s">
        <v>192</v>
      </c>
      <c r="J873">
        <v>1E-3</v>
      </c>
      <c r="K873" t="s">
        <v>3</v>
      </c>
      <c r="L873">
        <v>1</v>
      </c>
      <c r="M873" t="s">
        <v>2</v>
      </c>
      <c r="N873">
        <v>0</v>
      </c>
      <c r="O873" t="s">
        <v>17</v>
      </c>
      <c r="P873">
        <v>20</v>
      </c>
      <c r="Q873" t="s">
        <v>0</v>
      </c>
      <c r="R873">
        <v>152.4</v>
      </c>
      <c r="S873" t="s">
        <v>152</v>
      </c>
      <c r="T873">
        <v>3</v>
      </c>
      <c r="U873" t="s">
        <v>153</v>
      </c>
      <c r="V873">
        <v>109</v>
      </c>
      <c r="W873" t="s">
        <v>151</v>
      </c>
      <c r="X873">
        <v>89949</v>
      </c>
      <c r="Y873" t="s">
        <v>1</v>
      </c>
      <c r="Z873" t="s">
        <v>798</v>
      </c>
      <c r="AA873" t="s">
        <v>512</v>
      </c>
      <c r="AB873" t="s">
        <v>1426</v>
      </c>
      <c r="AC873" t="s">
        <v>421</v>
      </c>
      <c r="AD873" t="s">
        <v>661</v>
      </c>
      <c r="AE873" t="s">
        <v>418</v>
      </c>
      <c r="AF873" t="s">
        <v>427</v>
      </c>
      <c r="AG873" t="s">
        <v>421</v>
      </c>
      <c r="AH873">
        <v>20</v>
      </c>
      <c r="AI873" t="s">
        <v>5</v>
      </c>
      <c r="AJ873">
        <v>1</v>
      </c>
      <c r="AK873" t="s">
        <v>4</v>
      </c>
      <c r="AL873">
        <v>0</v>
      </c>
    </row>
    <row r="874" spans="1:46" x14ac:dyDescent="0.25">
      <c r="A874" t="str">
        <f t="shared" si="13"/>
        <v>feynman_I_9_18_29910</v>
      </c>
      <c r="B874" t="s">
        <v>150</v>
      </c>
      <c r="C874" t="s">
        <v>189</v>
      </c>
      <c r="D874">
        <v>7200</v>
      </c>
      <c r="E874" t="s">
        <v>190</v>
      </c>
      <c r="F874">
        <v>1000000</v>
      </c>
      <c r="G874" t="s">
        <v>191</v>
      </c>
      <c r="H874">
        <v>29910</v>
      </c>
      <c r="I874" t="s">
        <v>192</v>
      </c>
      <c r="J874">
        <v>1E-3</v>
      </c>
      <c r="K874" t="s">
        <v>3</v>
      </c>
      <c r="L874">
        <v>0.98642949999999996</v>
      </c>
      <c r="M874" t="s">
        <v>2</v>
      </c>
      <c r="N874">
        <v>1.43321E-2</v>
      </c>
      <c r="O874" t="s">
        <v>17</v>
      </c>
      <c r="P874">
        <v>40</v>
      </c>
      <c r="Q874" t="s">
        <v>0</v>
      </c>
      <c r="R874">
        <v>7200.7</v>
      </c>
      <c r="S874" t="s">
        <v>152</v>
      </c>
      <c r="T874">
        <v>3</v>
      </c>
      <c r="U874" t="s">
        <v>153</v>
      </c>
      <c r="V874">
        <v>792</v>
      </c>
      <c r="W874" t="s">
        <v>151</v>
      </c>
      <c r="X874">
        <v>1001577</v>
      </c>
      <c r="Y874" t="s">
        <v>1</v>
      </c>
      <c r="Z874" t="e" cm="1">
        <f t="array" aca="1" ref="Z874" ca="1">-0.0061062069156+((1.9815520716106*pow(((((((X4*X6)*pow(x0,2))*pow(X1,2))*pow(X2,2))*pow(X3,-2))*pow(X7,-2)),0.5))*pow(((0.8775825618904+X5)+(-1*X8)),-1))</f>
        <v>#NAME?</v>
      </c>
      <c r="AA874" t="s">
        <v>512</v>
      </c>
      <c r="AB874" t="s">
        <v>2466</v>
      </c>
      <c r="AC874" t="s">
        <v>418</v>
      </c>
      <c r="AD874" t="s">
        <v>2467</v>
      </c>
      <c r="AE874" t="s">
        <v>421</v>
      </c>
      <c r="AF874" t="s">
        <v>2468</v>
      </c>
      <c r="AG874" t="s">
        <v>418</v>
      </c>
      <c r="AH874">
        <v>6.1062069155999998E-3</v>
      </c>
      <c r="AI874" t="s">
        <v>5</v>
      </c>
      <c r="AJ874">
        <v>0.98616389999999998</v>
      </c>
      <c r="AK874" t="s">
        <v>4</v>
      </c>
      <c r="AL874">
        <v>1.4432499999999999E-2</v>
      </c>
    </row>
    <row r="875" spans="1:46" x14ac:dyDescent="0.25">
      <c r="A875" t="str">
        <f t="shared" si="13"/>
        <v>feynman_I_32_17_29910</v>
      </c>
      <c r="B875" t="s">
        <v>137</v>
      </c>
      <c r="C875" t="s">
        <v>189</v>
      </c>
      <c r="D875">
        <v>7200</v>
      </c>
      <c r="E875" t="s">
        <v>190</v>
      </c>
      <c r="F875">
        <v>1000000</v>
      </c>
      <c r="G875" t="s">
        <v>191</v>
      </c>
      <c r="H875">
        <v>29910</v>
      </c>
      <c r="I875" t="s">
        <v>192</v>
      </c>
      <c r="J875">
        <v>1E-3</v>
      </c>
      <c r="K875" t="s">
        <v>3</v>
      </c>
      <c r="L875">
        <v>0.99987709999999996</v>
      </c>
      <c r="M875" t="s">
        <v>2</v>
      </c>
      <c r="N875">
        <v>5.1942500000000003E-2</v>
      </c>
      <c r="O875" t="s">
        <v>17</v>
      </c>
      <c r="P875">
        <v>65</v>
      </c>
      <c r="Q875" t="s">
        <v>0</v>
      </c>
      <c r="R875">
        <v>7201.2</v>
      </c>
      <c r="S875" t="s">
        <v>152</v>
      </c>
      <c r="T875">
        <v>10</v>
      </c>
      <c r="U875" t="s">
        <v>153</v>
      </c>
      <c r="V875">
        <v>1286</v>
      </c>
      <c r="W875" t="s">
        <v>151</v>
      </c>
      <c r="X875">
        <v>1003222</v>
      </c>
      <c r="Y875" t="s">
        <v>1</v>
      </c>
      <c r="Z875" t="e" cm="1">
        <f t="array" aca="1" ref="Z875" ca="1">-0.0048554231859+((((((0.1028466275971*x0)*X1)*X4)*pow(X2,2))*pow(X3,2))*pow((((-1+X5)+pow(X4,-1))+(-1*X4)),-2))+(((((((0.5302500889504*x0)*X1)*pow(X2,2))*pow(X3,2))*pow(X4,5))*pow(((0.5+X5)+(-0.5*X4)),-2))*pow(LOG(X5),-4))</f>
        <v>#NAME?</v>
      </c>
      <c r="AA875" t="s">
        <v>512</v>
      </c>
      <c r="AB875" t="s">
        <v>2469</v>
      </c>
      <c r="AC875" t="s">
        <v>418</v>
      </c>
      <c r="AD875" t="s">
        <v>676</v>
      </c>
      <c r="AE875" t="s">
        <v>421</v>
      </c>
      <c r="AF875" t="s">
        <v>1495</v>
      </c>
      <c r="AG875" t="s">
        <v>418</v>
      </c>
      <c r="AH875" t="s">
        <v>492</v>
      </c>
      <c r="AI875" t="s">
        <v>421</v>
      </c>
      <c r="AJ875" t="s">
        <v>2470</v>
      </c>
      <c r="AK875" t="s">
        <v>421</v>
      </c>
      <c r="AL875" t="s">
        <v>1495</v>
      </c>
      <c r="AM875" t="s">
        <v>421</v>
      </c>
      <c r="AN875" t="s">
        <v>2471</v>
      </c>
      <c r="AO875" t="s">
        <v>418</v>
      </c>
      <c r="AP875">
        <v>4.8554231858999996E-3</v>
      </c>
      <c r="AQ875" t="s">
        <v>5</v>
      </c>
      <c r="AR875">
        <v>0.99987499999999996</v>
      </c>
      <c r="AS875" t="s">
        <v>4</v>
      </c>
      <c r="AT875">
        <v>5.19897E-2</v>
      </c>
    </row>
    <row r="876" spans="1:46" x14ac:dyDescent="0.25">
      <c r="A876" t="str">
        <f t="shared" si="13"/>
        <v>strogatz_predprey1_14423</v>
      </c>
      <c r="B876" t="s">
        <v>31</v>
      </c>
      <c r="C876" t="s">
        <v>189</v>
      </c>
      <c r="D876">
        <v>7200</v>
      </c>
      <c r="E876" t="s">
        <v>190</v>
      </c>
      <c r="F876">
        <v>1000000</v>
      </c>
      <c r="G876" t="s">
        <v>191</v>
      </c>
      <c r="H876">
        <v>14423</v>
      </c>
      <c r="I876" t="s">
        <v>192</v>
      </c>
      <c r="J876">
        <v>1E-3</v>
      </c>
      <c r="K876" t="s">
        <v>3</v>
      </c>
      <c r="L876">
        <v>1</v>
      </c>
      <c r="M876" t="s">
        <v>2</v>
      </c>
      <c r="N876">
        <v>0</v>
      </c>
      <c r="O876" t="s">
        <v>17</v>
      </c>
      <c r="P876">
        <v>24</v>
      </c>
      <c r="Q876" t="s">
        <v>0</v>
      </c>
      <c r="R876">
        <v>2246</v>
      </c>
      <c r="S876" t="s">
        <v>152</v>
      </c>
      <c r="T876">
        <v>16</v>
      </c>
      <c r="U876" t="s">
        <v>153</v>
      </c>
      <c r="V876">
        <v>433</v>
      </c>
      <c r="W876" t="s">
        <v>151</v>
      </c>
      <c r="X876">
        <v>813755</v>
      </c>
      <c r="Y876" t="s">
        <v>1</v>
      </c>
      <c r="Z876" t="s">
        <v>2472</v>
      </c>
      <c r="AA876" t="s">
        <v>512</v>
      </c>
      <c r="AB876" t="s">
        <v>2473</v>
      </c>
      <c r="AC876" t="s">
        <v>418</v>
      </c>
      <c r="AD876" t="s">
        <v>451</v>
      </c>
      <c r="AE876" t="s">
        <v>421</v>
      </c>
      <c r="AF876" t="s">
        <v>456</v>
      </c>
      <c r="AG876" t="s">
        <v>421</v>
      </c>
      <c r="AH876" t="s">
        <v>443</v>
      </c>
      <c r="AI876" t="s">
        <v>418</v>
      </c>
      <c r="AJ876" t="s">
        <v>506</v>
      </c>
      <c r="AK876" t="s">
        <v>5</v>
      </c>
      <c r="AL876">
        <v>1</v>
      </c>
      <c r="AM876" t="s">
        <v>4</v>
      </c>
      <c r="AN876">
        <v>0</v>
      </c>
    </row>
    <row r="877" spans="1:46" x14ac:dyDescent="0.25">
      <c r="A877" t="str">
        <f t="shared" si="13"/>
        <v>feynman_III_4_32_29910</v>
      </c>
      <c r="B877" t="s">
        <v>98</v>
      </c>
      <c r="C877" t="s">
        <v>189</v>
      </c>
      <c r="D877">
        <v>7200</v>
      </c>
      <c r="E877" t="s">
        <v>190</v>
      </c>
      <c r="F877">
        <v>1000000</v>
      </c>
      <c r="G877" t="s">
        <v>191</v>
      </c>
      <c r="H877">
        <v>29910</v>
      </c>
      <c r="I877" t="s">
        <v>192</v>
      </c>
      <c r="J877">
        <v>1E-3</v>
      </c>
      <c r="K877" t="s">
        <v>3</v>
      </c>
      <c r="L877">
        <v>0.99999689999999997</v>
      </c>
      <c r="M877" t="s">
        <v>2</v>
      </c>
      <c r="N877">
        <v>1.6162300000000001E-2</v>
      </c>
      <c r="O877" t="s">
        <v>17</v>
      </c>
      <c r="P877">
        <v>14</v>
      </c>
      <c r="Q877" t="s">
        <v>0</v>
      </c>
      <c r="R877">
        <v>5348.6</v>
      </c>
      <c r="S877" t="s">
        <v>152</v>
      </c>
      <c r="T877">
        <v>4</v>
      </c>
      <c r="U877" t="s">
        <v>153</v>
      </c>
      <c r="V877">
        <v>1008</v>
      </c>
      <c r="W877" t="s">
        <v>151</v>
      </c>
      <c r="X877">
        <v>1000496</v>
      </c>
      <c r="Y877" t="s">
        <v>1</v>
      </c>
      <c r="Z877" t="e" cm="1">
        <f t="array" aca="1" ref="Z877" ca="1">-0.4700998839849+(((6.2757549168802*X2)*X3)*pow((x0*X1),-1))</f>
        <v>#NAME?</v>
      </c>
      <c r="AA877" t="s">
        <v>512</v>
      </c>
      <c r="AB877" t="s">
        <v>2474</v>
      </c>
      <c r="AC877" t="s">
        <v>418</v>
      </c>
      <c r="AD877">
        <v>0.47009988398489999</v>
      </c>
      <c r="AE877" t="s">
        <v>5</v>
      </c>
      <c r="AF877">
        <v>0.99999700000000002</v>
      </c>
      <c r="AG877" t="s">
        <v>4</v>
      </c>
      <c r="AH877">
        <v>1.6216499999999998E-2</v>
      </c>
    </row>
    <row r="878" spans="1:46" x14ac:dyDescent="0.25">
      <c r="A878" t="str">
        <f t="shared" si="13"/>
        <v>feynman_I_12_5_4426</v>
      </c>
      <c r="B878" t="s">
        <v>36</v>
      </c>
      <c r="C878" t="s">
        <v>189</v>
      </c>
      <c r="D878">
        <v>7200</v>
      </c>
      <c r="E878" t="s">
        <v>190</v>
      </c>
      <c r="F878">
        <v>1000000</v>
      </c>
      <c r="G878" t="s">
        <v>191</v>
      </c>
      <c r="H878">
        <v>4426</v>
      </c>
      <c r="I878" t="s">
        <v>192</v>
      </c>
      <c r="J878">
        <v>1E-3</v>
      </c>
      <c r="K878" t="s">
        <v>3</v>
      </c>
      <c r="L878">
        <v>1</v>
      </c>
      <c r="M878" t="s">
        <v>2</v>
      </c>
      <c r="N878">
        <v>0</v>
      </c>
      <c r="O878" t="s">
        <v>17</v>
      </c>
      <c r="P878">
        <v>6</v>
      </c>
      <c r="Q878" t="s">
        <v>0</v>
      </c>
      <c r="R878">
        <v>2.4</v>
      </c>
      <c r="S878" t="s">
        <v>152</v>
      </c>
      <c r="T878">
        <v>1</v>
      </c>
      <c r="U878" t="s">
        <v>153</v>
      </c>
      <c r="V878">
        <v>2</v>
      </c>
      <c r="W878" t="s">
        <v>151</v>
      </c>
      <c r="X878">
        <v>519</v>
      </c>
      <c r="Y878" t="s">
        <v>1</v>
      </c>
      <c r="Z878" t="s">
        <v>519</v>
      </c>
      <c r="AA878" t="s">
        <v>512</v>
      </c>
      <c r="AB878" t="s">
        <v>520</v>
      </c>
      <c r="AC878" t="s">
        <v>5</v>
      </c>
      <c r="AD878">
        <v>1</v>
      </c>
      <c r="AE878" t="s">
        <v>4</v>
      </c>
      <c r="AF878">
        <v>0</v>
      </c>
    </row>
    <row r="879" spans="1:46" x14ac:dyDescent="0.25">
      <c r="A879" t="str">
        <f t="shared" si="13"/>
        <v>feynman_II_34_29a_4426</v>
      </c>
      <c r="B879" t="s">
        <v>71</v>
      </c>
      <c r="C879" t="s">
        <v>189</v>
      </c>
      <c r="D879">
        <v>7200</v>
      </c>
      <c r="E879" t="s">
        <v>190</v>
      </c>
      <c r="F879">
        <v>1000000</v>
      </c>
      <c r="G879" t="s">
        <v>191</v>
      </c>
      <c r="H879">
        <v>4426</v>
      </c>
      <c r="I879" t="s">
        <v>192</v>
      </c>
      <c r="J879">
        <v>1E-3</v>
      </c>
      <c r="K879" t="s">
        <v>3</v>
      </c>
      <c r="L879">
        <v>1</v>
      </c>
      <c r="M879" t="s">
        <v>2</v>
      </c>
      <c r="N879">
        <v>0</v>
      </c>
      <c r="O879" t="s">
        <v>17</v>
      </c>
      <c r="P879">
        <v>10</v>
      </c>
      <c r="Q879" t="s">
        <v>0</v>
      </c>
      <c r="R879">
        <v>7.1</v>
      </c>
      <c r="S879" t="s">
        <v>152</v>
      </c>
      <c r="T879">
        <v>1</v>
      </c>
      <c r="U879" t="s">
        <v>153</v>
      </c>
      <c r="V879">
        <v>3</v>
      </c>
      <c r="W879" t="s">
        <v>151</v>
      </c>
      <c r="X879">
        <v>1543</v>
      </c>
      <c r="Y879" t="s">
        <v>1</v>
      </c>
      <c r="Z879" t="s">
        <v>533</v>
      </c>
      <c r="AA879" t="s">
        <v>512</v>
      </c>
      <c r="AB879" t="s">
        <v>534</v>
      </c>
      <c r="AC879" t="s">
        <v>5</v>
      </c>
      <c r="AD879">
        <v>1</v>
      </c>
      <c r="AE879" t="s">
        <v>4</v>
      </c>
      <c r="AF879">
        <v>0</v>
      </c>
    </row>
    <row r="880" spans="1:46" x14ac:dyDescent="0.25">
      <c r="A880" t="str">
        <f t="shared" si="13"/>
        <v>feynman_II_34_11_4426</v>
      </c>
      <c r="B880" t="s">
        <v>95</v>
      </c>
      <c r="C880" t="s">
        <v>189</v>
      </c>
      <c r="D880">
        <v>7200</v>
      </c>
      <c r="E880" t="s">
        <v>190</v>
      </c>
      <c r="F880">
        <v>1000000</v>
      </c>
      <c r="G880" t="s">
        <v>191</v>
      </c>
      <c r="H880">
        <v>4426</v>
      </c>
      <c r="I880" t="s">
        <v>192</v>
      </c>
      <c r="J880">
        <v>1E-3</v>
      </c>
      <c r="K880" t="s">
        <v>3</v>
      </c>
      <c r="L880">
        <v>1</v>
      </c>
      <c r="M880" t="s">
        <v>2</v>
      </c>
      <c r="N880">
        <v>0</v>
      </c>
      <c r="O880" t="s">
        <v>17</v>
      </c>
      <c r="P880">
        <v>12</v>
      </c>
      <c r="Q880" t="s">
        <v>0</v>
      </c>
      <c r="R880">
        <v>13.1</v>
      </c>
      <c r="S880" t="s">
        <v>152</v>
      </c>
      <c r="T880">
        <v>1</v>
      </c>
      <c r="U880" t="s">
        <v>153</v>
      </c>
      <c r="V880">
        <v>4</v>
      </c>
      <c r="W880" t="s">
        <v>151</v>
      </c>
      <c r="X880">
        <v>2641</v>
      </c>
      <c r="Y880" t="s">
        <v>1</v>
      </c>
      <c r="Z880" t="s">
        <v>553</v>
      </c>
      <c r="AA880" t="s">
        <v>512</v>
      </c>
      <c r="AB880" t="s">
        <v>554</v>
      </c>
      <c r="AC880" t="s">
        <v>5</v>
      </c>
      <c r="AD880">
        <v>1</v>
      </c>
      <c r="AE880" t="s">
        <v>4</v>
      </c>
      <c r="AF880">
        <v>0</v>
      </c>
    </row>
    <row r="881" spans="1:54" x14ac:dyDescent="0.25">
      <c r="A881" t="str">
        <f t="shared" si="13"/>
        <v>feynman_I_34_1_4426</v>
      </c>
      <c r="B881" t="s">
        <v>52</v>
      </c>
      <c r="C881" t="s">
        <v>189</v>
      </c>
      <c r="D881">
        <v>7200</v>
      </c>
      <c r="E881" t="s">
        <v>190</v>
      </c>
      <c r="F881">
        <v>1000000</v>
      </c>
      <c r="G881" t="s">
        <v>191</v>
      </c>
      <c r="H881">
        <v>4426</v>
      </c>
      <c r="I881" t="s">
        <v>192</v>
      </c>
      <c r="J881">
        <v>1E-3</v>
      </c>
      <c r="K881" t="s">
        <v>3</v>
      </c>
      <c r="L881">
        <v>1</v>
      </c>
      <c r="M881" t="s">
        <v>2</v>
      </c>
      <c r="N881">
        <v>0</v>
      </c>
      <c r="O881" t="s">
        <v>17</v>
      </c>
      <c r="P881">
        <v>18</v>
      </c>
      <c r="Q881" t="s">
        <v>0</v>
      </c>
      <c r="R881">
        <v>20.5</v>
      </c>
      <c r="S881" t="s">
        <v>152</v>
      </c>
      <c r="T881">
        <v>1</v>
      </c>
      <c r="U881" t="s">
        <v>153</v>
      </c>
      <c r="V881">
        <v>5</v>
      </c>
      <c r="W881" t="s">
        <v>151</v>
      </c>
      <c r="X881">
        <v>3837</v>
      </c>
      <c r="Y881" t="s">
        <v>1</v>
      </c>
      <c r="Z881" t="s">
        <v>933</v>
      </c>
      <c r="AA881" t="s">
        <v>512</v>
      </c>
      <c r="AB881" t="s">
        <v>1885</v>
      </c>
      <c r="AC881" t="s">
        <v>418</v>
      </c>
      <c r="AD881" t="s">
        <v>425</v>
      </c>
      <c r="AE881" t="s">
        <v>421</v>
      </c>
      <c r="AF881" t="s">
        <v>426</v>
      </c>
      <c r="AG881" t="s">
        <v>5</v>
      </c>
      <c r="AH881">
        <v>1</v>
      </c>
      <c r="AI881" t="s">
        <v>4</v>
      </c>
      <c r="AJ881">
        <v>0</v>
      </c>
    </row>
    <row r="882" spans="1:54" x14ac:dyDescent="0.25">
      <c r="A882" t="str">
        <f t="shared" si="13"/>
        <v>feynman_III_17_37_4426</v>
      </c>
      <c r="B882" t="s">
        <v>77</v>
      </c>
      <c r="C882" t="s">
        <v>189</v>
      </c>
      <c r="D882">
        <v>7200</v>
      </c>
      <c r="E882" t="s">
        <v>190</v>
      </c>
      <c r="F882">
        <v>1000000</v>
      </c>
      <c r="G882" t="s">
        <v>191</v>
      </c>
      <c r="H882">
        <v>4426</v>
      </c>
      <c r="I882" t="s">
        <v>192</v>
      </c>
      <c r="J882">
        <v>1E-3</v>
      </c>
      <c r="K882" t="s">
        <v>3</v>
      </c>
      <c r="L882">
        <v>1</v>
      </c>
      <c r="M882" t="s">
        <v>2</v>
      </c>
      <c r="N882">
        <v>0</v>
      </c>
      <c r="O882" t="s">
        <v>17</v>
      </c>
      <c r="P882">
        <v>13</v>
      </c>
      <c r="Q882" t="s">
        <v>0</v>
      </c>
      <c r="R882">
        <v>22.1</v>
      </c>
      <c r="S882" t="s">
        <v>152</v>
      </c>
      <c r="T882">
        <v>1</v>
      </c>
      <c r="U882" t="s">
        <v>153</v>
      </c>
      <c r="V882">
        <v>7</v>
      </c>
      <c r="W882" t="s">
        <v>151</v>
      </c>
      <c r="X882">
        <v>4509</v>
      </c>
      <c r="Y882" t="s">
        <v>1</v>
      </c>
      <c r="Z882" t="s">
        <v>594</v>
      </c>
      <c r="AA882" t="s">
        <v>512</v>
      </c>
      <c r="AB882" t="s">
        <v>595</v>
      </c>
      <c r="AC882" t="s">
        <v>421</v>
      </c>
      <c r="AD882" t="s">
        <v>422</v>
      </c>
      <c r="AE882" t="s">
        <v>5</v>
      </c>
      <c r="AF882">
        <v>1</v>
      </c>
      <c r="AG882" t="s">
        <v>4</v>
      </c>
      <c r="AH882">
        <v>0</v>
      </c>
    </row>
    <row r="883" spans="1:54" x14ac:dyDescent="0.25">
      <c r="A883" t="str">
        <f t="shared" si="13"/>
        <v>feynman_III_15_12_4426</v>
      </c>
      <c r="B883" t="s">
        <v>67</v>
      </c>
      <c r="C883" t="s">
        <v>189</v>
      </c>
      <c r="D883">
        <v>7200</v>
      </c>
      <c r="E883" t="s">
        <v>190</v>
      </c>
      <c r="F883">
        <v>1000000</v>
      </c>
      <c r="G883" t="s">
        <v>191</v>
      </c>
      <c r="H883">
        <v>4426</v>
      </c>
      <c r="I883" t="s">
        <v>192</v>
      </c>
      <c r="J883">
        <v>1E-3</v>
      </c>
      <c r="K883" t="s">
        <v>3</v>
      </c>
      <c r="L883">
        <v>1</v>
      </c>
      <c r="M883" t="s">
        <v>2</v>
      </c>
      <c r="N883">
        <v>0</v>
      </c>
      <c r="O883" t="s">
        <v>17</v>
      </c>
      <c r="P883">
        <v>19</v>
      </c>
      <c r="Q883" t="s">
        <v>0</v>
      </c>
      <c r="R883">
        <v>108.3</v>
      </c>
      <c r="S883" t="s">
        <v>152</v>
      </c>
      <c r="T883">
        <v>3</v>
      </c>
      <c r="U883" t="s">
        <v>153</v>
      </c>
      <c r="V883">
        <v>28</v>
      </c>
      <c r="W883" t="s">
        <v>151</v>
      </c>
      <c r="X883">
        <v>21106</v>
      </c>
      <c r="Y883" t="s">
        <v>1</v>
      </c>
      <c r="Z883" t="s">
        <v>2475</v>
      </c>
      <c r="AA883" t="s">
        <v>512</v>
      </c>
      <c r="AB883" t="s">
        <v>2476</v>
      </c>
      <c r="AC883" t="s">
        <v>418</v>
      </c>
      <c r="AD883" t="s">
        <v>2477</v>
      </c>
      <c r="AE883" t="s">
        <v>5</v>
      </c>
      <c r="AF883">
        <v>1</v>
      </c>
      <c r="AG883" t="s">
        <v>4</v>
      </c>
      <c r="AH883">
        <v>0</v>
      </c>
    </row>
    <row r="884" spans="1:54" x14ac:dyDescent="0.25">
      <c r="A884" t="str">
        <f t="shared" si="13"/>
        <v>feynman_test_18_4426</v>
      </c>
      <c r="B884" t="s">
        <v>123</v>
      </c>
      <c r="C884" t="s">
        <v>189</v>
      </c>
      <c r="D884">
        <v>7200</v>
      </c>
      <c r="E884" t="s">
        <v>190</v>
      </c>
      <c r="F884">
        <v>1000000</v>
      </c>
      <c r="G884" t="s">
        <v>191</v>
      </c>
      <c r="H884">
        <v>4426</v>
      </c>
      <c r="I884" t="s">
        <v>192</v>
      </c>
      <c r="J884">
        <v>1E-3</v>
      </c>
      <c r="K884" t="s">
        <v>3</v>
      </c>
      <c r="L884">
        <v>1</v>
      </c>
      <c r="M884" t="s">
        <v>2</v>
      </c>
      <c r="N884">
        <v>0</v>
      </c>
      <c r="O884" t="s">
        <v>17</v>
      </c>
      <c r="P884">
        <v>26</v>
      </c>
      <c r="Q884" t="s">
        <v>0</v>
      </c>
      <c r="R884">
        <v>95.2</v>
      </c>
      <c r="S884" t="s">
        <v>152</v>
      </c>
      <c r="T884">
        <v>1</v>
      </c>
      <c r="U884" t="s">
        <v>153</v>
      </c>
      <c r="V884">
        <v>8</v>
      </c>
      <c r="W884" t="s">
        <v>151</v>
      </c>
      <c r="X884">
        <v>15341</v>
      </c>
      <c r="Y884" t="s">
        <v>1</v>
      </c>
      <c r="Z884" t="s">
        <v>617</v>
      </c>
      <c r="AA884" t="s">
        <v>512</v>
      </c>
      <c r="AB884" t="s">
        <v>618</v>
      </c>
      <c r="AC884" t="s">
        <v>421</v>
      </c>
      <c r="AD884" t="s">
        <v>449</v>
      </c>
      <c r="AE884" t="s">
        <v>5</v>
      </c>
      <c r="AF884">
        <v>1</v>
      </c>
      <c r="AG884" t="s">
        <v>4</v>
      </c>
      <c r="AH884">
        <v>0</v>
      </c>
    </row>
    <row r="885" spans="1:54" x14ac:dyDescent="0.25">
      <c r="A885" t="str">
        <f t="shared" si="13"/>
        <v>feynman_II_11_20_4426</v>
      </c>
      <c r="B885" t="s">
        <v>122</v>
      </c>
      <c r="C885" t="s">
        <v>189</v>
      </c>
      <c r="D885">
        <v>7200</v>
      </c>
      <c r="E885" t="s">
        <v>190</v>
      </c>
      <c r="F885">
        <v>1000000</v>
      </c>
      <c r="G885" t="s">
        <v>191</v>
      </c>
      <c r="H885">
        <v>4426</v>
      </c>
      <c r="I885" t="s">
        <v>192</v>
      </c>
      <c r="J885">
        <v>1E-3</v>
      </c>
      <c r="K885" t="s">
        <v>3</v>
      </c>
      <c r="L885">
        <v>1</v>
      </c>
      <c r="M885" t="s">
        <v>2</v>
      </c>
      <c r="N885">
        <v>0</v>
      </c>
      <c r="O885" t="s">
        <v>17</v>
      </c>
      <c r="P885">
        <v>16</v>
      </c>
      <c r="Q885" t="s">
        <v>0</v>
      </c>
      <c r="R885">
        <v>129.1</v>
      </c>
      <c r="S885" t="s">
        <v>152</v>
      </c>
      <c r="T885">
        <v>1</v>
      </c>
      <c r="U885" t="s">
        <v>153</v>
      </c>
      <c r="V885">
        <v>11</v>
      </c>
      <c r="W885" t="s">
        <v>151</v>
      </c>
      <c r="X885">
        <v>20881</v>
      </c>
      <c r="Y885" t="s">
        <v>1</v>
      </c>
      <c r="Z885" t="s">
        <v>2478</v>
      </c>
      <c r="AA885" t="s">
        <v>512</v>
      </c>
      <c r="AB885" t="s">
        <v>2479</v>
      </c>
      <c r="AC885" t="s">
        <v>5</v>
      </c>
      <c r="AD885">
        <v>1</v>
      </c>
      <c r="AE885" t="s">
        <v>4</v>
      </c>
      <c r="AF885">
        <v>0</v>
      </c>
    </row>
    <row r="886" spans="1:54" x14ac:dyDescent="0.25">
      <c r="A886" t="str">
        <f t="shared" si="13"/>
        <v>feynman_I_34_14_29910</v>
      </c>
      <c r="B886" t="s">
        <v>51</v>
      </c>
      <c r="C886" t="s">
        <v>189</v>
      </c>
      <c r="D886">
        <v>7200</v>
      </c>
      <c r="E886" t="s">
        <v>190</v>
      </c>
      <c r="F886">
        <v>1000000</v>
      </c>
      <c r="G886" t="s">
        <v>191</v>
      </c>
      <c r="H886">
        <v>29910</v>
      </c>
      <c r="I886" t="s">
        <v>192</v>
      </c>
      <c r="J886">
        <v>1E-3</v>
      </c>
      <c r="K886" t="s">
        <v>3</v>
      </c>
      <c r="L886">
        <v>1</v>
      </c>
      <c r="M886" t="s">
        <v>2</v>
      </c>
      <c r="N886">
        <v>0</v>
      </c>
      <c r="O886" t="s">
        <v>17</v>
      </c>
      <c r="P886">
        <v>20</v>
      </c>
      <c r="Q886" t="s">
        <v>0</v>
      </c>
      <c r="R886">
        <v>2631.1</v>
      </c>
      <c r="S886" t="s">
        <v>152</v>
      </c>
      <c r="T886">
        <v>2</v>
      </c>
      <c r="U886" t="s">
        <v>153</v>
      </c>
      <c r="V886">
        <v>363</v>
      </c>
      <c r="W886" t="s">
        <v>151</v>
      </c>
      <c r="X886">
        <v>445348</v>
      </c>
      <c r="Y886" t="s">
        <v>1</v>
      </c>
      <c r="Z886" t="s">
        <v>2480</v>
      </c>
      <c r="AA886" t="s">
        <v>512</v>
      </c>
      <c r="AB886" t="s">
        <v>2481</v>
      </c>
      <c r="AC886" t="s">
        <v>418</v>
      </c>
      <c r="AD886" t="s">
        <v>425</v>
      </c>
      <c r="AE886" t="s">
        <v>421</v>
      </c>
      <c r="AF886" t="s">
        <v>486</v>
      </c>
      <c r="AG886" t="s">
        <v>5</v>
      </c>
      <c r="AH886">
        <v>1</v>
      </c>
      <c r="AI886" t="s">
        <v>4</v>
      </c>
      <c r="AJ886">
        <v>0</v>
      </c>
    </row>
    <row r="887" spans="1:54" x14ac:dyDescent="0.25">
      <c r="A887" t="str">
        <f t="shared" si="13"/>
        <v>feynman_test_14_21962</v>
      </c>
      <c r="B887" t="s">
        <v>131</v>
      </c>
      <c r="C887" t="s">
        <v>189</v>
      </c>
      <c r="D887">
        <v>7200</v>
      </c>
      <c r="E887" t="s">
        <v>190</v>
      </c>
      <c r="F887">
        <v>1000000</v>
      </c>
      <c r="G887" t="s">
        <v>191</v>
      </c>
      <c r="H887">
        <v>21962</v>
      </c>
      <c r="I887" t="s">
        <v>192</v>
      </c>
      <c r="J887">
        <v>1E-3</v>
      </c>
      <c r="K887" t="s">
        <v>3</v>
      </c>
      <c r="L887">
        <v>0.99999970000000005</v>
      </c>
      <c r="M887" t="s">
        <v>2</v>
      </c>
      <c r="N887">
        <v>7.1063999999999997E-3</v>
      </c>
      <c r="O887" t="s">
        <v>17</v>
      </c>
      <c r="P887">
        <v>61</v>
      </c>
      <c r="Q887" t="s">
        <v>0</v>
      </c>
      <c r="R887">
        <v>7201.3</v>
      </c>
      <c r="S887" t="s">
        <v>152</v>
      </c>
      <c r="T887">
        <v>7</v>
      </c>
      <c r="U887" t="s">
        <v>153</v>
      </c>
      <c r="V887">
        <v>265</v>
      </c>
      <c r="W887" t="s">
        <v>151</v>
      </c>
      <c r="X887">
        <v>938211</v>
      </c>
      <c r="Y887" t="s">
        <v>1</v>
      </c>
      <c r="Z887" t="s">
        <v>2482</v>
      </c>
      <c r="AA887" t="s">
        <v>512</v>
      </c>
      <c r="AB887" t="s">
        <v>2483</v>
      </c>
      <c r="AC887" t="s">
        <v>418</v>
      </c>
      <c r="AD887" t="s">
        <v>2484</v>
      </c>
      <c r="AE887" t="s">
        <v>421</v>
      </c>
      <c r="AF887" t="s">
        <v>2485</v>
      </c>
      <c r="AG887" t="s">
        <v>421</v>
      </c>
      <c r="AH887" t="s">
        <v>1251</v>
      </c>
      <c r="AI887" t="s">
        <v>418</v>
      </c>
      <c r="AJ887" t="s">
        <v>2486</v>
      </c>
      <c r="AK887" t="s">
        <v>5</v>
      </c>
      <c r="AL887">
        <v>0.99999970000000005</v>
      </c>
      <c r="AM887" t="s">
        <v>4</v>
      </c>
      <c r="AN887">
        <v>7.2805999999999999E-3</v>
      </c>
    </row>
    <row r="888" spans="1:54" x14ac:dyDescent="0.25">
      <c r="A888" t="str">
        <f t="shared" si="13"/>
        <v>feynman_test_6_4426</v>
      </c>
      <c r="B888" t="s">
        <v>146</v>
      </c>
      <c r="C888" t="s">
        <v>189</v>
      </c>
      <c r="D888">
        <v>7200</v>
      </c>
      <c r="E888" t="s">
        <v>190</v>
      </c>
      <c r="F888">
        <v>1000000</v>
      </c>
      <c r="G888" t="s">
        <v>191</v>
      </c>
      <c r="H888">
        <v>4426</v>
      </c>
      <c r="I888" t="s">
        <v>192</v>
      </c>
      <c r="J888">
        <v>1E-3</v>
      </c>
      <c r="K888" t="s">
        <v>3</v>
      </c>
      <c r="L888">
        <v>0.97974700000000003</v>
      </c>
      <c r="M888" t="s">
        <v>2</v>
      </c>
      <c r="N888">
        <v>6.4638200000000007E-2</v>
      </c>
      <c r="O888" t="s">
        <v>17</v>
      </c>
      <c r="P888">
        <v>52</v>
      </c>
      <c r="Q888" t="s">
        <v>0</v>
      </c>
      <c r="R888">
        <v>7201.3</v>
      </c>
      <c r="S888" t="s">
        <v>152</v>
      </c>
      <c r="T888">
        <v>8</v>
      </c>
      <c r="U888" t="s">
        <v>153</v>
      </c>
      <c r="V888">
        <v>250</v>
      </c>
      <c r="W888" t="s">
        <v>151</v>
      </c>
      <c r="X888">
        <v>983882</v>
      </c>
      <c r="Y888" t="s">
        <v>1</v>
      </c>
      <c r="Z888" t="s">
        <v>2487</v>
      </c>
      <c r="AA888" t="s">
        <v>512</v>
      </c>
      <c r="AB888" t="s">
        <v>2488</v>
      </c>
      <c r="AC888" t="s">
        <v>421</v>
      </c>
      <c r="AD888" t="s">
        <v>481</v>
      </c>
      <c r="AE888" t="s">
        <v>418</v>
      </c>
      <c r="AF888" t="s">
        <v>2489</v>
      </c>
      <c r="AG888" t="s">
        <v>421</v>
      </c>
      <c r="AH888" t="s">
        <v>2490</v>
      </c>
      <c r="AI888" t="s">
        <v>421</v>
      </c>
      <c r="AJ888">
        <v>4.3785886571173496</v>
      </c>
      <c r="AK888" t="s">
        <v>5</v>
      </c>
      <c r="AL888">
        <v>0.98246460000000002</v>
      </c>
      <c r="AM888" t="s">
        <v>4</v>
      </c>
      <c r="AN888">
        <v>6.1193900000000002E-2</v>
      </c>
    </row>
    <row r="889" spans="1:54" x14ac:dyDescent="0.25">
      <c r="A889" t="str">
        <f t="shared" si="13"/>
        <v>feynman_test_15_29910</v>
      </c>
      <c r="B889" t="s">
        <v>97</v>
      </c>
      <c r="C889" t="s">
        <v>189</v>
      </c>
      <c r="D889">
        <v>7200</v>
      </c>
      <c r="E889" t="s">
        <v>190</v>
      </c>
      <c r="F889">
        <v>1000000</v>
      </c>
      <c r="G889" t="s">
        <v>191</v>
      </c>
      <c r="H889">
        <v>29910</v>
      </c>
      <c r="I889" t="s">
        <v>192</v>
      </c>
      <c r="J889">
        <v>1E-3</v>
      </c>
      <c r="K889" t="s">
        <v>3</v>
      </c>
      <c r="L889">
        <v>0.99972099999999997</v>
      </c>
      <c r="M889" t="s">
        <v>2</v>
      </c>
      <c r="N889">
        <v>2.111E-2</v>
      </c>
      <c r="O889" t="s">
        <v>17</v>
      </c>
      <c r="P889">
        <v>34</v>
      </c>
      <c r="Q889" t="s">
        <v>0</v>
      </c>
      <c r="R889">
        <v>6447.5</v>
      </c>
      <c r="S889" t="s">
        <v>152</v>
      </c>
      <c r="T889">
        <v>8</v>
      </c>
      <c r="U889" t="s">
        <v>153</v>
      </c>
      <c r="V889">
        <v>822</v>
      </c>
      <c r="W889" t="s">
        <v>151</v>
      </c>
      <c r="X889">
        <v>1000871</v>
      </c>
      <c r="Y889" t="s">
        <v>1</v>
      </c>
      <c r="Z889" t="s">
        <v>2491</v>
      </c>
      <c r="AA889" t="s">
        <v>512</v>
      </c>
      <c r="AB889" t="s">
        <v>2492</v>
      </c>
      <c r="AC889" t="s">
        <v>418</v>
      </c>
      <c r="AD889" t="s">
        <v>2493</v>
      </c>
      <c r="AE889" t="s">
        <v>421</v>
      </c>
      <c r="AF889" t="s">
        <v>2494</v>
      </c>
      <c r="AG889" t="s">
        <v>5</v>
      </c>
      <c r="AH889">
        <v>0.99972950000000005</v>
      </c>
      <c r="AI889" t="s">
        <v>4</v>
      </c>
      <c r="AJ889">
        <v>2.0687000000000001E-2</v>
      </c>
    </row>
    <row r="890" spans="1:54" x14ac:dyDescent="0.25">
      <c r="A890" t="str">
        <f t="shared" si="13"/>
        <v>feynman_test_8_21962</v>
      </c>
      <c r="B890" t="s">
        <v>87</v>
      </c>
      <c r="C890" t="s">
        <v>189</v>
      </c>
      <c r="D890">
        <v>7200</v>
      </c>
      <c r="E890" t="s">
        <v>190</v>
      </c>
      <c r="F890">
        <v>1000000</v>
      </c>
      <c r="G890" t="s">
        <v>191</v>
      </c>
      <c r="H890">
        <v>21962</v>
      </c>
      <c r="I890" t="s">
        <v>192</v>
      </c>
      <c r="J890">
        <v>1E-3</v>
      </c>
      <c r="K890" t="s">
        <v>3</v>
      </c>
      <c r="L890">
        <v>0.99543479999999995</v>
      </c>
      <c r="M890" t="s">
        <v>2</v>
      </c>
      <c r="N890">
        <v>3.04706E-2</v>
      </c>
      <c r="O890" t="s">
        <v>17</v>
      </c>
      <c r="P890">
        <v>38</v>
      </c>
      <c r="Q890" t="s">
        <v>0</v>
      </c>
      <c r="R890">
        <v>6655.6</v>
      </c>
      <c r="S890" t="s">
        <v>152</v>
      </c>
      <c r="T890">
        <v>17</v>
      </c>
      <c r="U890" t="s">
        <v>153</v>
      </c>
      <c r="V890">
        <v>922</v>
      </c>
      <c r="W890" t="s">
        <v>151</v>
      </c>
      <c r="X890">
        <v>1001554</v>
      </c>
      <c r="Y890" t="s">
        <v>1</v>
      </c>
      <c r="Z890" t="s">
        <v>2495</v>
      </c>
      <c r="AA890" t="s">
        <v>512</v>
      </c>
      <c r="AB890" t="s">
        <v>2496</v>
      </c>
      <c r="AC890" t="s">
        <v>421</v>
      </c>
      <c r="AD890" t="s">
        <v>2497</v>
      </c>
      <c r="AE890" t="s">
        <v>421</v>
      </c>
      <c r="AF890" t="s">
        <v>2498</v>
      </c>
      <c r="AG890" t="s">
        <v>421</v>
      </c>
      <c r="AH890" t="s">
        <v>2499</v>
      </c>
      <c r="AI890" t="s">
        <v>421</v>
      </c>
      <c r="AJ890">
        <v>0.4909709233183</v>
      </c>
      <c r="AK890" t="s">
        <v>5</v>
      </c>
      <c r="AL890">
        <v>0.99529540000000005</v>
      </c>
      <c r="AM890" t="s">
        <v>4</v>
      </c>
      <c r="AN890">
        <v>3.0610700000000001E-2</v>
      </c>
    </row>
    <row r="891" spans="1:54" x14ac:dyDescent="0.25">
      <c r="A891" t="str">
        <f t="shared" si="13"/>
        <v>feynman_test_17_21962</v>
      </c>
      <c r="B891" t="s">
        <v>145</v>
      </c>
      <c r="C891" t="s">
        <v>189</v>
      </c>
      <c r="D891">
        <v>7200</v>
      </c>
      <c r="E891" t="s">
        <v>190</v>
      </c>
      <c r="F891">
        <v>1000000</v>
      </c>
      <c r="G891" t="s">
        <v>191</v>
      </c>
      <c r="H891">
        <v>21962</v>
      </c>
      <c r="I891" t="s">
        <v>192</v>
      </c>
      <c r="J891">
        <v>1E-3</v>
      </c>
      <c r="K891" t="s">
        <v>3</v>
      </c>
      <c r="L891">
        <v>1</v>
      </c>
      <c r="M891" t="s">
        <v>2</v>
      </c>
      <c r="N891">
        <v>0</v>
      </c>
      <c r="O891" t="s">
        <v>17</v>
      </c>
      <c r="P891">
        <v>40</v>
      </c>
      <c r="Q891" t="s">
        <v>0</v>
      </c>
      <c r="R891">
        <v>171.9</v>
      </c>
      <c r="S891" t="s">
        <v>152</v>
      </c>
      <c r="T891">
        <v>1</v>
      </c>
      <c r="U891" t="s">
        <v>153</v>
      </c>
      <c r="V891">
        <v>13</v>
      </c>
      <c r="W891" t="s">
        <v>151</v>
      </c>
      <c r="X891">
        <v>27659</v>
      </c>
      <c r="Y891" t="s">
        <v>1</v>
      </c>
      <c r="Z891" t="s">
        <v>2500</v>
      </c>
      <c r="AA891" t="s">
        <v>512</v>
      </c>
      <c r="AB891" t="s">
        <v>2296</v>
      </c>
      <c r="AC891" t="s">
        <v>421</v>
      </c>
      <c r="AD891" t="s">
        <v>1521</v>
      </c>
      <c r="AE891" t="s">
        <v>421</v>
      </c>
      <c r="AF891" t="s">
        <v>1308</v>
      </c>
      <c r="AG891" t="s">
        <v>5</v>
      </c>
      <c r="AH891">
        <v>1</v>
      </c>
      <c r="AI891" t="s">
        <v>4</v>
      </c>
      <c r="AJ891">
        <v>0</v>
      </c>
    </row>
    <row r="892" spans="1:54" x14ac:dyDescent="0.25">
      <c r="A892" t="str">
        <f t="shared" si="13"/>
        <v>feynman_I_15_10_4426</v>
      </c>
      <c r="B892" t="s">
        <v>55</v>
      </c>
      <c r="C892" t="s">
        <v>189</v>
      </c>
      <c r="D892">
        <v>7200</v>
      </c>
      <c r="E892" t="s">
        <v>190</v>
      </c>
      <c r="F892">
        <v>1000000</v>
      </c>
      <c r="G892" t="s">
        <v>191</v>
      </c>
      <c r="H892">
        <v>4426</v>
      </c>
      <c r="I892" t="s">
        <v>192</v>
      </c>
      <c r="J892">
        <v>1E-3</v>
      </c>
      <c r="K892" t="s">
        <v>3</v>
      </c>
      <c r="L892">
        <v>0.99999550000000004</v>
      </c>
      <c r="M892" t="s">
        <v>2</v>
      </c>
      <c r="N892">
        <v>4.4870999999999999E-3</v>
      </c>
      <c r="O892" t="s">
        <v>17</v>
      </c>
      <c r="P892">
        <v>26</v>
      </c>
      <c r="Q892" t="s">
        <v>0</v>
      </c>
      <c r="R892">
        <v>6271.3</v>
      </c>
      <c r="S892" t="s">
        <v>152</v>
      </c>
      <c r="T892">
        <v>5</v>
      </c>
      <c r="U892" t="s">
        <v>153</v>
      </c>
      <c r="V892">
        <v>799</v>
      </c>
      <c r="W892" t="s">
        <v>151</v>
      </c>
      <c r="X892">
        <v>1000498</v>
      </c>
      <c r="Y892" t="s">
        <v>1</v>
      </c>
      <c r="Z892" t="s">
        <v>2501</v>
      </c>
      <c r="AA892" t="s">
        <v>512</v>
      </c>
      <c r="AB892" t="s">
        <v>2502</v>
      </c>
      <c r="AC892" t="s">
        <v>421</v>
      </c>
      <c r="AD892" t="s">
        <v>2503</v>
      </c>
      <c r="AE892" t="s">
        <v>421</v>
      </c>
      <c r="AF892" t="s">
        <v>445</v>
      </c>
      <c r="AG892" t="s">
        <v>421</v>
      </c>
      <c r="AH892" t="s">
        <v>443</v>
      </c>
      <c r="AI892" t="s">
        <v>5</v>
      </c>
      <c r="AJ892">
        <v>0.99999530000000003</v>
      </c>
      <c r="AK892" t="s">
        <v>4</v>
      </c>
      <c r="AL892">
        <v>4.5677000000000001E-3</v>
      </c>
    </row>
    <row r="893" spans="1:54" x14ac:dyDescent="0.25">
      <c r="A893" t="str">
        <f t="shared" si="13"/>
        <v>feynman_test_1_4426</v>
      </c>
      <c r="B893" t="s">
        <v>147</v>
      </c>
      <c r="C893" t="s">
        <v>189</v>
      </c>
      <c r="D893">
        <v>7200</v>
      </c>
      <c r="E893" t="s">
        <v>190</v>
      </c>
      <c r="F893">
        <v>1000000</v>
      </c>
      <c r="G893" t="s">
        <v>191</v>
      </c>
      <c r="H893">
        <v>4426</v>
      </c>
      <c r="I893" t="s">
        <v>192</v>
      </c>
      <c r="J893">
        <v>1E-3</v>
      </c>
      <c r="K893" t="s">
        <v>3</v>
      </c>
      <c r="L893">
        <v>0.99974030000000003</v>
      </c>
      <c r="M893" t="s">
        <v>2</v>
      </c>
      <c r="N893">
        <v>0.18906729999999999</v>
      </c>
      <c r="O893" t="s">
        <v>17</v>
      </c>
      <c r="P893">
        <v>73</v>
      </c>
      <c r="Q893" t="s">
        <v>0</v>
      </c>
      <c r="R893">
        <v>7201.9</v>
      </c>
      <c r="S893" t="s">
        <v>152</v>
      </c>
      <c r="T893">
        <v>4</v>
      </c>
      <c r="U893" t="s">
        <v>153</v>
      </c>
      <c r="V893">
        <v>196</v>
      </c>
      <c r="W893" t="s">
        <v>151</v>
      </c>
      <c r="X893">
        <v>944539</v>
      </c>
      <c r="Y893" t="s">
        <v>1</v>
      </c>
      <c r="Z893" t="e" cm="1">
        <f t="array" aca="1" ref="Z893" ca="1">-0.027264391808+(0.0085273986199*pow(((((((X5*pow(x0,-1))*pow(X1,-1))*pow(X2,-1))*pow(X3,-1))*pow(X4,-1))*pow((1+(-1*X6)),-1)),-2))+((((((((0.5562807145205*pow(x0,2))*pow(X1,2))*pow(X2,2))*pow(X3,2))*pow(X4,2))*pow(X5,-2))*pow(X6,-2))*pow(LOG((1+X6)),-2))</f>
        <v>#NAME?</v>
      </c>
      <c r="AA893" t="s">
        <v>512</v>
      </c>
      <c r="AB893" t="s">
        <v>2504</v>
      </c>
      <c r="AC893" t="s">
        <v>421</v>
      </c>
      <c r="AD893" t="s">
        <v>481</v>
      </c>
      <c r="AE893" t="s">
        <v>421</v>
      </c>
      <c r="AF893" t="s">
        <v>2505</v>
      </c>
      <c r="AG893" t="s">
        <v>418</v>
      </c>
      <c r="AH893" t="s">
        <v>2506</v>
      </c>
      <c r="AI893" t="s">
        <v>418</v>
      </c>
      <c r="AJ893">
        <v>2.7264391807999999E-2</v>
      </c>
      <c r="AK893" t="s">
        <v>5</v>
      </c>
      <c r="AL893">
        <v>0.99974220000000003</v>
      </c>
      <c r="AM893" t="s">
        <v>4</v>
      </c>
      <c r="AN893">
        <v>0.1948522</v>
      </c>
    </row>
    <row r="894" spans="1:54" x14ac:dyDescent="0.25">
      <c r="A894" t="str">
        <f t="shared" si="13"/>
        <v>feynman_test_16_29910</v>
      </c>
      <c r="B894" t="s">
        <v>140</v>
      </c>
      <c r="C894" t="s">
        <v>189</v>
      </c>
      <c r="D894">
        <v>7200</v>
      </c>
      <c r="E894" t="s">
        <v>190</v>
      </c>
      <c r="F894">
        <v>1000000</v>
      </c>
      <c r="G894" t="s">
        <v>191</v>
      </c>
      <c r="H894">
        <v>29910</v>
      </c>
      <c r="I894" t="s">
        <v>192</v>
      </c>
      <c r="J894">
        <v>1E-3</v>
      </c>
      <c r="K894" t="s">
        <v>3</v>
      </c>
      <c r="L894">
        <v>0.99975409999999998</v>
      </c>
      <c r="M894" t="s">
        <v>2</v>
      </c>
      <c r="N894">
        <v>0.4471232</v>
      </c>
      <c r="O894" t="s">
        <v>17</v>
      </c>
      <c r="P894">
        <v>108</v>
      </c>
      <c r="Q894" t="s">
        <v>0</v>
      </c>
      <c r="R894">
        <v>7205.4</v>
      </c>
      <c r="S894" t="s">
        <v>152</v>
      </c>
      <c r="T894">
        <v>2</v>
      </c>
      <c r="U894" t="s">
        <v>153</v>
      </c>
      <c r="V894">
        <v>99</v>
      </c>
      <c r="W894" t="s">
        <v>151</v>
      </c>
      <c r="X894">
        <v>634657</v>
      </c>
      <c r="Y894" t="s">
        <v>1</v>
      </c>
      <c r="Z894" t="s">
        <v>2507</v>
      </c>
      <c r="AA894" t="s">
        <v>512</v>
      </c>
      <c r="AB894" t="s">
        <v>2508</v>
      </c>
      <c r="AC894" t="s">
        <v>421</v>
      </c>
      <c r="AD894" t="s">
        <v>2509</v>
      </c>
      <c r="AE894" t="s">
        <v>421</v>
      </c>
      <c r="AF894" t="s">
        <v>2510</v>
      </c>
      <c r="AG894" t="s">
        <v>421</v>
      </c>
      <c r="AH894" t="s">
        <v>474</v>
      </c>
      <c r="AI894" t="s">
        <v>421</v>
      </c>
      <c r="AJ894" t="s">
        <v>2511</v>
      </c>
      <c r="AK894" t="s">
        <v>418</v>
      </c>
      <c r="AL894" t="s">
        <v>2512</v>
      </c>
      <c r="AM894" t="s">
        <v>421</v>
      </c>
      <c r="AN894" t="s">
        <v>2513</v>
      </c>
      <c r="AO894" t="s">
        <v>421</v>
      </c>
      <c r="AP894" t="s">
        <v>2514</v>
      </c>
      <c r="AQ894" t="s">
        <v>418</v>
      </c>
      <c r="AR894" t="s">
        <v>2515</v>
      </c>
      <c r="AS894" t="s">
        <v>421</v>
      </c>
      <c r="AT894" t="s">
        <v>2516</v>
      </c>
      <c r="AU894" t="s">
        <v>421</v>
      </c>
      <c r="AV894" t="s">
        <v>2517</v>
      </c>
      <c r="AW894" t="s">
        <v>421</v>
      </c>
      <c r="AX894">
        <v>1.9224586919861</v>
      </c>
      <c r="AY894" t="s">
        <v>5</v>
      </c>
      <c r="AZ894">
        <v>0.99975910000000001</v>
      </c>
      <c r="BA894" t="s">
        <v>4</v>
      </c>
      <c r="BB894">
        <v>0.44497720000000002</v>
      </c>
    </row>
    <row r="895" spans="1:54" x14ac:dyDescent="0.25">
      <c r="A895" t="str">
        <f t="shared" si="13"/>
        <v>strogatz_shearflow1_29910</v>
      </c>
      <c r="B895" t="s">
        <v>23</v>
      </c>
      <c r="C895" t="s">
        <v>189</v>
      </c>
      <c r="D895">
        <v>7200</v>
      </c>
      <c r="E895" t="s">
        <v>190</v>
      </c>
      <c r="F895">
        <v>1000000</v>
      </c>
      <c r="G895" t="s">
        <v>191</v>
      </c>
      <c r="H895">
        <v>29910</v>
      </c>
      <c r="I895" t="s">
        <v>192</v>
      </c>
      <c r="J895">
        <v>1E-3</v>
      </c>
      <c r="K895" t="s">
        <v>3</v>
      </c>
      <c r="L895">
        <v>0.9832516</v>
      </c>
      <c r="M895" t="s">
        <v>2</v>
      </c>
      <c r="N895">
        <v>8.6075899999999997E-2</v>
      </c>
      <c r="O895" t="s">
        <v>17</v>
      </c>
      <c r="P895">
        <v>29</v>
      </c>
      <c r="Q895" t="s">
        <v>0</v>
      </c>
      <c r="R895">
        <v>2052.1</v>
      </c>
      <c r="S895" t="s">
        <v>152</v>
      </c>
      <c r="T895">
        <v>11</v>
      </c>
      <c r="U895" t="s">
        <v>153</v>
      </c>
      <c r="V895">
        <v>897</v>
      </c>
      <c r="W895" t="s">
        <v>151</v>
      </c>
      <c r="X895">
        <v>1000614</v>
      </c>
      <c r="Y895" t="s">
        <v>1</v>
      </c>
      <c r="Z895" t="e" cm="1">
        <f t="array" aca="1" ref="Z895" ca="1">-1.0300482100445+(1.3315783313414*pow(SIN((100+SIN(X1))),2))+(0.5503134649112*pow(SIN(X1),-2))+(0.3348497896852*X1)+(-0.7082545648377*pow(X1,-2))</f>
        <v>#NAME?</v>
      </c>
      <c r="AA895" t="s">
        <v>512</v>
      </c>
      <c r="AB895" t="s">
        <v>2518</v>
      </c>
      <c r="AC895" t="s">
        <v>421</v>
      </c>
      <c r="AD895" t="s">
        <v>2519</v>
      </c>
      <c r="AE895" t="s">
        <v>421</v>
      </c>
      <c r="AF895" t="s">
        <v>2520</v>
      </c>
      <c r="AG895" t="s">
        <v>421</v>
      </c>
      <c r="AH895" t="s">
        <v>2521</v>
      </c>
      <c r="AI895" t="s">
        <v>421</v>
      </c>
      <c r="AJ895" t="s">
        <v>2522</v>
      </c>
      <c r="AK895" t="s">
        <v>418</v>
      </c>
      <c r="AL895">
        <v>1.0300482100445001</v>
      </c>
      <c r="AM895" t="s">
        <v>5</v>
      </c>
      <c r="AN895">
        <v>0.87907789999999997</v>
      </c>
      <c r="AO895" t="s">
        <v>4</v>
      </c>
      <c r="AP895">
        <v>0.11097849999999999</v>
      </c>
    </row>
    <row r="896" spans="1:54" x14ac:dyDescent="0.25">
      <c r="A896" t="str">
        <f t="shared" si="13"/>
        <v>feynman_II_11_28_29910</v>
      </c>
      <c r="B896" t="s">
        <v>45</v>
      </c>
      <c r="C896" t="s">
        <v>189</v>
      </c>
      <c r="D896">
        <v>7200</v>
      </c>
      <c r="E896" t="s">
        <v>190</v>
      </c>
      <c r="F896">
        <v>1000000</v>
      </c>
      <c r="G896" t="s">
        <v>191</v>
      </c>
      <c r="H896">
        <v>29910</v>
      </c>
      <c r="I896" t="s">
        <v>192</v>
      </c>
      <c r="J896">
        <v>1E-3</v>
      </c>
      <c r="K896" t="s">
        <v>3</v>
      </c>
      <c r="L896">
        <v>0.99998819999999999</v>
      </c>
      <c r="M896" t="s">
        <v>2</v>
      </c>
      <c r="N896">
        <v>9.9979999999999991E-4</v>
      </c>
      <c r="O896" t="s">
        <v>17</v>
      </c>
      <c r="P896">
        <v>10</v>
      </c>
      <c r="Q896" t="s">
        <v>0</v>
      </c>
      <c r="R896">
        <v>4686</v>
      </c>
      <c r="S896" t="s">
        <v>152</v>
      </c>
      <c r="T896">
        <v>9</v>
      </c>
      <c r="U896" t="s">
        <v>153</v>
      </c>
      <c r="V896">
        <v>1466</v>
      </c>
      <c r="W896" t="s">
        <v>151</v>
      </c>
      <c r="X896">
        <v>1000204</v>
      </c>
      <c r="Y896" t="s">
        <v>1</v>
      </c>
      <c r="Z896" t="e" cm="1">
        <f t="array" aca="1" ref="Z896" ca="1">-0.2384815461031+(1.239922982707*pow(2.2,(x0*X1)))</f>
        <v>#NAME?</v>
      </c>
      <c r="AA896" t="s">
        <v>512</v>
      </c>
      <c r="AB896" t="s">
        <v>2523</v>
      </c>
      <c r="AC896" t="s">
        <v>418</v>
      </c>
      <c r="AD896">
        <v>0.23848154610309999</v>
      </c>
      <c r="AE896" t="s">
        <v>5</v>
      </c>
      <c r="AF896">
        <v>0.99998830000000005</v>
      </c>
      <c r="AG896" t="s">
        <v>4</v>
      </c>
      <c r="AH896">
        <v>9.9419999999999999E-4</v>
      </c>
    </row>
    <row r="897" spans="1:42" x14ac:dyDescent="0.25">
      <c r="A897" t="str">
        <f t="shared" si="13"/>
        <v>feynman_I_29_4_4426</v>
      </c>
      <c r="B897" t="s">
        <v>38</v>
      </c>
      <c r="C897" t="s">
        <v>189</v>
      </c>
      <c r="D897">
        <v>7200</v>
      </c>
      <c r="E897" t="s">
        <v>190</v>
      </c>
      <c r="F897">
        <v>1000000</v>
      </c>
      <c r="G897" t="s">
        <v>191</v>
      </c>
      <c r="H897">
        <v>4426</v>
      </c>
      <c r="I897" t="s">
        <v>192</v>
      </c>
      <c r="J897">
        <v>1E-3</v>
      </c>
      <c r="K897" t="s">
        <v>3</v>
      </c>
      <c r="L897">
        <v>1</v>
      </c>
      <c r="M897" t="s">
        <v>2</v>
      </c>
      <c r="N897">
        <v>0</v>
      </c>
      <c r="O897" t="s">
        <v>17</v>
      </c>
      <c r="P897">
        <v>8</v>
      </c>
      <c r="Q897" t="s">
        <v>0</v>
      </c>
      <c r="R897">
        <v>3.5</v>
      </c>
      <c r="S897" t="s">
        <v>152</v>
      </c>
      <c r="T897">
        <v>1</v>
      </c>
      <c r="U897" t="s">
        <v>153</v>
      </c>
      <c r="V897">
        <v>2</v>
      </c>
      <c r="W897" t="s">
        <v>151</v>
      </c>
      <c r="X897">
        <v>798</v>
      </c>
      <c r="Y897" t="s">
        <v>1</v>
      </c>
      <c r="Z897" t="s">
        <v>521</v>
      </c>
      <c r="AA897" t="s">
        <v>512</v>
      </c>
      <c r="AB897" t="s">
        <v>522</v>
      </c>
      <c r="AC897" t="s">
        <v>5</v>
      </c>
      <c r="AD897">
        <v>1</v>
      </c>
      <c r="AE897" t="s">
        <v>4</v>
      </c>
      <c r="AF897">
        <v>0</v>
      </c>
    </row>
    <row r="898" spans="1:42" x14ac:dyDescent="0.25">
      <c r="A898" t="str">
        <f t="shared" si="13"/>
        <v>feynman_III_7_38_4426</v>
      </c>
      <c r="B898" t="s">
        <v>76</v>
      </c>
      <c r="C898" t="s">
        <v>189</v>
      </c>
      <c r="D898">
        <v>7200</v>
      </c>
      <c r="E898" t="s">
        <v>190</v>
      </c>
      <c r="F898">
        <v>1000000</v>
      </c>
      <c r="G898" t="s">
        <v>191</v>
      </c>
      <c r="H898">
        <v>4426</v>
      </c>
      <c r="I898" t="s">
        <v>192</v>
      </c>
      <c r="J898">
        <v>1E-3</v>
      </c>
      <c r="K898" t="s">
        <v>3</v>
      </c>
      <c r="L898">
        <v>1</v>
      </c>
      <c r="M898" t="s">
        <v>2</v>
      </c>
      <c r="N898">
        <v>0</v>
      </c>
      <c r="O898" t="s">
        <v>17</v>
      </c>
      <c r="P898">
        <v>10</v>
      </c>
      <c r="Q898" t="s">
        <v>0</v>
      </c>
      <c r="R898">
        <v>6.6</v>
      </c>
      <c r="S898" t="s">
        <v>152</v>
      </c>
      <c r="T898">
        <v>1</v>
      </c>
      <c r="U898" t="s">
        <v>153</v>
      </c>
      <c r="V898">
        <v>3</v>
      </c>
      <c r="W898" t="s">
        <v>151</v>
      </c>
      <c r="X898">
        <v>1543</v>
      </c>
      <c r="Y898" t="s">
        <v>1</v>
      </c>
      <c r="Z898" t="s">
        <v>537</v>
      </c>
      <c r="AA898" t="s">
        <v>512</v>
      </c>
      <c r="AB898" t="s">
        <v>538</v>
      </c>
      <c r="AC898" t="s">
        <v>5</v>
      </c>
      <c r="AD898">
        <v>1</v>
      </c>
      <c r="AE898" t="s">
        <v>4</v>
      </c>
      <c r="AF898">
        <v>0</v>
      </c>
    </row>
    <row r="899" spans="1:42" x14ac:dyDescent="0.25">
      <c r="A899" t="str">
        <f t="shared" si="13"/>
        <v>feynman_I_18_14_4426</v>
      </c>
      <c r="B899" t="s">
        <v>111</v>
      </c>
      <c r="C899" t="s">
        <v>189</v>
      </c>
      <c r="D899">
        <v>7200</v>
      </c>
      <c r="E899" t="s">
        <v>190</v>
      </c>
      <c r="F899">
        <v>1000000</v>
      </c>
      <c r="G899" t="s">
        <v>191</v>
      </c>
      <c r="H899">
        <v>4426</v>
      </c>
      <c r="I899" t="s">
        <v>192</v>
      </c>
      <c r="J899">
        <v>1E-3</v>
      </c>
      <c r="K899" t="s">
        <v>3</v>
      </c>
      <c r="L899">
        <v>1</v>
      </c>
      <c r="M899" t="s">
        <v>2</v>
      </c>
      <c r="N899">
        <v>0</v>
      </c>
      <c r="O899" t="s">
        <v>17</v>
      </c>
      <c r="P899">
        <v>13</v>
      </c>
      <c r="Q899" t="s">
        <v>0</v>
      </c>
      <c r="R899">
        <v>15.3</v>
      </c>
      <c r="S899" t="s">
        <v>152</v>
      </c>
      <c r="T899">
        <v>1</v>
      </c>
      <c r="U899" t="s">
        <v>153</v>
      </c>
      <c r="V899">
        <v>5</v>
      </c>
      <c r="W899" t="s">
        <v>151</v>
      </c>
      <c r="X899">
        <v>3555</v>
      </c>
      <c r="Y899" t="s">
        <v>1</v>
      </c>
      <c r="Z899" t="s">
        <v>746</v>
      </c>
      <c r="AA899" t="s">
        <v>512</v>
      </c>
      <c r="AB899" t="s">
        <v>747</v>
      </c>
      <c r="AC899" t="s">
        <v>5</v>
      </c>
      <c r="AD899">
        <v>1</v>
      </c>
      <c r="AE899" t="s">
        <v>4</v>
      </c>
      <c r="AF899">
        <v>0</v>
      </c>
    </row>
    <row r="900" spans="1:42" x14ac:dyDescent="0.25">
      <c r="A900" t="str">
        <f t="shared" ref="A900:A963" si="14">CONCATENATE(B900, "_", H900)</f>
        <v>feynman_III_13_18_4426</v>
      </c>
      <c r="B900" t="s">
        <v>114</v>
      </c>
      <c r="C900" t="s">
        <v>189</v>
      </c>
      <c r="D900">
        <v>7200</v>
      </c>
      <c r="E900" t="s">
        <v>190</v>
      </c>
      <c r="F900">
        <v>1000000</v>
      </c>
      <c r="G900" t="s">
        <v>191</v>
      </c>
      <c r="H900">
        <v>4426</v>
      </c>
      <c r="I900" t="s">
        <v>192</v>
      </c>
      <c r="J900">
        <v>1E-3</v>
      </c>
      <c r="K900" t="s">
        <v>3</v>
      </c>
      <c r="L900">
        <v>1</v>
      </c>
      <c r="M900" t="s">
        <v>2</v>
      </c>
      <c r="N900">
        <v>0</v>
      </c>
      <c r="O900" t="s">
        <v>17</v>
      </c>
      <c r="P900">
        <v>14</v>
      </c>
      <c r="Q900" t="s">
        <v>0</v>
      </c>
      <c r="R900">
        <v>16.8</v>
      </c>
      <c r="S900" t="s">
        <v>152</v>
      </c>
      <c r="T900">
        <v>1</v>
      </c>
      <c r="U900" t="s">
        <v>153</v>
      </c>
      <c r="V900">
        <v>5</v>
      </c>
      <c r="W900" t="s">
        <v>151</v>
      </c>
      <c r="X900">
        <v>3876</v>
      </c>
      <c r="Y900" t="s">
        <v>1</v>
      </c>
      <c r="Z900" t="s">
        <v>571</v>
      </c>
      <c r="AA900" t="s">
        <v>512</v>
      </c>
      <c r="AB900" t="s">
        <v>572</v>
      </c>
      <c r="AC900" t="s">
        <v>5</v>
      </c>
      <c r="AD900">
        <v>1</v>
      </c>
      <c r="AE900" t="s">
        <v>4</v>
      </c>
      <c r="AF900">
        <v>0</v>
      </c>
    </row>
    <row r="901" spans="1:42" x14ac:dyDescent="0.25">
      <c r="A901" t="str">
        <f t="shared" si="14"/>
        <v>feynman_I_32_5_4426</v>
      </c>
      <c r="B901" t="s">
        <v>108</v>
      </c>
      <c r="C901" t="s">
        <v>189</v>
      </c>
      <c r="D901">
        <v>7200</v>
      </c>
      <c r="E901" t="s">
        <v>190</v>
      </c>
      <c r="F901">
        <v>1000000</v>
      </c>
      <c r="G901" t="s">
        <v>191</v>
      </c>
      <c r="H901">
        <v>4426</v>
      </c>
      <c r="I901" t="s">
        <v>192</v>
      </c>
      <c r="J901">
        <v>1E-3</v>
      </c>
      <c r="K901" t="s">
        <v>3</v>
      </c>
      <c r="L901">
        <v>1</v>
      </c>
      <c r="M901" t="s">
        <v>2</v>
      </c>
      <c r="N901">
        <v>0</v>
      </c>
      <c r="O901" t="s">
        <v>17</v>
      </c>
      <c r="P901">
        <v>18</v>
      </c>
      <c r="Q901" t="s">
        <v>0</v>
      </c>
      <c r="R901">
        <v>37.6</v>
      </c>
      <c r="S901" t="s">
        <v>152</v>
      </c>
      <c r="T901">
        <v>1</v>
      </c>
      <c r="U901" t="s">
        <v>153</v>
      </c>
      <c r="V901">
        <v>6</v>
      </c>
      <c r="W901" t="s">
        <v>151</v>
      </c>
      <c r="X901">
        <v>7162</v>
      </c>
      <c r="Y901" t="s">
        <v>1</v>
      </c>
      <c r="Z901" t="s">
        <v>583</v>
      </c>
      <c r="AA901" t="s">
        <v>512</v>
      </c>
      <c r="AB901" t="s">
        <v>584</v>
      </c>
      <c r="AC901" t="s">
        <v>5</v>
      </c>
      <c r="AD901">
        <v>1</v>
      </c>
      <c r="AE901" t="s">
        <v>4</v>
      </c>
      <c r="AF901">
        <v>0</v>
      </c>
    </row>
    <row r="902" spans="1:42" x14ac:dyDescent="0.25">
      <c r="A902" t="str">
        <f t="shared" si="14"/>
        <v>feynman_II_8_7_4426</v>
      </c>
      <c r="B902" t="s">
        <v>80</v>
      </c>
      <c r="C902" t="s">
        <v>189</v>
      </c>
      <c r="D902">
        <v>7200</v>
      </c>
      <c r="E902" t="s">
        <v>190</v>
      </c>
      <c r="F902">
        <v>1000000</v>
      </c>
      <c r="G902" t="s">
        <v>191</v>
      </c>
      <c r="H902">
        <v>4426</v>
      </c>
      <c r="I902" t="s">
        <v>192</v>
      </c>
      <c r="J902">
        <v>1E-3</v>
      </c>
      <c r="K902" t="s">
        <v>3</v>
      </c>
      <c r="L902">
        <v>1</v>
      </c>
      <c r="M902" t="s">
        <v>2</v>
      </c>
      <c r="N902">
        <v>0</v>
      </c>
      <c r="O902" t="s">
        <v>17</v>
      </c>
      <c r="P902">
        <v>14</v>
      </c>
      <c r="Q902" t="s">
        <v>0</v>
      </c>
      <c r="R902">
        <v>11.8</v>
      </c>
      <c r="S902" t="s">
        <v>152</v>
      </c>
      <c r="T902">
        <v>1</v>
      </c>
      <c r="U902" t="s">
        <v>153</v>
      </c>
      <c r="V902">
        <v>4</v>
      </c>
      <c r="W902" t="s">
        <v>151</v>
      </c>
      <c r="X902">
        <v>2643</v>
      </c>
      <c r="Y902" t="s">
        <v>1</v>
      </c>
      <c r="Z902" t="s">
        <v>748</v>
      </c>
      <c r="AA902" t="s">
        <v>512</v>
      </c>
      <c r="AB902" t="s">
        <v>749</v>
      </c>
      <c r="AC902" t="s">
        <v>5</v>
      </c>
      <c r="AD902">
        <v>1</v>
      </c>
      <c r="AE902" t="s">
        <v>4</v>
      </c>
      <c r="AF902">
        <v>0</v>
      </c>
    </row>
    <row r="903" spans="1:42" x14ac:dyDescent="0.25">
      <c r="A903" t="str">
        <f t="shared" si="14"/>
        <v>strogatz_bacres2_4426</v>
      </c>
      <c r="B903" t="s">
        <v>22</v>
      </c>
      <c r="C903" t="s">
        <v>189</v>
      </c>
      <c r="D903">
        <v>7200</v>
      </c>
      <c r="E903" t="s">
        <v>190</v>
      </c>
      <c r="F903">
        <v>1000000</v>
      </c>
      <c r="G903" t="s">
        <v>191</v>
      </c>
      <c r="H903">
        <v>4426</v>
      </c>
      <c r="I903" t="s">
        <v>192</v>
      </c>
      <c r="J903">
        <v>1E-3</v>
      </c>
      <c r="K903" t="s">
        <v>3</v>
      </c>
      <c r="L903">
        <v>1</v>
      </c>
      <c r="M903" t="s">
        <v>2</v>
      </c>
      <c r="N903">
        <v>0</v>
      </c>
      <c r="O903" t="s">
        <v>17</v>
      </c>
      <c r="P903">
        <v>16</v>
      </c>
      <c r="Q903" t="s">
        <v>0</v>
      </c>
      <c r="R903">
        <v>24.9</v>
      </c>
      <c r="S903" t="s">
        <v>152</v>
      </c>
      <c r="T903">
        <v>2</v>
      </c>
      <c r="U903" t="s">
        <v>153</v>
      </c>
      <c r="V903">
        <v>22</v>
      </c>
      <c r="W903" t="s">
        <v>151</v>
      </c>
      <c r="X903">
        <v>16157</v>
      </c>
      <c r="Y903" t="s">
        <v>1</v>
      </c>
      <c r="Z903" t="s">
        <v>602</v>
      </c>
      <c r="AA903" t="s">
        <v>512</v>
      </c>
      <c r="AB903" t="s">
        <v>603</v>
      </c>
      <c r="AC903" t="s">
        <v>421</v>
      </c>
      <c r="AD903" t="s">
        <v>423</v>
      </c>
      <c r="AE903" t="s">
        <v>421</v>
      </c>
      <c r="AF903">
        <v>10</v>
      </c>
      <c r="AG903" t="s">
        <v>5</v>
      </c>
      <c r="AH903">
        <v>1</v>
      </c>
      <c r="AI903" t="s">
        <v>4</v>
      </c>
      <c r="AJ903">
        <v>0</v>
      </c>
    </row>
    <row r="904" spans="1:42" x14ac:dyDescent="0.25">
      <c r="A904" t="str">
        <f t="shared" si="14"/>
        <v>feynman_III_8_54_14423</v>
      </c>
      <c r="B904" t="s">
        <v>74</v>
      </c>
      <c r="C904" t="s">
        <v>189</v>
      </c>
      <c r="D904">
        <v>7200</v>
      </c>
      <c r="E904" t="s">
        <v>190</v>
      </c>
      <c r="F904">
        <v>1000000</v>
      </c>
      <c r="G904" t="s">
        <v>191</v>
      </c>
      <c r="H904">
        <v>14423</v>
      </c>
      <c r="I904" t="s">
        <v>192</v>
      </c>
      <c r="J904">
        <v>1E-3</v>
      </c>
      <c r="K904" t="s">
        <v>3</v>
      </c>
      <c r="L904">
        <v>0.78157770000000004</v>
      </c>
      <c r="M904" t="s">
        <v>2</v>
      </c>
      <c r="N904">
        <v>0.16518099999999999</v>
      </c>
      <c r="O904" t="s">
        <v>17</v>
      </c>
      <c r="P904">
        <v>34</v>
      </c>
      <c r="Q904" t="s">
        <v>0</v>
      </c>
      <c r="R904">
        <v>6963.7</v>
      </c>
      <c r="S904" t="s">
        <v>152</v>
      </c>
      <c r="T904">
        <v>4</v>
      </c>
      <c r="U904" t="s">
        <v>153</v>
      </c>
      <c r="V904">
        <v>765</v>
      </c>
      <c r="W904" t="s">
        <v>151</v>
      </c>
      <c r="X904">
        <v>1001181</v>
      </c>
      <c r="Y904" t="s">
        <v>1</v>
      </c>
      <c r="Z904" t="s">
        <v>2524</v>
      </c>
      <c r="AA904" t="s">
        <v>512</v>
      </c>
      <c r="AB904" t="s">
        <v>2525</v>
      </c>
      <c r="AC904" t="s">
        <v>418</v>
      </c>
      <c r="AD904" t="s">
        <v>2084</v>
      </c>
      <c r="AE904" t="s">
        <v>421</v>
      </c>
      <c r="AF904" t="s">
        <v>474</v>
      </c>
      <c r="AG904" t="s">
        <v>421</v>
      </c>
      <c r="AH904" t="s">
        <v>668</v>
      </c>
      <c r="AI904" t="s">
        <v>421</v>
      </c>
      <c r="AJ904">
        <v>0.48930485067250001</v>
      </c>
      <c r="AK904" t="s">
        <v>5</v>
      </c>
      <c r="AL904">
        <v>0.7830665</v>
      </c>
      <c r="AM904" t="s">
        <v>4</v>
      </c>
      <c r="AN904">
        <v>0.16463469999999999</v>
      </c>
    </row>
    <row r="905" spans="1:42" x14ac:dyDescent="0.25">
      <c r="A905" t="str">
        <f t="shared" si="14"/>
        <v>feynman_I_30_3_4426</v>
      </c>
      <c r="B905" t="s">
        <v>64</v>
      </c>
      <c r="C905" t="s">
        <v>189</v>
      </c>
      <c r="D905">
        <v>7200</v>
      </c>
      <c r="E905" t="s">
        <v>190</v>
      </c>
      <c r="F905">
        <v>1000000</v>
      </c>
      <c r="G905" t="s">
        <v>191</v>
      </c>
      <c r="H905">
        <v>4426</v>
      </c>
      <c r="I905" t="s">
        <v>192</v>
      </c>
      <c r="J905">
        <v>1E-3</v>
      </c>
      <c r="K905" t="s">
        <v>3</v>
      </c>
      <c r="L905">
        <v>0.99988829999999995</v>
      </c>
      <c r="M905" t="s">
        <v>2</v>
      </c>
      <c r="N905">
        <v>2.7310500000000001E-2</v>
      </c>
      <c r="O905" t="s">
        <v>17</v>
      </c>
      <c r="P905">
        <v>44</v>
      </c>
      <c r="Q905" t="s">
        <v>0</v>
      </c>
      <c r="R905">
        <v>7201.5</v>
      </c>
      <c r="S905" t="s">
        <v>152</v>
      </c>
      <c r="T905">
        <v>5</v>
      </c>
      <c r="U905" t="s">
        <v>153</v>
      </c>
      <c r="V905">
        <v>360</v>
      </c>
      <c r="W905" t="s">
        <v>151</v>
      </c>
      <c r="X905">
        <v>894945</v>
      </c>
      <c r="Y905" t="s">
        <v>1</v>
      </c>
      <c r="Z905" t="s">
        <v>2526</v>
      </c>
      <c r="AA905" t="s">
        <v>512</v>
      </c>
      <c r="AB905" t="s">
        <v>2527</v>
      </c>
      <c r="AC905" t="s">
        <v>418</v>
      </c>
      <c r="AD905" t="s">
        <v>2528</v>
      </c>
      <c r="AE905" t="s">
        <v>421</v>
      </c>
      <c r="AF905" t="s">
        <v>2529</v>
      </c>
      <c r="AG905" t="s">
        <v>418</v>
      </c>
      <c r="AH905" t="s">
        <v>2530</v>
      </c>
      <c r="AI905" t="s">
        <v>421</v>
      </c>
      <c r="AJ905" t="s">
        <v>2531</v>
      </c>
      <c r="AK905" t="s">
        <v>421</v>
      </c>
      <c r="AL905" t="s">
        <v>2529</v>
      </c>
      <c r="AM905" t="s">
        <v>5</v>
      </c>
      <c r="AN905">
        <v>0.99988849999999996</v>
      </c>
      <c r="AO905" t="s">
        <v>4</v>
      </c>
      <c r="AP905">
        <v>2.6932500000000002E-2</v>
      </c>
    </row>
    <row r="906" spans="1:42" x14ac:dyDescent="0.25">
      <c r="A906" t="str">
        <f t="shared" si="14"/>
        <v>feynman_II_13_23_4426</v>
      </c>
      <c r="B906" t="s">
        <v>58</v>
      </c>
      <c r="C906" t="s">
        <v>189</v>
      </c>
      <c r="D906">
        <v>7200</v>
      </c>
      <c r="E906" t="s">
        <v>190</v>
      </c>
      <c r="F906">
        <v>1000000</v>
      </c>
      <c r="G906" t="s">
        <v>191</v>
      </c>
      <c r="H906">
        <v>4426</v>
      </c>
      <c r="I906" t="s">
        <v>192</v>
      </c>
      <c r="J906">
        <v>1E-3</v>
      </c>
      <c r="K906" t="s">
        <v>3</v>
      </c>
      <c r="L906">
        <v>0.99997429999999998</v>
      </c>
      <c r="M906" t="s">
        <v>2</v>
      </c>
      <c r="N906">
        <v>6.1602000000000002E-3</v>
      </c>
      <c r="O906" t="s">
        <v>17</v>
      </c>
      <c r="P906">
        <v>18</v>
      </c>
      <c r="Q906" t="s">
        <v>0</v>
      </c>
      <c r="R906">
        <v>5836.6</v>
      </c>
      <c r="S906" t="s">
        <v>152</v>
      </c>
      <c r="T906">
        <v>7</v>
      </c>
      <c r="U906" t="s">
        <v>153</v>
      </c>
      <c r="V906">
        <v>983</v>
      </c>
      <c r="W906" t="s">
        <v>151</v>
      </c>
      <c r="X906">
        <v>1000569</v>
      </c>
      <c r="Y906" t="s">
        <v>1</v>
      </c>
      <c r="Z906" t="s">
        <v>2532</v>
      </c>
      <c r="AA906" t="s">
        <v>512</v>
      </c>
      <c r="AB906" t="s">
        <v>2533</v>
      </c>
      <c r="AC906" t="s">
        <v>418</v>
      </c>
      <c r="AD906" t="s">
        <v>482</v>
      </c>
      <c r="AE906" t="s">
        <v>421</v>
      </c>
      <c r="AF906" t="s">
        <v>2534</v>
      </c>
      <c r="AG906" t="s">
        <v>5</v>
      </c>
      <c r="AH906">
        <v>0.99997480000000005</v>
      </c>
      <c r="AI906" t="s">
        <v>4</v>
      </c>
      <c r="AJ906">
        <v>6.0888000000000001E-3</v>
      </c>
    </row>
    <row r="907" spans="1:42" x14ac:dyDescent="0.25">
      <c r="A907" t="str">
        <f t="shared" si="14"/>
        <v>feynman_I_15_3x_21962</v>
      </c>
      <c r="B907" t="s">
        <v>93</v>
      </c>
      <c r="C907" t="s">
        <v>189</v>
      </c>
      <c r="D907">
        <v>7200</v>
      </c>
      <c r="E907" t="s">
        <v>190</v>
      </c>
      <c r="F907">
        <v>1000000</v>
      </c>
      <c r="G907" t="s">
        <v>191</v>
      </c>
      <c r="H907">
        <v>21962</v>
      </c>
      <c r="I907" t="s">
        <v>192</v>
      </c>
      <c r="J907">
        <v>1E-3</v>
      </c>
      <c r="K907" t="s">
        <v>3</v>
      </c>
      <c r="L907">
        <v>0.99999859999999996</v>
      </c>
      <c r="M907" t="s">
        <v>2</v>
      </c>
      <c r="N907">
        <v>1.9201999999999999E-3</v>
      </c>
      <c r="O907" t="s">
        <v>17</v>
      </c>
      <c r="P907">
        <v>34</v>
      </c>
      <c r="Q907" t="s">
        <v>0</v>
      </c>
      <c r="R907">
        <v>6805.1</v>
      </c>
      <c r="S907" t="s">
        <v>152</v>
      </c>
      <c r="T907">
        <v>9</v>
      </c>
      <c r="U907" t="s">
        <v>153</v>
      </c>
      <c r="V907">
        <v>843</v>
      </c>
      <c r="W907" t="s">
        <v>151</v>
      </c>
      <c r="X907">
        <v>1001046</v>
      </c>
      <c r="Y907" t="s">
        <v>1</v>
      </c>
      <c r="Z907" t="s">
        <v>2535</v>
      </c>
      <c r="AA907" t="s">
        <v>512</v>
      </c>
      <c r="AB907" t="s">
        <v>2536</v>
      </c>
      <c r="AC907" t="s">
        <v>421</v>
      </c>
      <c r="AD907" t="s">
        <v>2537</v>
      </c>
      <c r="AE907" t="s">
        <v>418</v>
      </c>
      <c r="AF907" t="s">
        <v>2538</v>
      </c>
      <c r="AG907" t="s">
        <v>421</v>
      </c>
      <c r="AH907" t="s">
        <v>2539</v>
      </c>
      <c r="AI907" t="s">
        <v>5</v>
      </c>
      <c r="AJ907">
        <v>0.99999839999999995</v>
      </c>
      <c r="AK907" t="s">
        <v>4</v>
      </c>
      <c r="AL907">
        <v>2.0539E-3</v>
      </c>
    </row>
    <row r="908" spans="1:42" x14ac:dyDescent="0.25">
      <c r="A908" t="str">
        <f t="shared" si="14"/>
        <v>feynman_III_4_33_4426</v>
      </c>
      <c r="B908" t="s">
        <v>96</v>
      </c>
      <c r="C908" t="s">
        <v>189</v>
      </c>
      <c r="D908">
        <v>7200</v>
      </c>
      <c r="E908" t="s">
        <v>190</v>
      </c>
      <c r="F908">
        <v>1000000</v>
      </c>
      <c r="G908" t="s">
        <v>191</v>
      </c>
      <c r="H908">
        <v>4426</v>
      </c>
      <c r="I908" t="s">
        <v>192</v>
      </c>
      <c r="J908">
        <v>1E-3</v>
      </c>
      <c r="K908" t="s">
        <v>3</v>
      </c>
      <c r="L908">
        <v>0.99999990000000005</v>
      </c>
      <c r="M908" t="s">
        <v>2</v>
      </c>
      <c r="N908">
        <v>1.3855E-3</v>
      </c>
      <c r="O908" t="s">
        <v>17</v>
      </c>
      <c r="P908">
        <v>30</v>
      </c>
      <c r="Q908" t="s">
        <v>0</v>
      </c>
      <c r="R908">
        <v>4909.3</v>
      </c>
      <c r="S908" t="s">
        <v>152</v>
      </c>
      <c r="T908">
        <v>6</v>
      </c>
      <c r="U908" t="s">
        <v>153</v>
      </c>
      <c r="V908">
        <v>1581</v>
      </c>
      <c r="W908" t="s">
        <v>151</v>
      </c>
      <c r="X908">
        <v>1001357</v>
      </c>
      <c r="Y908" t="s">
        <v>1</v>
      </c>
      <c r="Z908" t="s">
        <v>2540</v>
      </c>
      <c r="AA908" t="s">
        <v>512</v>
      </c>
      <c r="AB908" t="e" cm="1">
        <f t="array" ref="AB908">-0.079419697772*x0*X1</f>
        <v>#NAME?</v>
      </c>
      <c r="AC908" t="s">
        <v>421</v>
      </c>
      <c r="AD908" t="s">
        <v>2541</v>
      </c>
      <c r="AE908" t="s">
        <v>421</v>
      </c>
      <c r="AF908" t="s">
        <v>2542</v>
      </c>
      <c r="AG908" t="s">
        <v>5</v>
      </c>
      <c r="AH908">
        <v>0.99999990000000005</v>
      </c>
      <c r="AI908" t="s">
        <v>4</v>
      </c>
      <c r="AJ908">
        <v>1.2972999999999999E-3</v>
      </c>
    </row>
    <row r="909" spans="1:42" x14ac:dyDescent="0.25">
      <c r="A909" t="str">
        <f t="shared" si="14"/>
        <v>strogatz_glider1_21962</v>
      </c>
      <c r="B909" t="s">
        <v>25</v>
      </c>
      <c r="C909" t="s">
        <v>189</v>
      </c>
      <c r="D909">
        <v>7200</v>
      </c>
      <c r="E909" t="s">
        <v>190</v>
      </c>
      <c r="F909">
        <v>1000000</v>
      </c>
      <c r="G909" t="s">
        <v>191</v>
      </c>
      <c r="H909">
        <v>21962</v>
      </c>
      <c r="I909" t="s">
        <v>192</v>
      </c>
      <c r="J909">
        <v>1E-3</v>
      </c>
      <c r="K909" t="s">
        <v>3</v>
      </c>
      <c r="L909">
        <v>1</v>
      </c>
      <c r="M909" t="s">
        <v>2</v>
      </c>
      <c r="N909">
        <v>0</v>
      </c>
      <c r="O909" t="s">
        <v>17</v>
      </c>
      <c r="P909">
        <v>11</v>
      </c>
      <c r="Q909" t="s">
        <v>0</v>
      </c>
      <c r="R909">
        <v>3.1</v>
      </c>
      <c r="S909" t="s">
        <v>152</v>
      </c>
      <c r="T909">
        <v>1</v>
      </c>
      <c r="U909" t="s">
        <v>153</v>
      </c>
      <c r="V909">
        <v>5</v>
      </c>
      <c r="W909" t="s">
        <v>151</v>
      </c>
      <c r="X909">
        <v>2337</v>
      </c>
      <c r="Y909" t="s">
        <v>1</v>
      </c>
      <c r="Z909" t="s">
        <v>513</v>
      </c>
      <c r="AA909" t="s">
        <v>512</v>
      </c>
      <c r="AB909" t="s">
        <v>514</v>
      </c>
      <c r="AC909" t="s">
        <v>418</v>
      </c>
      <c r="AD909" t="s">
        <v>419</v>
      </c>
      <c r="AE909" t="s">
        <v>5</v>
      </c>
      <c r="AF909">
        <v>1</v>
      </c>
      <c r="AG909" t="s">
        <v>4</v>
      </c>
      <c r="AH909">
        <v>0</v>
      </c>
    </row>
    <row r="910" spans="1:42" x14ac:dyDescent="0.25">
      <c r="A910" t="str">
        <f t="shared" si="14"/>
        <v>feynman_I_14_3_21962</v>
      </c>
      <c r="B910" t="s">
        <v>73</v>
      </c>
      <c r="C910" t="s">
        <v>189</v>
      </c>
      <c r="D910">
        <v>7200</v>
      </c>
      <c r="E910" t="s">
        <v>190</v>
      </c>
      <c r="F910">
        <v>1000000</v>
      </c>
      <c r="G910" t="s">
        <v>191</v>
      </c>
      <c r="H910">
        <v>21962</v>
      </c>
      <c r="I910" t="s">
        <v>192</v>
      </c>
      <c r="J910">
        <v>1E-3</v>
      </c>
      <c r="K910" t="s">
        <v>3</v>
      </c>
      <c r="L910">
        <v>1</v>
      </c>
      <c r="M910" t="s">
        <v>2</v>
      </c>
      <c r="N910">
        <v>0</v>
      </c>
      <c r="O910" t="s">
        <v>17</v>
      </c>
      <c r="P910">
        <v>8</v>
      </c>
      <c r="Q910" t="s">
        <v>0</v>
      </c>
      <c r="R910">
        <v>4.8</v>
      </c>
      <c r="S910" t="s">
        <v>152</v>
      </c>
      <c r="T910">
        <v>1</v>
      </c>
      <c r="U910" t="s">
        <v>153</v>
      </c>
      <c r="V910">
        <v>3</v>
      </c>
      <c r="W910" t="s">
        <v>151</v>
      </c>
      <c r="X910">
        <v>1133</v>
      </c>
      <c r="Y910" t="s">
        <v>1</v>
      </c>
      <c r="Z910" t="s">
        <v>525</v>
      </c>
      <c r="AA910" t="s">
        <v>512</v>
      </c>
      <c r="AB910" t="s">
        <v>526</v>
      </c>
      <c r="AC910" t="s">
        <v>5</v>
      </c>
      <c r="AD910">
        <v>1</v>
      </c>
      <c r="AE910" t="s">
        <v>4</v>
      </c>
      <c r="AF910">
        <v>0</v>
      </c>
    </row>
    <row r="911" spans="1:42" x14ac:dyDescent="0.25">
      <c r="A911" t="str">
        <f t="shared" si="14"/>
        <v>feynman_I_47_23_21962</v>
      </c>
      <c r="B911" t="s">
        <v>54</v>
      </c>
      <c r="C911" t="s">
        <v>189</v>
      </c>
      <c r="D911">
        <v>7200</v>
      </c>
      <c r="E911" t="s">
        <v>190</v>
      </c>
      <c r="F911">
        <v>1000000</v>
      </c>
      <c r="G911" t="s">
        <v>191</v>
      </c>
      <c r="H911">
        <v>21962</v>
      </c>
      <c r="I911" t="s">
        <v>192</v>
      </c>
      <c r="J911">
        <v>1E-3</v>
      </c>
      <c r="K911" t="s">
        <v>3</v>
      </c>
      <c r="L911">
        <v>1</v>
      </c>
      <c r="M911" t="s">
        <v>2</v>
      </c>
      <c r="N911">
        <v>0</v>
      </c>
      <c r="O911" t="s">
        <v>17</v>
      </c>
      <c r="P911">
        <v>12</v>
      </c>
      <c r="Q911" t="s">
        <v>0</v>
      </c>
      <c r="R911">
        <v>10.7</v>
      </c>
      <c r="S911" t="s">
        <v>152</v>
      </c>
      <c r="T911">
        <v>1</v>
      </c>
      <c r="U911" t="s">
        <v>153</v>
      </c>
      <c r="V911">
        <v>4</v>
      </c>
      <c r="W911" t="s">
        <v>151</v>
      </c>
      <c r="X911">
        <v>2421</v>
      </c>
      <c r="Y911" t="s">
        <v>1</v>
      </c>
      <c r="Z911" t="s">
        <v>549</v>
      </c>
      <c r="AA911" t="s">
        <v>512</v>
      </c>
      <c r="AB911" t="s">
        <v>550</v>
      </c>
      <c r="AC911" t="s">
        <v>5</v>
      </c>
      <c r="AD911">
        <v>1</v>
      </c>
      <c r="AE911" t="s">
        <v>4</v>
      </c>
      <c r="AF911">
        <v>0</v>
      </c>
    </row>
    <row r="912" spans="1:42" x14ac:dyDescent="0.25">
      <c r="A912" t="str">
        <f t="shared" si="14"/>
        <v>feynman_I_39_11_21962</v>
      </c>
      <c r="B912" t="s">
        <v>53</v>
      </c>
      <c r="C912" t="s">
        <v>189</v>
      </c>
      <c r="D912">
        <v>7200</v>
      </c>
      <c r="E912" t="s">
        <v>190</v>
      </c>
      <c r="F912">
        <v>1000000</v>
      </c>
      <c r="G912" t="s">
        <v>191</v>
      </c>
      <c r="H912">
        <v>21962</v>
      </c>
      <c r="I912" t="s">
        <v>192</v>
      </c>
      <c r="J912">
        <v>1E-3</v>
      </c>
      <c r="K912" t="s">
        <v>3</v>
      </c>
      <c r="L912">
        <v>1</v>
      </c>
      <c r="M912" t="s">
        <v>2</v>
      </c>
      <c r="N912">
        <v>0</v>
      </c>
      <c r="O912" t="s">
        <v>17</v>
      </c>
      <c r="P912">
        <v>14</v>
      </c>
      <c r="Q912" t="s">
        <v>0</v>
      </c>
      <c r="R912">
        <v>11.2</v>
      </c>
      <c r="S912" t="s">
        <v>152</v>
      </c>
      <c r="T912">
        <v>1</v>
      </c>
      <c r="U912" t="s">
        <v>153</v>
      </c>
      <c r="V912">
        <v>4</v>
      </c>
      <c r="W912" t="s">
        <v>151</v>
      </c>
      <c r="X912">
        <v>2387</v>
      </c>
      <c r="Y912" t="s">
        <v>1</v>
      </c>
      <c r="Z912" t="s">
        <v>563</v>
      </c>
      <c r="AA912" t="s">
        <v>512</v>
      </c>
      <c r="AB912" t="s">
        <v>564</v>
      </c>
      <c r="AC912" t="s">
        <v>418</v>
      </c>
      <c r="AD912" t="s">
        <v>423</v>
      </c>
      <c r="AE912" t="s">
        <v>5</v>
      </c>
      <c r="AF912">
        <v>1</v>
      </c>
      <c r="AG912" t="s">
        <v>4</v>
      </c>
      <c r="AH912">
        <v>0</v>
      </c>
    </row>
    <row r="913" spans="1:50" x14ac:dyDescent="0.25">
      <c r="A913" t="str">
        <f t="shared" si="14"/>
        <v>feynman_I_11_19_21962</v>
      </c>
      <c r="B913" t="s">
        <v>138</v>
      </c>
      <c r="C913" t="s">
        <v>189</v>
      </c>
      <c r="D913">
        <v>7200</v>
      </c>
      <c r="E913" t="s">
        <v>190</v>
      </c>
      <c r="F913">
        <v>1000000</v>
      </c>
      <c r="G913" t="s">
        <v>191</v>
      </c>
      <c r="H913">
        <v>21962</v>
      </c>
      <c r="I913" t="s">
        <v>192</v>
      </c>
      <c r="J913">
        <v>1E-3</v>
      </c>
      <c r="K913" t="s">
        <v>3</v>
      </c>
      <c r="L913">
        <v>1</v>
      </c>
      <c r="M913" t="s">
        <v>2</v>
      </c>
      <c r="N913">
        <v>0</v>
      </c>
      <c r="O913" t="s">
        <v>17</v>
      </c>
      <c r="P913">
        <v>18</v>
      </c>
      <c r="Q913" t="s">
        <v>0</v>
      </c>
      <c r="R913">
        <v>30</v>
      </c>
      <c r="S913" t="s">
        <v>152</v>
      </c>
      <c r="T913">
        <v>1</v>
      </c>
      <c r="U913" t="s">
        <v>153</v>
      </c>
      <c r="V913">
        <v>6</v>
      </c>
      <c r="W913" t="s">
        <v>151</v>
      </c>
      <c r="X913">
        <v>5756</v>
      </c>
      <c r="Y913" t="s">
        <v>1</v>
      </c>
      <c r="Z913" t="s">
        <v>683</v>
      </c>
      <c r="AA913" t="s">
        <v>512</v>
      </c>
      <c r="AB913" t="s">
        <v>579</v>
      </c>
      <c r="AC913" t="s">
        <v>421</v>
      </c>
      <c r="AD913" t="s">
        <v>503</v>
      </c>
      <c r="AE913" t="s">
        <v>421</v>
      </c>
      <c r="AF913" t="s">
        <v>429</v>
      </c>
      <c r="AG913" t="s">
        <v>5</v>
      </c>
      <c r="AH913">
        <v>1</v>
      </c>
      <c r="AI913" t="s">
        <v>4</v>
      </c>
      <c r="AJ913">
        <v>0</v>
      </c>
    </row>
    <row r="914" spans="1:50" x14ac:dyDescent="0.25">
      <c r="A914" t="str">
        <f t="shared" si="14"/>
        <v>strogatz_lv2_21962</v>
      </c>
      <c r="B914" t="s">
        <v>27</v>
      </c>
      <c r="C914" t="s">
        <v>189</v>
      </c>
      <c r="D914">
        <v>7200</v>
      </c>
      <c r="E914" t="s">
        <v>190</v>
      </c>
      <c r="F914">
        <v>1000000</v>
      </c>
      <c r="G914" t="s">
        <v>191</v>
      </c>
      <c r="H914">
        <v>21962</v>
      </c>
      <c r="I914" t="s">
        <v>192</v>
      </c>
      <c r="J914">
        <v>1E-3</v>
      </c>
      <c r="K914" t="s">
        <v>3</v>
      </c>
      <c r="L914">
        <v>1</v>
      </c>
      <c r="M914" t="s">
        <v>2</v>
      </c>
      <c r="N914">
        <v>0</v>
      </c>
      <c r="O914" t="s">
        <v>17</v>
      </c>
      <c r="P914">
        <v>16</v>
      </c>
      <c r="Q914" t="s">
        <v>0</v>
      </c>
      <c r="R914">
        <v>19.2</v>
      </c>
      <c r="S914" t="s">
        <v>152</v>
      </c>
      <c r="T914">
        <v>1</v>
      </c>
      <c r="U914" t="s">
        <v>153</v>
      </c>
      <c r="V914">
        <v>9</v>
      </c>
      <c r="W914" t="s">
        <v>151</v>
      </c>
      <c r="X914">
        <v>9473</v>
      </c>
      <c r="Y914" t="s">
        <v>1</v>
      </c>
      <c r="Z914" t="s">
        <v>591</v>
      </c>
      <c r="AA914" t="s">
        <v>512</v>
      </c>
      <c r="AB914" t="e" cm="1">
        <f t="array" ref="AB914">-1*x0*X1</f>
        <v>#NAME?</v>
      </c>
      <c r="AC914" t="s">
        <v>421</v>
      </c>
      <c r="AD914" t="s">
        <v>432</v>
      </c>
      <c r="AE914" t="s">
        <v>418</v>
      </c>
      <c r="AF914" t="s">
        <v>433</v>
      </c>
      <c r="AG914" t="s">
        <v>5</v>
      </c>
      <c r="AH914">
        <v>1</v>
      </c>
      <c r="AI914" t="s">
        <v>4</v>
      </c>
      <c r="AJ914">
        <v>0</v>
      </c>
    </row>
    <row r="915" spans="1:50" x14ac:dyDescent="0.25">
      <c r="A915" t="str">
        <f t="shared" si="14"/>
        <v>feynman_II_13_34_21962</v>
      </c>
      <c r="B915" t="s">
        <v>56</v>
      </c>
      <c r="C915" t="s">
        <v>189</v>
      </c>
      <c r="D915">
        <v>7200</v>
      </c>
      <c r="E915" t="s">
        <v>190</v>
      </c>
      <c r="F915">
        <v>1000000</v>
      </c>
      <c r="G915" t="s">
        <v>191</v>
      </c>
      <c r="H915">
        <v>21962</v>
      </c>
      <c r="I915" t="s">
        <v>192</v>
      </c>
      <c r="J915">
        <v>1E-3</v>
      </c>
      <c r="K915" t="s">
        <v>3</v>
      </c>
      <c r="L915">
        <v>0.99998010000000004</v>
      </c>
      <c r="M915" t="s">
        <v>2</v>
      </c>
      <c r="N915">
        <v>9.4102999999999999E-3</v>
      </c>
      <c r="O915" t="s">
        <v>17</v>
      </c>
      <c r="P915">
        <v>22</v>
      </c>
      <c r="Q915" t="s">
        <v>0</v>
      </c>
      <c r="R915">
        <v>5930.3</v>
      </c>
      <c r="S915" t="s">
        <v>152</v>
      </c>
      <c r="T915">
        <v>3</v>
      </c>
      <c r="U915" t="s">
        <v>153</v>
      </c>
      <c r="V915">
        <v>827</v>
      </c>
      <c r="W915" t="s">
        <v>151</v>
      </c>
      <c r="X915">
        <v>1000669</v>
      </c>
      <c r="Y915" t="s">
        <v>1</v>
      </c>
      <c r="Z915" t="s">
        <v>2543</v>
      </c>
      <c r="AA915" t="s">
        <v>512</v>
      </c>
      <c r="AB915" t="s">
        <v>2544</v>
      </c>
      <c r="AC915" t="s">
        <v>418</v>
      </c>
      <c r="AD915" t="s">
        <v>2545</v>
      </c>
      <c r="AE915" t="s">
        <v>418</v>
      </c>
      <c r="AF915" t="s">
        <v>482</v>
      </c>
      <c r="AG915" t="s">
        <v>5</v>
      </c>
      <c r="AH915">
        <v>0.99998129999999996</v>
      </c>
      <c r="AI915" t="s">
        <v>4</v>
      </c>
      <c r="AJ915">
        <v>9.1223999999999993E-3</v>
      </c>
    </row>
    <row r="916" spans="1:50" x14ac:dyDescent="0.25">
      <c r="A916" t="str">
        <f t="shared" si="14"/>
        <v>feynman_II_13_17_21962</v>
      </c>
      <c r="B916" t="s">
        <v>113</v>
      </c>
      <c r="C916" t="s">
        <v>189</v>
      </c>
      <c r="D916">
        <v>7200</v>
      </c>
      <c r="E916" t="s">
        <v>190</v>
      </c>
      <c r="F916">
        <v>1000000</v>
      </c>
      <c r="G916" t="s">
        <v>191</v>
      </c>
      <c r="H916">
        <v>21962</v>
      </c>
      <c r="I916" t="s">
        <v>192</v>
      </c>
      <c r="J916">
        <v>1E-3</v>
      </c>
      <c r="K916" t="s">
        <v>3</v>
      </c>
      <c r="L916">
        <v>1</v>
      </c>
      <c r="M916" t="s">
        <v>2</v>
      </c>
      <c r="N916">
        <v>0</v>
      </c>
      <c r="O916" t="s">
        <v>17</v>
      </c>
      <c r="P916">
        <v>16</v>
      </c>
      <c r="Q916" t="s">
        <v>0</v>
      </c>
      <c r="R916">
        <v>587.29999999999995</v>
      </c>
      <c r="S916" t="s">
        <v>152</v>
      </c>
      <c r="T916">
        <v>3</v>
      </c>
      <c r="U916" t="s">
        <v>153</v>
      </c>
      <c r="V916">
        <v>98</v>
      </c>
      <c r="W916" t="s">
        <v>151</v>
      </c>
      <c r="X916">
        <v>115913</v>
      </c>
      <c r="Y916" t="s">
        <v>1</v>
      </c>
      <c r="Z916" t="s">
        <v>612</v>
      </c>
      <c r="AA916" t="s">
        <v>512</v>
      </c>
      <c r="AB916" t="s">
        <v>613</v>
      </c>
      <c r="AC916" t="s">
        <v>5</v>
      </c>
      <c r="AD916">
        <v>1</v>
      </c>
      <c r="AE916" t="s">
        <v>4</v>
      </c>
      <c r="AF916">
        <v>0</v>
      </c>
    </row>
    <row r="917" spans="1:50" x14ac:dyDescent="0.25">
      <c r="A917" t="str">
        <f t="shared" si="14"/>
        <v>feynman_I_37_4_21962</v>
      </c>
      <c r="B917" t="s">
        <v>61</v>
      </c>
      <c r="C917" t="s">
        <v>189</v>
      </c>
      <c r="D917">
        <v>7200</v>
      </c>
      <c r="E917" t="s">
        <v>190</v>
      </c>
      <c r="F917">
        <v>1000000</v>
      </c>
      <c r="G917" t="s">
        <v>191</v>
      </c>
      <c r="H917">
        <v>21962</v>
      </c>
      <c r="I917" t="s">
        <v>192</v>
      </c>
      <c r="J917">
        <v>1E-3</v>
      </c>
      <c r="K917" t="s">
        <v>3</v>
      </c>
      <c r="L917">
        <v>1</v>
      </c>
      <c r="M917" t="s">
        <v>2</v>
      </c>
      <c r="N917">
        <v>0</v>
      </c>
      <c r="O917" t="s">
        <v>17</v>
      </c>
      <c r="P917">
        <v>19</v>
      </c>
      <c r="Q917" t="s">
        <v>0</v>
      </c>
      <c r="R917">
        <v>87.9</v>
      </c>
      <c r="S917" t="s">
        <v>152</v>
      </c>
      <c r="T917">
        <v>1</v>
      </c>
      <c r="U917" t="s">
        <v>153</v>
      </c>
      <c r="V917">
        <v>11</v>
      </c>
      <c r="W917" t="s">
        <v>151</v>
      </c>
      <c r="X917">
        <v>13239</v>
      </c>
      <c r="Y917" t="s">
        <v>1</v>
      </c>
      <c r="Z917" t="s">
        <v>626</v>
      </c>
      <c r="AA917" t="s">
        <v>512</v>
      </c>
      <c r="AB917" t="s">
        <v>427</v>
      </c>
      <c r="AC917" t="s">
        <v>421</v>
      </c>
      <c r="AD917" t="s">
        <v>454</v>
      </c>
      <c r="AE917" t="s">
        <v>421</v>
      </c>
      <c r="AF917" t="s">
        <v>455</v>
      </c>
      <c r="AG917" t="s">
        <v>5</v>
      </c>
      <c r="AH917">
        <v>1</v>
      </c>
      <c r="AI917" t="s">
        <v>4</v>
      </c>
      <c r="AJ917">
        <v>0</v>
      </c>
    </row>
    <row r="918" spans="1:50" x14ac:dyDescent="0.25">
      <c r="A918" t="str">
        <f t="shared" si="14"/>
        <v>feynman_I_10_7_29910</v>
      </c>
      <c r="B918" t="s">
        <v>57</v>
      </c>
      <c r="C918" t="s">
        <v>189</v>
      </c>
      <c r="D918">
        <v>7200</v>
      </c>
      <c r="E918" t="s">
        <v>190</v>
      </c>
      <c r="F918">
        <v>1000000</v>
      </c>
      <c r="G918" t="s">
        <v>191</v>
      </c>
      <c r="H918">
        <v>29910</v>
      </c>
      <c r="I918" t="s">
        <v>192</v>
      </c>
      <c r="J918">
        <v>1E-3</v>
      </c>
      <c r="K918" t="s">
        <v>3</v>
      </c>
      <c r="L918">
        <v>0.99999729999999998</v>
      </c>
      <c r="M918" t="s">
        <v>2</v>
      </c>
      <c r="N918">
        <v>1.9873E-3</v>
      </c>
      <c r="O918" t="s">
        <v>17</v>
      </c>
      <c r="P918">
        <v>20</v>
      </c>
      <c r="Q918" t="s">
        <v>0</v>
      </c>
      <c r="R918">
        <v>5599.7</v>
      </c>
      <c r="S918" t="s">
        <v>152</v>
      </c>
      <c r="T918">
        <v>11</v>
      </c>
      <c r="U918" t="s">
        <v>153</v>
      </c>
      <c r="V918">
        <v>1052</v>
      </c>
      <c r="W918" t="s">
        <v>151</v>
      </c>
      <c r="X918">
        <v>1000543</v>
      </c>
      <c r="Y918" t="s">
        <v>1</v>
      </c>
      <c r="Z918" t="s">
        <v>2546</v>
      </c>
      <c r="AA918" t="s">
        <v>512</v>
      </c>
      <c r="AB918" t="s">
        <v>2547</v>
      </c>
      <c r="AC918" t="s">
        <v>421</v>
      </c>
      <c r="AD918" t="s">
        <v>667</v>
      </c>
      <c r="AE918" t="s">
        <v>421</v>
      </c>
      <c r="AF918" t="s">
        <v>2548</v>
      </c>
      <c r="AG918" t="s">
        <v>5</v>
      </c>
      <c r="AH918">
        <v>0.99999720000000003</v>
      </c>
      <c r="AI918" t="s">
        <v>4</v>
      </c>
      <c r="AJ918">
        <v>2.0152999999999998E-3</v>
      </c>
    </row>
    <row r="919" spans="1:50" x14ac:dyDescent="0.25">
      <c r="A919" t="str">
        <f t="shared" si="14"/>
        <v>feynman_I_25_13_4426</v>
      </c>
      <c r="B919" t="s">
        <v>35</v>
      </c>
      <c r="C919" t="s">
        <v>189</v>
      </c>
      <c r="D919">
        <v>7200</v>
      </c>
      <c r="E919" t="s">
        <v>190</v>
      </c>
      <c r="F919">
        <v>1000000</v>
      </c>
      <c r="G919" t="s">
        <v>191</v>
      </c>
      <c r="H919">
        <v>4426</v>
      </c>
      <c r="I919" t="s">
        <v>192</v>
      </c>
      <c r="J919">
        <v>1E-3</v>
      </c>
      <c r="K919" t="s">
        <v>3</v>
      </c>
      <c r="L919">
        <v>1</v>
      </c>
      <c r="M919" t="s">
        <v>2</v>
      </c>
      <c r="N919">
        <v>0</v>
      </c>
      <c r="O919" t="s">
        <v>17</v>
      </c>
      <c r="P919">
        <v>8</v>
      </c>
      <c r="Q919" t="s">
        <v>0</v>
      </c>
      <c r="R919">
        <v>3.2</v>
      </c>
      <c r="S919" t="s">
        <v>152</v>
      </c>
      <c r="T919">
        <v>1</v>
      </c>
      <c r="U919" t="s">
        <v>153</v>
      </c>
      <c r="V919">
        <v>2</v>
      </c>
      <c r="W919" t="s">
        <v>151</v>
      </c>
      <c r="X919">
        <v>798</v>
      </c>
      <c r="Y919" t="s">
        <v>1</v>
      </c>
      <c r="Z919" t="s">
        <v>521</v>
      </c>
      <c r="AA919" t="s">
        <v>512</v>
      </c>
      <c r="AB919" t="s">
        <v>522</v>
      </c>
      <c r="AC919" t="s">
        <v>5</v>
      </c>
      <c r="AD919">
        <v>1</v>
      </c>
      <c r="AE919" t="s">
        <v>4</v>
      </c>
      <c r="AF919">
        <v>0</v>
      </c>
    </row>
    <row r="920" spans="1:50" x14ac:dyDescent="0.25">
      <c r="A920" t="str">
        <f t="shared" si="14"/>
        <v>feynman_II_34_2a_4426</v>
      </c>
      <c r="B920" t="s">
        <v>66</v>
      </c>
      <c r="C920" t="s">
        <v>189</v>
      </c>
      <c r="D920">
        <v>7200</v>
      </c>
      <c r="E920" t="s">
        <v>190</v>
      </c>
      <c r="F920">
        <v>1000000</v>
      </c>
      <c r="G920" t="s">
        <v>191</v>
      </c>
      <c r="H920">
        <v>4426</v>
      </c>
      <c r="I920" t="s">
        <v>192</v>
      </c>
      <c r="J920">
        <v>1E-3</v>
      </c>
      <c r="K920" t="s">
        <v>3</v>
      </c>
      <c r="L920">
        <v>1</v>
      </c>
      <c r="M920" t="s">
        <v>2</v>
      </c>
      <c r="N920">
        <v>0</v>
      </c>
      <c r="O920" t="s">
        <v>17</v>
      </c>
      <c r="P920">
        <v>10</v>
      </c>
      <c r="Q920" t="s">
        <v>0</v>
      </c>
      <c r="R920">
        <v>6.6</v>
      </c>
      <c r="S920" t="s">
        <v>152</v>
      </c>
      <c r="T920">
        <v>1</v>
      </c>
      <c r="U920" t="s">
        <v>153</v>
      </c>
      <c r="V920">
        <v>3</v>
      </c>
      <c r="W920" t="s">
        <v>151</v>
      </c>
      <c r="X920">
        <v>1543</v>
      </c>
      <c r="Y920" t="s">
        <v>1</v>
      </c>
      <c r="Z920" t="s">
        <v>535</v>
      </c>
      <c r="AA920" t="s">
        <v>512</v>
      </c>
      <c r="AB920" t="s">
        <v>536</v>
      </c>
      <c r="AC920" t="s">
        <v>5</v>
      </c>
      <c r="AD920">
        <v>1</v>
      </c>
      <c r="AE920" t="s">
        <v>4</v>
      </c>
      <c r="AF920">
        <v>0</v>
      </c>
    </row>
    <row r="921" spans="1:50" x14ac:dyDescent="0.25">
      <c r="A921" t="str">
        <f t="shared" si="14"/>
        <v>feynman_I_43_16_4426</v>
      </c>
      <c r="B921" t="s">
        <v>100</v>
      </c>
      <c r="C921" t="s">
        <v>189</v>
      </c>
      <c r="D921">
        <v>7200</v>
      </c>
      <c r="E921" t="s">
        <v>190</v>
      </c>
      <c r="F921">
        <v>1000000</v>
      </c>
      <c r="G921" t="s">
        <v>191</v>
      </c>
      <c r="H921">
        <v>4426</v>
      </c>
      <c r="I921" t="s">
        <v>192</v>
      </c>
      <c r="J921">
        <v>1E-3</v>
      </c>
      <c r="K921" t="s">
        <v>3</v>
      </c>
      <c r="L921">
        <v>1</v>
      </c>
      <c r="M921" t="s">
        <v>2</v>
      </c>
      <c r="N921">
        <v>0</v>
      </c>
      <c r="O921" t="s">
        <v>17</v>
      </c>
      <c r="P921">
        <v>12</v>
      </c>
      <c r="Q921" t="s">
        <v>0</v>
      </c>
      <c r="R921">
        <v>11.2</v>
      </c>
      <c r="S921" t="s">
        <v>152</v>
      </c>
      <c r="T921">
        <v>1</v>
      </c>
      <c r="U921" t="s">
        <v>153</v>
      </c>
      <c r="V921">
        <v>4</v>
      </c>
      <c r="W921" t="s">
        <v>151</v>
      </c>
      <c r="X921">
        <v>2582</v>
      </c>
      <c r="Y921" t="s">
        <v>1</v>
      </c>
      <c r="Z921" t="s">
        <v>555</v>
      </c>
      <c r="AA921" t="s">
        <v>512</v>
      </c>
      <c r="AB921" t="s">
        <v>556</v>
      </c>
      <c r="AC921" t="s">
        <v>5</v>
      </c>
      <c r="AD921">
        <v>1</v>
      </c>
      <c r="AE921" t="s">
        <v>4</v>
      </c>
      <c r="AF921">
        <v>0</v>
      </c>
    </row>
    <row r="922" spans="1:50" x14ac:dyDescent="0.25">
      <c r="A922" t="str">
        <f t="shared" si="14"/>
        <v>strogatz_glider2_4426</v>
      </c>
      <c r="B922" t="s">
        <v>19</v>
      </c>
      <c r="C922" t="s">
        <v>189</v>
      </c>
      <c r="D922">
        <v>7200</v>
      </c>
      <c r="E922" t="s">
        <v>190</v>
      </c>
      <c r="F922">
        <v>1000000</v>
      </c>
      <c r="G922" t="s">
        <v>191</v>
      </c>
      <c r="H922">
        <v>4426</v>
      </c>
      <c r="I922" t="s">
        <v>192</v>
      </c>
      <c r="J922">
        <v>1E-3</v>
      </c>
      <c r="K922" t="s">
        <v>3</v>
      </c>
      <c r="L922">
        <v>1</v>
      </c>
      <c r="M922" t="s">
        <v>2</v>
      </c>
      <c r="N922">
        <v>0</v>
      </c>
      <c r="O922" t="s">
        <v>17</v>
      </c>
      <c r="P922">
        <v>13</v>
      </c>
      <c r="Q922" t="s">
        <v>0</v>
      </c>
      <c r="R922">
        <v>40.9</v>
      </c>
      <c r="S922" t="s">
        <v>152</v>
      </c>
      <c r="T922">
        <v>2</v>
      </c>
      <c r="U922" t="s">
        <v>153</v>
      </c>
      <c r="V922">
        <v>29</v>
      </c>
      <c r="W922" t="s">
        <v>151</v>
      </c>
      <c r="X922">
        <v>25130</v>
      </c>
      <c r="Y922" t="s">
        <v>1</v>
      </c>
      <c r="Z922" t="s">
        <v>575</v>
      </c>
      <c r="AA922" t="s">
        <v>512</v>
      </c>
      <c r="AB922" t="s">
        <v>576</v>
      </c>
      <c r="AC922" t="s">
        <v>421</v>
      </c>
      <c r="AD922" t="s">
        <v>427</v>
      </c>
      <c r="AE922" t="s">
        <v>5</v>
      </c>
      <c r="AF922">
        <v>1</v>
      </c>
      <c r="AG922" t="s">
        <v>4</v>
      </c>
      <c r="AH922">
        <v>0</v>
      </c>
    </row>
    <row r="923" spans="1:50" x14ac:dyDescent="0.25">
      <c r="A923" t="str">
        <f t="shared" si="14"/>
        <v>feynman_II_27_16_4426</v>
      </c>
      <c r="B923" t="s">
        <v>79</v>
      </c>
      <c r="C923" t="s">
        <v>189</v>
      </c>
      <c r="D923">
        <v>7200</v>
      </c>
      <c r="E923" t="s">
        <v>190</v>
      </c>
      <c r="F923">
        <v>1000000</v>
      </c>
      <c r="G923" t="s">
        <v>191</v>
      </c>
      <c r="H923">
        <v>4426</v>
      </c>
      <c r="I923" t="s">
        <v>192</v>
      </c>
      <c r="J923">
        <v>1E-3</v>
      </c>
      <c r="K923" t="s">
        <v>3</v>
      </c>
      <c r="L923">
        <v>1</v>
      </c>
      <c r="M923" t="s">
        <v>2</v>
      </c>
      <c r="N923">
        <v>0</v>
      </c>
      <c r="O923" t="s">
        <v>17</v>
      </c>
      <c r="P923">
        <v>12</v>
      </c>
      <c r="Q923" t="s">
        <v>0</v>
      </c>
      <c r="R923">
        <v>11.3</v>
      </c>
      <c r="S923" t="s">
        <v>152</v>
      </c>
      <c r="T923">
        <v>1</v>
      </c>
      <c r="U923" t="s">
        <v>153</v>
      </c>
      <c r="V923">
        <v>4</v>
      </c>
      <c r="W923" t="s">
        <v>151</v>
      </c>
      <c r="X923">
        <v>2608</v>
      </c>
      <c r="Y923" t="s">
        <v>1</v>
      </c>
      <c r="Z923" t="e" cm="1">
        <f t="array" aca="1" ref="Z923" ca="1">-0.0000000000001+(((1*x0)*X1)*pow(X2,2))</f>
        <v>#NAME?</v>
      </c>
      <c r="AA923" t="s">
        <v>512</v>
      </c>
      <c r="AB923" t="s">
        <v>586</v>
      </c>
      <c r="AC923" t="s">
        <v>418</v>
      </c>
      <c r="AD923" s="7">
        <v>1E-13</v>
      </c>
      <c r="AE923" t="s">
        <v>5</v>
      </c>
      <c r="AF923">
        <v>1</v>
      </c>
      <c r="AG923" t="s">
        <v>4</v>
      </c>
      <c r="AH923">
        <v>0</v>
      </c>
    </row>
    <row r="924" spans="1:50" x14ac:dyDescent="0.25">
      <c r="A924" t="str">
        <f t="shared" si="14"/>
        <v>feynman_I_8_14_4426</v>
      </c>
      <c r="B924" t="s">
        <v>89</v>
      </c>
      <c r="C924" t="s">
        <v>189</v>
      </c>
      <c r="D924">
        <v>7200</v>
      </c>
      <c r="E924" t="s">
        <v>190</v>
      </c>
      <c r="F924">
        <v>1000000</v>
      </c>
      <c r="G924" t="s">
        <v>191</v>
      </c>
      <c r="H924">
        <v>4426</v>
      </c>
      <c r="I924" t="s">
        <v>192</v>
      </c>
      <c r="J924">
        <v>1E-3</v>
      </c>
      <c r="K924" t="s">
        <v>3</v>
      </c>
      <c r="L924">
        <v>0.95421900000000004</v>
      </c>
      <c r="M924" t="s">
        <v>2</v>
      </c>
      <c r="N924">
        <v>0.21280840000000001</v>
      </c>
      <c r="O924" t="s">
        <v>17</v>
      </c>
      <c r="P924">
        <v>82</v>
      </c>
      <c r="Q924" t="s">
        <v>0</v>
      </c>
      <c r="R924">
        <v>7201.3</v>
      </c>
      <c r="S924" t="s">
        <v>152</v>
      </c>
      <c r="T924">
        <v>11</v>
      </c>
      <c r="U924" t="s">
        <v>153</v>
      </c>
      <c r="V924">
        <v>236</v>
      </c>
      <c r="W924" t="s">
        <v>151</v>
      </c>
      <c r="X924">
        <v>891760</v>
      </c>
      <c r="Y924" t="s">
        <v>1</v>
      </c>
      <c r="Z924" t="s">
        <v>2549</v>
      </c>
      <c r="AA924" t="s">
        <v>512</v>
      </c>
      <c r="AB924" t="s">
        <v>2550</v>
      </c>
      <c r="AC924" t="s">
        <v>418</v>
      </c>
      <c r="AD924" t="s">
        <v>2551</v>
      </c>
      <c r="AE924" t="s">
        <v>421</v>
      </c>
      <c r="AF924" t="s">
        <v>2552</v>
      </c>
      <c r="AG924" t="s">
        <v>418</v>
      </c>
      <c r="AH924" t="s">
        <v>2553</v>
      </c>
      <c r="AI924" t="s">
        <v>418</v>
      </c>
      <c r="AJ924" t="s">
        <v>2554</v>
      </c>
      <c r="AK924" t="s">
        <v>421</v>
      </c>
      <c r="AL924" t="s">
        <v>2555</v>
      </c>
      <c r="AM924" t="s">
        <v>421</v>
      </c>
      <c r="AN924" t="s">
        <v>2556</v>
      </c>
      <c r="AO924" t="s">
        <v>421</v>
      </c>
      <c r="AP924" t="s">
        <v>2557</v>
      </c>
      <c r="AQ924" t="s">
        <v>418</v>
      </c>
      <c r="AR924" t="s">
        <v>2558</v>
      </c>
      <c r="AS924" t="s">
        <v>421</v>
      </c>
      <c r="AT924">
        <v>5.0760760249921999</v>
      </c>
      <c r="AU924" t="s">
        <v>5</v>
      </c>
      <c r="AV924">
        <v>0.95417870000000005</v>
      </c>
      <c r="AW924" t="s">
        <v>4</v>
      </c>
      <c r="AX924">
        <v>0.21296509999999999</v>
      </c>
    </row>
    <row r="925" spans="1:50" x14ac:dyDescent="0.25">
      <c r="A925" t="str">
        <f t="shared" si="14"/>
        <v>feynman_I_6_2_29910</v>
      </c>
      <c r="B925" t="s">
        <v>44</v>
      </c>
      <c r="C925" t="s">
        <v>189</v>
      </c>
      <c r="D925">
        <v>7200</v>
      </c>
      <c r="E925" t="s">
        <v>190</v>
      </c>
      <c r="F925">
        <v>1000000</v>
      </c>
      <c r="G925" t="s">
        <v>191</v>
      </c>
      <c r="H925">
        <v>29910</v>
      </c>
      <c r="I925" t="s">
        <v>192</v>
      </c>
      <c r="J925">
        <v>1E-3</v>
      </c>
      <c r="K925" t="s">
        <v>3</v>
      </c>
      <c r="L925">
        <v>0.9983379</v>
      </c>
      <c r="M925" t="s">
        <v>2</v>
      </c>
      <c r="N925">
        <v>1.7392E-3</v>
      </c>
      <c r="O925" t="s">
        <v>17</v>
      </c>
      <c r="P925">
        <v>22</v>
      </c>
      <c r="Q925" t="s">
        <v>0</v>
      </c>
      <c r="R925">
        <v>5767.2</v>
      </c>
      <c r="S925" t="s">
        <v>152</v>
      </c>
      <c r="T925">
        <v>11</v>
      </c>
      <c r="U925" t="s">
        <v>153</v>
      </c>
      <c r="V925">
        <v>981</v>
      </c>
      <c r="W925" t="s">
        <v>151</v>
      </c>
      <c r="X925">
        <v>1000133</v>
      </c>
      <c r="Y925" t="s">
        <v>1</v>
      </c>
      <c r="Z925" t="s">
        <v>2559</v>
      </c>
      <c r="AA925" t="s">
        <v>512</v>
      </c>
      <c r="AB925" t="s">
        <v>2560</v>
      </c>
      <c r="AC925" t="s">
        <v>421</v>
      </c>
      <c r="AD925" t="s">
        <v>2561</v>
      </c>
      <c r="AE925" t="s">
        <v>421</v>
      </c>
      <c r="AF925" t="s">
        <v>2562</v>
      </c>
      <c r="AG925" t="s">
        <v>5</v>
      </c>
      <c r="AH925">
        <v>0.99834069999999997</v>
      </c>
      <c r="AI925" t="s">
        <v>4</v>
      </c>
      <c r="AJ925">
        <v>1.7294000000000001E-3</v>
      </c>
    </row>
    <row r="926" spans="1:50" x14ac:dyDescent="0.25">
      <c r="A926" t="str">
        <f t="shared" si="14"/>
        <v>feynman_test_19_4426</v>
      </c>
      <c r="B926" t="s">
        <v>139</v>
      </c>
      <c r="C926" t="s">
        <v>189</v>
      </c>
      <c r="D926">
        <v>7200</v>
      </c>
      <c r="E926" t="s">
        <v>190</v>
      </c>
      <c r="F926">
        <v>1000000</v>
      </c>
      <c r="G926" t="s">
        <v>191</v>
      </c>
      <c r="H926">
        <v>4426</v>
      </c>
      <c r="I926" t="s">
        <v>192</v>
      </c>
      <c r="J926">
        <v>1E-3</v>
      </c>
      <c r="K926" t="s">
        <v>3</v>
      </c>
      <c r="L926">
        <v>1</v>
      </c>
      <c r="M926" t="s">
        <v>2</v>
      </c>
      <c r="N926">
        <v>0</v>
      </c>
      <c r="O926" t="s">
        <v>17</v>
      </c>
      <c r="P926">
        <v>48</v>
      </c>
      <c r="Q926" t="s">
        <v>0</v>
      </c>
      <c r="R926">
        <v>1446</v>
      </c>
      <c r="S926" t="s">
        <v>152</v>
      </c>
      <c r="T926">
        <v>3</v>
      </c>
      <c r="U926" t="s">
        <v>153</v>
      </c>
      <c r="V926">
        <v>36</v>
      </c>
      <c r="W926" t="s">
        <v>151</v>
      </c>
      <c r="X926">
        <v>177243</v>
      </c>
      <c r="Y926" t="s">
        <v>1</v>
      </c>
      <c r="Z926" t="s">
        <v>2563</v>
      </c>
      <c r="AA926" t="s">
        <v>512</v>
      </c>
      <c r="AB926" t="s">
        <v>597</v>
      </c>
      <c r="AC926" t="s">
        <v>421</v>
      </c>
      <c r="AD926" t="s">
        <v>439</v>
      </c>
      <c r="AE926" t="s">
        <v>418</v>
      </c>
      <c r="AF926" t="s">
        <v>440</v>
      </c>
      <c r="AG926" t="s">
        <v>5</v>
      </c>
      <c r="AH926">
        <v>1</v>
      </c>
      <c r="AI926" t="s">
        <v>4</v>
      </c>
      <c r="AJ926">
        <v>0</v>
      </c>
    </row>
    <row r="927" spans="1:50" x14ac:dyDescent="0.25">
      <c r="A927" t="str">
        <f t="shared" si="14"/>
        <v>feynman_I_12_2_4426</v>
      </c>
      <c r="B927" t="s">
        <v>110</v>
      </c>
      <c r="C927" t="s">
        <v>189</v>
      </c>
      <c r="D927">
        <v>7200</v>
      </c>
      <c r="E927" t="s">
        <v>190</v>
      </c>
      <c r="F927">
        <v>1000000</v>
      </c>
      <c r="G927" t="s">
        <v>191</v>
      </c>
      <c r="H927">
        <v>4426</v>
      </c>
      <c r="I927" t="s">
        <v>192</v>
      </c>
      <c r="J927">
        <v>1E-3</v>
      </c>
      <c r="K927" t="s">
        <v>3</v>
      </c>
      <c r="L927">
        <v>1</v>
      </c>
      <c r="M927" t="s">
        <v>2</v>
      </c>
      <c r="N927">
        <v>0</v>
      </c>
      <c r="O927" t="s">
        <v>17</v>
      </c>
      <c r="P927">
        <v>16</v>
      </c>
      <c r="Q927" t="s">
        <v>0</v>
      </c>
      <c r="R927">
        <v>26.7</v>
      </c>
      <c r="S927" t="s">
        <v>152</v>
      </c>
      <c r="T927">
        <v>1</v>
      </c>
      <c r="U927" t="s">
        <v>153</v>
      </c>
      <c r="V927">
        <v>5</v>
      </c>
      <c r="W927" t="s">
        <v>151</v>
      </c>
      <c r="X927">
        <v>5317</v>
      </c>
      <c r="Y927" t="s">
        <v>1</v>
      </c>
      <c r="Z927" t="s">
        <v>2234</v>
      </c>
      <c r="AA927" t="s">
        <v>512</v>
      </c>
      <c r="AB927" t="s">
        <v>2235</v>
      </c>
      <c r="AC927" t="s">
        <v>5</v>
      </c>
      <c r="AD927">
        <v>1</v>
      </c>
      <c r="AE927" t="s">
        <v>4</v>
      </c>
      <c r="AF927">
        <v>0</v>
      </c>
    </row>
    <row r="928" spans="1:50" x14ac:dyDescent="0.25">
      <c r="A928" t="str">
        <f t="shared" si="14"/>
        <v>feynman_I_18_4_4426</v>
      </c>
      <c r="B928" t="s">
        <v>85</v>
      </c>
      <c r="C928" t="s">
        <v>189</v>
      </c>
      <c r="D928">
        <v>7200</v>
      </c>
      <c r="E928" t="s">
        <v>190</v>
      </c>
      <c r="F928">
        <v>1000000</v>
      </c>
      <c r="G928" t="s">
        <v>191</v>
      </c>
      <c r="H928">
        <v>4426</v>
      </c>
      <c r="I928" t="s">
        <v>192</v>
      </c>
      <c r="J928">
        <v>1E-3</v>
      </c>
      <c r="K928" t="s">
        <v>3</v>
      </c>
      <c r="L928">
        <v>0.99945799999999996</v>
      </c>
      <c r="M928" t="s">
        <v>2</v>
      </c>
      <c r="N928">
        <v>1.9810000000000001E-2</v>
      </c>
      <c r="O928" t="s">
        <v>17</v>
      </c>
      <c r="P928">
        <v>40</v>
      </c>
      <c r="Q928" t="s">
        <v>0</v>
      </c>
      <c r="R928">
        <v>7066.5</v>
      </c>
      <c r="S928" t="s">
        <v>152</v>
      </c>
      <c r="T928">
        <v>16</v>
      </c>
      <c r="U928" t="s">
        <v>153</v>
      </c>
      <c r="V928">
        <v>862</v>
      </c>
      <c r="W928" t="s">
        <v>151</v>
      </c>
      <c r="X928">
        <v>1000978</v>
      </c>
      <c r="Y928" t="s">
        <v>1</v>
      </c>
      <c r="Z928" t="s">
        <v>2564</v>
      </c>
      <c r="AA928" t="s">
        <v>512</v>
      </c>
      <c r="AB928" t="s">
        <v>2565</v>
      </c>
      <c r="AC928" t="s">
        <v>418</v>
      </c>
      <c r="AD928" t="s">
        <v>2566</v>
      </c>
      <c r="AE928" t="s">
        <v>418</v>
      </c>
      <c r="AF928" t="s">
        <v>2567</v>
      </c>
      <c r="AG928" t="s">
        <v>421</v>
      </c>
      <c r="AH928" t="s">
        <v>2568</v>
      </c>
      <c r="AI928" t="s">
        <v>421</v>
      </c>
      <c r="AJ928" t="s">
        <v>2569</v>
      </c>
      <c r="AK928" t="s">
        <v>421</v>
      </c>
      <c r="AL928" t="s">
        <v>2570</v>
      </c>
      <c r="AM928" t="s">
        <v>5</v>
      </c>
      <c r="AN928">
        <v>0.99944909999999998</v>
      </c>
      <c r="AO928" t="s">
        <v>4</v>
      </c>
      <c r="AP928">
        <v>1.98722E-2</v>
      </c>
    </row>
    <row r="929" spans="1:62" x14ac:dyDescent="0.25">
      <c r="A929" t="str">
        <f t="shared" si="14"/>
        <v>feynman_II_35_18_14423</v>
      </c>
      <c r="B929" t="s">
        <v>120</v>
      </c>
      <c r="C929" t="s">
        <v>189</v>
      </c>
      <c r="D929">
        <v>7200</v>
      </c>
      <c r="E929" t="s">
        <v>190</v>
      </c>
      <c r="F929">
        <v>1000000</v>
      </c>
      <c r="G929" t="s">
        <v>191</v>
      </c>
      <c r="H929">
        <v>14423</v>
      </c>
      <c r="I929" t="s">
        <v>192</v>
      </c>
      <c r="J929">
        <v>1E-3</v>
      </c>
      <c r="K929" t="s">
        <v>3</v>
      </c>
      <c r="L929">
        <v>0.99967399999999995</v>
      </c>
      <c r="M929" t="s">
        <v>2</v>
      </c>
      <c r="N929">
        <v>5.7226999999999998E-3</v>
      </c>
      <c r="O929" t="s">
        <v>17</v>
      </c>
      <c r="P929">
        <v>28</v>
      </c>
      <c r="Q929" t="s">
        <v>0</v>
      </c>
      <c r="R929">
        <v>6972.1</v>
      </c>
      <c r="S929" t="s">
        <v>152</v>
      </c>
      <c r="T929">
        <v>13</v>
      </c>
      <c r="U929" t="s">
        <v>153</v>
      </c>
      <c r="V929">
        <v>1055</v>
      </c>
      <c r="W929" t="s">
        <v>151</v>
      </c>
      <c r="X929">
        <v>1001667</v>
      </c>
      <c r="Y929" t="s">
        <v>1</v>
      </c>
      <c r="Z929" t="s">
        <v>2571</v>
      </c>
      <c r="AA929" t="s">
        <v>512</v>
      </c>
      <c r="AB929" t="s">
        <v>2572</v>
      </c>
      <c r="AC929" t="s">
        <v>421</v>
      </c>
      <c r="AD929" t="s">
        <v>661</v>
      </c>
      <c r="AE929" t="s">
        <v>418</v>
      </c>
      <c r="AF929" t="s">
        <v>2573</v>
      </c>
      <c r="AG929" t="s">
        <v>5</v>
      </c>
      <c r="AH929">
        <v>0.99966920000000004</v>
      </c>
      <c r="AI929" t="s">
        <v>4</v>
      </c>
      <c r="AJ929">
        <v>5.7603000000000003E-3</v>
      </c>
    </row>
    <row r="930" spans="1:62" x14ac:dyDescent="0.25">
      <c r="A930" t="str">
        <f t="shared" si="14"/>
        <v>feynman_II_24_17_4426</v>
      </c>
      <c r="B930" t="s">
        <v>49</v>
      </c>
      <c r="C930" t="s">
        <v>189</v>
      </c>
      <c r="D930">
        <v>7200</v>
      </c>
      <c r="E930" t="s">
        <v>190</v>
      </c>
      <c r="F930">
        <v>1000000</v>
      </c>
      <c r="G930" t="s">
        <v>191</v>
      </c>
      <c r="H930">
        <v>4426</v>
      </c>
      <c r="I930" t="s">
        <v>192</v>
      </c>
      <c r="J930">
        <v>1E-3</v>
      </c>
      <c r="K930" t="s">
        <v>3</v>
      </c>
      <c r="L930">
        <v>0.99997049999999998</v>
      </c>
      <c r="M930" t="s">
        <v>2</v>
      </c>
      <c r="N930">
        <v>4.6775999999999996E-3</v>
      </c>
      <c r="O930" t="s">
        <v>17</v>
      </c>
      <c r="P930">
        <v>22</v>
      </c>
      <c r="Q930" t="s">
        <v>0</v>
      </c>
      <c r="R930">
        <v>5538.8</v>
      </c>
      <c r="S930" t="s">
        <v>152</v>
      </c>
      <c r="T930">
        <v>5</v>
      </c>
      <c r="U930" t="s">
        <v>153</v>
      </c>
      <c r="V930">
        <v>989</v>
      </c>
      <c r="W930" t="s">
        <v>151</v>
      </c>
      <c r="X930">
        <v>1000589</v>
      </c>
      <c r="Y930" t="s">
        <v>1</v>
      </c>
      <c r="Z930" t="s">
        <v>2574</v>
      </c>
      <c r="AA930" t="s">
        <v>512</v>
      </c>
      <c r="AB930" t="s">
        <v>2575</v>
      </c>
      <c r="AC930" t="s">
        <v>421</v>
      </c>
      <c r="AD930" t="s">
        <v>2576</v>
      </c>
      <c r="AE930" t="s">
        <v>421</v>
      </c>
      <c r="AF930">
        <v>8.2898825280999996E-3</v>
      </c>
      <c r="AG930" t="s">
        <v>5</v>
      </c>
      <c r="AH930">
        <v>0.99997179999999997</v>
      </c>
      <c r="AI930" t="s">
        <v>4</v>
      </c>
      <c r="AJ930">
        <v>4.5742999999999999E-3</v>
      </c>
    </row>
    <row r="931" spans="1:62" x14ac:dyDescent="0.25">
      <c r="A931" t="str">
        <f t="shared" si="14"/>
        <v>feynman_I_34_27_21962</v>
      </c>
      <c r="B931" t="s">
        <v>34</v>
      </c>
      <c r="C931" t="s">
        <v>189</v>
      </c>
      <c r="D931">
        <v>7200</v>
      </c>
      <c r="E931" t="s">
        <v>190</v>
      </c>
      <c r="F931">
        <v>1000000</v>
      </c>
      <c r="G931" t="s">
        <v>191</v>
      </c>
      <c r="H931">
        <v>21962</v>
      </c>
      <c r="I931" t="s">
        <v>192</v>
      </c>
      <c r="J931">
        <v>1E-3</v>
      </c>
      <c r="K931" t="s">
        <v>3</v>
      </c>
      <c r="L931">
        <v>1</v>
      </c>
      <c r="M931" t="s">
        <v>2</v>
      </c>
      <c r="N931">
        <v>0</v>
      </c>
      <c r="O931" t="s">
        <v>17</v>
      </c>
      <c r="P931">
        <v>6</v>
      </c>
      <c r="Q931" t="s">
        <v>0</v>
      </c>
      <c r="R931">
        <v>2.7</v>
      </c>
      <c r="S931" t="s">
        <v>152</v>
      </c>
      <c r="T931">
        <v>1</v>
      </c>
      <c r="U931" t="s">
        <v>153</v>
      </c>
      <c r="V931">
        <v>2</v>
      </c>
      <c r="W931" t="s">
        <v>151</v>
      </c>
      <c r="X931">
        <v>674</v>
      </c>
      <c r="Y931" t="s">
        <v>1</v>
      </c>
      <c r="Z931" t="s">
        <v>517</v>
      </c>
      <c r="AA931" t="s">
        <v>512</v>
      </c>
      <c r="AB931" t="s">
        <v>518</v>
      </c>
      <c r="AC931" t="s">
        <v>5</v>
      </c>
      <c r="AD931">
        <v>1</v>
      </c>
      <c r="AE931" t="s">
        <v>4</v>
      </c>
      <c r="AF931">
        <v>0</v>
      </c>
    </row>
    <row r="932" spans="1:62" x14ac:dyDescent="0.25">
      <c r="A932" t="str">
        <f t="shared" si="14"/>
        <v>feynman_II_27_18_21962</v>
      </c>
      <c r="B932" t="s">
        <v>43</v>
      </c>
      <c r="C932" t="s">
        <v>189</v>
      </c>
      <c r="D932">
        <v>7200</v>
      </c>
      <c r="E932" t="s">
        <v>190</v>
      </c>
      <c r="F932">
        <v>1000000</v>
      </c>
      <c r="G932" t="s">
        <v>191</v>
      </c>
      <c r="H932">
        <v>21962</v>
      </c>
      <c r="I932" t="s">
        <v>192</v>
      </c>
      <c r="J932">
        <v>1E-3</v>
      </c>
      <c r="K932" t="s">
        <v>3</v>
      </c>
      <c r="L932">
        <v>1</v>
      </c>
      <c r="M932" t="s">
        <v>2</v>
      </c>
      <c r="N932">
        <v>0</v>
      </c>
      <c r="O932" t="s">
        <v>17</v>
      </c>
      <c r="P932">
        <v>8</v>
      </c>
      <c r="Q932" t="s">
        <v>0</v>
      </c>
      <c r="R932">
        <v>6.7</v>
      </c>
      <c r="S932" t="s">
        <v>152</v>
      </c>
      <c r="T932">
        <v>1</v>
      </c>
      <c r="U932" t="s">
        <v>153</v>
      </c>
      <c r="V932">
        <v>3</v>
      </c>
      <c r="W932" t="s">
        <v>151</v>
      </c>
      <c r="X932">
        <v>1430</v>
      </c>
      <c r="Y932" t="s">
        <v>1</v>
      </c>
      <c r="Z932" t="s">
        <v>527</v>
      </c>
      <c r="AA932" t="s">
        <v>512</v>
      </c>
      <c r="AB932" t="s">
        <v>528</v>
      </c>
      <c r="AC932" t="s">
        <v>5</v>
      </c>
      <c r="AD932">
        <v>1</v>
      </c>
      <c r="AE932" t="s">
        <v>4</v>
      </c>
      <c r="AF932">
        <v>0</v>
      </c>
    </row>
    <row r="933" spans="1:62" x14ac:dyDescent="0.25">
      <c r="A933" t="str">
        <f t="shared" si="14"/>
        <v>feynman_II_37_1_21962</v>
      </c>
      <c r="B933" t="s">
        <v>75</v>
      </c>
      <c r="C933" t="s">
        <v>189</v>
      </c>
      <c r="D933">
        <v>7200</v>
      </c>
      <c r="E933" t="s">
        <v>190</v>
      </c>
      <c r="F933">
        <v>1000000</v>
      </c>
      <c r="G933" t="s">
        <v>191</v>
      </c>
      <c r="H933">
        <v>21962</v>
      </c>
      <c r="I933" t="s">
        <v>192</v>
      </c>
      <c r="J933">
        <v>1E-3</v>
      </c>
      <c r="K933" t="s">
        <v>3</v>
      </c>
      <c r="L933">
        <v>1</v>
      </c>
      <c r="M933" t="s">
        <v>2</v>
      </c>
      <c r="N933">
        <v>0</v>
      </c>
      <c r="O933" t="s">
        <v>17</v>
      </c>
      <c r="P933">
        <v>14</v>
      </c>
      <c r="Q933" t="s">
        <v>0</v>
      </c>
      <c r="R933">
        <v>9.8000000000000007</v>
      </c>
      <c r="S933" t="s">
        <v>152</v>
      </c>
      <c r="T933">
        <v>1</v>
      </c>
      <c r="U933" t="s">
        <v>153</v>
      </c>
      <c r="V933">
        <v>4</v>
      </c>
      <c r="W933" t="s">
        <v>151</v>
      </c>
      <c r="X933">
        <v>2172</v>
      </c>
      <c r="Y933" t="s">
        <v>1</v>
      </c>
      <c r="Z933" t="s">
        <v>547</v>
      </c>
      <c r="AA933" t="s">
        <v>512</v>
      </c>
      <c r="AB933" t="s">
        <v>548</v>
      </c>
      <c r="AC933" t="s">
        <v>421</v>
      </c>
      <c r="AD933" t="s">
        <v>422</v>
      </c>
      <c r="AE933" t="s">
        <v>5</v>
      </c>
      <c r="AF933">
        <v>1</v>
      </c>
      <c r="AG933" t="s">
        <v>4</v>
      </c>
      <c r="AH933">
        <v>0</v>
      </c>
    </row>
    <row r="934" spans="1:62" x14ac:dyDescent="0.25">
      <c r="A934" t="str">
        <f t="shared" si="14"/>
        <v>feynman_II_10_9_21962</v>
      </c>
      <c r="B934" t="s">
        <v>68</v>
      </c>
      <c r="C934" t="s">
        <v>189</v>
      </c>
      <c r="D934">
        <v>7200</v>
      </c>
      <c r="E934" t="s">
        <v>190</v>
      </c>
      <c r="F934">
        <v>1000000</v>
      </c>
      <c r="G934" t="s">
        <v>191</v>
      </c>
      <c r="H934">
        <v>21962</v>
      </c>
      <c r="I934" t="s">
        <v>192</v>
      </c>
      <c r="J934">
        <v>1E-3</v>
      </c>
      <c r="K934" t="s">
        <v>3</v>
      </c>
      <c r="L934">
        <v>1</v>
      </c>
      <c r="M934" t="s">
        <v>2</v>
      </c>
      <c r="N934">
        <v>0</v>
      </c>
      <c r="O934" t="s">
        <v>17</v>
      </c>
      <c r="P934">
        <v>16</v>
      </c>
      <c r="Q934" t="s">
        <v>0</v>
      </c>
      <c r="R934">
        <v>13.1</v>
      </c>
      <c r="S934" t="s">
        <v>152</v>
      </c>
      <c r="T934">
        <v>1</v>
      </c>
      <c r="U934" t="s">
        <v>153</v>
      </c>
      <c r="V934">
        <v>4</v>
      </c>
      <c r="W934" t="s">
        <v>151</v>
      </c>
      <c r="X934">
        <v>2885</v>
      </c>
      <c r="Y934" t="s">
        <v>1</v>
      </c>
      <c r="Z934" t="s">
        <v>565</v>
      </c>
      <c r="AA934" t="s">
        <v>512</v>
      </c>
      <c r="AB934" t="s">
        <v>566</v>
      </c>
      <c r="AC934" t="s">
        <v>418</v>
      </c>
      <c r="AD934" t="s">
        <v>424</v>
      </c>
      <c r="AE934" t="s">
        <v>5</v>
      </c>
      <c r="AF934">
        <v>1</v>
      </c>
      <c r="AG934" t="s">
        <v>4</v>
      </c>
      <c r="AH934">
        <v>0</v>
      </c>
    </row>
    <row r="935" spans="1:62" x14ac:dyDescent="0.25">
      <c r="A935" t="str">
        <f t="shared" si="14"/>
        <v>feynman_I_38_12_21962</v>
      </c>
      <c r="B935" t="s">
        <v>104</v>
      </c>
      <c r="C935" t="s">
        <v>189</v>
      </c>
      <c r="D935">
        <v>7200</v>
      </c>
      <c r="E935" t="s">
        <v>190</v>
      </c>
      <c r="F935">
        <v>1000000</v>
      </c>
      <c r="G935" t="s">
        <v>191</v>
      </c>
      <c r="H935">
        <v>21962</v>
      </c>
      <c r="I935" t="s">
        <v>192</v>
      </c>
      <c r="J935">
        <v>1E-3</v>
      </c>
      <c r="K935" t="s">
        <v>3</v>
      </c>
      <c r="L935">
        <v>1</v>
      </c>
      <c r="M935" t="s">
        <v>2</v>
      </c>
      <c r="N935">
        <v>0</v>
      </c>
      <c r="O935" t="s">
        <v>17</v>
      </c>
      <c r="P935">
        <v>16</v>
      </c>
      <c r="Q935" t="s">
        <v>0</v>
      </c>
      <c r="R935">
        <v>138.30000000000001</v>
      </c>
      <c r="S935" t="s">
        <v>152</v>
      </c>
      <c r="T935">
        <v>2</v>
      </c>
      <c r="U935" t="s">
        <v>153</v>
      </c>
      <c r="V935">
        <v>11</v>
      </c>
      <c r="W935" t="s">
        <v>151</v>
      </c>
      <c r="X935">
        <v>21870</v>
      </c>
      <c r="Y935" t="s">
        <v>1</v>
      </c>
      <c r="Z935" t="s">
        <v>581</v>
      </c>
      <c r="AA935" t="s">
        <v>512</v>
      </c>
      <c r="AB935" t="s">
        <v>582</v>
      </c>
      <c r="AC935" t="s">
        <v>5</v>
      </c>
      <c r="AD935">
        <v>1</v>
      </c>
      <c r="AE935" t="s">
        <v>4</v>
      </c>
      <c r="AF935">
        <v>0</v>
      </c>
    </row>
    <row r="936" spans="1:62" x14ac:dyDescent="0.25">
      <c r="A936" t="str">
        <f t="shared" si="14"/>
        <v>feynman_II_15_4_21962</v>
      </c>
      <c r="B936" t="s">
        <v>70</v>
      </c>
      <c r="C936" t="s">
        <v>189</v>
      </c>
      <c r="D936">
        <v>7200</v>
      </c>
      <c r="E936" t="s">
        <v>190</v>
      </c>
      <c r="F936">
        <v>1000000</v>
      </c>
      <c r="G936" t="s">
        <v>191</v>
      </c>
      <c r="H936">
        <v>21962</v>
      </c>
      <c r="I936" t="s">
        <v>192</v>
      </c>
      <c r="J936">
        <v>1E-3</v>
      </c>
      <c r="K936" t="s">
        <v>3</v>
      </c>
      <c r="L936">
        <v>1</v>
      </c>
      <c r="M936" t="s">
        <v>2</v>
      </c>
      <c r="N936">
        <v>0</v>
      </c>
      <c r="O936" t="s">
        <v>17</v>
      </c>
      <c r="P936">
        <v>9</v>
      </c>
      <c r="Q936" t="s">
        <v>0</v>
      </c>
      <c r="R936">
        <v>12.7</v>
      </c>
      <c r="S936" t="s">
        <v>152</v>
      </c>
      <c r="T936">
        <v>1</v>
      </c>
      <c r="U936" t="s">
        <v>153</v>
      </c>
      <c r="V936">
        <v>6</v>
      </c>
      <c r="W936" t="s">
        <v>151</v>
      </c>
      <c r="X936">
        <v>2895</v>
      </c>
      <c r="Y936" t="s">
        <v>1</v>
      </c>
      <c r="Z936" t="s">
        <v>580</v>
      </c>
      <c r="AA936" t="s">
        <v>512</v>
      </c>
      <c r="AB936" t="e" cm="1">
        <f t="array" ref="AB936">-1*x0*X1*COS(X2)</f>
        <v>#NAME?</v>
      </c>
      <c r="AC936" t="s">
        <v>5</v>
      </c>
      <c r="AD936">
        <v>1</v>
      </c>
      <c r="AE936" t="s">
        <v>4</v>
      </c>
      <c r="AF936">
        <v>0</v>
      </c>
    </row>
    <row r="937" spans="1:62" x14ac:dyDescent="0.25">
      <c r="A937" t="str">
        <f t="shared" si="14"/>
        <v>feynman_II_36_38_21962</v>
      </c>
      <c r="B937" t="s">
        <v>149</v>
      </c>
      <c r="C937" t="s">
        <v>189</v>
      </c>
      <c r="D937">
        <v>7200</v>
      </c>
      <c r="E937" t="s">
        <v>190</v>
      </c>
      <c r="F937">
        <v>1000000</v>
      </c>
      <c r="G937" t="s">
        <v>191</v>
      </c>
      <c r="H937">
        <v>21962</v>
      </c>
      <c r="I937" t="s">
        <v>192</v>
      </c>
      <c r="J937">
        <v>1E-3</v>
      </c>
      <c r="K937" t="s">
        <v>3</v>
      </c>
      <c r="L937">
        <v>1</v>
      </c>
      <c r="M937" t="s">
        <v>2</v>
      </c>
      <c r="N937">
        <v>0</v>
      </c>
      <c r="O937" t="s">
        <v>17</v>
      </c>
      <c r="P937">
        <v>38</v>
      </c>
      <c r="Q937" t="s">
        <v>0</v>
      </c>
      <c r="R937">
        <v>318.5</v>
      </c>
      <c r="S937" t="s">
        <v>152</v>
      </c>
      <c r="T937">
        <v>2</v>
      </c>
      <c r="U937" t="s">
        <v>153</v>
      </c>
      <c r="V937">
        <v>15</v>
      </c>
      <c r="W937" t="s">
        <v>151</v>
      </c>
      <c r="X937">
        <v>45267</v>
      </c>
      <c r="Y937" t="s">
        <v>1</v>
      </c>
      <c r="Z937" t="s">
        <v>604</v>
      </c>
      <c r="AA937" t="s">
        <v>512</v>
      </c>
      <c r="AB937" t="s">
        <v>605</v>
      </c>
      <c r="AC937" t="s">
        <v>421</v>
      </c>
      <c r="AD937" t="s">
        <v>441</v>
      </c>
      <c r="AE937" t="s">
        <v>5</v>
      </c>
      <c r="AF937">
        <v>1</v>
      </c>
      <c r="AG937" t="s">
        <v>4</v>
      </c>
      <c r="AH937">
        <v>0</v>
      </c>
    </row>
    <row r="938" spans="1:62" x14ac:dyDescent="0.25">
      <c r="A938" t="str">
        <f t="shared" si="14"/>
        <v>feynman_I_40_1_4426</v>
      </c>
      <c r="B938" t="s">
        <v>144</v>
      </c>
      <c r="C938" t="s">
        <v>189</v>
      </c>
      <c r="D938">
        <v>7200</v>
      </c>
      <c r="E938" t="s">
        <v>190</v>
      </c>
      <c r="F938">
        <v>1000000</v>
      </c>
      <c r="G938" t="s">
        <v>191</v>
      </c>
      <c r="H938">
        <v>4426</v>
      </c>
      <c r="I938" t="s">
        <v>192</v>
      </c>
      <c r="J938">
        <v>1E-3</v>
      </c>
      <c r="K938" t="s">
        <v>3</v>
      </c>
      <c r="L938">
        <v>0.99269940000000001</v>
      </c>
      <c r="M938" t="s">
        <v>2</v>
      </c>
      <c r="N938">
        <v>5.5670600000000001E-2</v>
      </c>
      <c r="O938" t="s">
        <v>17</v>
      </c>
      <c r="P938">
        <v>29</v>
      </c>
      <c r="Q938" t="s">
        <v>0</v>
      </c>
      <c r="R938">
        <v>7200.3</v>
      </c>
      <c r="S938" t="s">
        <v>152</v>
      </c>
      <c r="T938">
        <v>16</v>
      </c>
      <c r="U938" t="s">
        <v>153</v>
      </c>
      <c r="V938">
        <v>936</v>
      </c>
      <c r="W938" t="s">
        <v>151</v>
      </c>
      <c r="X938">
        <v>1001910</v>
      </c>
      <c r="Y938" t="s">
        <v>1</v>
      </c>
      <c r="Z938" t="s">
        <v>2577</v>
      </c>
      <c r="AA938" t="s">
        <v>512</v>
      </c>
      <c r="AB938">
        <v>1.6277990619886999</v>
      </c>
      <c r="AC938" t="s">
        <v>418</v>
      </c>
      <c r="AD938" t="s">
        <v>2578</v>
      </c>
      <c r="AE938" t="s">
        <v>418</v>
      </c>
      <c r="AF938" t="s">
        <v>2579</v>
      </c>
      <c r="AG938" t="s">
        <v>421</v>
      </c>
      <c r="AH938" t="s">
        <v>2580</v>
      </c>
      <c r="AI938" t="s">
        <v>5</v>
      </c>
      <c r="AJ938">
        <v>0.99245000000000005</v>
      </c>
      <c r="AK938" t="s">
        <v>4</v>
      </c>
      <c r="AL938">
        <v>5.6822499999999998E-2</v>
      </c>
    </row>
    <row r="939" spans="1:62" x14ac:dyDescent="0.25">
      <c r="A939" t="str">
        <f t="shared" si="14"/>
        <v>feynman_I_29_16_21962</v>
      </c>
      <c r="B939" t="s">
        <v>88</v>
      </c>
      <c r="C939" t="s">
        <v>189</v>
      </c>
      <c r="D939">
        <v>7200</v>
      </c>
      <c r="E939" t="s">
        <v>190</v>
      </c>
      <c r="F939">
        <v>1000000</v>
      </c>
      <c r="G939" t="s">
        <v>191</v>
      </c>
      <c r="H939">
        <v>21962</v>
      </c>
      <c r="I939" t="s">
        <v>192</v>
      </c>
      <c r="J939">
        <v>1E-3</v>
      </c>
      <c r="K939" t="s">
        <v>3</v>
      </c>
      <c r="L939">
        <v>0.98926979999999998</v>
      </c>
      <c r="M939" t="s">
        <v>2</v>
      </c>
      <c r="N939">
        <v>0.19898689999999999</v>
      </c>
      <c r="O939" t="s">
        <v>17</v>
      </c>
      <c r="P939">
        <v>71</v>
      </c>
      <c r="Q939" t="s">
        <v>0</v>
      </c>
      <c r="R939">
        <v>7202.6</v>
      </c>
      <c r="S939" t="s">
        <v>152</v>
      </c>
      <c r="T939">
        <v>15</v>
      </c>
      <c r="U939" t="s">
        <v>153</v>
      </c>
      <c r="V939">
        <v>251</v>
      </c>
      <c r="W939" t="s">
        <v>151</v>
      </c>
      <c r="X939">
        <v>843345</v>
      </c>
      <c r="Y939" t="s">
        <v>1</v>
      </c>
      <c r="Z939" t="s">
        <v>2581</v>
      </c>
      <c r="AA939" t="s">
        <v>512</v>
      </c>
      <c r="AB939" t="s">
        <v>2582</v>
      </c>
      <c r="AC939" t="s">
        <v>418</v>
      </c>
      <c r="AD939" t="s">
        <v>2583</v>
      </c>
      <c r="AE939" t="s">
        <v>421</v>
      </c>
      <c r="AF939" t="s">
        <v>679</v>
      </c>
      <c r="AG939" t="s">
        <v>421</v>
      </c>
      <c r="AH939" t="s">
        <v>2584</v>
      </c>
      <c r="AI939" t="s">
        <v>421</v>
      </c>
      <c r="AJ939" t="s">
        <v>492</v>
      </c>
      <c r="AK939" t="s">
        <v>421</v>
      </c>
      <c r="AL939" t="s">
        <v>2585</v>
      </c>
      <c r="AM939" t="s">
        <v>421</v>
      </c>
      <c r="AN939" t="s">
        <v>2586</v>
      </c>
      <c r="AO939" t="s">
        <v>418</v>
      </c>
      <c r="AP939" t="s">
        <v>2587</v>
      </c>
      <c r="AQ939" t="s">
        <v>421</v>
      </c>
      <c r="AR939" t="s">
        <v>2588</v>
      </c>
      <c r="AS939" t="s">
        <v>421</v>
      </c>
      <c r="AT939" t="s">
        <v>673</v>
      </c>
      <c r="AU939" t="s">
        <v>421</v>
      </c>
      <c r="AV939" t="s">
        <v>2589</v>
      </c>
      <c r="AW939" t="s">
        <v>421</v>
      </c>
      <c r="AX939" t="s">
        <v>2590</v>
      </c>
      <c r="AY939" t="s">
        <v>421</v>
      </c>
      <c r="AZ939" t="s">
        <v>2591</v>
      </c>
      <c r="BA939" t="s">
        <v>421</v>
      </c>
      <c r="BB939" t="s">
        <v>679</v>
      </c>
      <c r="BC939" t="s">
        <v>421</v>
      </c>
      <c r="BD939" t="s">
        <v>1496</v>
      </c>
      <c r="BE939" t="s">
        <v>421</v>
      </c>
      <c r="BF939">
        <v>2.2583014166725</v>
      </c>
      <c r="BG939" t="s">
        <v>5</v>
      </c>
      <c r="BH939">
        <v>0.98921599999999998</v>
      </c>
      <c r="BI939" t="s">
        <v>4</v>
      </c>
      <c r="BJ939">
        <v>0.1986453</v>
      </c>
    </row>
    <row r="940" spans="1:62" x14ac:dyDescent="0.25">
      <c r="A940" t="str">
        <f t="shared" si="14"/>
        <v>feynman_II_6_15a_21962</v>
      </c>
      <c r="B940" t="s">
        <v>142</v>
      </c>
      <c r="C940" t="s">
        <v>189</v>
      </c>
      <c r="D940">
        <v>7200</v>
      </c>
      <c r="E940" t="s">
        <v>190</v>
      </c>
      <c r="F940">
        <v>1000000</v>
      </c>
      <c r="G940" t="s">
        <v>191</v>
      </c>
      <c r="H940">
        <v>21962</v>
      </c>
      <c r="I940" t="s">
        <v>192</v>
      </c>
      <c r="J940">
        <v>1E-3</v>
      </c>
      <c r="K940" t="s">
        <v>3</v>
      </c>
      <c r="L940">
        <v>0.99920549999999997</v>
      </c>
      <c r="M940" t="s">
        <v>2</v>
      </c>
      <c r="N940">
        <v>1.05462E-2</v>
      </c>
      <c r="O940" t="s">
        <v>17</v>
      </c>
      <c r="P940">
        <v>32</v>
      </c>
      <c r="Q940" t="s">
        <v>0</v>
      </c>
      <c r="R940">
        <v>6351.2</v>
      </c>
      <c r="S940" t="s">
        <v>152</v>
      </c>
      <c r="T940">
        <v>3</v>
      </c>
      <c r="U940" t="s">
        <v>153</v>
      </c>
      <c r="V940">
        <v>979</v>
      </c>
      <c r="W940" t="s">
        <v>151</v>
      </c>
      <c r="X940">
        <v>1001690</v>
      </c>
      <c r="Y940" t="s">
        <v>1</v>
      </c>
      <c r="Z940" t="s">
        <v>2592</v>
      </c>
      <c r="AA940" t="s">
        <v>512</v>
      </c>
      <c r="AB940" t="s">
        <v>2593</v>
      </c>
      <c r="AC940" t="s">
        <v>421</v>
      </c>
      <c r="AD940" t="s">
        <v>2594</v>
      </c>
      <c r="AE940" t="s">
        <v>5</v>
      </c>
      <c r="AF940">
        <v>0.99923130000000004</v>
      </c>
      <c r="AG940" t="s">
        <v>4</v>
      </c>
      <c r="AH940">
        <v>1.0431899999999999E-2</v>
      </c>
    </row>
    <row r="941" spans="1:62" x14ac:dyDescent="0.25">
      <c r="A941" t="str">
        <f t="shared" si="14"/>
        <v>feynman_II_2_42_21962</v>
      </c>
      <c r="B941" t="s">
        <v>127</v>
      </c>
      <c r="C941" t="s">
        <v>189</v>
      </c>
      <c r="D941">
        <v>7200</v>
      </c>
      <c r="E941" t="s">
        <v>190</v>
      </c>
      <c r="F941">
        <v>1000000</v>
      </c>
      <c r="G941" t="s">
        <v>191</v>
      </c>
      <c r="H941">
        <v>21962</v>
      </c>
      <c r="I941" t="s">
        <v>192</v>
      </c>
      <c r="J941">
        <v>1E-3</v>
      </c>
      <c r="K941" t="s">
        <v>3</v>
      </c>
      <c r="L941">
        <v>1</v>
      </c>
      <c r="M941" t="s">
        <v>2</v>
      </c>
      <c r="N941">
        <v>0</v>
      </c>
      <c r="O941" t="s">
        <v>17</v>
      </c>
      <c r="P941">
        <v>24</v>
      </c>
      <c r="Q941" t="s">
        <v>0</v>
      </c>
      <c r="R941">
        <v>1016.9</v>
      </c>
      <c r="S941" t="s">
        <v>152</v>
      </c>
      <c r="T941">
        <v>6</v>
      </c>
      <c r="U941" t="s">
        <v>153</v>
      </c>
      <c r="V941">
        <v>55</v>
      </c>
      <c r="W941" t="s">
        <v>151</v>
      </c>
      <c r="X941">
        <v>132381</v>
      </c>
      <c r="Y941" t="s">
        <v>1</v>
      </c>
      <c r="Z941" t="s">
        <v>725</v>
      </c>
      <c r="AA941" t="s">
        <v>512</v>
      </c>
      <c r="AB941" t="s">
        <v>1145</v>
      </c>
      <c r="AC941" t="s">
        <v>421</v>
      </c>
      <c r="AD941" t="s">
        <v>1146</v>
      </c>
      <c r="AE941" t="s">
        <v>5</v>
      </c>
      <c r="AF941">
        <v>1</v>
      </c>
      <c r="AG941" t="s">
        <v>4</v>
      </c>
      <c r="AH941">
        <v>0</v>
      </c>
    </row>
    <row r="942" spans="1:62" x14ac:dyDescent="0.25">
      <c r="A942" t="str">
        <f t="shared" si="14"/>
        <v>feynman_I_39_1_14423</v>
      </c>
      <c r="B942" t="s">
        <v>39</v>
      </c>
      <c r="C942" t="s">
        <v>189</v>
      </c>
      <c r="D942">
        <v>7200</v>
      </c>
      <c r="E942" t="s">
        <v>190</v>
      </c>
      <c r="F942">
        <v>1000000</v>
      </c>
      <c r="G942" t="s">
        <v>191</v>
      </c>
      <c r="H942">
        <v>14423</v>
      </c>
      <c r="I942" t="s">
        <v>192</v>
      </c>
      <c r="J942">
        <v>1E-3</v>
      </c>
      <c r="K942" t="s">
        <v>3</v>
      </c>
      <c r="L942">
        <v>1</v>
      </c>
      <c r="M942" t="s">
        <v>2</v>
      </c>
      <c r="N942">
        <v>0</v>
      </c>
      <c r="O942" t="s">
        <v>17</v>
      </c>
      <c r="P942">
        <v>6</v>
      </c>
      <c r="Q942" t="s">
        <v>0</v>
      </c>
      <c r="R942">
        <v>2.2999999999999998</v>
      </c>
      <c r="S942" t="s">
        <v>152</v>
      </c>
      <c r="T942">
        <v>1</v>
      </c>
      <c r="U942" t="s">
        <v>153</v>
      </c>
      <c r="V942">
        <v>2</v>
      </c>
      <c r="W942" t="s">
        <v>151</v>
      </c>
      <c r="X942">
        <v>520</v>
      </c>
      <c r="Y942" t="s">
        <v>1</v>
      </c>
      <c r="Z942" t="s">
        <v>515</v>
      </c>
      <c r="AA942" t="s">
        <v>512</v>
      </c>
      <c r="AB942" t="s">
        <v>516</v>
      </c>
      <c r="AC942" t="s">
        <v>5</v>
      </c>
      <c r="AD942">
        <v>1</v>
      </c>
      <c r="AE942" t="s">
        <v>4</v>
      </c>
      <c r="AF942">
        <v>0</v>
      </c>
    </row>
    <row r="943" spans="1:62" x14ac:dyDescent="0.25">
      <c r="A943" t="str">
        <f t="shared" si="14"/>
        <v>feynman_II_34_2_14423</v>
      </c>
      <c r="B943" t="s">
        <v>63</v>
      </c>
      <c r="C943" t="s">
        <v>189</v>
      </c>
      <c r="D943">
        <v>7200</v>
      </c>
      <c r="E943" t="s">
        <v>190</v>
      </c>
      <c r="F943">
        <v>1000000</v>
      </c>
      <c r="G943" t="s">
        <v>191</v>
      </c>
      <c r="H943">
        <v>14423</v>
      </c>
      <c r="I943" t="s">
        <v>192</v>
      </c>
      <c r="J943">
        <v>1E-3</v>
      </c>
      <c r="K943" t="s">
        <v>3</v>
      </c>
      <c r="L943">
        <v>1</v>
      </c>
      <c r="M943" t="s">
        <v>2</v>
      </c>
      <c r="N943">
        <v>0</v>
      </c>
      <c r="O943" t="s">
        <v>17</v>
      </c>
      <c r="P943">
        <v>8</v>
      </c>
      <c r="Q943" t="s">
        <v>0</v>
      </c>
      <c r="R943">
        <v>5.2</v>
      </c>
      <c r="S943" t="s">
        <v>152</v>
      </c>
      <c r="T943">
        <v>1</v>
      </c>
      <c r="U943" t="s">
        <v>153</v>
      </c>
      <c r="V943">
        <v>3</v>
      </c>
      <c r="W943" t="s">
        <v>151</v>
      </c>
      <c r="X943">
        <v>1274</v>
      </c>
      <c r="Y943" t="s">
        <v>1</v>
      </c>
      <c r="Z943" t="s">
        <v>529</v>
      </c>
      <c r="AA943" t="s">
        <v>512</v>
      </c>
      <c r="AB943" t="s">
        <v>530</v>
      </c>
      <c r="AC943" t="s">
        <v>5</v>
      </c>
      <c r="AD943">
        <v>1</v>
      </c>
      <c r="AE943" t="s">
        <v>4</v>
      </c>
      <c r="AF943">
        <v>0</v>
      </c>
    </row>
    <row r="944" spans="1:62" x14ac:dyDescent="0.25">
      <c r="A944" t="str">
        <f t="shared" si="14"/>
        <v>feynman_III_15_27_14423</v>
      </c>
      <c r="B944" t="s">
        <v>59</v>
      </c>
      <c r="C944" t="s">
        <v>189</v>
      </c>
      <c r="D944">
        <v>7200</v>
      </c>
      <c r="E944" t="s">
        <v>190</v>
      </c>
      <c r="F944">
        <v>1000000</v>
      </c>
      <c r="G944" t="s">
        <v>191</v>
      </c>
      <c r="H944">
        <v>14423</v>
      </c>
      <c r="I944" t="s">
        <v>192</v>
      </c>
      <c r="J944">
        <v>1E-3</v>
      </c>
      <c r="K944" t="s">
        <v>3</v>
      </c>
      <c r="L944">
        <v>1</v>
      </c>
      <c r="M944" t="s">
        <v>2</v>
      </c>
      <c r="N944">
        <v>0</v>
      </c>
      <c r="O944" t="s">
        <v>17</v>
      </c>
      <c r="P944">
        <v>12</v>
      </c>
      <c r="Q944" t="s">
        <v>0</v>
      </c>
      <c r="R944">
        <v>8.1999999999999993</v>
      </c>
      <c r="S944" t="s">
        <v>152</v>
      </c>
      <c r="T944">
        <v>1</v>
      </c>
      <c r="U944" t="s">
        <v>153</v>
      </c>
      <c r="V944">
        <v>3</v>
      </c>
      <c r="W944" t="s">
        <v>151</v>
      </c>
      <c r="X944">
        <v>1774</v>
      </c>
      <c r="Y944" t="s">
        <v>1</v>
      </c>
      <c r="Z944" t="s">
        <v>545</v>
      </c>
      <c r="AA944" t="s">
        <v>512</v>
      </c>
      <c r="AB944" t="s">
        <v>546</v>
      </c>
      <c r="AC944" t="s">
        <v>5</v>
      </c>
      <c r="AD944">
        <v>1</v>
      </c>
      <c r="AE944" t="s">
        <v>4</v>
      </c>
      <c r="AF944">
        <v>0</v>
      </c>
    </row>
    <row r="945" spans="1:114" x14ac:dyDescent="0.25">
      <c r="A945" t="str">
        <f t="shared" si="14"/>
        <v>feynman_I_39_22_14423</v>
      </c>
      <c r="B945" t="s">
        <v>99</v>
      </c>
      <c r="C945" t="s">
        <v>189</v>
      </c>
      <c r="D945">
        <v>7200</v>
      </c>
      <c r="E945" t="s">
        <v>190</v>
      </c>
      <c r="F945">
        <v>1000000</v>
      </c>
      <c r="G945" t="s">
        <v>191</v>
      </c>
      <c r="H945">
        <v>14423</v>
      </c>
      <c r="I945" t="s">
        <v>192</v>
      </c>
      <c r="J945">
        <v>1E-3</v>
      </c>
      <c r="K945" t="s">
        <v>3</v>
      </c>
      <c r="L945">
        <v>1</v>
      </c>
      <c r="M945" t="s">
        <v>2</v>
      </c>
      <c r="N945">
        <v>0</v>
      </c>
      <c r="O945" t="s">
        <v>17</v>
      </c>
      <c r="P945">
        <v>12</v>
      </c>
      <c r="Q945" t="s">
        <v>0</v>
      </c>
      <c r="R945">
        <v>11.4</v>
      </c>
      <c r="S945" t="s">
        <v>152</v>
      </c>
      <c r="T945">
        <v>1</v>
      </c>
      <c r="U945" t="s">
        <v>153</v>
      </c>
      <c r="V945">
        <v>4</v>
      </c>
      <c r="W945" t="s">
        <v>151</v>
      </c>
      <c r="X945">
        <v>2582</v>
      </c>
      <c r="Y945" t="s">
        <v>1</v>
      </c>
      <c r="Z945" t="s">
        <v>551</v>
      </c>
      <c r="AA945" t="s">
        <v>512</v>
      </c>
      <c r="AB945" t="s">
        <v>552</v>
      </c>
      <c r="AC945" t="s">
        <v>5</v>
      </c>
      <c r="AD945">
        <v>1</v>
      </c>
      <c r="AE945" t="s">
        <v>4</v>
      </c>
      <c r="AF945">
        <v>0</v>
      </c>
    </row>
    <row r="946" spans="1:114" x14ac:dyDescent="0.25">
      <c r="A946" t="str">
        <f t="shared" si="14"/>
        <v>feynman_test_7_4426</v>
      </c>
      <c r="B946" t="s">
        <v>118</v>
      </c>
      <c r="C946" t="s">
        <v>189</v>
      </c>
      <c r="D946">
        <v>7200</v>
      </c>
      <c r="E946" t="s">
        <v>190</v>
      </c>
      <c r="F946">
        <v>1000000</v>
      </c>
      <c r="G946" t="s">
        <v>191</v>
      </c>
      <c r="H946">
        <v>4426</v>
      </c>
      <c r="I946" t="s">
        <v>192</v>
      </c>
      <c r="J946">
        <v>1E-3</v>
      </c>
      <c r="K946" t="s">
        <v>3</v>
      </c>
      <c r="L946">
        <v>0.9995889</v>
      </c>
      <c r="M946" t="s">
        <v>2</v>
      </c>
      <c r="N946">
        <v>2.5031500000000002E-2</v>
      </c>
      <c r="O946" t="s">
        <v>17</v>
      </c>
      <c r="P946">
        <v>22</v>
      </c>
      <c r="Q946" t="s">
        <v>0</v>
      </c>
      <c r="R946">
        <v>5777.2</v>
      </c>
      <c r="S946" t="s">
        <v>152</v>
      </c>
      <c r="T946">
        <v>7</v>
      </c>
      <c r="U946" t="s">
        <v>153</v>
      </c>
      <c r="V946">
        <v>847</v>
      </c>
      <c r="W946" t="s">
        <v>151</v>
      </c>
      <c r="X946">
        <v>1000361</v>
      </c>
      <c r="Y946" t="s">
        <v>1</v>
      </c>
      <c r="Z946" t="e" cm="1">
        <f t="array" aca="1" ref="Z946" ca="1">-0.1131937007476+(2.954412308854*pow((x0*X1),0.5))+(((-0.0991454981589*X2)*pow(X3,2))*pow(X4,-2))</f>
        <v>#NAME?</v>
      </c>
      <c r="AA946" t="s">
        <v>512</v>
      </c>
      <c r="AB946" t="s">
        <v>2595</v>
      </c>
      <c r="AC946" t="s">
        <v>421</v>
      </c>
      <c r="AD946" t="s">
        <v>2596</v>
      </c>
      <c r="AE946" t="s">
        <v>418</v>
      </c>
      <c r="AF946">
        <v>0.1131937007476</v>
      </c>
      <c r="AG946" t="s">
        <v>5</v>
      </c>
      <c r="AH946">
        <v>0.99958999999999998</v>
      </c>
      <c r="AI946" t="s">
        <v>4</v>
      </c>
      <c r="AJ946">
        <v>2.4937899999999999E-2</v>
      </c>
    </row>
    <row r="947" spans="1:114" x14ac:dyDescent="0.25">
      <c r="A947" t="str">
        <f t="shared" si="14"/>
        <v>feynman_I_43_43_14423</v>
      </c>
      <c r="B947" t="s">
        <v>90</v>
      </c>
      <c r="C947" t="s">
        <v>189</v>
      </c>
      <c r="D947">
        <v>7200</v>
      </c>
      <c r="E947" t="s">
        <v>190</v>
      </c>
      <c r="F947">
        <v>1000000</v>
      </c>
      <c r="G947" t="s">
        <v>191</v>
      </c>
      <c r="H947">
        <v>14423</v>
      </c>
      <c r="I947" t="s">
        <v>192</v>
      </c>
      <c r="J947">
        <v>1E-3</v>
      </c>
      <c r="K947" t="s">
        <v>3</v>
      </c>
      <c r="L947">
        <v>1</v>
      </c>
      <c r="M947" t="s">
        <v>2</v>
      </c>
      <c r="N947">
        <v>0</v>
      </c>
      <c r="O947" t="s">
        <v>17</v>
      </c>
      <c r="P947">
        <v>18</v>
      </c>
      <c r="Q947" t="s">
        <v>0</v>
      </c>
      <c r="R947">
        <v>41</v>
      </c>
      <c r="S947" t="s">
        <v>152</v>
      </c>
      <c r="T947">
        <v>1</v>
      </c>
      <c r="U947" t="s">
        <v>153</v>
      </c>
      <c r="V947">
        <v>7</v>
      </c>
      <c r="W947" t="s">
        <v>151</v>
      </c>
      <c r="X947">
        <v>7472</v>
      </c>
      <c r="Y947" t="s">
        <v>1</v>
      </c>
      <c r="Z947" t="s">
        <v>606</v>
      </c>
      <c r="AA947" t="s">
        <v>512</v>
      </c>
      <c r="AB947" t="s">
        <v>607</v>
      </c>
      <c r="AC947" t="s">
        <v>418</v>
      </c>
      <c r="AD947" t="s">
        <v>442</v>
      </c>
      <c r="AE947" t="s">
        <v>5</v>
      </c>
      <c r="AF947">
        <v>1</v>
      </c>
      <c r="AG947" t="s">
        <v>4</v>
      </c>
      <c r="AH947">
        <v>0</v>
      </c>
    </row>
    <row r="948" spans="1:114" x14ac:dyDescent="0.25">
      <c r="A948" t="str">
        <f t="shared" si="14"/>
        <v>feynman_test_9_21962</v>
      </c>
      <c r="B948" t="s">
        <v>136</v>
      </c>
      <c r="C948" t="s">
        <v>189</v>
      </c>
      <c r="D948">
        <v>7200</v>
      </c>
      <c r="E948" t="s">
        <v>190</v>
      </c>
      <c r="F948">
        <v>1000000</v>
      </c>
      <c r="G948" t="s">
        <v>191</v>
      </c>
      <c r="H948">
        <v>21962</v>
      </c>
      <c r="I948" t="s">
        <v>192</v>
      </c>
      <c r="J948">
        <v>1E-3</v>
      </c>
      <c r="K948" t="s">
        <v>3</v>
      </c>
      <c r="L948">
        <v>0.99998960000000003</v>
      </c>
      <c r="M948" t="s">
        <v>2</v>
      </c>
      <c r="N948">
        <v>21.702334700000002</v>
      </c>
      <c r="O948" t="s">
        <v>17</v>
      </c>
      <c r="P948">
        <v>335</v>
      </c>
      <c r="Q948" t="s">
        <v>0</v>
      </c>
      <c r="R948">
        <v>7200.9</v>
      </c>
      <c r="S948" t="s">
        <v>152</v>
      </c>
      <c r="T948">
        <v>2</v>
      </c>
      <c r="U948" t="s">
        <v>153</v>
      </c>
      <c r="V948">
        <v>45</v>
      </c>
      <c r="W948" t="s">
        <v>151</v>
      </c>
      <c r="X948">
        <v>456653</v>
      </c>
      <c r="Y948" t="s">
        <v>1</v>
      </c>
      <c r="Z948" t="e" cm="1">
        <f t="array" aca="1" ref="Z948" ca="1">-1.0265837322024+((((0.0000018559383*pow(X1,-5))*pow(X4,-4))*pow((x0+EXP(X3)),4))*pow(LOG((X2+SIN((-1+X3)))),4))+((((49.780590426194*pow(X1,-5))*pow(X2,2))*pow(X4,-5))*pow(((1+(0.1*x0))+(-0.1*X3)),4))+((((1.7152121647799*pow(X1,-5))*pow(X4,-5))*pow((x0+X3),4))*pow(LOG((X2+SIN((-1+x0)))),4))+((((869.025989641252*X2)*pow(x0,4))*pow(X1,-5))*pow(X4,-5))+((((-22.0028523639093*pow(x0,2))*pow(X1,-5))*pow(X4,-5))*pow((1+x0),4))+((((-0.0000030861219*pow(X1,-5))*pow(X4,-4))*pow((x0+EXP(X3)),4))*LOG((X2+SIN((-1+X3)))))+(((((0.8070469548573*pow(X1,-5))*pow(X4,-5))*pow((X3+(-0.3183098861838*X2)),4))*pow(LOG(((x0*X2)+SIN(((-1+x0)+X2)))),4))*EXP(x0))+(((((0.3395353771747*pow(4,x0))*pow(X1,-5))*pow(X4,-5))*pow((x0+X3),4))*pow(LOG((X2+SIN((-1+x0)))),4))+(((((-39.4591394544558*pow(x0,4))*pow(X1,-5))*pow(X2,2))*pow(X4,-5))*pow((1+(0.3183098861838*X3)),4))+(((((-0.0120551213091*X2)*pow(X1,-5))*pow(X4,-5))*pow((x0+X3),4))*pow(LOG((pow(X2,2)+SIN((-1+x0)))),4))+(((((-412.372451888663*pow(4,x0))*pow(X1,-5))*pow(X4,-5))*pow(((1+(0.1*x0))+(-0.1*X3)),4))*LOG((X2+(pow(X2,2)*SIN((-1+x0))))))+((((((-0.0074775731024*X2)*pow(4,x0))*pow(X1,-5))*pow(X4,-5))*pow((x0+X3),4))*pow(LOG((pow(X2,2)+SIN((-1+x0)))),4))</f>
        <v>#NAME?</v>
      </c>
      <c r="AA948" t="s">
        <v>512</v>
      </c>
      <c r="AB948" t="s">
        <v>2597</v>
      </c>
      <c r="AC948" t="s">
        <v>421</v>
      </c>
      <c r="AD948" t="s">
        <v>2598</v>
      </c>
      <c r="AE948" t="s">
        <v>421</v>
      </c>
      <c r="AF948" t="s">
        <v>2599</v>
      </c>
      <c r="AG948" t="s">
        <v>418</v>
      </c>
      <c r="AH948" t="s">
        <v>2600</v>
      </c>
      <c r="AI948" t="s">
        <v>421</v>
      </c>
      <c r="AJ948" t="s">
        <v>2601</v>
      </c>
      <c r="AK948" t="s">
        <v>421</v>
      </c>
      <c r="AL948" t="s">
        <v>2602</v>
      </c>
      <c r="AM948" t="s">
        <v>421</v>
      </c>
      <c r="AN948" t="s">
        <v>2599</v>
      </c>
      <c r="AO948" t="s">
        <v>418</v>
      </c>
      <c r="AP948" t="s">
        <v>2600</v>
      </c>
      <c r="AQ948" t="s">
        <v>418</v>
      </c>
      <c r="AR948" t="s">
        <v>2603</v>
      </c>
      <c r="AS948" t="s">
        <v>418</v>
      </c>
      <c r="AT948" t="s">
        <v>2604</v>
      </c>
      <c r="AU948" t="s">
        <v>421</v>
      </c>
      <c r="AV948" t="s">
        <v>2605</v>
      </c>
      <c r="AW948" t="s">
        <v>421</v>
      </c>
      <c r="AX948" t="s">
        <v>2606</v>
      </c>
      <c r="AY948" t="s">
        <v>418</v>
      </c>
      <c r="AZ948" t="s">
        <v>2607</v>
      </c>
      <c r="BA948" t="s">
        <v>418</v>
      </c>
      <c r="BB948" t="s">
        <v>2608</v>
      </c>
      <c r="BC948" t="s">
        <v>421</v>
      </c>
      <c r="BD948" t="s">
        <v>1003</v>
      </c>
      <c r="BE948" t="s">
        <v>421</v>
      </c>
      <c r="BF948" t="s">
        <v>2609</v>
      </c>
      <c r="BG948" t="s">
        <v>418</v>
      </c>
      <c r="BH948" t="s">
        <v>2610</v>
      </c>
      <c r="BI948" t="s">
        <v>421</v>
      </c>
      <c r="BJ948" t="s">
        <v>1003</v>
      </c>
      <c r="BK948" t="s">
        <v>418</v>
      </c>
      <c r="BL948" t="s">
        <v>2611</v>
      </c>
      <c r="BM948" t="s">
        <v>421</v>
      </c>
      <c r="BN948" t="s">
        <v>2598</v>
      </c>
      <c r="BO948" t="s">
        <v>421</v>
      </c>
      <c r="BP948" t="s">
        <v>2599</v>
      </c>
      <c r="BQ948" t="s">
        <v>418</v>
      </c>
      <c r="BR948" t="s">
        <v>2600</v>
      </c>
      <c r="BS948" t="s">
        <v>421</v>
      </c>
      <c r="BT948" t="s">
        <v>2612</v>
      </c>
      <c r="BU948" t="s">
        <v>418</v>
      </c>
      <c r="BV948" t="s">
        <v>2604</v>
      </c>
      <c r="BW948" t="s">
        <v>421</v>
      </c>
      <c r="BX948" t="s">
        <v>1003</v>
      </c>
      <c r="BY948" t="s">
        <v>421</v>
      </c>
      <c r="BZ948" t="s">
        <v>2613</v>
      </c>
      <c r="CA948" t="s">
        <v>421</v>
      </c>
      <c r="CB948" t="s">
        <v>2602</v>
      </c>
      <c r="CC948" t="s">
        <v>421</v>
      </c>
      <c r="CD948" t="s">
        <v>2599</v>
      </c>
      <c r="CE948" t="s">
        <v>418</v>
      </c>
      <c r="CF948" t="s">
        <v>2600</v>
      </c>
      <c r="CG948" t="s">
        <v>421</v>
      </c>
      <c r="CH948" t="s">
        <v>2614</v>
      </c>
      <c r="CI948" t="s">
        <v>421</v>
      </c>
      <c r="CJ948" t="s">
        <v>2615</v>
      </c>
      <c r="CK948" t="s">
        <v>421</v>
      </c>
      <c r="CL948" t="s">
        <v>2599</v>
      </c>
      <c r="CM948" t="s">
        <v>421</v>
      </c>
      <c r="CN948" t="s">
        <v>474</v>
      </c>
      <c r="CO948" t="s">
        <v>418</v>
      </c>
      <c r="CP948" t="s">
        <v>2616</v>
      </c>
      <c r="CQ948" t="s">
        <v>421</v>
      </c>
      <c r="CR948" t="s">
        <v>2617</v>
      </c>
      <c r="CS948" t="s">
        <v>421</v>
      </c>
      <c r="CT948" t="s">
        <v>2618</v>
      </c>
      <c r="CU948" t="s">
        <v>421</v>
      </c>
      <c r="CV948" t="s">
        <v>2619</v>
      </c>
      <c r="CW948" t="s">
        <v>418</v>
      </c>
      <c r="CX948" t="s">
        <v>2607</v>
      </c>
      <c r="CY948" t="s">
        <v>421</v>
      </c>
      <c r="CZ948" t="s">
        <v>2620</v>
      </c>
      <c r="DA948" t="s">
        <v>421</v>
      </c>
      <c r="DB948" t="s">
        <v>2619</v>
      </c>
      <c r="DC948" t="s">
        <v>418</v>
      </c>
      <c r="DD948" t="s">
        <v>2616</v>
      </c>
      <c r="DE948" t="s">
        <v>418</v>
      </c>
      <c r="DF948" t="s">
        <v>2621</v>
      </c>
      <c r="DG948" t="s">
        <v>5</v>
      </c>
      <c r="DH948">
        <v>0.99999039999999995</v>
      </c>
      <c r="DI948" t="s">
        <v>4</v>
      </c>
      <c r="DJ948">
        <v>22.041520899999998</v>
      </c>
    </row>
    <row r="949" spans="1:114" x14ac:dyDescent="0.25">
      <c r="A949" t="str">
        <f t="shared" si="14"/>
        <v>feynman_I_12_1_14423</v>
      </c>
      <c r="B949" t="s">
        <v>37</v>
      </c>
      <c r="C949" t="s">
        <v>189</v>
      </c>
      <c r="D949">
        <v>7200</v>
      </c>
      <c r="E949" t="s">
        <v>190</v>
      </c>
      <c r="F949">
        <v>1000000</v>
      </c>
      <c r="G949" t="s">
        <v>191</v>
      </c>
      <c r="H949">
        <v>14423</v>
      </c>
      <c r="I949" t="s">
        <v>192</v>
      </c>
      <c r="J949">
        <v>1E-3</v>
      </c>
      <c r="K949" t="s">
        <v>3</v>
      </c>
      <c r="L949">
        <v>1</v>
      </c>
      <c r="M949" t="s">
        <v>2</v>
      </c>
      <c r="N949">
        <v>0</v>
      </c>
      <c r="O949" t="s">
        <v>17</v>
      </c>
      <c r="P949">
        <v>6</v>
      </c>
      <c r="Q949" t="s">
        <v>0</v>
      </c>
      <c r="R949">
        <v>2.1</v>
      </c>
      <c r="S949" t="s">
        <v>152</v>
      </c>
      <c r="T949">
        <v>1</v>
      </c>
      <c r="U949" t="s">
        <v>153</v>
      </c>
      <c r="V949">
        <v>2</v>
      </c>
      <c r="W949" t="s">
        <v>151</v>
      </c>
      <c r="X949">
        <v>519</v>
      </c>
      <c r="Y949" t="s">
        <v>1</v>
      </c>
      <c r="Z949" t="s">
        <v>519</v>
      </c>
      <c r="AA949" t="s">
        <v>512</v>
      </c>
      <c r="AB949" t="s">
        <v>520</v>
      </c>
      <c r="AC949" t="s">
        <v>5</v>
      </c>
      <c r="AD949">
        <v>1</v>
      </c>
      <c r="AE949" t="s">
        <v>4</v>
      </c>
      <c r="AF949">
        <v>0</v>
      </c>
    </row>
    <row r="950" spans="1:114" x14ac:dyDescent="0.25">
      <c r="A950" t="str">
        <f t="shared" si="14"/>
        <v>feynman_II_3_24_14423</v>
      </c>
      <c r="B950" t="s">
        <v>46</v>
      </c>
      <c r="C950" t="s">
        <v>189</v>
      </c>
      <c r="D950">
        <v>7200</v>
      </c>
      <c r="E950" t="s">
        <v>190</v>
      </c>
      <c r="F950">
        <v>1000000</v>
      </c>
      <c r="G950" t="s">
        <v>191</v>
      </c>
      <c r="H950">
        <v>14423</v>
      </c>
      <c r="I950" t="s">
        <v>192</v>
      </c>
      <c r="J950">
        <v>1E-3</v>
      </c>
      <c r="K950" t="s">
        <v>3</v>
      </c>
      <c r="L950">
        <v>1</v>
      </c>
      <c r="M950" t="s">
        <v>2</v>
      </c>
      <c r="N950">
        <v>0</v>
      </c>
      <c r="O950" t="s">
        <v>17</v>
      </c>
      <c r="P950">
        <v>8</v>
      </c>
      <c r="Q950" t="s">
        <v>0</v>
      </c>
      <c r="R950">
        <v>8.5</v>
      </c>
      <c r="S950" t="s">
        <v>152</v>
      </c>
      <c r="T950">
        <v>1</v>
      </c>
      <c r="U950" t="s">
        <v>153</v>
      </c>
      <c r="V950">
        <v>3</v>
      </c>
      <c r="W950" t="s">
        <v>151</v>
      </c>
      <c r="X950">
        <v>1659</v>
      </c>
      <c r="Y950" t="s">
        <v>1</v>
      </c>
      <c r="Z950" t="s">
        <v>531</v>
      </c>
      <c r="AA950" t="s">
        <v>512</v>
      </c>
      <c r="AB950" t="s">
        <v>532</v>
      </c>
      <c r="AC950" t="s">
        <v>5</v>
      </c>
      <c r="AD950">
        <v>1</v>
      </c>
      <c r="AE950" t="s">
        <v>4</v>
      </c>
      <c r="AF950">
        <v>0</v>
      </c>
    </row>
    <row r="951" spans="1:114" x14ac:dyDescent="0.25">
      <c r="A951" t="str">
        <f t="shared" si="14"/>
        <v>feynman_II_38_3_14423</v>
      </c>
      <c r="B951" t="s">
        <v>101</v>
      </c>
      <c r="C951" t="s">
        <v>189</v>
      </c>
      <c r="D951">
        <v>7200</v>
      </c>
      <c r="E951" t="s">
        <v>190</v>
      </c>
      <c r="F951">
        <v>1000000</v>
      </c>
      <c r="G951" t="s">
        <v>191</v>
      </c>
      <c r="H951">
        <v>14423</v>
      </c>
      <c r="I951" t="s">
        <v>192</v>
      </c>
      <c r="J951">
        <v>1E-3</v>
      </c>
      <c r="K951" t="s">
        <v>3</v>
      </c>
      <c r="L951">
        <v>1</v>
      </c>
      <c r="M951" t="s">
        <v>2</v>
      </c>
      <c r="N951">
        <v>0</v>
      </c>
      <c r="O951" t="s">
        <v>17</v>
      </c>
      <c r="P951">
        <v>12</v>
      </c>
      <c r="Q951" t="s">
        <v>0</v>
      </c>
      <c r="R951">
        <v>11.9</v>
      </c>
      <c r="S951" t="s">
        <v>152</v>
      </c>
      <c r="T951">
        <v>1</v>
      </c>
      <c r="U951" t="s">
        <v>153</v>
      </c>
      <c r="V951">
        <v>4</v>
      </c>
      <c r="W951" t="s">
        <v>151</v>
      </c>
      <c r="X951">
        <v>2677</v>
      </c>
      <c r="Y951" t="s">
        <v>1</v>
      </c>
      <c r="Z951" t="s">
        <v>551</v>
      </c>
      <c r="AA951" t="s">
        <v>512</v>
      </c>
      <c r="AB951" t="s">
        <v>552</v>
      </c>
      <c r="AC951" t="s">
        <v>5</v>
      </c>
      <c r="AD951">
        <v>1</v>
      </c>
      <c r="AE951" t="s">
        <v>4</v>
      </c>
      <c r="AF951">
        <v>0</v>
      </c>
    </row>
    <row r="952" spans="1:114" x14ac:dyDescent="0.25">
      <c r="A952" t="str">
        <f t="shared" si="14"/>
        <v>feynman_III_15_14_14423</v>
      </c>
      <c r="B952" t="s">
        <v>84</v>
      </c>
      <c r="C952" t="s">
        <v>189</v>
      </c>
      <c r="D952">
        <v>7200</v>
      </c>
      <c r="E952" t="s">
        <v>190</v>
      </c>
      <c r="F952">
        <v>1000000</v>
      </c>
      <c r="G952" t="s">
        <v>191</v>
      </c>
      <c r="H952">
        <v>14423</v>
      </c>
      <c r="I952" t="s">
        <v>192</v>
      </c>
      <c r="J952">
        <v>1E-3</v>
      </c>
      <c r="K952" t="s">
        <v>3</v>
      </c>
      <c r="L952">
        <v>1</v>
      </c>
      <c r="M952" t="s">
        <v>2</v>
      </c>
      <c r="N952">
        <v>0</v>
      </c>
      <c r="O952" t="s">
        <v>17</v>
      </c>
      <c r="P952">
        <v>14</v>
      </c>
      <c r="Q952" t="s">
        <v>0</v>
      </c>
      <c r="R952">
        <v>17.2</v>
      </c>
      <c r="S952" t="s">
        <v>152</v>
      </c>
      <c r="T952">
        <v>1</v>
      </c>
      <c r="U952" t="s">
        <v>153</v>
      </c>
      <c r="V952">
        <v>5</v>
      </c>
      <c r="W952" t="s">
        <v>151</v>
      </c>
      <c r="X952">
        <v>3635</v>
      </c>
      <c r="Y952" t="s">
        <v>1</v>
      </c>
      <c r="Z952" t="s">
        <v>567</v>
      </c>
      <c r="AA952" t="s">
        <v>512</v>
      </c>
      <c r="AB952" t="s">
        <v>568</v>
      </c>
      <c r="AC952" t="s">
        <v>5</v>
      </c>
      <c r="AD952">
        <v>1</v>
      </c>
      <c r="AE952" t="s">
        <v>4</v>
      </c>
      <c r="AF952">
        <v>0</v>
      </c>
    </row>
    <row r="953" spans="1:114" x14ac:dyDescent="0.25">
      <c r="A953" t="str">
        <f t="shared" si="14"/>
        <v>feynman_I_12_11_14423</v>
      </c>
      <c r="B953" t="s">
        <v>130</v>
      </c>
      <c r="C953" t="s">
        <v>189</v>
      </c>
      <c r="D953">
        <v>7200</v>
      </c>
      <c r="E953" t="s">
        <v>190</v>
      </c>
      <c r="F953">
        <v>1000000</v>
      </c>
      <c r="G953" t="s">
        <v>191</v>
      </c>
      <c r="H953">
        <v>14423</v>
      </c>
      <c r="I953" t="s">
        <v>192</v>
      </c>
      <c r="J953">
        <v>1E-3</v>
      </c>
      <c r="K953" t="s">
        <v>3</v>
      </c>
      <c r="L953">
        <v>1</v>
      </c>
      <c r="M953" t="s">
        <v>2</v>
      </c>
      <c r="N953">
        <v>0</v>
      </c>
      <c r="O953" t="s">
        <v>17</v>
      </c>
      <c r="P953">
        <v>19</v>
      </c>
      <c r="Q953" t="s">
        <v>0</v>
      </c>
      <c r="R953">
        <v>37.9</v>
      </c>
      <c r="S953" t="s">
        <v>152</v>
      </c>
      <c r="T953">
        <v>1</v>
      </c>
      <c r="U953" t="s">
        <v>153</v>
      </c>
      <c r="V953">
        <v>7</v>
      </c>
      <c r="W953" t="s">
        <v>151</v>
      </c>
      <c r="X953">
        <v>7526</v>
      </c>
      <c r="Y953" t="s">
        <v>1</v>
      </c>
      <c r="Z953" t="s">
        <v>684</v>
      </c>
      <c r="AA953" t="s">
        <v>512</v>
      </c>
      <c r="AB953" t="s">
        <v>977</v>
      </c>
      <c r="AC953" t="s">
        <v>421</v>
      </c>
      <c r="AD953" t="s">
        <v>978</v>
      </c>
      <c r="AE953" t="s">
        <v>5</v>
      </c>
      <c r="AF953">
        <v>1</v>
      </c>
      <c r="AG953" t="s">
        <v>4</v>
      </c>
      <c r="AH953">
        <v>0</v>
      </c>
    </row>
    <row r="954" spans="1:114" x14ac:dyDescent="0.25">
      <c r="A954" t="str">
        <f t="shared" si="14"/>
        <v>feynman_I_24_6_14423</v>
      </c>
      <c r="B954" t="s">
        <v>106</v>
      </c>
      <c r="C954" t="s">
        <v>189</v>
      </c>
      <c r="D954">
        <v>7200</v>
      </c>
      <c r="E954" t="s">
        <v>190</v>
      </c>
      <c r="F954">
        <v>1000000</v>
      </c>
      <c r="G954" t="s">
        <v>191</v>
      </c>
      <c r="H954">
        <v>14423</v>
      </c>
      <c r="I954" t="s">
        <v>192</v>
      </c>
      <c r="J954">
        <v>1E-3</v>
      </c>
      <c r="K954" t="s">
        <v>3</v>
      </c>
      <c r="L954">
        <v>1</v>
      </c>
      <c r="M954" t="s">
        <v>2</v>
      </c>
      <c r="N954">
        <v>0</v>
      </c>
      <c r="O954" t="s">
        <v>17</v>
      </c>
      <c r="P954">
        <v>24</v>
      </c>
      <c r="Q954" t="s">
        <v>0</v>
      </c>
      <c r="R954">
        <v>128.4</v>
      </c>
      <c r="S954" t="s">
        <v>152</v>
      </c>
      <c r="T954">
        <v>1</v>
      </c>
      <c r="U954" t="s">
        <v>153</v>
      </c>
      <c r="V954">
        <v>11</v>
      </c>
      <c r="W954" t="s">
        <v>151</v>
      </c>
      <c r="X954">
        <v>18992</v>
      </c>
      <c r="Y954" t="s">
        <v>1</v>
      </c>
      <c r="Z954" t="s">
        <v>654</v>
      </c>
      <c r="AA954" t="s">
        <v>512</v>
      </c>
      <c r="AB954" t="s">
        <v>655</v>
      </c>
      <c r="AC954" t="s">
        <v>421</v>
      </c>
      <c r="AD954" t="s">
        <v>507</v>
      </c>
      <c r="AE954" t="s">
        <v>5</v>
      </c>
      <c r="AF954">
        <v>1</v>
      </c>
      <c r="AG954" t="s">
        <v>4</v>
      </c>
      <c r="AH954">
        <v>0</v>
      </c>
    </row>
    <row r="955" spans="1:114" x14ac:dyDescent="0.25">
      <c r="A955" t="str">
        <f t="shared" si="14"/>
        <v>strogatz_predprey2_14423</v>
      </c>
      <c r="B955" t="s">
        <v>28</v>
      </c>
      <c r="C955" t="s">
        <v>189</v>
      </c>
      <c r="D955">
        <v>7200</v>
      </c>
      <c r="E955" t="s">
        <v>190</v>
      </c>
      <c r="F955">
        <v>1000000</v>
      </c>
      <c r="G955" t="s">
        <v>191</v>
      </c>
      <c r="H955">
        <v>14423</v>
      </c>
      <c r="I955" t="s">
        <v>192</v>
      </c>
      <c r="J955">
        <v>1E-3</v>
      </c>
      <c r="K955" t="s">
        <v>3</v>
      </c>
      <c r="L955">
        <v>1</v>
      </c>
      <c r="M955" t="s">
        <v>2</v>
      </c>
      <c r="N955">
        <v>0</v>
      </c>
      <c r="O955" t="s">
        <v>17</v>
      </c>
      <c r="P955">
        <v>20</v>
      </c>
      <c r="Q955" t="s">
        <v>0</v>
      </c>
      <c r="R955">
        <v>816.7</v>
      </c>
      <c r="S955" t="s">
        <v>152</v>
      </c>
      <c r="T955">
        <v>7</v>
      </c>
      <c r="U955" t="s">
        <v>153</v>
      </c>
      <c r="V955">
        <v>199</v>
      </c>
      <c r="W955" t="s">
        <v>151</v>
      </c>
      <c r="X955">
        <v>323657</v>
      </c>
      <c r="Y955" t="s">
        <v>1</v>
      </c>
      <c r="Z955" t="s">
        <v>840</v>
      </c>
      <c r="AA955" t="s">
        <v>512</v>
      </c>
      <c r="AB955" t="s">
        <v>1147</v>
      </c>
      <c r="AC955" t="s">
        <v>421</v>
      </c>
      <c r="AD955" t="s">
        <v>443</v>
      </c>
      <c r="AE955" t="s">
        <v>421</v>
      </c>
      <c r="AF955" t="s">
        <v>454</v>
      </c>
      <c r="AG955" t="s">
        <v>418</v>
      </c>
      <c r="AH955" t="s">
        <v>444</v>
      </c>
      <c r="AI955" t="s">
        <v>5</v>
      </c>
      <c r="AJ955">
        <v>1</v>
      </c>
      <c r="AK955" t="s">
        <v>4</v>
      </c>
      <c r="AL955">
        <v>0</v>
      </c>
    </row>
    <row r="956" spans="1:114" x14ac:dyDescent="0.25">
      <c r="A956" t="str">
        <f t="shared" si="14"/>
        <v>feynman_I_13_4_14423</v>
      </c>
      <c r="B956" t="s">
        <v>107</v>
      </c>
      <c r="C956" t="s">
        <v>189</v>
      </c>
      <c r="D956">
        <v>7200</v>
      </c>
      <c r="E956" t="s">
        <v>190</v>
      </c>
      <c r="F956">
        <v>1000000</v>
      </c>
      <c r="G956" t="s">
        <v>191</v>
      </c>
      <c r="H956">
        <v>14423</v>
      </c>
      <c r="I956" t="s">
        <v>192</v>
      </c>
      <c r="J956">
        <v>1E-3</v>
      </c>
      <c r="K956" t="s">
        <v>3</v>
      </c>
      <c r="L956">
        <v>1</v>
      </c>
      <c r="M956" t="s">
        <v>2</v>
      </c>
      <c r="N956">
        <v>0</v>
      </c>
      <c r="O956" t="s">
        <v>17</v>
      </c>
      <c r="P956">
        <v>24</v>
      </c>
      <c r="Q956" t="s">
        <v>0</v>
      </c>
      <c r="R956">
        <v>79</v>
      </c>
      <c r="S956" t="s">
        <v>152</v>
      </c>
      <c r="T956">
        <v>1</v>
      </c>
      <c r="U956" t="s">
        <v>153</v>
      </c>
      <c r="V956">
        <v>10</v>
      </c>
      <c r="W956" t="s">
        <v>151</v>
      </c>
      <c r="X956">
        <v>12137</v>
      </c>
      <c r="Y956" t="s">
        <v>1</v>
      </c>
      <c r="Z956" t="s">
        <v>2622</v>
      </c>
      <c r="AA956" t="s">
        <v>512</v>
      </c>
      <c r="AB956" t="s">
        <v>1347</v>
      </c>
      <c r="AC956" t="s">
        <v>421</v>
      </c>
      <c r="AD956" t="s">
        <v>2623</v>
      </c>
      <c r="AE956" t="s">
        <v>421</v>
      </c>
      <c r="AF956" t="s">
        <v>2624</v>
      </c>
      <c r="AG956" t="s">
        <v>5</v>
      </c>
      <c r="AH956">
        <v>1</v>
      </c>
      <c r="AI956" t="s">
        <v>4</v>
      </c>
      <c r="AJ956">
        <v>0</v>
      </c>
    </row>
    <row r="957" spans="1:114" x14ac:dyDescent="0.25">
      <c r="A957" t="str">
        <f t="shared" si="14"/>
        <v>feynman_test_13_29910</v>
      </c>
      <c r="B957" t="s">
        <v>132</v>
      </c>
      <c r="C957" t="s">
        <v>189</v>
      </c>
      <c r="D957">
        <v>7200</v>
      </c>
      <c r="E957" t="s">
        <v>190</v>
      </c>
      <c r="F957">
        <v>1000000</v>
      </c>
      <c r="G957" t="s">
        <v>191</v>
      </c>
      <c r="H957">
        <v>29910</v>
      </c>
      <c r="I957" t="s">
        <v>192</v>
      </c>
      <c r="J957">
        <v>1E-3</v>
      </c>
      <c r="K957" t="s">
        <v>3</v>
      </c>
      <c r="L957">
        <v>0.98780060000000003</v>
      </c>
      <c r="M957" t="s">
        <v>2</v>
      </c>
      <c r="N957">
        <v>1.6925E-3</v>
      </c>
      <c r="O957" t="s">
        <v>17</v>
      </c>
      <c r="P957">
        <v>23</v>
      </c>
      <c r="Q957" t="s">
        <v>0</v>
      </c>
      <c r="R957">
        <v>6559.4</v>
      </c>
      <c r="S957" t="s">
        <v>152</v>
      </c>
      <c r="T957">
        <v>8</v>
      </c>
      <c r="U957" t="s">
        <v>153</v>
      </c>
      <c r="V957">
        <v>825</v>
      </c>
      <c r="W957" t="s">
        <v>151</v>
      </c>
      <c r="X957">
        <v>1001195</v>
      </c>
      <c r="Y957" t="s">
        <v>1</v>
      </c>
      <c r="Z957" t="s">
        <v>2625</v>
      </c>
      <c r="AA957" t="s">
        <v>512</v>
      </c>
      <c r="AB957" t="s">
        <v>2626</v>
      </c>
      <c r="AC957" t="s">
        <v>418</v>
      </c>
      <c r="AD957" t="s">
        <v>1496</v>
      </c>
      <c r="AE957" t="s">
        <v>421</v>
      </c>
      <c r="AF957" t="s">
        <v>674</v>
      </c>
      <c r="AG957" t="s">
        <v>421</v>
      </c>
      <c r="AH957">
        <v>6.1905754559999997E-4</v>
      </c>
      <c r="AI957" t="s">
        <v>5</v>
      </c>
      <c r="AJ957">
        <v>0.98726170000000002</v>
      </c>
      <c r="AK957" t="s">
        <v>4</v>
      </c>
      <c r="AL957">
        <v>1.7386999999999999E-3</v>
      </c>
    </row>
    <row r="958" spans="1:114" x14ac:dyDescent="0.25">
      <c r="A958" t="str">
        <f t="shared" si="14"/>
        <v>strogatz_lv1_14423</v>
      </c>
      <c r="B958" t="s">
        <v>29</v>
      </c>
      <c r="C958" t="s">
        <v>189</v>
      </c>
      <c r="D958">
        <v>7200</v>
      </c>
      <c r="E958" t="s">
        <v>190</v>
      </c>
      <c r="F958">
        <v>1000000</v>
      </c>
      <c r="G958" t="s">
        <v>191</v>
      </c>
      <c r="H958">
        <v>14423</v>
      </c>
      <c r="I958" t="s">
        <v>192</v>
      </c>
      <c r="J958">
        <v>1E-3</v>
      </c>
      <c r="K958" t="s">
        <v>3</v>
      </c>
      <c r="L958">
        <v>1</v>
      </c>
      <c r="M958" t="s">
        <v>2</v>
      </c>
      <c r="N958">
        <v>0</v>
      </c>
      <c r="O958" t="s">
        <v>17</v>
      </c>
      <c r="P958">
        <v>16</v>
      </c>
      <c r="Q958" t="s">
        <v>0</v>
      </c>
      <c r="R958">
        <v>224.6</v>
      </c>
      <c r="S958" t="s">
        <v>152</v>
      </c>
      <c r="T958">
        <v>10</v>
      </c>
      <c r="U958" t="s">
        <v>153</v>
      </c>
      <c r="V958">
        <v>77</v>
      </c>
      <c r="W958" t="s">
        <v>151</v>
      </c>
      <c r="X958">
        <v>102108</v>
      </c>
      <c r="Y958" t="s">
        <v>1</v>
      </c>
      <c r="Z958" t="s">
        <v>619</v>
      </c>
      <c r="AA958" t="s">
        <v>512</v>
      </c>
      <c r="AB958" t="e" cm="1">
        <f t="array" ref="AB958">-2*x0*X1</f>
        <v>#NAME?</v>
      </c>
      <c r="AC958" t="s">
        <v>421</v>
      </c>
      <c r="AD958" t="s">
        <v>450</v>
      </c>
      <c r="AE958" t="s">
        <v>418</v>
      </c>
      <c r="AF958" t="s">
        <v>451</v>
      </c>
      <c r="AG958" t="s">
        <v>5</v>
      </c>
      <c r="AH958">
        <v>1</v>
      </c>
      <c r="AI958" t="s">
        <v>4</v>
      </c>
      <c r="AJ958">
        <v>0</v>
      </c>
    </row>
    <row r="959" spans="1:114" x14ac:dyDescent="0.25">
      <c r="A959" t="str">
        <f t="shared" si="14"/>
        <v>strogatz_barmag1_14423</v>
      </c>
      <c r="B959" t="s">
        <v>21</v>
      </c>
      <c r="C959" t="s">
        <v>189</v>
      </c>
      <c r="D959">
        <v>7200</v>
      </c>
      <c r="E959" t="s">
        <v>190</v>
      </c>
      <c r="F959">
        <v>1000000</v>
      </c>
      <c r="G959" t="s">
        <v>191</v>
      </c>
      <c r="H959">
        <v>14423</v>
      </c>
      <c r="I959" t="s">
        <v>192</v>
      </c>
      <c r="J959">
        <v>1E-3</v>
      </c>
      <c r="K959" t="s">
        <v>3</v>
      </c>
      <c r="L959">
        <v>0.98631409999999997</v>
      </c>
      <c r="M959" t="s">
        <v>2</v>
      </c>
      <c r="N959">
        <v>2.5594100000000002E-2</v>
      </c>
      <c r="O959" t="s">
        <v>17</v>
      </c>
      <c r="P959">
        <v>27</v>
      </c>
      <c r="Q959" t="s">
        <v>0</v>
      </c>
      <c r="R959">
        <v>2020.7</v>
      </c>
      <c r="S959" t="s">
        <v>152</v>
      </c>
      <c r="T959">
        <v>14</v>
      </c>
      <c r="U959" t="s">
        <v>153</v>
      </c>
      <c r="V959">
        <v>1010</v>
      </c>
      <c r="W959" t="s">
        <v>151</v>
      </c>
      <c r="X959">
        <v>1000260</v>
      </c>
      <c r="Y959" t="s">
        <v>1</v>
      </c>
      <c r="Z959" t="s">
        <v>2627</v>
      </c>
      <c r="AA959" t="s">
        <v>512</v>
      </c>
      <c r="AB959" t="e" cm="1">
        <f t="array" ref="AB959">-0.5502869584909*x0</f>
        <v>#NAME?</v>
      </c>
      <c r="AC959" t="s">
        <v>418</v>
      </c>
      <c r="AD959" t="s">
        <v>2628</v>
      </c>
      <c r="AE959" t="s">
        <v>421</v>
      </c>
      <c r="AF959" t="s">
        <v>2629</v>
      </c>
      <c r="AG959" t="s">
        <v>418</v>
      </c>
      <c r="AH959" t="s">
        <v>2630</v>
      </c>
      <c r="AI959" t="s">
        <v>418</v>
      </c>
      <c r="AJ959" t="s">
        <v>2631</v>
      </c>
      <c r="AK959" t="s">
        <v>421</v>
      </c>
      <c r="AL959">
        <v>3.9370671767905998</v>
      </c>
      <c r="AM959" t="s">
        <v>5</v>
      </c>
      <c r="AN959">
        <v>0.98758210000000002</v>
      </c>
      <c r="AO959" t="s">
        <v>4</v>
      </c>
      <c r="AP959">
        <v>2.6982599999999999E-2</v>
      </c>
    </row>
    <row r="960" spans="1:114" x14ac:dyDescent="0.25">
      <c r="A960" t="str">
        <f t="shared" si="14"/>
        <v>feynman_II_21_32_14423</v>
      </c>
      <c r="B960" t="s">
        <v>134</v>
      </c>
      <c r="C960" t="s">
        <v>189</v>
      </c>
      <c r="D960">
        <v>7200</v>
      </c>
      <c r="E960" t="s">
        <v>190</v>
      </c>
      <c r="F960">
        <v>1000000</v>
      </c>
      <c r="G960" t="s">
        <v>191</v>
      </c>
      <c r="H960">
        <v>14423</v>
      </c>
      <c r="I960" t="s">
        <v>192</v>
      </c>
      <c r="J960">
        <v>1E-3</v>
      </c>
      <c r="K960" t="s">
        <v>3</v>
      </c>
      <c r="L960">
        <v>1</v>
      </c>
      <c r="M960" t="s">
        <v>2</v>
      </c>
      <c r="N960">
        <v>0</v>
      </c>
      <c r="O960" t="s">
        <v>17</v>
      </c>
      <c r="P960">
        <v>22</v>
      </c>
      <c r="Q960" t="s">
        <v>0</v>
      </c>
      <c r="R960">
        <v>99.5</v>
      </c>
      <c r="S960" t="s">
        <v>152</v>
      </c>
      <c r="T960">
        <v>3</v>
      </c>
      <c r="U960" t="s">
        <v>153</v>
      </c>
      <c r="V960">
        <v>11</v>
      </c>
      <c r="W960" t="s">
        <v>151</v>
      </c>
      <c r="X960">
        <v>16944</v>
      </c>
      <c r="Y960" t="s">
        <v>1</v>
      </c>
      <c r="Z960" t="s">
        <v>624</v>
      </c>
      <c r="AA960" t="s">
        <v>512</v>
      </c>
      <c r="AB960" t="s">
        <v>625</v>
      </c>
      <c r="AC960" t="s">
        <v>418</v>
      </c>
      <c r="AD960" t="s">
        <v>453</v>
      </c>
      <c r="AE960" t="s">
        <v>5</v>
      </c>
      <c r="AF960">
        <v>1</v>
      </c>
      <c r="AG960" t="s">
        <v>4</v>
      </c>
      <c r="AH960">
        <v>0</v>
      </c>
    </row>
    <row r="961" spans="1:70" x14ac:dyDescent="0.25">
      <c r="A961" t="str">
        <f t="shared" si="14"/>
        <v>feynman_II_6_15b_4426</v>
      </c>
      <c r="B961" t="s">
        <v>115</v>
      </c>
      <c r="C961" t="s">
        <v>189</v>
      </c>
      <c r="D961">
        <v>7200</v>
      </c>
      <c r="E961" t="s">
        <v>190</v>
      </c>
      <c r="F961">
        <v>1000000</v>
      </c>
      <c r="G961" t="s">
        <v>191</v>
      </c>
      <c r="H961">
        <v>4426</v>
      </c>
      <c r="I961" t="s">
        <v>192</v>
      </c>
      <c r="J961">
        <v>1E-3</v>
      </c>
      <c r="K961" t="s">
        <v>3</v>
      </c>
      <c r="L961">
        <v>0.94695220000000002</v>
      </c>
      <c r="M961" t="s">
        <v>2</v>
      </c>
      <c r="N961">
        <v>6.8821999999999998E-3</v>
      </c>
      <c r="O961" t="s">
        <v>17</v>
      </c>
      <c r="P961">
        <v>51</v>
      </c>
      <c r="Q961" t="s">
        <v>0</v>
      </c>
      <c r="R961">
        <v>7200.5</v>
      </c>
      <c r="S961" t="s">
        <v>152</v>
      </c>
      <c r="T961">
        <v>11</v>
      </c>
      <c r="U961" t="s">
        <v>153</v>
      </c>
      <c r="V961">
        <v>311</v>
      </c>
      <c r="W961" t="s">
        <v>151</v>
      </c>
      <c r="X961">
        <v>995452</v>
      </c>
      <c r="Y961" t="s">
        <v>1</v>
      </c>
      <c r="Z961" t="s">
        <v>2632</v>
      </c>
      <c r="AA961" t="s">
        <v>512</v>
      </c>
      <c r="AB961" t="s">
        <v>2633</v>
      </c>
      <c r="AC961" t="s">
        <v>421</v>
      </c>
      <c r="AD961" t="s">
        <v>1169</v>
      </c>
      <c r="AE961" t="s">
        <v>421</v>
      </c>
      <c r="AF961" t="s">
        <v>2634</v>
      </c>
      <c r="AG961" t="s">
        <v>421</v>
      </c>
      <c r="AH961" t="s">
        <v>2635</v>
      </c>
      <c r="AI961" t="s">
        <v>421</v>
      </c>
      <c r="AJ961" t="s">
        <v>2086</v>
      </c>
      <c r="AK961" t="s">
        <v>5</v>
      </c>
      <c r="AL961">
        <v>0.94877290000000003</v>
      </c>
      <c r="AM961" t="s">
        <v>4</v>
      </c>
      <c r="AN961">
        <v>6.7130999999999996E-3</v>
      </c>
    </row>
    <row r="962" spans="1:70" x14ac:dyDescent="0.25">
      <c r="A962" t="str">
        <f t="shared" si="14"/>
        <v>feynman_test_12_14423</v>
      </c>
      <c r="B962" t="s">
        <v>124</v>
      </c>
      <c r="C962" t="s">
        <v>189</v>
      </c>
      <c r="D962">
        <v>7200</v>
      </c>
      <c r="E962" t="s">
        <v>190</v>
      </c>
      <c r="F962">
        <v>1000000</v>
      </c>
      <c r="G962" t="s">
        <v>191</v>
      </c>
      <c r="H962">
        <v>14423</v>
      </c>
      <c r="I962" t="s">
        <v>192</v>
      </c>
      <c r="J962">
        <v>1E-3</v>
      </c>
      <c r="K962" t="s">
        <v>3</v>
      </c>
      <c r="L962">
        <v>0.99999830000000001</v>
      </c>
      <c r="M962" t="s">
        <v>2</v>
      </c>
      <c r="N962">
        <v>1.8872E-2</v>
      </c>
      <c r="O962" t="s">
        <v>17</v>
      </c>
      <c r="P962">
        <v>10</v>
      </c>
      <c r="Q962" t="s">
        <v>0</v>
      </c>
      <c r="R962">
        <v>6775.5</v>
      </c>
      <c r="S962" t="s">
        <v>152</v>
      </c>
      <c r="T962">
        <v>3</v>
      </c>
      <c r="U962" t="s">
        <v>153</v>
      </c>
      <c r="V962">
        <v>586</v>
      </c>
      <c r="W962" t="s">
        <v>151</v>
      </c>
      <c r="X962">
        <v>1000169</v>
      </c>
      <c r="Y962" t="s">
        <v>1</v>
      </c>
      <c r="Z962" t="s">
        <v>634</v>
      </c>
      <c r="AA962" t="s">
        <v>512</v>
      </c>
      <c r="AB962" t="s">
        <v>635</v>
      </c>
      <c r="AC962" t="s">
        <v>5</v>
      </c>
      <c r="AD962">
        <v>0.99999839999999995</v>
      </c>
      <c r="AE962" t="s">
        <v>4</v>
      </c>
      <c r="AF962">
        <v>1.8344099999999999E-2</v>
      </c>
    </row>
    <row r="963" spans="1:70" x14ac:dyDescent="0.25">
      <c r="A963" t="str">
        <f t="shared" si="14"/>
        <v>feynman_III_14_14_4426</v>
      </c>
      <c r="B963" t="s">
        <v>119</v>
      </c>
      <c r="C963" t="s">
        <v>189</v>
      </c>
      <c r="D963">
        <v>7200</v>
      </c>
      <c r="E963" t="s">
        <v>190</v>
      </c>
      <c r="F963">
        <v>1000000</v>
      </c>
      <c r="G963" t="s">
        <v>191</v>
      </c>
      <c r="H963">
        <v>4426</v>
      </c>
      <c r="I963" t="s">
        <v>192</v>
      </c>
      <c r="J963">
        <v>1E-3</v>
      </c>
      <c r="K963" t="s">
        <v>3</v>
      </c>
      <c r="L963">
        <v>0.99991350000000001</v>
      </c>
      <c r="M963" t="s">
        <v>2</v>
      </c>
      <c r="N963">
        <v>6.3231200000000001E-2</v>
      </c>
      <c r="O963" t="s">
        <v>17</v>
      </c>
      <c r="P963">
        <v>47</v>
      </c>
      <c r="Q963" t="s">
        <v>0</v>
      </c>
      <c r="R963">
        <v>7203.3</v>
      </c>
      <c r="S963" t="s">
        <v>152</v>
      </c>
      <c r="T963">
        <v>4</v>
      </c>
      <c r="U963" t="s">
        <v>153</v>
      </c>
      <c r="V963">
        <v>224</v>
      </c>
      <c r="W963" t="s">
        <v>151</v>
      </c>
      <c r="X963">
        <v>894763</v>
      </c>
      <c r="Y963" t="s">
        <v>1</v>
      </c>
      <c r="Z963" t="s">
        <v>2636</v>
      </c>
      <c r="AA963" t="s">
        <v>512</v>
      </c>
      <c r="AB963" t="s">
        <v>2637</v>
      </c>
      <c r="AC963" t="s">
        <v>418</v>
      </c>
      <c r="AD963" t="s">
        <v>2638</v>
      </c>
      <c r="AE963" t="s">
        <v>421</v>
      </c>
      <c r="AF963" t="s">
        <v>2639</v>
      </c>
      <c r="AG963" t="s">
        <v>5</v>
      </c>
      <c r="AH963">
        <v>0.99992230000000004</v>
      </c>
      <c r="AI963" t="s">
        <v>4</v>
      </c>
      <c r="AJ963">
        <v>6.3184199999999996E-2</v>
      </c>
    </row>
    <row r="964" spans="1:70" x14ac:dyDescent="0.25">
      <c r="A964" t="str">
        <f t="shared" ref="A964:A1027" si="15">CONCATENATE(B964, "_", H964)</f>
        <v>feynman_I_50_26_21962</v>
      </c>
      <c r="B964" t="s">
        <v>105</v>
      </c>
      <c r="C964" t="s">
        <v>189</v>
      </c>
      <c r="D964">
        <v>7200</v>
      </c>
      <c r="E964" t="s">
        <v>190</v>
      </c>
      <c r="F964">
        <v>1000000</v>
      </c>
      <c r="G964" t="s">
        <v>191</v>
      </c>
      <c r="H964">
        <v>21962</v>
      </c>
      <c r="I964" t="s">
        <v>192</v>
      </c>
      <c r="J964">
        <v>1E-3</v>
      </c>
      <c r="K964" t="s">
        <v>3</v>
      </c>
      <c r="L964">
        <v>0.87837140000000002</v>
      </c>
      <c r="M964" t="s">
        <v>2</v>
      </c>
      <c r="N964">
        <v>0.68426019999999999</v>
      </c>
      <c r="O964" t="s">
        <v>17</v>
      </c>
      <c r="P964">
        <v>83</v>
      </c>
      <c r="Q964" t="s">
        <v>0</v>
      </c>
      <c r="R964">
        <v>7202.4</v>
      </c>
      <c r="S964" t="s">
        <v>152</v>
      </c>
      <c r="T964">
        <v>2</v>
      </c>
      <c r="U964" t="s">
        <v>153</v>
      </c>
      <c r="V964">
        <v>141</v>
      </c>
      <c r="W964" t="s">
        <v>151</v>
      </c>
      <c r="X964">
        <v>774880</v>
      </c>
      <c r="Y964" t="s">
        <v>1</v>
      </c>
      <c r="Z964" t="e" cm="1">
        <f t="array" aca="1" ref="Z964" ca="1">-1.939634380143+((0.2775672228442*X2)*X3)+((0.2129984131774*X1)*X3)+(((2.5804362728265*LOG(X1))*LOG(pow(X2,2)))*SIN(((0.2632654843361+((0.2632654843361*X1)*pow(X2,2)))+((0.2632654843361*X2)*pow(X1,2)))))+(((0.1974583113441*x0)*X1)*X2)+(((-0.0404343594037*pow(X1,2))*EXP(X2))*SIN(((((0.2632654843361*x0)*X3)+((0.2632654843361*X1)*pow(X2,2)))+((0.2632654843361*X2)*pow(X1,2)))))</f>
        <v>#NAME?</v>
      </c>
      <c r="AA964" t="s">
        <v>512</v>
      </c>
      <c r="AB964" t="s">
        <v>2640</v>
      </c>
      <c r="AC964" t="s">
        <v>421</v>
      </c>
      <c r="AD964" t="s">
        <v>2641</v>
      </c>
      <c r="AE964" t="s">
        <v>418</v>
      </c>
      <c r="AF964" t="s">
        <v>2642</v>
      </c>
      <c r="AG964" t="s">
        <v>421</v>
      </c>
      <c r="AH964" t="s">
        <v>2643</v>
      </c>
      <c r="AI964" t="s">
        <v>421</v>
      </c>
      <c r="AJ964" t="s">
        <v>2644</v>
      </c>
      <c r="AK964" t="s">
        <v>421</v>
      </c>
      <c r="AL964" t="s">
        <v>2645</v>
      </c>
      <c r="AM964" t="s">
        <v>421</v>
      </c>
      <c r="AN964" t="s">
        <v>2646</v>
      </c>
      <c r="AO964" t="s">
        <v>421</v>
      </c>
      <c r="AP964" t="s">
        <v>2647</v>
      </c>
      <c r="AQ964" t="s">
        <v>421</v>
      </c>
      <c r="AR964" t="s">
        <v>2648</v>
      </c>
      <c r="AS964" t="s">
        <v>418</v>
      </c>
      <c r="AT964">
        <v>1.939634380143</v>
      </c>
      <c r="AU964" t="s">
        <v>5</v>
      </c>
      <c r="AV964">
        <v>0.87512619999999997</v>
      </c>
      <c r="AW964" t="s">
        <v>4</v>
      </c>
      <c r="AX964">
        <v>0.69637389999999999</v>
      </c>
    </row>
    <row r="965" spans="1:70" x14ac:dyDescent="0.25">
      <c r="A965" t="str">
        <f t="shared" si="15"/>
        <v>feynman_III_10_19_4426</v>
      </c>
      <c r="B965" t="s">
        <v>103</v>
      </c>
      <c r="C965" t="s">
        <v>189</v>
      </c>
      <c r="D965">
        <v>7200</v>
      </c>
      <c r="E965" t="s">
        <v>190</v>
      </c>
      <c r="F965">
        <v>1000000</v>
      </c>
      <c r="G965" t="s">
        <v>191</v>
      </c>
      <c r="H965">
        <v>4426</v>
      </c>
      <c r="I965" t="s">
        <v>192</v>
      </c>
      <c r="J965">
        <v>1E-3</v>
      </c>
      <c r="K965" t="s">
        <v>3</v>
      </c>
      <c r="L965">
        <v>0.99989660000000002</v>
      </c>
      <c r="M965" t="s">
        <v>2</v>
      </c>
      <c r="N965">
        <v>7.3966500000000004E-2</v>
      </c>
      <c r="O965" t="s">
        <v>17</v>
      </c>
      <c r="P965">
        <v>48</v>
      </c>
      <c r="Q965" t="s">
        <v>0</v>
      </c>
      <c r="R965">
        <v>7200.2</v>
      </c>
      <c r="S965" t="s">
        <v>152</v>
      </c>
      <c r="T965">
        <v>3</v>
      </c>
      <c r="U965" t="s">
        <v>153</v>
      </c>
      <c r="V965">
        <v>230</v>
      </c>
      <c r="W965" t="s">
        <v>151</v>
      </c>
      <c r="X965">
        <v>794786</v>
      </c>
      <c r="Y965" t="s">
        <v>1</v>
      </c>
      <c r="Z965" t="s">
        <v>2649</v>
      </c>
      <c r="AA965" t="s">
        <v>512</v>
      </c>
      <c r="AB965" t="s">
        <v>2650</v>
      </c>
      <c r="AC965" t="s">
        <v>421</v>
      </c>
      <c r="AD965" t="s">
        <v>2651</v>
      </c>
      <c r="AE965" t="s">
        <v>421</v>
      </c>
      <c r="AF965" t="s">
        <v>2652</v>
      </c>
      <c r="AG965" t="s">
        <v>421</v>
      </c>
      <c r="AH965" t="s">
        <v>474</v>
      </c>
      <c r="AI965" t="s">
        <v>421</v>
      </c>
      <c r="AJ965" t="s">
        <v>2653</v>
      </c>
      <c r="AK965" t="s">
        <v>421</v>
      </c>
      <c r="AL965" t="s">
        <v>2654</v>
      </c>
      <c r="AM965" t="s">
        <v>421</v>
      </c>
      <c r="AN965" t="s">
        <v>2655</v>
      </c>
      <c r="AO965" t="s">
        <v>421</v>
      </c>
      <c r="AP965" t="s">
        <v>492</v>
      </c>
      <c r="AQ965" t="s">
        <v>418</v>
      </c>
      <c r="AR965" t="s">
        <v>2656</v>
      </c>
      <c r="AS965" t="s">
        <v>5</v>
      </c>
      <c r="AT965">
        <v>0.99989740000000005</v>
      </c>
      <c r="AU965" t="s">
        <v>4</v>
      </c>
      <c r="AV965">
        <v>7.3288800000000001E-2</v>
      </c>
    </row>
    <row r="966" spans="1:70" x14ac:dyDescent="0.25">
      <c r="A966" t="str">
        <f t="shared" si="15"/>
        <v>feynman_test_5_21962</v>
      </c>
      <c r="B966" t="s">
        <v>94</v>
      </c>
      <c r="C966" t="s">
        <v>189</v>
      </c>
      <c r="D966">
        <v>7200</v>
      </c>
      <c r="E966" t="s">
        <v>190</v>
      </c>
      <c r="F966">
        <v>1000000</v>
      </c>
      <c r="G966" t="s">
        <v>191</v>
      </c>
      <c r="H966">
        <v>21962</v>
      </c>
      <c r="I966" t="s">
        <v>192</v>
      </c>
      <c r="J966">
        <v>1E-3</v>
      </c>
      <c r="K966" t="s">
        <v>3</v>
      </c>
      <c r="L966">
        <v>1</v>
      </c>
      <c r="M966" t="s">
        <v>2</v>
      </c>
      <c r="N966">
        <v>0</v>
      </c>
      <c r="O966" t="s">
        <v>17</v>
      </c>
      <c r="P966">
        <v>22</v>
      </c>
      <c r="Q966" t="s">
        <v>0</v>
      </c>
      <c r="R966">
        <v>794.8</v>
      </c>
      <c r="S966" t="s">
        <v>152</v>
      </c>
      <c r="T966">
        <v>3</v>
      </c>
      <c r="U966" t="s">
        <v>153</v>
      </c>
      <c r="V966">
        <v>41</v>
      </c>
      <c r="W966" t="s">
        <v>151</v>
      </c>
      <c r="X966">
        <v>100669</v>
      </c>
      <c r="Y966" t="s">
        <v>1</v>
      </c>
      <c r="Z966" t="s">
        <v>2657</v>
      </c>
      <c r="AA966" t="s">
        <v>512</v>
      </c>
      <c r="AB966" t="s">
        <v>2658</v>
      </c>
      <c r="AC966" t="s">
        <v>421</v>
      </c>
      <c r="AD966" t="s">
        <v>2659</v>
      </c>
      <c r="AE966" t="s">
        <v>5</v>
      </c>
      <c r="AF966">
        <v>1</v>
      </c>
      <c r="AG966" t="s">
        <v>4</v>
      </c>
      <c r="AH966">
        <v>0</v>
      </c>
    </row>
    <row r="967" spans="1:70" x14ac:dyDescent="0.25">
      <c r="A967" t="str">
        <f t="shared" si="15"/>
        <v>feynman_II_35_21_21962</v>
      </c>
      <c r="B967" t="s">
        <v>121</v>
      </c>
      <c r="C967" t="s">
        <v>189</v>
      </c>
      <c r="D967">
        <v>7200</v>
      </c>
      <c r="E967" t="s">
        <v>190</v>
      </c>
      <c r="F967">
        <v>1000000</v>
      </c>
      <c r="G967" t="s">
        <v>191</v>
      </c>
      <c r="H967">
        <v>21962</v>
      </c>
      <c r="I967" t="s">
        <v>192</v>
      </c>
      <c r="J967">
        <v>1E-3</v>
      </c>
      <c r="K967" t="s">
        <v>3</v>
      </c>
      <c r="L967">
        <v>0.99960930000000003</v>
      </c>
      <c r="M967" t="s">
        <v>2</v>
      </c>
      <c r="N967">
        <v>9.9834500000000007E-2</v>
      </c>
      <c r="O967" t="s">
        <v>17</v>
      </c>
      <c r="P967">
        <v>55</v>
      </c>
      <c r="Q967" t="s">
        <v>0</v>
      </c>
      <c r="R967">
        <v>7200.7</v>
      </c>
      <c r="S967" t="s">
        <v>152</v>
      </c>
      <c r="T967">
        <v>12</v>
      </c>
      <c r="U967" t="s">
        <v>153</v>
      </c>
      <c r="V967">
        <v>215</v>
      </c>
      <c r="W967" t="s">
        <v>151</v>
      </c>
      <c r="X967">
        <v>899655</v>
      </c>
      <c r="Y967" t="s">
        <v>1</v>
      </c>
      <c r="Z967" t="s">
        <v>2660</v>
      </c>
      <c r="AA967" t="s">
        <v>512</v>
      </c>
      <c r="AB967" t="s">
        <v>2661</v>
      </c>
      <c r="AC967" t="s">
        <v>421</v>
      </c>
      <c r="AD967" t="s">
        <v>2662</v>
      </c>
      <c r="AE967" t="s">
        <v>421</v>
      </c>
      <c r="AF967" t="s">
        <v>2663</v>
      </c>
      <c r="AG967" t="s">
        <v>421</v>
      </c>
      <c r="AH967" t="s">
        <v>492</v>
      </c>
      <c r="AI967" t="s">
        <v>418</v>
      </c>
      <c r="AJ967" t="s">
        <v>2664</v>
      </c>
      <c r="AK967" t="s">
        <v>421</v>
      </c>
      <c r="AL967" t="s">
        <v>481</v>
      </c>
      <c r="AM967" t="s">
        <v>418</v>
      </c>
      <c r="AN967" t="s">
        <v>2665</v>
      </c>
      <c r="AO967" t="s">
        <v>421</v>
      </c>
      <c r="AP967" t="s">
        <v>2666</v>
      </c>
      <c r="AQ967" t="s">
        <v>421</v>
      </c>
      <c r="AR967">
        <v>1.74730993101E-2</v>
      </c>
      <c r="AS967" t="s">
        <v>5</v>
      </c>
      <c r="AT967">
        <v>0.99959750000000003</v>
      </c>
      <c r="AU967" t="s">
        <v>4</v>
      </c>
      <c r="AV967">
        <v>0.1003192</v>
      </c>
    </row>
    <row r="968" spans="1:70" x14ac:dyDescent="0.25">
      <c r="A968" t="str">
        <f t="shared" si="15"/>
        <v>feynman_test_11_4426</v>
      </c>
      <c r="B968" t="s">
        <v>91</v>
      </c>
      <c r="C968" t="s">
        <v>189</v>
      </c>
      <c r="D968">
        <v>7200</v>
      </c>
      <c r="E968" t="s">
        <v>190</v>
      </c>
      <c r="F968">
        <v>1000000</v>
      </c>
      <c r="G968" t="s">
        <v>191</v>
      </c>
      <c r="H968">
        <v>4426</v>
      </c>
      <c r="I968" t="s">
        <v>192</v>
      </c>
      <c r="J968">
        <v>1E-3</v>
      </c>
      <c r="K968" t="s">
        <v>3</v>
      </c>
      <c r="L968">
        <v>0.99686980000000003</v>
      </c>
      <c r="M968" t="s">
        <v>2</v>
      </c>
      <c r="N968">
        <v>5.8022900000000002E-2</v>
      </c>
      <c r="O968" t="s">
        <v>17</v>
      </c>
      <c r="P968">
        <v>72</v>
      </c>
      <c r="Q968" t="s">
        <v>0</v>
      </c>
      <c r="R968">
        <v>7202.5</v>
      </c>
      <c r="S968" t="s">
        <v>152</v>
      </c>
      <c r="T968">
        <v>9</v>
      </c>
      <c r="U968" t="s">
        <v>153</v>
      </c>
      <c r="V968">
        <v>252</v>
      </c>
      <c r="W968" t="s">
        <v>151</v>
      </c>
      <c r="X968">
        <v>832635</v>
      </c>
      <c r="Y968" t="s">
        <v>1</v>
      </c>
      <c r="Z968" t="s">
        <v>2667</v>
      </c>
      <c r="AA968" t="s">
        <v>512</v>
      </c>
      <c r="AB968" t="s">
        <v>2668</v>
      </c>
      <c r="AC968" t="s">
        <v>418</v>
      </c>
      <c r="AD968" t="s">
        <v>2669</v>
      </c>
      <c r="AE968" t="s">
        <v>421</v>
      </c>
      <c r="AF968" t="s">
        <v>1126</v>
      </c>
      <c r="AG968" t="s">
        <v>421</v>
      </c>
      <c r="AH968" t="s">
        <v>2670</v>
      </c>
      <c r="AI968" t="s">
        <v>421</v>
      </c>
      <c r="AJ968" t="s">
        <v>2671</v>
      </c>
      <c r="AK968" t="s">
        <v>421</v>
      </c>
      <c r="AL968" t="s">
        <v>501</v>
      </c>
      <c r="AM968" t="s">
        <v>421</v>
      </c>
      <c r="AN968" t="s">
        <v>679</v>
      </c>
      <c r="AO968" t="s">
        <v>421</v>
      </c>
      <c r="AP968" t="s">
        <v>477</v>
      </c>
      <c r="AQ968" t="s">
        <v>418</v>
      </c>
      <c r="AR968" t="s">
        <v>2672</v>
      </c>
      <c r="AS968" t="s">
        <v>418</v>
      </c>
      <c r="AT968" t="s">
        <v>2673</v>
      </c>
      <c r="AU968" t="s">
        <v>421</v>
      </c>
      <c r="AV968" t="s">
        <v>2674</v>
      </c>
      <c r="AW968" t="s">
        <v>5</v>
      </c>
      <c r="AX968">
        <v>0.99683069999999996</v>
      </c>
      <c r="AY968" t="s">
        <v>4</v>
      </c>
      <c r="AZ968">
        <v>5.8464500000000003E-2</v>
      </c>
    </row>
    <row r="969" spans="1:70" x14ac:dyDescent="0.25">
      <c r="A969" t="str">
        <f t="shared" si="15"/>
        <v>feynman_I_6_2b_14423</v>
      </c>
      <c r="B969" t="s">
        <v>65</v>
      </c>
      <c r="C969" t="s">
        <v>189</v>
      </c>
      <c r="D969">
        <v>7200</v>
      </c>
      <c r="E969" t="s">
        <v>190</v>
      </c>
      <c r="F969">
        <v>1000000</v>
      </c>
      <c r="G969" t="s">
        <v>191</v>
      </c>
      <c r="H969">
        <v>14423</v>
      </c>
      <c r="I969" t="s">
        <v>192</v>
      </c>
      <c r="J969">
        <v>1E-3</v>
      </c>
      <c r="K969" t="s">
        <v>3</v>
      </c>
      <c r="L969">
        <v>0.99541100000000005</v>
      </c>
      <c r="M969" t="s">
        <v>2</v>
      </c>
      <c r="N969">
        <v>4.0673000000000003E-3</v>
      </c>
      <c r="O969" t="s">
        <v>17</v>
      </c>
      <c r="P969">
        <v>27</v>
      </c>
      <c r="Q969" t="s">
        <v>0</v>
      </c>
      <c r="R969">
        <v>6124.5</v>
      </c>
      <c r="S969" t="s">
        <v>152</v>
      </c>
      <c r="T969">
        <v>10</v>
      </c>
      <c r="U969" t="s">
        <v>153</v>
      </c>
      <c r="V969">
        <v>784</v>
      </c>
      <c r="W969" t="s">
        <v>151</v>
      </c>
      <c r="X969">
        <v>1000535</v>
      </c>
      <c r="Y969" t="s">
        <v>1</v>
      </c>
      <c r="Z969" t="s">
        <v>2675</v>
      </c>
      <c r="AA969" t="s">
        <v>512</v>
      </c>
      <c r="AB969" t="s">
        <v>2676</v>
      </c>
      <c r="AC969" t="s">
        <v>418</v>
      </c>
      <c r="AD969" t="s">
        <v>1194</v>
      </c>
      <c r="AE969" t="s">
        <v>421</v>
      </c>
      <c r="AF969" t="s">
        <v>2677</v>
      </c>
      <c r="AG969" t="s">
        <v>5</v>
      </c>
      <c r="AH969">
        <v>0.99554039999999999</v>
      </c>
      <c r="AI969" t="s">
        <v>4</v>
      </c>
      <c r="AJ969">
        <v>4.0255000000000004E-3</v>
      </c>
    </row>
    <row r="970" spans="1:70" x14ac:dyDescent="0.25">
      <c r="A970" t="str">
        <f t="shared" si="15"/>
        <v>feynman_test_20_29910</v>
      </c>
      <c r="B970" t="s">
        <v>148</v>
      </c>
      <c r="C970" t="s">
        <v>189</v>
      </c>
      <c r="D970">
        <v>7200</v>
      </c>
      <c r="E970" t="s">
        <v>190</v>
      </c>
      <c r="F970">
        <v>1000000</v>
      </c>
      <c r="G970" t="s">
        <v>191</v>
      </c>
      <c r="H970">
        <v>29910</v>
      </c>
      <c r="I970" t="s">
        <v>192</v>
      </c>
      <c r="J970">
        <v>1E-3</v>
      </c>
      <c r="K970" t="s">
        <v>3</v>
      </c>
      <c r="L970">
        <v>-1.8217926</v>
      </c>
      <c r="M970" t="s">
        <v>2</v>
      </c>
      <c r="N970">
        <v>26.358521799999998</v>
      </c>
      <c r="O970" t="s">
        <v>17</v>
      </c>
      <c r="P970">
        <v>97</v>
      </c>
      <c r="Q970" t="s">
        <v>0</v>
      </c>
      <c r="R970">
        <v>7221.5</v>
      </c>
      <c r="S970" t="s">
        <v>152</v>
      </c>
      <c r="T970">
        <v>7</v>
      </c>
      <c r="U970" t="s">
        <v>153</v>
      </c>
      <c r="V970">
        <v>105</v>
      </c>
      <c r="W970" t="s">
        <v>151</v>
      </c>
      <c r="X970">
        <v>764294</v>
      </c>
      <c r="Y970" t="s">
        <v>1</v>
      </c>
      <c r="Z970" t="s">
        <v>2678</v>
      </c>
      <c r="AA970" t="s">
        <v>512</v>
      </c>
      <c r="AB970" t="s">
        <v>2679</v>
      </c>
      <c r="AC970" t="s">
        <v>421</v>
      </c>
      <c r="AD970" t="s">
        <v>2680</v>
      </c>
      <c r="AE970" t="s">
        <v>421</v>
      </c>
      <c r="AF970" t="s">
        <v>2681</v>
      </c>
      <c r="AG970" t="s">
        <v>421</v>
      </c>
      <c r="AH970" t="s">
        <v>2682</v>
      </c>
      <c r="AI970" t="s">
        <v>421</v>
      </c>
      <c r="AJ970" t="s">
        <v>2683</v>
      </c>
      <c r="AK970" t="s">
        <v>5</v>
      </c>
      <c r="AL970">
        <v>-2.8431785999999999</v>
      </c>
      <c r="AM970" t="s">
        <v>4</v>
      </c>
      <c r="AN970">
        <v>24.940279700000001</v>
      </c>
    </row>
    <row r="971" spans="1:70" x14ac:dyDescent="0.25">
      <c r="A971" t="str">
        <f t="shared" si="15"/>
        <v>feynman_test_4_14423</v>
      </c>
      <c r="B971" t="s">
        <v>117</v>
      </c>
      <c r="C971" t="s">
        <v>189</v>
      </c>
      <c r="D971">
        <v>7200</v>
      </c>
      <c r="E971" t="s">
        <v>190</v>
      </c>
      <c r="F971">
        <v>1000000</v>
      </c>
      <c r="G971" t="s">
        <v>191</v>
      </c>
      <c r="H971">
        <v>14423</v>
      </c>
      <c r="I971" t="s">
        <v>192</v>
      </c>
      <c r="J971">
        <v>1E-3</v>
      </c>
      <c r="K971" t="s">
        <v>3</v>
      </c>
      <c r="L971">
        <v>0.9994575</v>
      </c>
      <c r="M971" t="s">
        <v>2</v>
      </c>
      <c r="N971">
        <v>1.15856E-2</v>
      </c>
      <c r="O971" t="s">
        <v>17</v>
      </c>
      <c r="P971">
        <v>30</v>
      </c>
      <c r="Q971" t="s">
        <v>0</v>
      </c>
      <c r="R971">
        <v>6422.8</v>
      </c>
      <c r="S971" t="s">
        <v>152</v>
      </c>
      <c r="T971">
        <v>7</v>
      </c>
      <c r="U971" t="s">
        <v>153</v>
      </c>
      <c r="V971">
        <v>953</v>
      </c>
      <c r="W971" t="s">
        <v>151</v>
      </c>
      <c r="X971">
        <v>1001520</v>
      </c>
      <c r="Y971" t="s">
        <v>1</v>
      </c>
      <c r="Z971" t="s">
        <v>2684</v>
      </c>
      <c r="AA971" t="s">
        <v>512</v>
      </c>
      <c r="AB971" t="s">
        <v>2685</v>
      </c>
      <c r="AC971" t="s">
        <v>418</v>
      </c>
      <c r="AD971" t="s">
        <v>2686</v>
      </c>
      <c r="AE971" t="s">
        <v>418</v>
      </c>
      <c r="AF971" t="s">
        <v>2687</v>
      </c>
      <c r="AG971" t="s">
        <v>421</v>
      </c>
      <c r="AH971">
        <v>0.1139697129207</v>
      </c>
      <c r="AI971" t="s">
        <v>5</v>
      </c>
      <c r="AJ971">
        <v>0.9994883</v>
      </c>
      <c r="AK971" t="s">
        <v>4</v>
      </c>
      <c r="AL971">
        <v>1.12627E-2</v>
      </c>
    </row>
    <row r="972" spans="1:70" x14ac:dyDescent="0.25">
      <c r="A972" t="str">
        <f t="shared" si="15"/>
        <v>feynman_III_9_52_4426</v>
      </c>
      <c r="B972" t="s">
        <v>141</v>
      </c>
      <c r="C972" t="s">
        <v>189</v>
      </c>
      <c r="D972">
        <v>7200</v>
      </c>
      <c r="E972" t="s">
        <v>190</v>
      </c>
      <c r="F972">
        <v>1000000</v>
      </c>
      <c r="G972" t="s">
        <v>191</v>
      </c>
      <c r="H972">
        <v>4426</v>
      </c>
      <c r="I972" t="s">
        <v>192</v>
      </c>
      <c r="J972">
        <v>1E-3</v>
      </c>
      <c r="K972" t="s">
        <v>3</v>
      </c>
      <c r="L972">
        <v>0.99256770000000005</v>
      </c>
      <c r="M972" t="s">
        <v>2</v>
      </c>
      <c r="N972">
        <v>1.2364297</v>
      </c>
      <c r="O972" t="s">
        <v>17</v>
      </c>
      <c r="P972">
        <v>245</v>
      </c>
      <c r="Q972" t="s">
        <v>0</v>
      </c>
      <c r="R972">
        <v>7201</v>
      </c>
      <c r="S972" t="s">
        <v>152</v>
      </c>
      <c r="T972">
        <v>2</v>
      </c>
      <c r="U972" t="s">
        <v>153</v>
      </c>
      <c r="V972">
        <v>62</v>
      </c>
      <c r="W972" t="s">
        <v>151</v>
      </c>
      <c r="X972">
        <v>558435</v>
      </c>
      <c r="Y972" t="s">
        <v>1</v>
      </c>
      <c r="Z972" t="s">
        <v>2688</v>
      </c>
      <c r="AA972" t="s">
        <v>512</v>
      </c>
      <c r="AB972" t="s">
        <v>2689</v>
      </c>
      <c r="AC972" t="s">
        <v>421</v>
      </c>
      <c r="AD972" t="s">
        <v>2690</v>
      </c>
      <c r="AE972" t="s">
        <v>418</v>
      </c>
      <c r="AF972" t="s">
        <v>2691</v>
      </c>
      <c r="AG972" t="s">
        <v>421</v>
      </c>
      <c r="AH972" t="s">
        <v>458</v>
      </c>
      <c r="AI972" t="s">
        <v>421</v>
      </c>
      <c r="AJ972" t="s">
        <v>2692</v>
      </c>
      <c r="AK972" t="s">
        <v>421</v>
      </c>
      <c r="AL972" t="s">
        <v>458</v>
      </c>
      <c r="AM972" t="s">
        <v>418</v>
      </c>
      <c r="AN972" t="s">
        <v>2693</v>
      </c>
      <c r="AO972" t="s">
        <v>421</v>
      </c>
      <c r="AP972" t="s">
        <v>458</v>
      </c>
      <c r="AQ972" t="s">
        <v>421</v>
      </c>
      <c r="AR972" t="s">
        <v>2694</v>
      </c>
      <c r="AS972" t="s">
        <v>418</v>
      </c>
      <c r="AT972" t="s">
        <v>2695</v>
      </c>
      <c r="AU972" t="s">
        <v>418</v>
      </c>
      <c r="AV972" t="s">
        <v>2696</v>
      </c>
      <c r="AW972" t="s">
        <v>421</v>
      </c>
      <c r="AX972" t="s">
        <v>458</v>
      </c>
      <c r="AY972" t="s">
        <v>421</v>
      </c>
      <c r="AZ972" t="s">
        <v>2697</v>
      </c>
      <c r="BA972" t="s">
        <v>418</v>
      </c>
      <c r="BB972" t="s">
        <v>2695</v>
      </c>
      <c r="BC972" t="s">
        <v>421</v>
      </c>
      <c r="BD972" t="s">
        <v>2698</v>
      </c>
      <c r="BE972" t="s">
        <v>421</v>
      </c>
      <c r="BF972" t="s">
        <v>2699</v>
      </c>
      <c r="BG972" t="s">
        <v>418</v>
      </c>
      <c r="BH972" t="s">
        <v>2700</v>
      </c>
      <c r="BI972" t="s">
        <v>418</v>
      </c>
      <c r="BJ972" t="s">
        <v>2695</v>
      </c>
      <c r="BK972" t="s">
        <v>418</v>
      </c>
      <c r="BL972" t="s">
        <v>2701</v>
      </c>
      <c r="BM972" t="s">
        <v>421</v>
      </c>
      <c r="BN972">
        <v>0.54446700657760005</v>
      </c>
      <c r="BO972" t="s">
        <v>5</v>
      </c>
      <c r="BP972">
        <v>0.99246840000000003</v>
      </c>
      <c r="BQ972" t="s">
        <v>4</v>
      </c>
      <c r="BR972">
        <v>1.2462796</v>
      </c>
    </row>
    <row r="973" spans="1:70" x14ac:dyDescent="0.25">
      <c r="A973" t="str">
        <f t="shared" si="15"/>
        <v>feynman_I_16_6_4426</v>
      </c>
      <c r="B973" t="s">
        <v>50</v>
      </c>
      <c r="C973" t="s">
        <v>189</v>
      </c>
      <c r="D973">
        <v>7200</v>
      </c>
      <c r="E973" t="s">
        <v>190</v>
      </c>
      <c r="F973">
        <v>1000000</v>
      </c>
      <c r="G973" t="s">
        <v>191</v>
      </c>
      <c r="H973">
        <v>4426</v>
      </c>
      <c r="I973" t="s">
        <v>192</v>
      </c>
      <c r="J973">
        <v>1E-3</v>
      </c>
      <c r="K973" t="s">
        <v>3</v>
      </c>
      <c r="L973">
        <v>0.99686419999999998</v>
      </c>
      <c r="M973" t="s">
        <v>2</v>
      </c>
      <c r="N973">
        <v>6.3849100000000006E-2</v>
      </c>
      <c r="O973" t="s">
        <v>17</v>
      </c>
      <c r="P973">
        <v>29</v>
      </c>
      <c r="Q973" t="s">
        <v>0</v>
      </c>
      <c r="R973">
        <v>6955.5</v>
      </c>
      <c r="S973" t="s">
        <v>152</v>
      </c>
      <c r="T973">
        <v>15</v>
      </c>
      <c r="U973" t="s">
        <v>153</v>
      </c>
      <c r="V973">
        <v>851</v>
      </c>
      <c r="W973" t="s">
        <v>151</v>
      </c>
      <c r="X973">
        <v>1001124</v>
      </c>
      <c r="Y973" t="s">
        <v>1</v>
      </c>
      <c r="Z973" t="e" cm="1">
        <f t="array" aca="1" ref="Z973" ca="1">-0.4749244715142+(-3.8738102755307*x0)+((5.5465866678686*x0)*COS((x0*pow(((x0+X1)+X2),-1))))+((-0.5187850834974*LOG(X1))*LOG(X2))</f>
        <v>#NAME?</v>
      </c>
      <c r="AA973" t="s">
        <v>512</v>
      </c>
      <c r="AB973" t="s">
        <v>2702</v>
      </c>
      <c r="AC973" t="s">
        <v>421</v>
      </c>
      <c r="AD973" t="s">
        <v>493</v>
      </c>
      <c r="AE973" t="s">
        <v>421</v>
      </c>
      <c r="AF973" t="s">
        <v>674</v>
      </c>
      <c r="AG973" t="s">
        <v>418</v>
      </c>
      <c r="AH973" t="s">
        <v>2703</v>
      </c>
      <c r="AI973" t="s">
        <v>418</v>
      </c>
      <c r="AJ973" t="s">
        <v>2704</v>
      </c>
      <c r="AK973" t="s">
        <v>418</v>
      </c>
      <c r="AL973">
        <v>0.47492447151419998</v>
      </c>
      <c r="AM973" t="s">
        <v>5</v>
      </c>
      <c r="AN973">
        <v>0.99681900000000001</v>
      </c>
      <c r="AO973" t="s">
        <v>4</v>
      </c>
      <c r="AP973">
        <v>6.4047900000000005E-2</v>
      </c>
    </row>
    <row r="974" spans="1:70" x14ac:dyDescent="0.25">
      <c r="A974" t="str">
        <f t="shared" si="15"/>
        <v>feynman_I_13_12_14423</v>
      </c>
      <c r="B974" t="s">
        <v>128</v>
      </c>
      <c r="C974" t="s">
        <v>189</v>
      </c>
      <c r="D974">
        <v>7200</v>
      </c>
      <c r="E974" t="s">
        <v>190</v>
      </c>
      <c r="F974">
        <v>1000000</v>
      </c>
      <c r="G974" t="s">
        <v>191</v>
      </c>
      <c r="H974">
        <v>14423</v>
      </c>
      <c r="I974" t="s">
        <v>192</v>
      </c>
      <c r="J974">
        <v>1E-3</v>
      </c>
      <c r="K974" t="s">
        <v>3</v>
      </c>
      <c r="L974">
        <v>0.99998569999999998</v>
      </c>
      <c r="M974" t="s">
        <v>2</v>
      </c>
      <c r="N974">
        <v>3.4406899999999997E-2</v>
      </c>
      <c r="O974" t="s">
        <v>17</v>
      </c>
      <c r="P974">
        <v>66</v>
      </c>
      <c r="Q974" t="s">
        <v>0</v>
      </c>
      <c r="R974">
        <v>7201.3</v>
      </c>
      <c r="S974" t="s">
        <v>152</v>
      </c>
      <c r="T974">
        <v>5</v>
      </c>
      <c r="U974" t="s">
        <v>153</v>
      </c>
      <c r="V974">
        <v>219</v>
      </c>
      <c r="W974" t="s">
        <v>151</v>
      </c>
      <c r="X974">
        <v>973344</v>
      </c>
      <c r="Y974" t="s">
        <v>1</v>
      </c>
      <c r="Z974" t="s">
        <v>2705</v>
      </c>
      <c r="AA974" t="s">
        <v>512</v>
      </c>
      <c r="AB974" t="s">
        <v>2706</v>
      </c>
      <c r="AC974" t="s">
        <v>421</v>
      </c>
      <c r="AD974" t="s">
        <v>2707</v>
      </c>
      <c r="AE974" t="s">
        <v>421</v>
      </c>
      <c r="AF974" t="s">
        <v>458</v>
      </c>
      <c r="AG974" t="s">
        <v>421</v>
      </c>
      <c r="AH974" t="s">
        <v>2708</v>
      </c>
      <c r="AI974" t="s">
        <v>421</v>
      </c>
      <c r="AJ974" t="s">
        <v>2709</v>
      </c>
      <c r="AK974" t="s">
        <v>5</v>
      </c>
      <c r="AL974">
        <v>0.99998500000000001</v>
      </c>
      <c r="AM974" t="s">
        <v>4</v>
      </c>
      <c r="AN974">
        <v>3.5444999999999997E-2</v>
      </c>
    </row>
    <row r="975" spans="1:70" x14ac:dyDescent="0.25">
      <c r="A975" t="str">
        <f t="shared" si="15"/>
        <v>strogatz_vdp2_28020</v>
      </c>
      <c r="B975" t="s">
        <v>18</v>
      </c>
      <c r="C975" t="s">
        <v>189</v>
      </c>
      <c r="D975">
        <v>7200</v>
      </c>
      <c r="E975" t="s">
        <v>190</v>
      </c>
      <c r="F975">
        <v>1000000</v>
      </c>
      <c r="G975" t="s">
        <v>191</v>
      </c>
      <c r="H975">
        <v>28020</v>
      </c>
      <c r="I975" t="s">
        <v>192</v>
      </c>
      <c r="J975">
        <v>1E-3</v>
      </c>
      <c r="K975" t="s">
        <v>3</v>
      </c>
      <c r="L975">
        <v>1</v>
      </c>
      <c r="M975" t="s">
        <v>2</v>
      </c>
      <c r="N975">
        <v>0</v>
      </c>
      <c r="O975" t="s">
        <v>17</v>
      </c>
      <c r="P975">
        <v>4</v>
      </c>
      <c r="Q975" t="s">
        <v>0</v>
      </c>
      <c r="R975">
        <v>0.5</v>
      </c>
      <c r="S975" t="s">
        <v>152</v>
      </c>
      <c r="T975">
        <v>1</v>
      </c>
      <c r="U975" t="s">
        <v>153</v>
      </c>
      <c r="V975">
        <v>2</v>
      </c>
      <c r="W975" t="s">
        <v>151</v>
      </c>
      <c r="X975">
        <v>451</v>
      </c>
      <c r="Y975" t="s">
        <v>1</v>
      </c>
      <c r="Z975" t="s">
        <v>511</v>
      </c>
      <c r="AA975" t="s">
        <v>512</v>
      </c>
      <c r="AB975" t="e" cm="1">
        <f t="array" ref="AB975">-0.1*x0</f>
        <v>#NAME?</v>
      </c>
      <c r="AC975" t="s">
        <v>5</v>
      </c>
      <c r="AD975">
        <v>1</v>
      </c>
      <c r="AE975" t="s">
        <v>4</v>
      </c>
      <c r="AF975">
        <v>0</v>
      </c>
    </row>
    <row r="976" spans="1:70" x14ac:dyDescent="0.25">
      <c r="A976" t="str">
        <f t="shared" si="15"/>
        <v>feynman_I_14_4_28020</v>
      </c>
      <c r="B976" t="s">
        <v>41</v>
      </c>
      <c r="C976" t="s">
        <v>189</v>
      </c>
      <c r="D976">
        <v>7200</v>
      </c>
      <c r="E976" t="s">
        <v>190</v>
      </c>
      <c r="F976">
        <v>1000000</v>
      </c>
      <c r="G976" t="s">
        <v>191</v>
      </c>
      <c r="H976">
        <v>28020</v>
      </c>
      <c r="I976" t="s">
        <v>192</v>
      </c>
      <c r="J976">
        <v>1E-3</v>
      </c>
      <c r="K976" t="s">
        <v>3</v>
      </c>
      <c r="L976">
        <v>1</v>
      </c>
      <c r="M976" t="s">
        <v>2</v>
      </c>
      <c r="N976">
        <v>0</v>
      </c>
      <c r="O976" t="s">
        <v>17</v>
      </c>
      <c r="P976">
        <v>8</v>
      </c>
      <c r="Q976" t="s">
        <v>0</v>
      </c>
      <c r="R976">
        <v>6</v>
      </c>
      <c r="S976" t="s">
        <v>152</v>
      </c>
      <c r="T976">
        <v>1</v>
      </c>
      <c r="U976" t="s">
        <v>153</v>
      </c>
      <c r="V976">
        <v>3</v>
      </c>
      <c r="W976" t="s">
        <v>151</v>
      </c>
      <c r="X976">
        <v>1410</v>
      </c>
      <c r="Y976" t="s">
        <v>1</v>
      </c>
      <c r="Z976" t="s">
        <v>523</v>
      </c>
      <c r="AA976" t="s">
        <v>512</v>
      </c>
      <c r="AB976" t="s">
        <v>524</v>
      </c>
      <c r="AC976" t="s">
        <v>5</v>
      </c>
      <c r="AD976">
        <v>1</v>
      </c>
      <c r="AE976" t="s">
        <v>4</v>
      </c>
      <c r="AF976">
        <v>0</v>
      </c>
    </row>
    <row r="977" spans="1:42" x14ac:dyDescent="0.25">
      <c r="A977" t="str">
        <f t="shared" si="15"/>
        <v>feynman_II_4_23_28020</v>
      </c>
      <c r="B977" t="s">
        <v>81</v>
      </c>
      <c r="C977" t="s">
        <v>189</v>
      </c>
      <c r="D977">
        <v>7200</v>
      </c>
      <c r="E977" t="s">
        <v>190</v>
      </c>
      <c r="F977">
        <v>1000000</v>
      </c>
      <c r="G977" t="s">
        <v>191</v>
      </c>
      <c r="H977">
        <v>28020</v>
      </c>
      <c r="I977" t="s">
        <v>192</v>
      </c>
      <c r="J977">
        <v>1E-3</v>
      </c>
      <c r="K977" t="s">
        <v>3</v>
      </c>
      <c r="L977">
        <v>1</v>
      </c>
      <c r="M977" t="s">
        <v>2</v>
      </c>
      <c r="N977">
        <v>0</v>
      </c>
      <c r="O977" t="s">
        <v>17</v>
      </c>
      <c r="P977">
        <v>12</v>
      </c>
      <c r="Q977" t="s">
        <v>0</v>
      </c>
      <c r="R977">
        <v>8.3000000000000007</v>
      </c>
      <c r="S977" t="s">
        <v>152</v>
      </c>
      <c r="T977">
        <v>1</v>
      </c>
      <c r="U977" t="s">
        <v>153</v>
      </c>
      <c r="V977">
        <v>3</v>
      </c>
      <c r="W977" t="s">
        <v>151</v>
      </c>
      <c r="X977">
        <v>1776</v>
      </c>
      <c r="Y977" t="s">
        <v>1</v>
      </c>
      <c r="Z977" t="s">
        <v>539</v>
      </c>
      <c r="AA977" t="s">
        <v>512</v>
      </c>
      <c r="AB977" t="s">
        <v>540</v>
      </c>
      <c r="AC977" t="s">
        <v>5</v>
      </c>
      <c r="AD977">
        <v>1</v>
      </c>
      <c r="AE977" t="s">
        <v>4</v>
      </c>
      <c r="AF977">
        <v>0</v>
      </c>
    </row>
    <row r="978" spans="1:42" x14ac:dyDescent="0.25">
      <c r="A978" t="str">
        <f t="shared" si="15"/>
        <v>feynman_I_34_8_28020</v>
      </c>
      <c r="B978" t="s">
        <v>102</v>
      </c>
      <c r="C978" t="s">
        <v>189</v>
      </c>
      <c r="D978">
        <v>7200</v>
      </c>
      <c r="E978" t="s">
        <v>190</v>
      </c>
      <c r="F978">
        <v>1000000</v>
      </c>
      <c r="G978" t="s">
        <v>191</v>
      </c>
      <c r="H978">
        <v>28020</v>
      </c>
      <c r="I978" t="s">
        <v>192</v>
      </c>
      <c r="J978">
        <v>1E-3</v>
      </c>
      <c r="K978" t="s">
        <v>3</v>
      </c>
      <c r="L978">
        <v>1</v>
      </c>
      <c r="M978" t="s">
        <v>2</v>
      </c>
      <c r="N978">
        <v>0</v>
      </c>
      <c r="O978" t="s">
        <v>17</v>
      </c>
      <c r="P978">
        <v>12</v>
      </c>
      <c r="Q978" t="s">
        <v>0</v>
      </c>
      <c r="R978">
        <v>11.4</v>
      </c>
      <c r="S978" t="s">
        <v>152</v>
      </c>
      <c r="T978">
        <v>1</v>
      </c>
      <c r="U978" t="s">
        <v>153</v>
      </c>
      <c r="V978">
        <v>4</v>
      </c>
      <c r="W978" t="s">
        <v>151</v>
      </c>
      <c r="X978">
        <v>2582</v>
      </c>
      <c r="Y978" t="s">
        <v>1</v>
      </c>
      <c r="Z978" t="s">
        <v>555</v>
      </c>
      <c r="AA978" t="s">
        <v>512</v>
      </c>
      <c r="AB978" t="s">
        <v>556</v>
      </c>
      <c r="AC978" t="s">
        <v>5</v>
      </c>
      <c r="AD978">
        <v>1</v>
      </c>
      <c r="AE978" t="s">
        <v>4</v>
      </c>
      <c r="AF978">
        <v>0</v>
      </c>
    </row>
    <row r="979" spans="1:42" x14ac:dyDescent="0.25">
      <c r="A979" t="str">
        <f t="shared" si="15"/>
        <v>feynman_II_15_5_28020</v>
      </c>
      <c r="B979" t="s">
        <v>69</v>
      </c>
      <c r="C979" t="s">
        <v>189</v>
      </c>
      <c r="D979">
        <v>7200</v>
      </c>
      <c r="E979" t="s">
        <v>190</v>
      </c>
      <c r="F979">
        <v>1000000</v>
      </c>
      <c r="G979" t="s">
        <v>191</v>
      </c>
      <c r="H979">
        <v>28020</v>
      </c>
      <c r="I979" t="s">
        <v>192</v>
      </c>
      <c r="J979">
        <v>1E-3</v>
      </c>
      <c r="K979" t="s">
        <v>3</v>
      </c>
      <c r="L979">
        <v>1</v>
      </c>
      <c r="M979" t="s">
        <v>2</v>
      </c>
      <c r="N979">
        <v>0</v>
      </c>
      <c r="O979" t="s">
        <v>17</v>
      </c>
      <c r="P979">
        <v>9</v>
      </c>
      <c r="Q979" t="s">
        <v>0</v>
      </c>
      <c r="R979">
        <v>12.6</v>
      </c>
      <c r="S979" t="s">
        <v>152</v>
      </c>
      <c r="T979">
        <v>1</v>
      </c>
      <c r="U979" t="s">
        <v>153</v>
      </c>
      <c r="V979">
        <v>6</v>
      </c>
      <c r="W979" t="s">
        <v>151</v>
      </c>
      <c r="X979">
        <v>2895</v>
      </c>
      <c r="Y979" t="s">
        <v>1</v>
      </c>
      <c r="Z979" t="s">
        <v>580</v>
      </c>
      <c r="AA979" t="s">
        <v>512</v>
      </c>
      <c r="AB979" t="e" cm="1">
        <f t="array" ref="AB979">-1*x0*X1*COS(X2)</f>
        <v>#NAME?</v>
      </c>
      <c r="AC979" t="s">
        <v>5</v>
      </c>
      <c r="AD979">
        <v>1</v>
      </c>
      <c r="AE979" t="s">
        <v>4</v>
      </c>
      <c r="AF979">
        <v>0</v>
      </c>
    </row>
    <row r="980" spans="1:42" x14ac:dyDescent="0.25">
      <c r="A980" t="str">
        <f t="shared" si="15"/>
        <v>feynman_III_19_51_28020</v>
      </c>
      <c r="B980" t="s">
        <v>135</v>
      </c>
      <c r="C980" t="s">
        <v>189</v>
      </c>
      <c r="D980">
        <v>7200</v>
      </c>
      <c r="E980" t="s">
        <v>190</v>
      </c>
      <c r="F980">
        <v>1000000</v>
      </c>
      <c r="G980" t="s">
        <v>191</v>
      </c>
      <c r="H980">
        <v>28020</v>
      </c>
      <c r="I980" t="s">
        <v>192</v>
      </c>
      <c r="J980">
        <v>1E-3</v>
      </c>
      <c r="K980" t="s">
        <v>3</v>
      </c>
      <c r="L980">
        <v>1</v>
      </c>
      <c r="M980" t="s">
        <v>2</v>
      </c>
      <c r="N980">
        <v>0</v>
      </c>
      <c r="O980" t="s">
        <v>17</v>
      </c>
      <c r="P980">
        <v>20</v>
      </c>
      <c r="Q980" t="s">
        <v>0</v>
      </c>
      <c r="R980">
        <v>42.7</v>
      </c>
      <c r="S980" t="s">
        <v>152</v>
      </c>
      <c r="T980">
        <v>1</v>
      </c>
      <c r="U980" t="s">
        <v>153</v>
      </c>
      <c r="V980">
        <v>7</v>
      </c>
      <c r="W980" t="s">
        <v>151</v>
      </c>
      <c r="X980">
        <v>8483</v>
      </c>
      <c r="Y980" t="s">
        <v>1</v>
      </c>
      <c r="Z980" t="s">
        <v>2710</v>
      </c>
      <c r="AA980" t="s">
        <v>512</v>
      </c>
      <c r="AB980" t="s">
        <v>2711</v>
      </c>
      <c r="AC980" t="s">
        <v>5</v>
      </c>
      <c r="AD980">
        <v>1</v>
      </c>
      <c r="AE980" t="s">
        <v>4</v>
      </c>
      <c r="AF980">
        <v>0</v>
      </c>
    </row>
    <row r="981" spans="1:42" x14ac:dyDescent="0.25">
      <c r="A981" t="str">
        <f t="shared" si="15"/>
        <v>strogatz_vdp1_28020</v>
      </c>
      <c r="B981" t="s">
        <v>30</v>
      </c>
      <c r="C981" t="s">
        <v>189</v>
      </c>
      <c r="D981">
        <v>7200</v>
      </c>
      <c r="E981" t="s">
        <v>190</v>
      </c>
      <c r="F981">
        <v>1000000</v>
      </c>
      <c r="G981" t="s">
        <v>191</v>
      </c>
      <c r="H981">
        <v>28020</v>
      </c>
      <c r="I981" t="s">
        <v>192</v>
      </c>
      <c r="J981">
        <v>1E-3</v>
      </c>
      <c r="K981" t="s">
        <v>3</v>
      </c>
      <c r="L981">
        <v>1</v>
      </c>
      <c r="M981" t="s">
        <v>2</v>
      </c>
      <c r="N981">
        <v>0</v>
      </c>
      <c r="O981" t="s">
        <v>17</v>
      </c>
      <c r="P981">
        <v>14</v>
      </c>
      <c r="Q981" t="s">
        <v>0</v>
      </c>
      <c r="R981">
        <v>95.1</v>
      </c>
      <c r="S981" t="s">
        <v>152</v>
      </c>
      <c r="T981">
        <v>3</v>
      </c>
      <c r="U981" t="s">
        <v>153</v>
      </c>
      <c r="V981">
        <v>30</v>
      </c>
      <c r="W981" t="s">
        <v>151</v>
      </c>
      <c r="X981">
        <v>42543</v>
      </c>
      <c r="Y981" t="s">
        <v>1</v>
      </c>
      <c r="Z981" t="s">
        <v>2712</v>
      </c>
      <c r="AA981" t="s">
        <v>512</v>
      </c>
      <c r="AB981" t="s">
        <v>2713</v>
      </c>
      <c r="AC981" t="s">
        <v>418</v>
      </c>
      <c r="AD981" t="s">
        <v>430</v>
      </c>
      <c r="AE981" t="s">
        <v>421</v>
      </c>
      <c r="AF981" t="s">
        <v>431</v>
      </c>
      <c r="AG981" t="s">
        <v>5</v>
      </c>
      <c r="AH981">
        <v>1</v>
      </c>
      <c r="AI981" t="s">
        <v>4</v>
      </c>
      <c r="AJ981">
        <v>0</v>
      </c>
    </row>
    <row r="982" spans="1:42" x14ac:dyDescent="0.25">
      <c r="A982" t="str">
        <f t="shared" si="15"/>
        <v>feynman_I_44_4_28020</v>
      </c>
      <c r="B982" t="s">
        <v>129</v>
      </c>
      <c r="C982" t="s">
        <v>189</v>
      </c>
      <c r="D982">
        <v>7200</v>
      </c>
      <c r="E982" t="s">
        <v>190</v>
      </c>
      <c r="F982">
        <v>1000000</v>
      </c>
      <c r="G982" t="s">
        <v>191</v>
      </c>
      <c r="H982">
        <v>28020</v>
      </c>
      <c r="I982" t="s">
        <v>192</v>
      </c>
      <c r="J982">
        <v>1E-3</v>
      </c>
      <c r="K982" t="s">
        <v>3</v>
      </c>
      <c r="L982">
        <v>1</v>
      </c>
      <c r="M982" t="s">
        <v>2</v>
      </c>
      <c r="N982">
        <v>0</v>
      </c>
      <c r="O982" t="s">
        <v>17</v>
      </c>
      <c r="P982">
        <v>15</v>
      </c>
      <c r="Q982" t="s">
        <v>0</v>
      </c>
      <c r="R982">
        <v>26.5</v>
      </c>
      <c r="S982" t="s">
        <v>152</v>
      </c>
      <c r="T982">
        <v>1</v>
      </c>
      <c r="U982" t="s">
        <v>153</v>
      </c>
      <c r="V982">
        <v>7</v>
      </c>
      <c r="W982" t="s">
        <v>151</v>
      </c>
      <c r="X982">
        <v>6042</v>
      </c>
      <c r="Y982" t="s">
        <v>1</v>
      </c>
      <c r="Z982" t="s">
        <v>615</v>
      </c>
      <c r="AA982" t="s">
        <v>512</v>
      </c>
      <c r="AB982" t="s">
        <v>616</v>
      </c>
      <c r="AC982" t="s">
        <v>5</v>
      </c>
      <c r="AD982">
        <v>1</v>
      </c>
      <c r="AE982" t="s">
        <v>4</v>
      </c>
      <c r="AF982">
        <v>0</v>
      </c>
    </row>
    <row r="983" spans="1:42" x14ac:dyDescent="0.25">
      <c r="A983" t="str">
        <f t="shared" si="15"/>
        <v>feynman_I_15_3t_4426</v>
      </c>
      <c r="B983" t="s">
        <v>92</v>
      </c>
      <c r="C983" t="s">
        <v>189</v>
      </c>
      <c r="D983">
        <v>7200</v>
      </c>
      <c r="E983" t="s">
        <v>190</v>
      </c>
      <c r="F983">
        <v>1000000</v>
      </c>
      <c r="G983" t="s">
        <v>191</v>
      </c>
      <c r="H983">
        <v>4426</v>
      </c>
      <c r="I983" t="s">
        <v>192</v>
      </c>
      <c r="J983">
        <v>1E-3</v>
      </c>
      <c r="K983" t="s">
        <v>3</v>
      </c>
      <c r="L983">
        <v>0.99993200000000004</v>
      </c>
      <c r="M983" t="s">
        <v>2</v>
      </c>
      <c r="N983">
        <v>9.9746999999999995E-3</v>
      </c>
      <c r="O983" t="s">
        <v>17</v>
      </c>
      <c r="P983">
        <v>28</v>
      </c>
      <c r="Q983" t="s">
        <v>0</v>
      </c>
      <c r="R983">
        <v>6214.1</v>
      </c>
      <c r="S983" t="s">
        <v>152</v>
      </c>
      <c r="T983">
        <v>12</v>
      </c>
      <c r="U983" t="s">
        <v>153</v>
      </c>
      <c r="V983">
        <v>985</v>
      </c>
      <c r="W983" t="s">
        <v>151</v>
      </c>
      <c r="X983">
        <v>1001134</v>
      </c>
      <c r="Y983" t="s">
        <v>1</v>
      </c>
      <c r="Z983" t="s">
        <v>2714</v>
      </c>
      <c r="AA983" t="s">
        <v>512</v>
      </c>
      <c r="AB983" t="s">
        <v>2715</v>
      </c>
      <c r="AC983" t="s">
        <v>418</v>
      </c>
      <c r="AD983" t="s">
        <v>2716</v>
      </c>
      <c r="AE983" t="s">
        <v>421</v>
      </c>
      <c r="AF983" t="s">
        <v>2717</v>
      </c>
      <c r="AG983" t="s">
        <v>421</v>
      </c>
      <c r="AH983" t="s">
        <v>2718</v>
      </c>
      <c r="AI983" t="s">
        <v>5</v>
      </c>
      <c r="AJ983">
        <v>0.9999344</v>
      </c>
      <c r="AK983" t="s">
        <v>4</v>
      </c>
      <c r="AL983">
        <v>9.7918999999999992E-3</v>
      </c>
    </row>
    <row r="984" spans="1:42" x14ac:dyDescent="0.25">
      <c r="A984" t="str">
        <f t="shared" si="15"/>
        <v>feynman_I_41_16_21962</v>
      </c>
      <c r="B984" t="s">
        <v>125</v>
      </c>
      <c r="C984" t="s">
        <v>189</v>
      </c>
      <c r="D984">
        <v>7200</v>
      </c>
      <c r="E984" t="s">
        <v>190</v>
      </c>
      <c r="F984">
        <v>1000000</v>
      </c>
      <c r="G984" t="s">
        <v>191</v>
      </c>
      <c r="H984">
        <v>21962</v>
      </c>
      <c r="I984" t="s">
        <v>192</v>
      </c>
      <c r="J984">
        <v>1E-3</v>
      </c>
      <c r="K984" t="s">
        <v>3</v>
      </c>
      <c r="L984">
        <v>0.99996989999999997</v>
      </c>
      <c r="M984" t="s">
        <v>2</v>
      </c>
      <c r="N984">
        <v>1.6405800000000002E-2</v>
      </c>
      <c r="O984" t="s">
        <v>17</v>
      </c>
      <c r="P984">
        <v>26</v>
      </c>
      <c r="Q984" t="s">
        <v>0</v>
      </c>
      <c r="R984">
        <v>5901.3</v>
      </c>
      <c r="S984" t="s">
        <v>152</v>
      </c>
      <c r="T984">
        <v>5</v>
      </c>
      <c r="U984" t="s">
        <v>153</v>
      </c>
      <c r="V984">
        <v>861</v>
      </c>
      <c r="W984" t="s">
        <v>151</v>
      </c>
      <c r="X984">
        <v>1001281</v>
      </c>
      <c r="Y984" t="s">
        <v>1</v>
      </c>
      <c r="Z984" t="s">
        <v>2719</v>
      </c>
      <c r="AA984" t="s">
        <v>512</v>
      </c>
      <c r="AB984" t="s">
        <v>2720</v>
      </c>
      <c r="AC984" t="s">
        <v>418</v>
      </c>
      <c r="AD984" t="s">
        <v>2721</v>
      </c>
      <c r="AE984" t="s">
        <v>5</v>
      </c>
      <c r="AF984">
        <v>0.99997650000000005</v>
      </c>
      <c r="AG984" t="s">
        <v>4</v>
      </c>
      <c r="AH984">
        <v>1.4448300000000001E-2</v>
      </c>
    </row>
    <row r="985" spans="1:42" x14ac:dyDescent="0.25">
      <c r="A985" t="str">
        <f t="shared" si="15"/>
        <v>feynman_II_11_27_21962</v>
      </c>
      <c r="B985" t="s">
        <v>112</v>
      </c>
      <c r="C985" t="s">
        <v>189</v>
      </c>
      <c r="D985">
        <v>7200</v>
      </c>
      <c r="E985" t="s">
        <v>190</v>
      </c>
      <c r="F985">
        <v>1000000</v>
      </c>
      <c r="G985" t="s">
        <v>191</v>
      </c>
      <c r="H985">
        <v>21962</v>
      </c>
      <c r="I985" t="s">
        <v>192</v>
      </c>
      <c r="J985">
        <v>1E-3</v>
      </c>
      <c r="K985" t="s">
        <v>3</v>
      </c>
      <c r="L985">
        <v>0.99990520000000005</v>
      </c>
      <c r="M985" t="s">
        <v>2</v>
      </c>
      <c r="N985">
        <v>6.8352999999999999E-3</v>
      </c>
      <c r="O985" t="s">
        <v>17</v>
      </c>
      <c r="P985">
        <v>24</v>
      </c>
      <c r="Q985" t="s">
        <v>0</v>
      </c>
      <c r="R985">
        <v>5940</v>
      </c>
      <c r="S985" t="s">
        <v>152</v>
      </c>
      <c r="T985">
        <v>4</v>
      </c>
      <c r="U985" t="s">
        <v>153</v>
      </c>
      <c r="V985">
        <v>706</v>
      </c>
      <c r="W985" t="s">
        <v>151</v>
      </c>
      <c r="X985">
        <v>1000482</v>
      </c>
      <c r="Y985" t="s">
        <v>1</v>
      </c>
      <c r="Z985" t="s">
        <v>2722</v>
      </c>
      <c r="AA985" t="s">
        <v>512</v>
      </c>
      <c r="AB985" t="s">
        <v>2723</v>
      </c>
      <c r="AC985" t="s">
        <v>421</v>
      </c>
      <c r="AD985" t="s">
        <v>2724</v>
      </c>
      <c r="AE985" t="s">
        <v>421</v>
      </c>
      <c r="AF985">
        <v>6.8243504397000002E-3</v>
      </c>
      <c r="AG985" t="s">
        <v>5</v>
      </c>
      <c r="AH985">
        <v>0.99991110000000005</v>
      </c>
      <c r="AI985" t="s">
        <v>4</v>
      </c>
      <c r="AJ985">
        <v>6.5627999999999997E-3</v>
      </c>
    </row>
    <row r="986" spans="1:42" x14ac:dyDescent="0.25">
      <c r="A986" t="str">
        <f t="shared" si="15"/>
        <v>strogatz_predprey1_28020</v>
      </c>
      <c r="B986" t="s">
        <v>31</v>
      </c>
      <c r="C986" t="s">
        <v>189</v>
      </c>
      <c r="D986">
        <v>7200</v>
      </c>
      <c r="E986" t="s">
        <v>190</v>
      </c>
      <c r="F986">
        <v>1000000</v>
      </c>
      <c r="G986" t="s">
        <v>191</v>
      </c>
      <c r="H986">
        <v>28020</v>
      </c>
      <c r="I986" t="s">
        <v>192</v>
      </c>
      <c r="J986">
        <v>1E-3</v>
      </c>
      <c r="K986" t="s">
        <v>3</v>
      </c>
      <c r="L986">
        <v>0.99919150000000001</v>
      </c>
      <c r="M986" t="s">
        <v>2</v>
      </c>
      <c r="N986">
        <v>6.8577600000000002E-2</v>
      </c>
      <c r="O986" t="s">
        <v>17</v>
      </c>
      <c r="P986">
        <v>37</v>
      </c>
      <c r="Q986" t="s">
        <v>0</v>
      </c>
      <c r="R986">
        <v>2671</v>
      </c>
      <c r="S986" t="s">
        <v>152</v>
      </c>
      <c r="T986">
        <v>21</v>
      </c>
      <c r="U986" t="s">
        <v>153</v>
      </c>
      <c r="V986">
        <v>721</v>
      </c>
      <c r="W986" t="s">
        <v>151</v>
      </c>
      <c r="X986">
        <v>1000635</v>
      </c>
      <c r="Y986" t="s">
        <v>1</v>
      </c>
      <c r="Z986" t="s">
        <v>2725</v>
      </c>
      <c r="AA986" t="s">
        <v>512</v>
      </c>
      <c r="AB986" t="s">
        <v>2726</v>
      </c>
      <c r="AC986" t="s">
        <v>418</v>
      </c>
      <c r="AD986" t="s">
        <v>2727</v>
      </c>
      <c r="AE986" t="s">
        <v>418</v>
      </c>
      <c r="AF986" t="s">
        <v>2728</v>
      </c>
      <c r="AG986" t="s">
        <v>421</v>
      </c>
      <c r="AH986" t="s">
        <v>2729</v>
      </c>
      <c r="AI986" t="s">
        <v>418</v>
      </c>
      <c r="AJ986" t="s">
        <v>2730</v>
      </c>
      <c r="AK986" t="s">
        <v>421</v>
      </c>
      <c r="AL986" t="s">
        <v>2731</v>
      </c>
      <c r="AM986" t="s">
        <v>5</v>
      </c>
      <c r="AN986">
        <v>0.99971460000000001</v>
      </c>
      <c r="AO986" t="s">
        <v>4</v>
      </c>
      <c r="AP986">
        <v>4.0750700000000001E-2</v>
      </c>
    </row>
    <row r="987" spans="1:42" x14ac:dyDescent="0.25">
      <c r="A987" t="str">
        <f t="shared" si="15"/>
        <v>feynman_test_3_4426</v>
      </c>
      <c r="B987" t="s">
        <v>86</v>
      </c>
      <c r="C987" t="s">
        <v>189</v>
      </c>
      <c r="D987">
        <v>7200</v>
      </c>
      <c r="E987" t="s">
        <v>190</v>
      </c>
      <c r="F987">
        <v>1000000</v>
      </c>
      <c r="G987" t="s">
        <v>191</v>
      </c>
      <c r="H987">
        <v>4426</v>
      </c>
      <c r="I987" t="s">
        <v>192</v>
      </c>
      <c r="J987">
        <v>1E-3</v>
      </c>
      <c r="K987" t="s">
        <v>3</v>
      </c>
      <c r="L987">
        <v>0.99957410000000002</v>
      </c>
      <c r="M987" t="s">
        <v>2</v>
      </c>
      <c r="N987">
        <v>3.8016099999999997E-2</v>
      </c>
      <c r="O987" t="s">
        <v>17</v>
      </c>
      <c r="P987">
        <v>26</v>
      </c>
      <c r="Q987" t="s">
        <v>0</v>
      </c>
      <c r="R987">
        <v>6652.5</v>
      </c>
      <c r="S987" t="s">
        <v>152</v>
      </c>
      <c r="T987">
        <v>6</v>
      </c>
      <c r="U987" t="s">
        <v>153</v>
      </c>
      <c r="V987">
        <v>713</v>
      </c>
      <c r="W987" t="s">
        <v>151</v>
      </c>
      <c r="X987">
        <v>1000704</v>
      </c>
      <c r="Y987" t="s">
        <v>1</v>
      </c>
      <c r="Z987" t="s">
        <v>2732</v>
      </c>
      <c r="AA987" t="s">
        <v>512</v>
      </c>
      <c r="AB987" t="s">
        <v>2733</v>
      </c>
      <c r="AC987" t="s">
        <v>418</v>
      </c>
      <c r="AD987" t="s">
        <v>2734</v>
      </c>
      <c r="AE987" t="s">
        <v>418</v>
      </c>
      <c r="AF987" t="s">
        <v>2735</v>
      </c>
      <c r="AG987" t="s">
        <v>421</v>
      </c>
      <c r="AH987" t="s">
        <v>2736</v>
      </c>
      <c r="AI987" t="s">
        <v>5</v>
      </c>
      <c r="AJ987">
        <v>0.99958789999999997</v>
      </c>
      <c r="AK987" t="s">
        <v>4</v>
      </c>
      <c r="AL987">
        <v>3.7294500000000001E-2</v>
      </c>
    </row>
    <row r="988" spans="1:42" x14ac:dyDescent="0.25">
      <c r="A988" t="str">
        <f t="shared" si="15"/>
        <v>feynman_III_12_43_21962</v>
      </c>
      <c r="B988" t="s">
        <v>33</v>
      </c>
      <c r="C988" t="s">
        <v>189</v>
      </c>
      <c r="D988">
        <v>7200</v>
      </c>
      <c r="E988" t="s">
        <v>190</v>
      </c>
      <c r="F988">
        <v>1000000</v>
      </c>
      <c r="G988" t="s">
        <v>191</v>
      </c>
      <c r="H988">
        <v>21962</v>
      </c>
      <c r="I988" t="s">
        <v>192</v>
      </c>
      <c r="J988">
        <v>1E-3</v>
      </c>
      <c r="K988" t="s">
        <v>3</v>
      </c>
      <c r="L988">
        <v>1</v>
      </c>
      <c r="M988" t="s">
        <v>2</v>
      </c>
      <c r="N988">
        <v>0</v>
      </c>
      <c r="O988" t="s">
        <v>17</v>
      </c>
      <c r="P988">
        <v>6</v>
      </c>
      <c r="Q988" t="s">
        <v>0</v>
      </c>
      <c r="R988">
        <v>2.1</v>
      </c>
      <c r="S988" t="s">
        <v>152</v>
      </c>
      <c r="T988">
        <v>1</v>
      </c>
      <c r="U988" t="s">
        <v>153</v>
      </c>
      <c r="V988">
        <v>2</v>
      </c>
      <c r="W988" t="s">
        <v>151</v>
      </c>
      <c r="X988">
        <v>520</v>
      </c>
      <c r="Y988" t="s">
        <v>1</v>
      </c>
      <c r="Z988" t="s">
        <v>517</v>
      </c>
      <c r="AA988" t="s">
        <v>512</v>
      </c>
      <c r="AB988" t="s">
        <v>518</v>
      </c>
      <c r="AC988" t="s">
        <v>5</v>
      </c>
      <c r="AD988">
        <v>1</v>
      </c>
      <c r="AE988" t="s">
        <v>4</v>
      </c>
      <c r="AF988">
        <v>0</v>
      </c>
    </row>
    <row r="989" spans="1:42" x14ac:dyDescent="0.25">
      <c r="A989" t="str">
        <f t="shared" si="15"/>
        <v>feynman_I_43_31_21962</v>
      </c>
      <c r="B989" t="s">
        <v>72</v>
      </c>
      <c r="C989" t="s">
        <v>189</v>
      </c>
      <c r="D989">
        <v>7200</v>
      </c>
      <c r="E989" t="s">
        <v>190</v>
      </c>
      <c r="F989">
        <v>1000000</v>
      </c>
      <c r="G989" t="s">
        <v>191</v>
      </c>
      <c r="H989">
        <v>21962</v>
      </c>
      <c r="I989" t="s">
        <v>192</v>
      </c>
      <c r="J989">
        <v>1E-3</v>
      </c>
      <c r="K989" t="s">
        <v>3</v>
      </c>
      <c r="L989">
        <v>1</v>
      </c>
      <c r="M989" t="s">
        <v>2</v>
      </c>
      <c r="N989">
        <v>0</v>
      </c>
      <c r="O989" t="s">
        <v>17</v>
      </c>
      <c r="P989">
        <v>8</v>
      </c>
      <c r="Q989" t="s">
        <v>0</v>
      </c>
      <c r="R989">
        <v>6</v>
      </c>
      <c r="S989" t="s">
        <v>152</v>
      </c>
      <c r="T989">
        <v>1</v>
      </c>
      <c r="U989" t="s">
        <v>153</v>
      </c>
      <c r="V989">
        <v>3</v>
      </c>
      <c r="W989" t="s">
        <v>151</v>
      </c>
      <c r="X989">
        <v>1301</v>
      </c>
      <c r="Y989" t="s">
        <v>1</v>
      </c>
      <c r="Z989" t="s">
        <v>525</v>
      </c>
      <c r="AA989" t="s">
        <v>512</v>
      </c>
      <c r="AB989" t="s">
        <v>526</v>
      </c>
      <c r="AC989" t="s">
        <v>5</v>
      </c>
      <c r="AD989">
        <v>1</v>
      </c>
      <c r="AE989" t="s">
        <v>4</v>
      </c>
      <c r="AF989">
        <v>0</v>
      </c>
    </row>
    <row r="990" spans="1:42" x14ac:dyDescent="0.25">
      <c r="A990" t="str">
        <f t="shared" si="15"/>
        <v>feynman_II_38_14_21962</v>
      </c>
      <c r="B990" t="s">
        <v>40</v>
      </c>
      <c r="C990" t="s">
        <v>189</v>
      </c>
      <c r="D990">
        <v>7200</v>
      </c>
      <c r="E990" t="s">
        <v>190</v>
      </c>
      <c r="F990">
        <v>1000000</v>
      </c>
      <c r="G990" t="s">
        <v>191</v>
      </c>
      <c r="H990">
        <v>21962</v>
      </c>
      <c r="I990" t="s">
        <v>192</v>
      </c>
      <c r="J990">
        <v>1E-3</v>
      </c>
      <c r="K990" t="s">
        <v>3</v>
      </c>
      <c r="L990">
        <v>1</v>
      </c>
      <c r="M990" t="s">
        <v>2</v>
      </c>
      <c r="N990">
        <v>0</v>
      </c>
      <c r="O990" t="s">
        <v>17</v>
      </c>
      <c r="P990">
        <v>12</v>
      </c>
      <c r="Q990" t="s">
        <v>0</v>
      </c>
      <c r="R990">
        <v>7.3</v>
      </c>
      <c r="S990" t="s">
        <v>152</v>
      </c>
      <c r="T990">
        <v>1</v>
      </c>
      <c r="U990" t="s">
        <v>153</v>
      </c>
      <c r="V990">
        <v>3</v>
      </c>
      <c r="W990" t="s">
        <v>151</v>
      </c>
      <c r="X990">
        <v>1660</v>
      </c>
      <c r="Y990" t="s">
        <v>1</v>
      </c>
      <c r="Z990" t="s">
        <v>543</v>
      </c>
      <c r="AA990" t="s">
        <v>512</v>
      </c>
      <c r="AB990" t="s">
        <v>544</v>
      </c>
      <c r="AC990" t="s">
        <v>418</v>
      </c>
      <c r="AD990" t="s">
        <v>420</v>
      </c>
      <c r="AE990" t="s">
        <v>5</v>
      </c>
      <c r="AF990">
        <v>1</v>
      </c>
      <c r="AG990" t="s">
        <v>4</v>
      </c>
      <c r="AH990">
        <v>0</v>
      </c>
    </row>
    <row r="991" spans="1:42" x14ac:dyDescent="0.25">
      <c r="A991" t="str">
        <f t="shared" si="15"/>
        <v>feynman_I_12_4_21962</v>
      </c>
      <c r="B991" t="s">
        <v>83</v>
      </c>
      <c r="C991" t="s">
        <v>189</v>
      </c>
      <c r="D991">
        <v>7200</v>
      </c>
      <c r="E991" t="s">
        <v>190</v>
      </c>
      <c r="F991">
        <v>1000000</v>
      </c>
      <c r="G991" t="s">
        <v>191</v>
      </c>
      <c r="H991">
        <v>21962</v>
      </c>
      <c r="I991" t="s">
        <v>192</v>
      </c>
      <c r="J991">
        <v>1E-3</v>
      </c>
      <c r="K991" t="s">
        <v>3</v>
      </c>
      <c r="L991">
        <v>1</v>
      </c>
      <c r="M991" t="s">
        <v>2</v>
      </c>
      <c r="N991">
        <v>0</v>
      </c>
      <c r="O991" t="s">
        <v>17</v>
      </c>
      <c r="P991">
        <v>12</v>
      </c>
      <c r="Q991" t="s">
        <v>0</v>
      </c>
      <c r="R991">
        <v>17</v>
      </c>
      <c r="S991" t="s">
        <v>152</v>
      </c>
      <c r="T991">
        <v>1</v>
      </c>
      <c r="U991" t="s">
        <v>153</v>
      </c>
      <c r="V991">
        <v>4</v>
      </c>
      <c r="W991" t="s">
        <v>151</v>
      </c>
      <c r="X991">
        <v>3356</v>
      </c>
      <c r="Y991" t="s">
        <v>1</v>
      </c>
      <c r="Z991" t="s">
        <v>561</v>
      </c>
      <c r="AA991" t="s">
        <v>512</v>
      </c>
      <c r="AB991" t="s">
        <v>562</v>
      </c>
      <c r="AC991" t="s">
        <v>5</v>
      </c>
      <c r="AD991">
        <v>1</v>
      </c>
      <c r="AE991" t="s">
        <v>4</v>
      </c>
      <c r="AF991">
        <v>0</v>
      </c>
    </row>
    <row r="992" spans="1:42" x14ac:dyDescent="0.25">
      <c r="A992" t="str">
        <f t="shared" si="15"/>
        <v>feynman_I_27_6_21962</v>
      </c>
      <c r="B992" t="s">
        <v>60</v>
      </c>
      <c r="C992" t="s">
        <v>189</v>
      </c>
      <c r="D992">
        <v>7200</v>
      </c>
      <c r="E992" t="s">
        <v>190</v>
      </c>
      <c r="F992">
        <v>1000000</v>
      </c>
      <c r="G992" t="s">
        <v>191</v>
      </c>
      <c r="H992">
        <v>21962</v>
      </c>
      <c r="I992" t="s">
        <v>192</v>
      </c>
      <c r="J992">
        <v>1E-3</v>
      </c>
      <c r="K992" t="s">
        <v>3</v>
      </c>
      <c r="L992">
        <v>1</v>
      </c>
      <c r="M992" t="s">
        <v>2</v>
      </c>
      <c r="N992">
        <v>0</v>
      </c>
      <c r="O992" t="s">
        <v>17</v>
      </c>
      <c r="P992">
        <v>14</v>
      </c>
      <c r="Q992" t="s">
        <v>0</v>
      </c>
      <c r="R992">
        <v>23</v>
      </c>
      <c r="S992" t="s">
        <v>152</v>
      </c>
      <c r="T992">
        <v>1</v>
      </c>
      <c r="U992" t="s">
        <v>153</v>
      </c>
      <c r="V992">
        <v>5</v>
      </c>
      <c r="W992" t="s">
        <v>151</v>
      </c>
      <c r="X992">
        <v>4505</v>
      </c>
      <c r="Y992" t="s">
        <v>1</v>
      </c>
      <c r="Z992" t="s">
        <v>577</v>
      </c>
      <c r="AA992" t="s">
        <v>512</v>
      </c>
      <c r="AB992" t="s">
        <v>578</v>
      </c>
      <c r="AC992" t="s">
        <v>421</v>
      </c>
      <c r="AD992" t="s">
        <v>428</v>
      </c>
      <c r="AE992" t="s">
        <v>5</v>
      </c>
      <c r="AF992">
        <v>1</v>
      </c>
      <c r="AG992" t="s">
        <v>4</v>
      </c>
      <c r="AH992">
        <v>0</v>
      </c>
    </row>
    <row r="993" spans="1:46" x14ac:dyDescent="0.25">
      <c r="A993" t="str">
        <f t="shared" si="15"/>
        <v>feynman_test_14_14423</v>
      </c>
      <c r="B993" t="s">
        <v>131</v>
      </c>
      <c r="C993" t="s">
        <v>189</v>
      </c>
      <c r="D993">
        <v>7200</v>
      </c>
      <c r="E993" t="s">
        <v>190</v>
      </c>
      <c r="F993">
        <v>1000000</v>
      </c>
      <c r="G993" t="s">
        <v>191</v>
      </c>
      <c r="H993">
        <v>14423</v>
      </c>
      <c r="I993" t="s">
        <v>192</v>
      </c>
      <c r="J993">
        <v>1E-3</v>
      </c>
      <c r="K993" t="s">
        <v>3</v>
      </c>
      <c r="L993">
        <v>0.99999289999999996</v>
      </c>
      <c r="M993" t="s">
        <v>2</v>
      </c>
      <c r="N993">
        <v>3.4812200000000001E-2</v>
      </c>
      <c r="O993" t="s">
        <v>17</v>
      </c>
      <c r="P993">
        <v>70</v>
      </c>
      <c r="Q993" t="s">
        <v>0</v>
      </c>
      <c r="R993">
        <v>7202.1</v>
      </c>
      <c r="S993" t="s">
        <v>152</v>
      </c>
      <c r="T993">
        <v>8</v>
      </c>
      <c r="U993" t="s">
        <v>153</v>
      </c>
      <c r="V993">
        <v>216</v>
      </c>
      <c r="W993" t="s">
        <v>151</v>
      </c>
      <c r="X993">
        <v>875957</v>
      </c>
      <c r="Y993" t="s">
        <v>1</v>
      </c>
      <c r="Z993" t="s">
        <v>2737</v>
      </c>
      <c r="AA993" t="s">
        <v>512</v>
      </c>
      <c r="AB993" t="s">
        <v>2738</v>
      </c>
      <c r="AC993" t="s">
        <v>421</v>
      </c>
      <c r="AD993" t="s">
        <v>2739</v>
      </c>
      <c r="AE993" t="s">
        <v>418</v>
      </c>
      <c r="AF993" t="s">
        <v>2262</v>
      </c>
      <c r="AG993" t="s">
        <v>421</v>
      </c>
      <c r="AH993" t="s">
        <v>2740</v>
      </c>
      <c r="AI993" t="s">
        <v>421</v>
      </c>
      <c r="AJ993" t="s">
        <v>2741</v>
      </c>
      <c r="AK993" t="s">
        <v>418</v>
      </c>
      <c r="AL993" t="s">
        <v>2742</v>
      </c>
      <c r="AM993" t="s">
        <v>421</v>
      </c>
      <c r="AN993" t="s">
        <v>2743</v>
      </c>
      <c r="AO993" t="s">
        <v>418</v>
      </c>
      <c r="AP993" t="s">
        <v>2744</v>
      </c>
      <c r="AQ993" t="s">
        <v>5</v>
      </c>
      <c r="AR993">
        <v>0.99999229999999995</v>
      </c>
      <c r="AS993" t="s">
        <v>4</v>
      </c>
      <c r="AT993">
        <v>3.6902799999999999E-2</v>
      </c>
    </row>
    <row r="994" spans="1:46" x14ac:dyDescent="0.25">
      <c r="A994" t="str">
        <f t="shared" si="15"/>
        <v>feynman_II_11_3_21962</v>
      </c>
      <c r="B994" t="s">
        <v>126</v>
      </c>
      <c r="C994" t="s">
        <v>189</v>
      </c>
      <c r="D994">
        <v>7200</v>
      </c>
      <c r="E994" t="s">
        <v>190</v>
      </c>
      <c r="F994">
        <v>1000000</v>
      </c>
      <c r="G994" t="s">
        <v>191</v>
      </c>
      <c r="H994">
        <v>21962</v>
      </c>
      <c r="I994" t="s">
        <v>192</v>
      </c>
      <c r="J994">
        <v>1E-3</v>
      </c>
      <c r="K994" t="s">
        <v>3</v>
      </c>
      <c r="L994">
        <v>1</v>
      </c>
      <c r="M994" t="s">
        <v>2</v>
      </c>
      <c r="N994">
        <v>0</v>
      </c>
      <c r="O994" t="s">
        <v>17</v>
      </c>
      <c r="P994">
        <v>24</v>
      </c>
      <c r="Q994" t="s">
        <v>0</v>
      </c>
      <c r="R994">
        <v>822.6</v>
      </c>
      <c r="S994" t="s">
        <v>152</v>
      </c>
      <c r="T994">
        <v>5</v>
      </c>
      <c r="U994" t="s">
        <v>153</v>
      </c>
      <c r="V994">
        <v>76</v>
      </c>
      <c r="W994" t="s">
        <v>151</v>
      </c>
      <c r="X994">
        <v>131122</v>
      </c>
      <c r="Y994" t="s">
        <v>1</v>
      </c>
      <c r="Z994" t="s">
        <v>644</v>
      </c>
      <c r="AA994" t="s">
        <v>512</v>
      </c>
      <c r="AB994" t="s">
        <v>645</v>
      </c>
      <c r="AC994" t="s">
        <v>418</v>
      </c>
      <c r="AD994" t="s">
        <v>495</v>
      </c>
      <c r="AE994" t="s">
        <v>421</v>
      </c>
      <c r="AF994" t="s">
        <v>496</v>
      </c>
      <c r="AG994" t="s">
        <v>5</v>
      </c>
      <c r="AH994">
        <v>1</v>
      </c>
      <c r="AI994" t="s">
        <v>4</v>
      </c>
      <c r="AJ994">
        <v>0</v>
      </c>
    </row>
    <row r="995" spans="1:46" x14ac:dyDescent="0.25">
      <c r="A995" t="str">
        <f t="shared" si="15"/>
        <v>strogatz_shearflow2_21962</v>
      </c>
      <c r="B995" t="s">
        <v>20</v>
      </c>
      <c r="C995" t="s">
        <v>189</v>
      </c>
      <c r="D995">
        <v>7200</v>
      </c>
      <c r="E995" t="s">
        <v>190</v>
      </c>
      <c r="F995">
        <v>1000000</v>
      </c>
      <c r="G995" t="s">
        <v>191</v>
      </c>
      <c r="H995">
        <v>21962</v>
      </c>
      <c r="I995" t="s">
        <v>192</v>
      </c>
      <c r="J995">
        <v>1E-3</v>
      </c>
      <c r="K995" t="s">
        <v>3</v>
      </c>
      <c r="L995">
        <v>1</v>
      </c>
      <c r="M995" t="s">
        <v>2</v>
      </c>
      <c r="N995">
        <v>0</v>
      </c>
      <c r="O995" t="s">
        <v>17</v>
      </c>
      <c r="P995">
        <v>15</v>
      </c>
      <c r="Q995" t="s">
        <v>0</v>
      </c>
      <c r="R995">
        <v>181.6</v>
      </c>
      <c r="S995" t="s">
        <v>152</v>
      </c>
      <c r="T995">
        <v>5</v>
      </c>
      <c r="U995" t="s">
        <v>153</v>
      </c>
      <c r="V995">
        <v>58</v>
      </c>
      <c r="W995" t="s">
        <v>151</v>
      </c>
      <c r="X995">
        <v>85525</v>
      </c>
      <c r="Y995" t="s">
        <v>1</v>
      </c>
      <c r="Z995" t="s">
        <v>2745</v>
      </c>
      <c r="AA995" t="s">
        <v>512</v>
      </c>
      <c r="AB995" t="s">
        <v>649</v>
      </c>
      <c r="AC995" t="s">
        <v>418</v>
      </c>
      <c r="AD995" t="s">
        <v>2746</v>
      </c>
      <c r="AE995" t="s">
        <v>5</v>
      </c>
      <c r="AF995">
        <v>1</v>
      </c>
      <c r="AG995" t="s">
        <v>4</v>
      </c>
      <c r="AH995">
        <v>0</v>
      </c>
    </row>
    <row r="996" spans="1:46" x14ac:dyDescent="0.25">
      <c r="A996" t="str">
        <f t="shared" si="15"/>
        <v>feynman_test_2_29910</v>
      </c>
      <c r="B996" t="s">
        <v>143</v>
      </c>
      <c r="C996" t="s">
        <v>189</v>
      </c>
      <c r="D996">
        <v>7200</v>
      </c>
      <c r="E996" t="s">
        <v>190</v>
      </c>
      <c r="F996">
        <v>1000000</v>
      </c>
      <c r="G996" t="s">
        <v>191</v>
      </c>
      <c r="H996">
        <v>29910</v>
      </c>
      <c r="I996" t="s">
        <v>192</v>
      </c>
      <c r="J996">
        <v>1E-3</v>
      </c>
      <c r="K996" t="s">
        <v>3</v>
      </c>
      <c r="L996">
        <v>0.99748760000000003</v>
      </c>
      <c r="M996" t="s">
        <v>2</v>
      </c>
      <c r="N996">
        <v>0.1011034</v>
      </c>
      <c r="O996" t="s">
        <v>17</v>
      </c>
      <c r="P996">
        <v>37</v>
      </c>
      <c r="Q996" t="s">
        <v>0</v>
      </c>
      <c r="R996">
        <v>7201.8</v>
      </c>
      <c r="S996" t="s">
        <v>152</v>
      </c>
      <c r="T996">
        <v>11</v>
      </c>
      <c r="U996" t="s">
        <v>153</v>
      </c>
      <c r="V996">
        <v>252</v>
      </c>
      <c r="W996" t="s">
        <v>151</v>
      </c>
      <c r="X996">
        <v>962793</v>
      </c>
      <c r="Y996" t="s">
        <v>1</v>
      </c>
      <c r="Z996" t="s">
        <v>2747</v>
      </c>
      <c r="AA996" t="s">
        <v>512</v>
      </c>
      <c r="AB996" t="s">
        <v>2748</v>
      </c>
      <c r="AC996" t="s">
        <v>418</v>
      </c>
      <c r="AD996" t="s">
        <v>2749</v>
      </c>
      <c r="AE996" t="s">
        <v>421</v>
      </c>
      <c r="AF996" t="s">
        <v>670</v>
      </c>
      <c r="AG996" t="s">
        <v>421</v>
      </c>
      <c r="AH996" t="s">
        <v>2750</v>
      </c>
      <c r="AI996" t="s">
        <v>421</v>
      </c>
      <c r="AJ996" t="s">
        <v>1495</v>
      </c>
      <c r="AK996" t="s">
        <v>421</v>
      </c>
      <c r="AL996" t="s">
        <v>2751</v>
      </c>
      <c r="AM996" t="s">
        <v>421</v>
      </c>
      <c r="AN996" t="s">
        <v>470</v>
      </c>
      <c r="AO996" t="s">
        <v>5</v>
      </c>
      <c r="AP996">
        <v>0.99755070000000001</v>
      </c>
      <c r="AQ996" t="s">
        <v>4</v>
      </c>
      <c r="AR996">
        <v>0.1008337</v>
      </c>
    </row>
    <row r="997" spans="1:46" x14ac:dyDescent="0.25">
      <c r="A997" t="str">
        <f t="shared" si="15"/>
        <v>feynman_test_8_14423</v>
      </c>
      <c r="B997" t="s">
        <v>87</v>
      </c>
      <c r="C997" t="s">
        <v>189</v>
      </c>
      <c r="D997">
        <v>7200</v>
      </c>
      <c r="E997" t="s">
        <v>190</v>
      </c>
      <c r="F997">
        <v>1000000</v>
      </c>
      <c r="G997" t="s">
        <v>191</v>
      </c>
      <c r="H997">
        <v>14423</v>
      </c>
      <c r="I997" t="s">
        <v>192</v>
      </c>
      <c r="J997">
        <v>1E-3</v>
      </c>
      <c r="K997" t="s">
        <v>3</v>
      </c>
      <c r="L997">
        <v>0.99482660000000001</v>
      </c>
      <c r="M997" t="s">
        <v>2</v>
      </c>
      <c r="N997">
        <v>3.2355599999999998E-2</v>
      </c>
      <c r="O997" t="s">
        <v>17</v>
      </c>
      <c r="P997">
        <v>30</v>
      </c>
      <c r="Q997" t="s">
        <v>0</v>
      </c>
      <c r="R997">
        <v>7097.3</v>
      </c>
      <c r="S997" t="s">
        <v>152</v>
      </c>
      <c r="T997">
        <v>18</v>
      </c>
      <c r="U997" t="s">
        <v>153</v>
      </c>
      <c r="V997">
        <v>790</v>
      </c>
      <c r="W997" t="s">
        <v>151</v>
      </c>
      <c r="X997">
        <v>1001201</v>
      </c>
      <c r="Y997" t="s">
        <v>1</v>
      </c>
      <c r="Z997" t="e" cm="1">
        <f t="array" aca="1" ref="Z997" ca="1">-1.3533525551799+(1.1550326903508*x0)+(1.2249033866282*COS(((1.6*x0)*pow(0.5,LOG(((X2+pow(X3,-1))+((X1*X2)*pow(X3,-1))))))))</f>
        <v>#NAME?</v>
      </c>
      <c r="AA997" t="s">
        <v>512</v>
      </c>
      <c r="AB997" t="s">
        <v>2752</v>
      </c>
      <c r="AC997" t="s">
        <v>421</v>
      </c>
      <c r="AD997" t="s">
        <v>2753</v>
      </c>
      <c r="AE997" t="s">
        <v>421</v>
      </c>
      <c r="AF997" t="s">
        <v>474</v>
      </c>
      <c r="AG997" t="s">
        <v>421</v>
      </c>
      <c r="AH997" t="s">
        <v>2754</v>
      </c>
      <c r="AI997" t="s">
        <v>418</v>
      </c>
      <c r="AJ997">
        <v>1.3533525551798999</v>
      </c>
      <c r="AK997" t="s">
        <v>5</v>
      </c>
      <c r="AL997">
        <v>0.99492179999999997</v>
      </c>
      <c r="AM997" t="s">
        <v>4</v>
      </c>
      <c r="AN997">
        <v>3.2044099999999999E-2</v>
      </c>
    </row>
    <row r="998" spans="1:46" x14ac:dyDescent="0.25">
      <c r="A998" t="str">
        <f t="shared" si="15"/>
        <v>strogatz_bacres1_21962</v>
      </c>
      <c r="B998" t="s">
        <v>26</v>
      </c>
      <c r="C998" t="s">
        <v>189</v>
      </c>
      <c r="D998">
        <v>7200</v>
      </c>
      <c r="E998" t="s">
        <v>190</v>
      </c>
      <c r="F998">
        <v>1000000</v>
      </c>
      <c r="G998" t="s">
        <v>191</v>
      </c>
      <c r="H998">
        <v>21962</v>
      </c>
      <c r="I998" t="s">
        <v>192</v>
      </c>
      <c r="J998">
        <v>1E-3</v>
      </c>
      <c r="K998" t="s">
        <v>3</v>
      </c>
      <c r="L998">
        <v>0.99993189999999998</v>
      </c>
      <c r="M998" t="s">
        <v>2</v>
      </c>
      <c r="N998">
        <v>2.04662E-2</v>
      </c>
      <c r="O998" t="s">
        <v>17</v>
      </c>
      <c r="P998">
        <v>16</v>
      </c>
      <c r="Q998" t="s">
        <v>0</v>
      </c>
      <c r="R998">
        <v>1834.4</v>
      </c>
      <c r="S998" t="s">
        <v>152</v>
      </c>
      <c r="T998">
        <v>7</v>
      </c>
      <c r="U998" t="s">
        <v>153</v>
      </c>
      <c r="V998">
        <v>1284</v>
      </c>
      <c r="W998" t="s">
        <v>151</v>
      </c>
      <c r="X998">
        <v>1000583</v>
      </c>
      <c r="Y998" t="s">
        <v>1</v>
      </c>
      <c r="Z998" t="s">
        <v>2755</v>
      </c>
      <c r="AA998" t="s">
        <v>512</v>
      </c>
      <c r="AB998" t="e" cm="1">
        <f t="array" ref="AB998">-0.9962372191579*x0</f>
        <v>#NAME?</v>
      </c>
      <c r="AC998" t="s">
        <v>418</v>
      </c>
      <c r="AD998" t="s">
        <v>2756</v>
      </c>
      <c r="AE998" t="s">
        <v>421</v>
      </c>
      <c r="AF998" t="s">
        <v>459</v>
      </c>
      <c r="AG998" t="s">
        <v>421</v>
      </c>
      <c r="AH998">
        <v>19.955598173022601</v>
      </c>
      <c r="AI998" t="s">
        <v>5</v>
      </c>
      <c r="AJ998">
        <v>0.99999450000000001</v>
      </c>
      <c r="AK998" t="s">
        <v>4</v>
      </c>
      <c r="AL998">
        <v>6.4080999999999999E-3</v>
      </c>
    </row>
    <row r="999" spans="1:46" x14ac:dyDescent="0.25">
      <c r="A999" t="str">
        <f t="shared" si="15"/>
        <v>feynman_test_17_14423</v>
      </c>
      <c r="B999" t="s">
        <v>145</v>
      </c>
      <c r="C999" t="s">
        <v>189</v>
      </c>
      <c r="D999">
        <v>7200</v>
      </c>
      <c r="E999" t="s">
        <v>190</v>
      </c>
      <c r="F999">
        <v>1000000</v>
      </c>
      <c r="G999" t="s">
        <v>191</v>
      </c>
      <c r="H999">
        <v>14423</v>
      </c>
      <c r="I999" t="s">
        <v>192</v>
      </c>
      <c r="J999">
        <v>1E-3</v>
      </c>
      <c r="K999" t="s">
        <v>3</v>
      </c>
      <c r="L999">
        <v>1</v>
      </c>
      <c r="M999" t="s">
        <v>2</v>
      </c>
      <c r="N999">
        <v>0</v>
      </c>
      <c r="O999" t="s">
        <v>17</v>
      </c>
      <c r="P999">
        <v>40</v>
      </c>
      <c r="Q999" t="s">
        <v>0</v>
      </c>
      <c r="R999">
        <v>1064.3</v>
      </c>
      <c r="S999" t="s">
        <v>152</v>
      </c>
      <c r="T999">
        <v>1</v>
      </c>
      <c r="U999" t="s">
        <v>153</v>
      </c>
      <c r="V999">
        <v>23</v>
      </c>
      <c r="W999" t="s">
        <v>151</v>
      </c>
      <c r="X999">
        <v>110545</v>
      </c>
      <c r="Y999" t="s">
        <v>1</v>
      </c>
      <c r="Z999" t="s">
        <v>2757</v>
      </c>
      <c r="AA999" t="s">
        <v>512</v>
      </c>
      <c r="AB999" t="s">
        <v>1656</v>
      </c>
      <c r="AC999" t="s">
        <v>421</v>
      </c>
      <c r="AD999" t="s">
        <v>1521</v>
      </c>
      <c r="AE999" t="s">
        <v>421</v>
      </c>
      <c r="AF999" t="s">
        <v>1308</v>
      </c>
      <c r="AG999" t="s">
        <v>5</v>
      </c>
      <c r="AH999">
        <v>1</v>
      </c>
      <c r="AI999" t="s">
        <v>4</v>
      </c>
      <c r="AJ999">
        <v>0</v>
      </c>
    </row>
    <row r="1000" spans="1:46" x14ac:dyDescent="0.25">
      <c r="A1000" t="str">
        <f t="shared" si="15"/>
        <v>feynman_III_4_32_4426</v>
      </c>
      <c r="B1000" t="s">
        <v>98</v>
      </c>
      <c r="C1000" t="s">
        <v>189</v>
      </c>
      <c r="D1000">
        <v>7200</v>
      </c>
      <c r="E1000" t="s">
        <v>190</v>
      </c>
      <c r="F1000">
        <v>1000000</v>
      </c>
      <c r="G1000" t="s">
        <v>191</v>
      </c>
      <c r="H1000">
        <v>4426</v>
      </c>
      <c r="I1000" t="s">
        <v>192</v>
      </c>
      <c r="J1000">
        <v>1E-3</v>
      </c>
      <c r="K1000" t="s">
        <v>3</v>
      </c>
      <c r="L1000">
        <v>0.99999689999999997</v>
      </c>
      <c r="M1000" t="s">
        <v>2</v>
      </c>
      <c r="N1000">
        <v>1.62069E-2</v>
      </c>
      <c r="O1000" t="s">
        <v>17</v>
      </c>
      <c r="P1000">
        <v>14</v>
      </c>
      <c r="Q1000" t="s">
        <v>0</v>
      </c>
      <c r="R1000">
        <v>5717.5</v>
      </c>
      <c r="S1000" t="s">
        <v>152</v>
      </c>
      <c r="T1000">
        <v>4</v>
      </c>
      <c r="U1000" t="s">
        <v>153</v>
      </c>
      <c r="V1000">
        <v>1051</v>
      </c>
      <c r="W1000" t="s">
        <v>151</v>
      </c>
      <c r="X1000">
        <v>1000978</v>
      </c>
      <c r="Y1000" t="s">
        <v>1</v>
      </c>
      <c r="Z1000" t="e" cm="1">
        <f t="array" aca="1" ref="Z1000" ca="1">-0.4695244061646+(((6.2750116629056*X2)*X3)*pow((x0*X1),-1))</f>
        <v>#NAME?</v>
      </c>
      <c r="AA1000" t="s">
        <v>512</v>
      </c>
      <c r="AB1000" t="s">
        <v>2758</v>
      </c>
      <c r="AC1000" t="s">
        <v>418</v>
      </c>
      <c r="AD1000">
        <v>0.46952440616460001</v>
      </c>
      <c r="AE1000" t="s">
        <v>5</v>
      </c>
      <c r="AF1000">
        <v>0.99999689999999997</v>
      </c>
      <c r="AG1000" t="s">
        <v>4</v>
      </c>
      <c r="AH1000">
        <v>1.6515200000000001E-2</v>
      </c>
    </row>
    <row r="1001" spans="1:46" x14ac:dyDescent="0.25">
      <c r="A1001" t="str">
        <f t="shared" si="15"/>
        <v>feynman_I_12_5_21962</v>
      </c>
      <c r="B1001" t="s">
        <v>36</v>
      </c>
      <c r="C1001" t="s">
        <v>189</v>
      </c>
      <c r="D1001">
        <v>7200</v>
      </c>
      <c r="E1001" t="s">
        <v>190</v>
      </c>
      <c r="F1001">
        <v>1000000</v>
      </c>
      <c r="G1001" t="s">
        <v>191</v>
      </c>
      <c r="H1001">
        <v>21962</v>
      </c>
      <c r="I1001" t="s">
        <v>192</v>
      </c>
      <c r="J1001">
        <v>1E-3</v>
      </c>
      <c r="K1001" t="s">
        <v>3</v>
      </c>
      <c r="L1001">
        <v>1</v>
      </c>
      <c r="M1001" t="s">
        <v>2</v>
      </c>
      <c r="N1001">
        <v>0</v>
      </c>
      <c r="O1001" t="s">
        <v>17</v>
      </c>
      <c r="P1001">
        <v>6</v>
      </c>
      <c r="Q1001" t="s">
        <v>0</v>
      </c>
      <c r="R1001">
        <v>2.5</v>
      </c>
      <c r="S1001" t="s">
        <v>152</v>
      </c>
      <c r="T1001">
        <v>1</v>
      </c>
      <c r="U1001" t="s">
        <v>153</v>
      </c>
      <c r="V1001">
        <v>2</v>
      </c>
      <c r="W1001" t="s">
        <v>151</v>
      </c>
      <c r="X1001">
        <v>519</v>
      </c>
      <c r="Y1001" t="s">
        <v>1</v>
      </c>
      <c r="Z1001" t="s">
        <v>519</v>
      </c>
      <c r="AA1001" t="s">
        <v>512</v>
      </c>
      <c r="AB1001" t="s">
        <v>520</v>
      </c>
      <c r="AC1001" t="s">
        <v>5</v>
      </c>
      <c r="AD1001">
        <v>1</v>
      </c>
      <c r="AE1001" t="s">
        <v>4</v>
      </c>
      <c r="AF1001">
        <v>0</v>
      </c>
    </row>
    <row r="1002" spans="1:46" x14ac:dyDescent="0.25">
      <c r="A1002" t="str">
        <f t="shared" si="15"/>
        <v>feynman_I_48_2_4426</v>
      </c>
      <c r="B1002" t="s">
        <v>82</v>
      </c>
      <c r="C1002" t="s">
        <v>189</v>
      </c>
      <c r="D1002">
        <v>7200</v>
      </c>
      <c r="E1002" t="s">
        <v>190</v>
      </c>
      <c r="F1002">
        <v>1000000</v>
      </c>
      <c r="G1002" t="s">
        <v>191</v>
      </c>
      <c r="H1002">
        <v>4426</v>
      </c>
      <c r="I1002" t="s">
        <v>192</v>
      </c>
      <c r="J1002">
        <v>1E-3</v>
      </c>
      <c r="K1002" t="s">
        <v>3</v>
      </c>
      <c r="L1002">
        <v>1</v>
      </c>
      <c r="M1002" t="s">
        <v>2</v>
      </c>
      <c r="N1002">
        <v>1.1973999999999999E-3</v>
      </c>
      <c r="O1002" t="s">
        <v>17</v>
      </c>
      <c r="P1002">
        <v>40</v>
      </c>
      <c r="Q1002" t="s">
        <v>0</v>
      </c>
      <c r="R1002">
        <v>7200.9</v>
      </c>
      <c r="S1002" t="s">
        <v>152</v>
      </c>
      <c r="T1002">
        <v>14</v>
      </c>
      <c r="U1002" t="s">
        <v>153</v>
      </c>
      <c r="V1002">
        <v>393</v>
      </c>
      <c r="W1002" t="s">
        <v>151</v>
      </c>
      <c r="X1002">
        <v>956078</v>
      </c>
      <c r="Y1002" t="s">
        <v>1</v>
      </c>
      <c r="Z1002" t="s">
        <v>2759</v>
      </c>
      <c r="AA1002" t="s">
        <v>512</v>
      </c>
      <c r="AB1002" t="s">
        <v>2760</v>
      </c>
      <c r="AC1002" t="s">
        <v>421</v>
      </c>
      <c r="AD1002" t="s">
        <v>2761</v>
      </c>
      <c r="AE1002" t="s">
        <v>418</v>
      </c>
      <c r="AF1002" t="s">
        <v>2762</v>
      </c>
      <c r="AG1002" t="s">
        <v>418</v>
      </c>
      <c r="AH1002" t="s">
        <v>489</v>
      </c>
      <c r="AI1002" t="s">
        <v>421</v>
      </c>
      <c r="AJ1002" t="s">
        <v>2763</v>
      </c>
      <c r="AK1002" t="s">
        <v>5</v>
      </c>
      <c r="AL1002">
        <v>1</v>
      </c>
      <c r="AM1002" t="s">
        <v>4</v>
      </c>
      <c r="AN1002">
        <v>1.1858000000000001E-3</v>
      </c>
    </row>
    <row r="1003" spans="1:46" x14ac:dyDescent="0.25">
      <c r="A1003" t="str">
        <f t="shared" si="15"/>
        <v>feynman_II_34_29a_21962</v>
      </c>
      <c r="B1003" t="s">
        <v>71</v>
      </c>
      <c r="C1003" t="s">
        <v>189</v>
      </c>
      <c r="D1003">
        <v>7200</v>
      </c>
      <c r="E1003" t="s">
        <v>190</v>
      </c>
      <c r="F1003">
        <v>1000000</v>
      </c>
      <c r="G1003" t="s">
        <v>191</v>
      </c>
      <c r="H1003">
        <v>21962</v>
      </c>
      <c r="I1003" t="s">
        <v>192</v>
      </c>
      <c r="J1003">
        <v>1E-3</v>
      </c>
      <c r="K1003" t="s">
        <v>3</v>
      </c>
      <c r="L1003">
        <v>1</v>
      </c>
      <c r="M1003" t="s">
        <v>2</v>
      </c>
      <c r="N1003">
        <v>0</v>
      </c>
      <c r="O1003" t="s">
        <v>17</v>
      </c>
      <c r="P1003">
        <v>10</v>
      </c>
      <c r="Q1003" t="s">
        <v>0</v>
      </c>
      <c r="R1003">
        <v>6.8</v>
      </c>
      <c r="S1003" t="s">
        <v>152</v>
      </c>
      <c r="T1003">
        <v>1</v>
      </c>
      <c r="U1003" t="s">
        <v>153</v>
      </c>
      <c r="V1003">
        <v>3</v>
      </c>
      <c r="W1003" t="s">
        <v>151</v>
      </c>
      <c r="X1003">
        <v>1543</v>
      </c>
      <c r="Y1003" t="s">
        <v>1</v>
      </c>
      <c r="Z1003" t="s">
        <v>533</v>
      </c>
      <c r="AA1003" t="s">
        <v>512</v>
      </c>
      <c r="AB1003" t="s">
        <v>534</v>
      </c>
      <c r="AC1003" t="s">
        <v>5</v>
      </c>
      <c r="AD1003">
        <v>1</v>
      </c>
      <c r="AE1003" t="s">
        <v>4</v>
      </c>
      <c r="AF1003">
        <v>0</v>
      </c>
    </row>
    <row r="1004" spans="1:46" x14ac:dyDescent="0.25">
      <c r="A1004" t="str">
        <f t="shared" si="15"/>
        <v>feynman_II_34_11_21962</v>
      </c>
      <c r="B1004" t="s">
        <v>95</v>
      </c>
      <c r="C1004" t="s">
        <v>189</v>
      </c>
      <c r="D1004">
        <v>7200</v>
      </c>
      <c r="E1004" t="s">
        <v>190</v>
      </c>
      <c r="F1004">
        <v>1000000</v>
      </c>
      <c r="G1004" t="s">
        <v>191</v>
      </c>
      <c r="H1004">
        <v>21962</v>
      </c>
      <c r="I1004" t="s">
        <v>192</v>
      </c>
      <c r="J1004">
        <v>1E-3</v>
      </c>
      <c r="K1004" t="s">
        <v>3</v>
      </c>
      <c r="L1004">
        <v>1</v>
      </c>
      <c r="M1004" t="s">
        <v>2</v>
      </c>
      <c r="N1004">
        <v>0</v>
      </c>
      <c r="O1004" t="s">
        <v>17</v>
      </c>
      <c r="P1004">
        <v>12</v>
      </c>
      <c r="Q1004" t="s">
        <v>0</v>
      </c>
      <c r="R1004">
        <v>11.8</v>
      </c>
      <c r="S1004" t="s">
        <v>152</v>
      </c>
      <c r="T1004">
        <v>1</v>
      </c>
      <c r="U1004" t="s">
        <v>153</v>
      </c>
      <c r="V1004">
        <v>4</v>
      </c>
      <c r="W1004" t="s">
        <v>151</v>
      </c>
      <c r="X1004">
        <v>2548</v>
      </c>
      <c r="Y1004" t="s">
        <v>1</v>
      </c>
      <c r="Z1004" t="s">
        <v>553</v>
      </c>
      <c r="AA1004" t="s">
        <v>512</v>
      </c>
      <c r="AB1004" t="s">
        <v>554</v>
      </c>
      <c r="AC1004" t="s">
        <v>5</v>
      </c>
      <c r="AD1004">
        <v>1</v>
      </c>
      <c r="AE1004" t="s">
        <v>4</v>
      </c>
      <c r="AF1004">
        <v>0</v>
      </c>
    </row>
    <row r="1005" spans="1:46" x14ac:dyDescent="0.25">
      <c r="A1005" t="str">
        <f t="shared" si="15"/>
        <v>feynman_I_34_1_21962</v>
      </c>
      <c r="B1005" t="s">
        <v>52</v>
      </c>
      <c r="C1005" t="s">
        <v>189</v>
      </c>
      <c r="D1005">
        <v>7200</v>
      </c>
      <c r="E1005" t="s">
        <v>190</v>
      </c>
      <c r="F1005">
        <v>1000000</v>
      </c>
      <c r="G1005" t="s">
        <v>191</v>
      </c>
      <c r="H1005">
        <v>21962</v>
      </c>
      <c r="I1005" t="s">
        <v>192</v>
      </c>
      <c r="J1005">
        <v>1E-3</v>
      </c>
      <c r="K1005" t="s">
        <v>3</v>
      </c>
      <c r="L1005">
        <v>1</v>
      </c>
      <c r="M1005" t="s">
        <v>2</v>
      </c>
      <c r="N1005">
        <v>0</v>
      </c>
      <c r="O1005" t="s">
        <v>17</v>
      </c>
      <c r="P1005">
        <v>18</v>
      </c>
      <c r="Q1005" t="s">
        <v>0</v>
      </c>
      <c r="R1005">
        <v>20.6</v>
      </c>
      <c r="S1005" t="s">
        <v>152</v>
      </c>
      <c r="T1005">
        <v>1</v>
      </c>
      <c r="U1005" t="s">
        <v>153</v>
      </c>
      <c r="V1005">
        <v>5</v>
      </c>
      <c r="W1005" t="s">
        <v>151</v>
      </c>
      <c r="X1005">
        <v>3838</v>
      </c>
      <c r="Y1005" t="s">
        <v>1</v>
      </c>
      <c r="Z1005" t="s">
        <v>569</v>
      </c>
      <c r="AA1005" t="s">
        <v>512</v>
      </c>
      <c r="AB1005" t="s">
        <v>570</v>
      </c>
      <c r="AC1005" t="s">
        <v>418</v>
      </c>
      <c r="AD1005" t="s">
        <v>425</v>
      </c>
      <c r="AE1005" t="s">
        <v>421</v>
      </c>
      <c r="AF1005" t="s">
        <v>426</v>
      </c>
      <c r="AG1005" t="s">
        <v>5</v>
      </c>
      <c r="AH1005">
        <v>1</v>
      </c>
      <c r="AI1005" t="s">
        <v>4</v>
      </c>
      <c r="AJ1005">
        <v>0</v>
      </c>
    </row>
    <row r="1006" spans="1:46" x14ac:dyDescent="0.25">
      <c r="A1006" t="str">
        <f t="shared" si="15"/>
        <v>feynman_III_17_37_21962</v>
      </c>
      <c r="B1006" t="s">
        <v>77</v>
      </c>
      <c r="C1006" t="s">
        <v>189</v>
      </c>
      <c r="D1006">
        <v>7200</v>
      </c>
      <c r="E1006" t="s">
        <v>190</v>
      </c>
      <c r="F1006">
        <v>1000000</v>
      </c>
      <c r="G1006" t="s">
        <v>191</v>
      </c>
      <c r="H1006">
        <v>21962</v>
      </c>
      <c r="I1006" t="s">
        <v>192</v>
      </c>
      <c r="J1006">
        <v>1E-3</v>
      </c>
      <c r="K1006" t="s">
        <v>3</v>
      </c>
      <c r="L1006">
        <v>1</v>
      </c>
      <c r="M1006" t="s">
        <v>2</v>
      </c>
      <c r="N1006">
        <v>0</v>
      </c>
      <c r="O1006" t="s">
        <v>17</v>
      </c>
      <c r="P1006">
        <v>13</v>
      </c>
      <c r="Q1006" t="s">
        <v>0</v>
      </c>
      <c r="R1006">
        <v>51.6</v>
      </c>
      <c r="S1006" t="s">
        <v>152</v>
      </c>
      <c r="T1006">
        <v>1</v>
      </c>
      <c r="U1006" t="s">
        <v>153</v>
      </c>
      <c r="V1006">
        <v>10</v>
      </c>
      <c r="W1006" t="s">
        <v>151</v>
      </c>
      <c r="X1006">
        <v>9129</v>
      </c>
      <c r="Y1006" t="s">
        <v>1</v>
      </c>
      <c r="Z1006" t="s">
        <v>594</v>
      </c>
      <c r="AA1006" t="s">
        <v>512</v>
      </c>
      <c r="AB1006" t="s">
        <v>595</v>
      </c>
      <c r="AC1006" t="s">
        <v>421</v>
      </c>
      <c r="AD1006" t="s">
        <v>422</v>
      </c>
      <c r="AE1006" t="s">
        <v>5</v>
      </c>
      <c r="AF1006">
        <v>1</v>
      </c>
      <c r="AG1006" t="s">
        <v>4</v>
      </c>
      <c r="AH1006">
        <v>0</v>
      </c>
    </row>
    <row r="1007" spans="1:46" x14ac:dyDescent="0.25">
      <c r="A1007" t="str">
        <f t="shared" si="15"/>
        <v>feynman_III_15_12_21962</v>
      </c>
      <c r="B1007" t="s">
        <v>67</v>
      </c>
      <c r="C1007" t="s">
        <v>189</v>
      </c>
      <c r="D1007">
        <v>7200</v>
      </c>
      <c r="E1007" t="s">
        <v>190</v>
      </c>
      <c r="F1007">
        <v>1000000</v>
      </c>
      <c r="G1007" t="s">
        <v>191</v>
      </c>
      <c r="H1007">
        <v>21962</v>
      </c>
      <c r="I1007" t="s">
        <v>192</v>
      </c>
      <c r="J1007">
        <v>1E-3</v>
      </c>
      <c r="K1007" t="s">
        <v>3</v>
      </c>
      <c r="L1007">
        <v>1</v>
      </c>
      <c r="M1007" t="s">
        <v>2</v>
      </c>
      <c r="N1007">
        <v>0</v>
      </c>
      <c r="O1007" t="s">
        <v>17</v>
      </c>
      <c r="P1007">
        <v>13</v>
      </c>
      <c r="Q1007" t="s">
        <v>0</v>
      </c>
      <c r="R1007">
        <v>526.79999999999995</v>
      </c>
      <c r="S1007" t="s">
        <v>152</v>
      </c>
      <c r="T1007">
        <v>5</v>
      </c>
      <c r="U1007" t="s">
        <v>153</v>
      </c>
      <c r="V1007">
        <v>162</v>
      </c>
      <c r="W1007" t="s">
        <v>151</v>
      </c>
      <c r="X1007">
        <v>109243</v>
      </c>
      <c r="Y1007" t="s">
        <v>1</v>
      </c>
      <c r="Z1007" t="s">
        <v>2764</v>
      </c>
      <c r="AA1007" t="s">
        <v>512</v>
      </c>
      <c r="AB1007" t="s">
        <v>2765</v>
      </c>
      <c r="AC1007" t="s">
        <v>418</v>
      </c>
      <c r="AD1007" t="s">
        <v>2766</v>
      </c>
      <c r="AE1007" t="s">
        <v>5</v>
      </c>
      <c r="AF1007">
        <v>1</v>
      </c>
      <c r="AG1007" t="s">
        <v>4</v>
      </c>
      <c r="AH1007">
        <v>0</v>
      </c>
    </row>
    <row r="1008" spans="1:46" x14ac:dyDescent="0.25">
      <c r="A1008" t="str">
        <f t="shared" si="15"/>
        <v>feynman_I_32_17_4426</v>
      </c>
      <c r="B1008" t="s">
        <v>137</v>
      </c>
      <c r="C1008" t="s">
        <v>189</v>
      </c>
      <c r="D1008">
        <v>7200</v>
      </c>
      <c r="E1008" t="s">
        <v>190</v>
      </c>
      <c r="F1008">
        <v>1000000</v>
      </c>
      <c r="G1008" t="s">
        <v>191</v>
      </c>
      <c r="H1008">
        <v>4426</v>
      </c>
      <c r="I1008" t="s">
        <v>192</v>
      </c>
      <c r="J1008">
        <v>1E-3</v>
      </c>
      <c r="K1008" t="s">
        <v>3</v>
      </c>
      <c r="L1008">
        <v>0.99980930000000001</v>
      </c>
      <c r="M1008" t="s">
        <v>2</v>
      </c>
      <c r="N1008">
        <v>6.4609299999999995E-2</v>
      </c>
      <c r="O1008" t="s">
        <v>17</v>
      </c>
      <c r="P1008">
        <v>62</v>
      </c>
      <c r="Q1008" t="s">
        <v>0</v>
      </c>
      <c r="R1008">
        <v>7201.4</v>
      </c>
      <c r="S1008" t="s">
        <v>152</v>
      </c>
      <c r="T1008">
        <v>9</v>
      </c>
      <c r="U1008" t="s">
        <v>153</v>
      </c>
      <c r="V1008">
        <v>192</v>
      </c>
      <c r="W1008" t="s">
        <v>151</v>
      </c>
      <c r="X1008">
        <v>957447</v>
      </c>
      <c r="Y1008" t="s">
        <v>1</v>
      </c>
      <c r="Z1008" t="s">
        <v>2767</v>
      </c>
      <c r="AA1008" t="s">
        <v>512</v>
      </c>
      <c r="AB1008" t="s">
        <v>2768</v>
      </c>
      <c r="AC1008" t="s">
        <v>418</v>
      </c>
      <c r="AD1008" t="s">
        <v>2769</v>
      </c>
      <c r="AE1008" t="s">
        <v>421</v>
      </c>
      <c r="AF1008" t="s">
        <v>2770</v>
      </c>
      <c r="AG1008" t="s">
        <v>421</v>
      </c>
      <c r="AH1008" t="s">
        <v>466</v>
      </c>
      <c r="AI1008" t="s">
        <v>421</v>
      </c>
      <c r="AJ1008" t="s">
        <v>1495</v>
      </c>
      <c r="AK1008" t="s">
        <v>421</v>
      </c>
      <c r="AL1008" t="s">
        <v>2771</v>
      </c>
      <c r="AM1008" t="s">
        <v>421</v>
      </c>
      <c r="AN1008">
        <v>2.8253216732499999E-2</v>
      </c>
      <c r="AO1008" t="s">
        <v>5</v>
      </c>
      <c r="AP1008">
        <v>0.99980650000000004</v>
      </c>
      <c r="AQ1008" t="s">
        <v>4</v>
      </c>
      <c r="AR1008">
        <v>6.4947699999999997E-2</v>
      </c>
    </row>
    <row r="1009" spans="1:56" x14ac:dyDescent="0.25">
      <c r="A1009" t="str">
        <f t="shared" si="15"/>
        <v>feynman_test_18_21962</v>
      </c>
      <c r="B1009" t="s">
        <v>123</v>
      </c>
      <c r="C1009" t="s">
        <v>189</v>
      </c>
      <c r="D1009">
        <v>7200</v>
      </c>
      <c r="E1009" t="s">
        <v>190</v>
      </c>
      <c r="F1009">
        <v>1000000</v>
      </c>
      <c r="G1009" t="s">
        <v>191</v>
      </c>
      <c r="H1009">
        <v>21962</v>
      </c>
      <c r="I1009" t="s">
        <v>192</v>
      </c>
      <c r="J1009">
        <v>1E-3</v>
      </c>
      <c r="K1009" t="s">
        <v>3</v>
      </c>
      <c r="L1009">
        <v>1</v>
      </c>
      <c r="M1009" t="s">
        <v>2</v>
      </c>
      <c r="N1009">
        <v>0</v>
      </c>
      <c r="O1009" t="s">
        <v>17</v>
      </c>
      <c r="P1009">
        <v>26</v>
      </c>
      <c r="Q1009" t="s">
        <v>0</v>
      </c>
      <c r="R1009">
        <v>97.4</v>
      </c>
      <c r="S1009" t="s">
        <v>152</v>
      </c>
      <c r="T1009">
        <v>1</v>
      </c>
      <c r="U1009" t="s">
        <v>153</v>
      </c>
      <c r="V1009">
        <v>8</v>
      </c>
      <c r="W1009" t="s">
        <v>151</v>
      </c>
      <c r="X1009">
        <v>15443</v>
      </c>
      <c r="Y1009" t="s">
        <v>1</v>
      </c>
      <c r="Z1009" t="s">
        <v>617</v>
      </c>
      <c r="AA1009" t="s">
        <v>512</v>
      </c>
      <c r="AB1009" t="s">
        <v>618</v>
      </c>
      <c r="AC1009" t="s">
        <v>421</v>
      </c>
      <c r="AD1009" t="s">
        <v>449</v>
      </c>
      <c r="AE1009" t="s">
        <v>5</v>
      </c>
      <c r="AF1009">
        <v>1</v>
      </c>
      <c r="AG1009" t="s">
        <v>4</v>
      </c>
      <c r="AH1009">
        <v>0</v>
      </c>
    </row>
    <row r="1010" spans="1:56" x14ac:dyDescent="0.25">
      <c r="A1010" t="str">
        <f t="shared" si="15"/>
        <v>feynman_test_6_21962</v>
      </c>
      <c r="B1010" t="s">
        <v>146</v>
      </c>
      <c r="C1010" t="s">
        <v>189</v>
      </c>
      <c r="D1010">
        <v>7200</v>
      </c>
      <c r="E1010" t="s">
        <v>190</v>
      </c>
      <c r="F1010">
        <v>1000000</v>
      </c>
      <c r="G1010" t="s">
        <v>191</v>
      </c>
      <c r="H1010">
        <v>21962</v>
      </c>
      <c r="I1010" t="s">
        <v>192</v>
      </c>
      <c r="J1010">
        <v>1E-3</v>
      </c>
      <c r="K1010" t="s">
        <v>3</v>
      </c>
      <c r="L1010">
        <v>0.99961120000000003</v>
      </c>
      <c r="M1010" t="s">
        <v>2</v>
      </c>
      <c r="N1010">
        <v>9.0749999999999997E-3</v>
      </c>
      <c r="O1010" t="s">
        <v>17</v>
      </c>
      <c r="P1010">
        <v>39</v>
      </c>
      <c r="Q1010" t="s">
        <v>0</v>
      </c>
      <c r="R1010">
        <v>7111.8</v>
      </c>
      <c r="S1010" t="s">
        <v>152</v>
      </c>
      <c r="T1010">
        <v>8</v>
      </c>
      <c r="U1010" t="s">
        <v>153</v>
      </c>
      <c r="V1010">
        <v>1305</v>
      </c>
      <c r="W1010" t="s">
        <v>151</v>
      </c>
      <c r="X1010">
        <v>1003213</v>
      </c>
      <c r="Y1010" t="s">
        <v>1</v>
      </c>
      <c r="Z1010" t="s">
        <v>2772</v>
      </c>
      <c r="AA1010" t="s">
        <v>512</v>
      </c>
      <c r="AB1010" t="s">
        <v>2773</v>
      </c>
      <c r="AC1010" t="s">
        <v>421</v>
      </c>
      <c r="AD1010" t="s">
        <v>2774</v>
      </c>
      <c r="AE1010" t="s">
        <v>421</v>
      </c>
      <c r="AF1010" t="s">
        <v>492</v>
      </c>
      <c r="AG1010" t="s">
        <v>421</v>
      </c>
      <c r="AH1010">
        <v>0.99228131280870002</v>
      </c>
      <c r="AI1010" t="s">
        <v>5</v>
      </c>
      <c r="AJ1010">
        <v>0.99974560000000001</v>
      </c>
      <c r="AK1010" t="s">
        <v>4</v>
      </c>
      <c r="AL1010">
        <v>7.0797999999999998E-3</v>
      </c>
    </row>
    <row r="1011" spans="1:56" x14ac:dyDescent="0.25">
      <c r="A1011" t="str">
        <f t="shared" si="15"/>
        <v>feynman_test_1_21962</v>
      </c>
      <c r="B1011" t="s">
        <v>147</v>
      </c>
      <c r="C1011" t="s">
        <v>189</v>
      </c>
      <c r="D1011">
        <v>7200</v>
      </c>
      <c r="E1011" t="s">
        <v>190</v>
      </c>
      <c r="F1011">
        <v>1000000</v>
      </c>
      <c r="G1011" t="s">
        <v>191</v>
      </c>
      <c r="H1011">
        <v>21962</v>
      </c>
      <c r="I1011" t="s">
        <v>192</v>
      </c>
      <c r="J1011">
        <v>1E-3</v>
      </c>
      <c r="K1011" t="s">
        <v>3</v>
      </c>
      <c r="L1011">
        <v>0.99999610000000005</v>
      </c>
      <c r="M1011" t="s">
        <v>2</v>
      </c>
      <c r="N1011">
        <v>2.33744E-2</v>
      </c>
      <c r="O1011" t="s">
        <v>17</v>
      </c>
      <c r="P1011">
        <v>74</v>
      </c>
      <c r="Q1011" t="s">
        <v>0</v>
      </c>
      <c r="R1011">
        <v>7201.6</v>
      </c>
      <c r="S1011" t="s">
        <v>152</v>
      </c>
      <c r="T1011">
        <v>4</v>
      </c>
      <c r="U1011" t="s">
        <v>153</v>
      </c>
      <c r="V1011">
        <v>181</v>
      </c>
      <c r="W1011" t="s">
        <v>151</v>
      </c>
      <c r="X1011">
        <v>942421</v>
      </c>
      <c r="Y1011" t="s">
        <v>1</v>
      </c>
      <c r="Z1011" t="s">
        <v>2775</v>
      </c>
      <c r="AA1011" t="s">
        <v>512</v>
      </c>
      <c r="AB1011" t="s">
        <v>2776</v>
      </c>
      <c r="AC1011" t="s">
        <v>421</v>
      </c>
      <c r="AD1011" t="s">
        <v>1555</v>
      </c>
      <c r="AE1011" t="s">
        <v>421</v>
      </c>
      <c r="AF1011" t="s">
        <v>2777</v>
      </c>
      <c r="AG1011" t="s">
        <v>421</v>
      </c>
      <c r="AH1011" t="s">
        <v>422</v>
      </c>
      <c r="AI1011" t="s">
        <v>418</v>
      </c>
      <c r="AJ1011" t="s">
        <v>2778</v>
      </c>
      <c r="AK1011" t="s">
        <v>5</v>
      </c>
      <c r="AL1011">
        <v>0.99999610000000005</v>
      </c>
      <c r="AM1011" t="s">
        <v>4</v>
      </c>
      <c r="AN1011">
        <v>2.2895599999999999E-2</v>
      </c>
    </row>
    <row r="1012" spans="1:56" x14ac:dyDescent="0.25">
      <c r="A1012" t="str">
        <f t="shared" si="15"/>
        <v>feynman_III_8_54_28020</v>
      </c>
      <c r="B1012" t="s">
        <v>74</v>
      </c>
      <c r="C1012" t="s">
        <v>189</v>
      </c>
      <c r="D1012">
        <v>7200</v>
      </c>
      <c r="E1012" t="s">
        <v>190</v>
      </c>
      <c r="F1012">
        <v>1000000</v>
      </c>
      <c r="G1012" t="s">
        <v>191</v>
      </c>
      <c r="H1012">
        <v>28020</v>
      </c>
      <c r="I1012" t="s">
        <v>192</v>
      </c>
      <c r="J1012">
        <v>1E-3</v>
      </c>
      <c r="K1012" t="s">
        <v>3</v>
      </c>
      <c r="L1012">
        <v>0.75511740000000005</v>
      </c>
      <c r="M1012" t="s">
        <v>2</v>
      </c>
      <c r="N1012">
        <v>0.17508319999999999</v>
      </c>
      <c r="O1012" t="s">
        <v>17</v>
      </c>
      <c r="P1012">
        <v>87</v>
      </c>
      <c r="Q1012" t="s">
        <v>0</v>
      </c>
      <c r="R1012">
        <v>7084.9</v>
      </c>
      <c r="S1012" t="s">
        <v>152</v>
      </c>
      <c r="T1012">
        <v>13</v>
      </c>
      <c r="U1012" t="s">
        <v>153</v>
      </c>
      <c r="V1012">
        <v>1688</v>
      </c>
      <c r="W1012" t="s">
        <v>151</v>
      </c>
      <c r="X1012">
        <v>1004218</v>
      </c>
      <c r="Y1012" t="s">
        <v>1</v>
      </c>
      <c r="Z1012" t="s">
        <v>2779</v>
      </c>
      <c r="AA1012" t="s">
        <v>512</v>
      </c>
      <c r="AB1012" t="s">
        <v>2780</v>
      </c>
      <c r="AC1012" t="s">
        <v>421</v>
      </c>
      <c r="AD1012" t="s">
        <v>2781</v>
      </c>
      <c r="AE1012" t="s">
        <v>421</v>
      </c>
      <c r="AF1012" t="s">
        <v>2782</v>
      </c>
      <c r="AG1012" t="s">
        <v>421</v>
      </c>
      <c r="AH1012" t="s">
        <v>2783</v>
      </c>
      <c r="AI1012" t="s">
        <v>421</v>
      </c>
      <c r="AJ1012" t="s">
        <v>2784</v>
      </c>
      <c r="AK1012" t="s">
        <v>421</v>
      </c>
      <c r="AL1012" t="s">
        <v>2785</v>
      </c>
      <c r="AM1012" t="s">
        <v>421</v>
      </c>
      <c r="AN1012" t="s">
        <v>673</v>
      </c>
      <c r="AO1012" t="s">
        <v>421</v>
      </c>
      <c r="AP1012" t="s">
        <v>2786</v>
      </c>
      <c r="AQ1012" t="s">
        <v>421</v>
      </c>
      <c r="AR1012" t="s">
        <v>2787</v>
      </c>
      <c r="AS1012" t="s">
        <v>421</v>
      </c>
      <c r="AT1012" t="s">
        <v>2788</v>
      </c>
      <c r="AU1012" t="s">
        <v>421</v>
      </c>
      <c r="AV1012" t="s">
        <v>2789</v>
      </c>
      <c r="AW1012" t="s">
        <v>421</v>
      </c>
      <c r="AX1012" t="s">
        <v>673</v>
      </c>
      <c r="AY1012" t="s">
        <v>421</v>
      </c>
      <c r="AZ1012">
        <v>0.50382181980270002</v>
      </c>
      <c r="BA1012" t="s">
        <v>5</v>
      </c>
      <c r="BB1012">
        <v>0.75283719999999998</v>
      </c>
      <c r="BC1012" t="s">
        <v>4</v>
      </c>
      <c r="BD1012">
        <v>0.17517730000000001</v>
      </c>
    </row>
    <row r="1013" spans="1:56" x14ac:dyDescent="0.25">
      <c r="A1013" t="str">
        <f t="shared" si="15"/>
        <v>feynman_I_15_3x_14423</v>
      </c>
      <c r="B1013" t="s">
        <v>93</v>
      </c>
      <c r="C1013" t="s">
        <v>189</v>
      </c>
      <c r="D1013">
        <v>7200</v>
      </c>
      <c r="E1013" t="s">
        <v>190</v>
      </c>
      <c r="F1013">
        <v>1000000</v>
      </c>
      <c r="G1013" t="s">
        <v>191</v>
      </c>
      <c r="H1013">
        <v>14423</v>
      </c>
      <c r="I1013" t="s">
        <v>192</v>
      </c>
      <c r="J1013">
        <v>1E-3</v>
      </c>
      <c r="K1013" t="s">
        <v>3</v>
      </c>
      <c r="L1013">
        <v>0.99996160000000001</v>
      </c>
      <c r="M1013" t="s">
        <v>2</v>
      </c>
      <c r="N1013">
        <v>9.9308E-3</v>
      </c>
      <c r="O1013" t="s">
        <v>17</v>
      </c>
      <c r="P1013">
        <v>33</v>
      </c>
      <c r="Q1013" t="s">
        <v>0</v>
      </c>
      <c r="R1013">
        <v>6308.2</v>
      </c>
      <c r="S1013" t="s">
        <v>152</v>
      </c>
      <c r="T1013">
        <v>7</v>
      </c>
      <c r="U1013" t="s">
        <v>153</v>
      </c>
      <c r="V1013">
        <v>1082</v>
      </c>
      <c r="W1013" t="s">
        <v>151</v>
      </c>
      <c r="X1013">
        <v>1001330</v>
      </c>
      <c r="Y1013" t="s">
        <v>1</v>
      </c>
      <c r="Z1013" t="s">
        <v>2790</v>
      </c>
      <c r="AA1013" t="s">
        <v>512</v>
      </c>
      <c r="AB1013" t="s">
        <v>2791</v>
      </c>
      <c r="AC1013" t="s">
        <v>418</v>
      </c>
      <c r="AD1013" t="s">
        <v>2607</v>
      </c>
      <c r="AE1013" t="s">
        <v>421</v>
      </c>
      <c r="AF1013" t="s">
        <v>2792</v>
      </c>
      <c r="AG1013" t="s">
        <v>418</v>
      </c>
      <c r="AH1013" t="s">
        <v>2793</v>
      </c>
      <c r="AI1013" t="s">
        <v>421</v>
      </c>
      <c r="AJ1013">
        <v>7.4918363137999999E-3</v>
      </c>
      <c r="AK1013" t="s">
        <v>5</v>
      </c>
      <c r="AL1013">
        <v>0.99996099999999999</v>
      </c>
      <c r="AM1013" t="s">
        <v>4</v>
      </c>
      <c r="AN1013">
        <v>1.0032599999999999E-2</v>
      </c>
    </row>
    <row r="1014" spans="1:56" x14ac:dyDescent="0.25">
      <c r="A1014" t="str">
        <f t="shared" si="15"/>
        <v>feynman_I_6_2a_29910</v>
      </c>
      <c r="B1014" t="s">
        <v>32</v>
      </c>
      <c r="C1014" t="s">
        <v>189</v>
      </c>
      <c r="D1014">
        <v>7200</v>
      </c>
      <c r="E1014" t="s">
        <v>190</v>
      </c>
      <c r="F1014">
        <v>1000000</v>
      </c>
      <c r="G1014" t="s">
        <v>191</v>
      </c>
      <c r="H1014">
        <v>29910</v>
      </c>
      <c r="I1014" t="s">
        <v>192</v>
      </c>
      <c r="J1014">
        <v>1E-3</v>
      </c>
      <c r="K1014" t="s">
        <v>3</v>
      </c>
      <c r="L1014">
        <v>0.99980000000000002</v>
      </c>
      <c r="M1014" t="s">
        <v>2</v>
      </c>
      <c r="N1014">
        <v>9.8989999999999994E-4</v>
      </c>
      <c r="O1014" t="s">
        <v>17</v>
      </c>
      <c r="P1014">
        <v>10</v>
      </c>
      <c r="Q1014" t="s">
        <v>0</v>
      </c>
      <c r="R1014">
        <v>7206.5</v>
      </c>
      <c r="S1014" t="s">
        <v>152</v>
      </c>
      <c r="T1014">
        <v>36</v>
      </c>
      <c r="U1014" t="s">
        <v>153</v>
      </c>
      <c r="V1014">
        <v>1642</v>
      </c>
      <c r="W1014" t="s">
        <v>151</v>
      </c>
      <c r="X1014">
        <v>692078</v>
      </c>
      <c r="Y1014" t="s">
        <v>1</v>
      </c>
      <c r="Z1014" t="e" cm="1">
        <f t="array" aca="1" ref="Z1014" ca="1">-0.0074413954344+(0.2503916690884*pow(x0,(-1*x0)))</f>
        <v>#NAME?</v>
      </c>
      <c r="AA1014" t="s">
        <v>512</v>
      </c>
      <c r="AB1014">
        <v>-7.4413954344000003E-3</v>
      </c>
      <c r="AC1014" t="s">
        <v>421</v>
      </c>
      <c r="AD1014" t="s">
        <v>2794</v>
      </c>
      <c r="AE1014" t="s">
        <v>5</v>
      </c>
      <c r="AF1014">
        <v>0.99980210000000003</v>
      </c>
      <c r="AG1014" t="s">
        <v>4</v>
      </c>
      <c r="AH1014">
        <v>9.8679999999999992E-4</v>
      </c>
    </row>
    <row r="1015" spans="1:56" x14ac:dyDescent="0.25">
      <c r="A1015" t="str">
        <f t="shared" si="15"/>
        <v>feynman_II_8_31_4426</v>
      </c>
      <c r="B1015" t="s">
        <v>42</v>
      </c>
      <c r="C1015" t="s">
        <v>189</v>
      </c>
      <c r="D1015">
        <v>7200</v>
      </c>
      <c r="E1015" t="s">
        <v>190</v>
      </c>
      <c r="F1015">
        <v>1000000</v>
      </c>
      <c r="G1015" t="s">
        <v>191</v>
      </c>
      <c r="H1015">
        <v>4426</v>
      </c>
      <c r="I1015" t="s">
        <v>192</v>
      </c>
      <c r="J1015">
        <v>1E-3</v>
      </c>
      <c r="K1015" t="s">
        <v>3</v>
      </c>
      <c r="L1015">
        <v>1</v>
      </c>
      <c r="M1015" t="s">
        <v>2</v>
      </c>
      <c r="N1015">
        <v>0</v>
      </c>
      <c r="O1015" t="s">
        <v>17</v>
      </c>
      <c r="P1015">
        <v>8</v>
      </c>
      <c r="Q1015" t="s">
        <v>0</v>
      </c>
      <c r="R1015">
        <v>6.5</v>
      </c>
      <c r="S1015" t="s">
        <v>152</v>
      </c>
      <c r="T1015">
        <v>1</v>
      </c>
      <c r="U1015" t="s">
        <v>153</v>
      </c>
      <c r="V1015">
        <v>3</v>
      </c>
      <c r="W1015" t="s">
        <v>151</v>
      </c>
      <c r="X1015">
        <v>1331</v>
      </c>
      <c r="Y1015" t="s">
        <v>1</v>
      </c>
      <c r="Z1015" t="s">
        <v>523</v>
      </c>
      <c r="AA1015" t="s">
        <v>512</v>
      </c>
      <c r="AB1015" t="s">
        <v>524</v>
      </c>
      <c r="AC1015" t="s">
        <v>5</v>
      </c>
      <c r="AD1015">
        <v>1</v>
      </c>
      <c r="AE1015" t="s">
        <v>4</v>
      </c>
      <c r="AF1015">
        <v>0</v>
      </c>
    </row>
    <row r="1016" spans="1:56" x14ac:dyDescent="0.25">
      <c r="A1016" t="str">
        <f t="shared" si="15"/>
        <v>feynman_I_18_12_4426</v>
      </c>
      <c r="B1016" t="s">
        <v>78</v>
      </c>
      <c r="C1016" t="s">
        <v>189</v>
      </c>
      <c r="D1016">
        <v>7200</v>
      </c>
      <c r="E1016" t="s">
        <v>190</v>
      </c>
      <c r="F1016">
        <v>1000000</v>
      </c>
      <c r="G1016" t="s">
        <v>191</v>
      </c>
      <c r="H1016">
        <v>4426</v>
      </c>
      <c r="I1016" t="s">
        <v>192</v>
      </c>
      <c r="J1016">
        <v>1E-3</v>
      </c>
      <c r="K1016" t="s">
        <v>3</v>
      </c>
      <c r="L1016">
        <v>1</v>
      </c>
      <c r="M1016" t="s">
        <v>2</v>
      </c>
      <c r="N1016">
        <v>0</v>
      </c>
      <c r="O1016" t="s">
        <v>17</v>
      </c>
      <c r="P1016">
        <v>11</v>
      </c>
      <c r="Q1016" t="s">
        <v>0</v>
      </c>
      <c r="R1016">
        <v>10.5</v>
      </c>
      <c r="S1016" t="s">
        <v>152</v>
      </c>
      <c r="T1016">
        <v>1</v>
      </c>
      <c r="U1016" t="s">
        <v>153</v>
      </c>
      <c r="V1016">
        <v>4</v>
      </c>
      <c r="W1016" t="s">
        <v>151</v>
      </c>
      <c r="X1016">
        <v>2446</v>
      </c>
      <c r="Y1016" t="s">
        <v>1</v>
      </c>
      <c r="Z1016" t="s">
        <v>541</v>
      </c>
      <c r="AA1016" t="s">
        <v>512</v>
      </c>
      <c r="AB1016" t="s">
        <v>542</v>
      </c>
      <c r="AC1016" t="s">
        <v>5</v>
      </c>
      <c r="AD1016">
        <v>1</v>
      </c>
      <c r="AE1016" t="s">
        <v>4</v>
      </c>
      <c r="AF1016">
        <v>0</v>
      </c>
    </row>
    <row r="1017" spans="1:56" x14ac:dyDescent="0.25">
      <c r="A1017" t="str">
        <f t="shared" si="15"/>
        <v>feynman_III_21_20_4426</v>
      </c>
      <c r="B1017" t="s">
        <v>109</v>
      </c>
      <c r="C1017" t="s">
        <v>189</v>
      </c>
      <c r="D1017">
        <v>7200</v>
      </c>
      <c r="E1017" t="s">
        <v>190</v>
      </c>
      <c r="F1017">
        <v>1000000</v>
      </c>
      <c r="G1017" t="s">
        <v>191</v>
      </c>
      <c r="H1017">
        <v>4426</v>
      </c>
      <c r="I1017" t="s">
        <v>192</v>
      </c>
      <c r="J1017">
        <v>1E-3</v>
      </c>
      <c r="K1017" t="s">
        <v>3</v>
      </c>
      <c r="L1017">
        <v>1</v>
      </c>
      <c r="M1017" t="s">
        <v>2</v>
      </c>
      <c r="N1017">
        <v>0</v>
      </c>
      <c r="O1017" t="s">
        <v>17</v>
      </c>
      <c r="P1017">
        <v>12</v>
      </c>
      <c r="Q1017" t="s">
        <v>0</v>
      </c>
      <c r="R1017">
        <v>11.4</v>
      </c>
      <c r="S1017" t="s">
        <v>152</v>
      </c>
      <c r="T1017">
        <v>1</v>
      </c>
      <c r="U1017" t="s">
        <v>153</v>
      </c>
      <c r="V1017">
        <v>4</v>
      </c>
      <c r="W1017" t="s">
        <v>151</v>
      </c>
      <c r="X1017">
        <v>2570</v>
      </c>
      <c r="Y1017" t="s">
        <v>1</v>
      </c>
      <c r="Z1017" t="s">
        <v>559</v>
      </c>
      <c r="AA1017" t="s">
        <v>512</v>
      </c>
      <c r="AB1017" t="s">
        <v>560</v>
      </c>
      <c r="AC1017" t="s">
        <v>5</v>
      </c>
      <c r="AD1017">
        <v>1</v>
      </c>
      <c r="AE1017" t="s">
        <v>4</v>
      </c>
      <c r="AF1017">
        <v>0</v>
      </c>
    </row>
    <row r="1018" spans="1:56" x14ac:dyDescent="0.25">
      <c r="A1018" t="str">
        <f t="shared" si="15"/>
        <v>feynman_I_15_10_21962</v>
      </c>
      <c r="B1018" t="s">
        <v>55</v>
      </c>
      <c r="C1018" t="s">
        <v>189</v>
      </c>
      <c r="D1018">
        <v>7200</v>
      </c>
      <c r="E1018" t="s">
        <v>190</v>
      </c>
      <c r="F1018">
        <v>1000000</v>
      </c>
      <c r="G1018" t="s">
        <v>191</v>
      </c>
      <c r="H1018">
        <v>21962</v>
      </c>
      <c r="I1018" t="s">
        <v>192</v>
      </c>
      <c r="J1018">
        <v>1E-3</v>
      </c>
      <c r="K1018" t="s">
        <v>3</v>
      </c>
      <c r="L1018">
        <v>0.99999700000000002</v>
      </c>
      <c r="M1018" t="s">
        <v>2</v>
      </c>
      <c r="N1018">
        <v>3.6262E-3</v>
      </c>
      <c r="O1018" t="s">
        <v>17</v>
      </c>
      <c r="P1018">
        <v>22</v>
      </c>
      <c r="Q1018" t="s">
        <v>0</v>
      </c>
      <c r="R1018">
        <v>5959.7</v>
      </c>
      <c r="S1018" t="s">
        <v>152</v>
      </c>
      <c r="T1018">
        <v>5</v>
      </c>
      <c r="U1018" t="s">
        <v>153</v>
      </c>
      <c r="V1018">
        <v>756</v>
      </c>
      <c r="W1018" t="s">
        <v>151</v>
      </c>
      <c r="X1018">
        <v>1000298</v>
      </c>
      <c r="Y1018" t="s">
        <v>1</v>
      </c>
      <c r="Z1018" t="s">
        <v>2795</v>
      </c>
      <c r="AA1018" t="s">
        <v>512</v>
      </c>
      <c r="AB1018" t="s">
        <v>2796</v>
      </c>
      <c r="AC1018" t="s">
        <v>421</v>
      </c>
      <c r="AD1018" t="s">
        <v>2797</v>
      </c>
      <c r="AE1018" t="s">
        <v>421</v>
      </c>
      <c r="AF1018" t="s">
        <v>667</v>
      </c>
      <c r="AG1018" t="s">
        <v>5</v>
      </c>
      <c r="AH1018">
        <v>0.99999709999999997</v>
      </c>
      <c r="AI1018" t="s">
        <v>4</v>
      </c>
      <c r="AJ1018">
        <v>3.5750999999999999E-3</v>
      </c>
    </row>
    <row r="1019" spans="1:56" x14ac:dyDescent="0.25">
      <c r="A1019" t="str">
        <f t="shared" si="15"/>
        <v>feynman_II_34_29b_4426</v>
      </c>
      <c r="B1019" t="s">
        <v>133</v>
      </c>
      <c r="C1019" t="s">
        <v>189</v>
      </c>
      <c r="D1019">
        <v>7200</v>
      </c>
      <c r="E1019" t="s">
        <v>190</v>
      </c>
      <c r="F1019">
        <v>1000000</v>
      </c>
      <c r="G1019" t="s">
        <v>191</v>
      </c>
      <c r="H1019">
        <v>4426</v>
      </c>
      <c r="I1019" t="s">
        <v>192</v>
      </c>
      <c r="J1019">
        <v>1E-3</v>
      </c>
      <c r="K1019" t="s">
        <v>3</v>
      </c>
      <c r="L1019">
        <v>1</v>
      </c>
      <c r="M1019" t="s">
        <v>2</v>
      </c>
      <c r="N1019">
        <v>0</v>
      </c>
      <c r="O1019" t="s">
        <v>17</v>
      </c>
      <c r="P1019">
        <v>16</v>
      </c>
      <c r="Q1019" t="s">
        <v>0</v>
      </c>
      <c r="R1019">
        <v>22</v>
      </c>
      <c r="S1019" t="s">
        <v>152</v>
      </c>
      <c r="T1019">
        <v>1</v>
      </c>
      <c r="U1019" t="s">
        <v>153</v>
      </c>
      <c r="V1019">
        <v>5</v>
      </c>
      <c r="W1019" t="s">
        <v>151</v>
      </c>
      <c r="X1019">
        <v>4665</v>
      </c>
      <c r="Y1019" t="s">
        <v>1</v>
      </c>
      <c r="Z1019" t="s">
        <v>2798</v>
      </c>
      <c r="AA1019" t="s">
        <v>512</v>
      </c>
      <c r="AB1019" t="s">
        <v>574</v>
      </c>
      <c r="AC1019" t="s">
        <v>421</v>
      </c>
      <c r="AD1019" s="7">
        <v>1E-13</v>
      </c>
      <c r="AE1019" t="s">
        <v>5</v>
      </c>
      <c r="AF1019">
        <v>1</v>
      </c>
      <c r="AG1019" t="s">
        <v>4</v>
      </c>
      <c r="AH1019">
        <v>0</v>
      </c>
    </row>
    <row r="1020" spans="1:56" x14ac:dyDescent="0.25">
      <c r="A1020" t="str">
        <f t="shared" si="15"/>
        <v>strogatz_barmag2_4426</v>
      </c>
      <c r="B1020" t="s">
        <v>24</v>
      </c>
      <c r="C1020" t="s">
        <v>189</v>
      </c>
      <c r="D1020">
        <v>7200</v>
      </c>
      <c r="E1020" t="s">
        <v>190</v>
      </c>
      <c r="F1020">
        <v>1000000</v>
      </c>
      <c r="G1020" t="s">
        <v>191</v>
      </c>
      <c r="H1020">
        <v>4426</v>
      </c>
      <c r="I1020" t="s">
        <v>192</v>
      </c>
      <c r="J1020">
        <v>1E-3</v>
      </c>
      <c r="K1020" t="s">
        <v>3</v>
      </c>
      <c r="L1020">
        <v>1</v>
      </c>
      <c r="M1020" t="s">
        <v>2</v>
      </c>
      <c r="N1020">
        <v>0</v>
      </c>
      <c r="O1020" t="s">
        <v>17</v>
      </c>
      <c r="P1020">
        <v>14</v>
      </c>
      <c r="Q1020" t="s">
        <v>0</v>
      </c>
      <c r="R1020">
        <v>132.19999999999999</v>
      </c>
      <c r="S1020" t="s">
        <v>152</v>
      </c>
      <c r="T1020">
        <v>6</v>
      </c>
      <c r="U1020" t="s">
        <v>153</v>
      </c>
      <c r="V1020">
        <v>46</v>
      </c>
      <c r="W1020" t="s">
        <v>151</v>
      </c>
      <c r="X1020">
        <v>64073</v>
      </c>
      <c r="Y1020" t="s">
        <v>1</v>
      </c>
      <c r="Z1020" t="s">
        <v>762</v>
      </c>
      <c r="AA1020" t="s">
        <v>512</v>
      </c>
      <c r="AB1020">
        <f>-1*SIN(X1)</f>
        <v>0.98358230602824037</v>
      </c>
      <c r="AC1020" t="s">
        <v>418</v>
      </c>
      <c r="AD1020" t="s">
        <v>437</v>
      </c>
      <c r="AE1020" t="s">
        <v>418</v>
      </c>
      <c r="AF1020" t="s">
        <v>438</v>
      </c>
      <c r="AG1020" t="s">
        <v>5</v>
      </c>
      <c r="AH1020">
        <v>1</v>
      </c>
      <c r="AI1020" t="s">
        <v>4</v>
      </c>
      <c r="AJ1020">
        <v>0</v>
      </c>
    </row>
    <row r="1021" spans="1:56" x14ac:dyDescent="0.25">
      <c r="A1021" t="str">
        <f t="shared" si="15"/>
        <v>feynman_II_6_11_4426</v>
      </c>
      <c r="B1021" t="s">
        <v>116</v>
      </c>
      <c r="C1021" t="s">
        <v>189</v>
      </c>
      <c r="D1021">
        <v>7200</v>
      </c>
      <c r="E1021" t="s">
        <v>190</v>
      </c>
      <c r="F1021">
        <v>1000000</v>
      </c>
      <c r="G1021" t="s">
        <v>191</v>
      </c>
      <c r="H1021">
        <v>4426</v>
      </c>
      <c r="I1021" t="s">
        <v>192</v>
      </c>
      <c r="J1021">
        <v>1E-3</v>
      </c>
      <c r="K1021" t="s">
        <v>3</v>
      </c>
      <c r="L1021">
        <v>1</v>
      </c>
      <c r="M1021" t="s">
        <v>2</v>
      </c>
      <c r="N1021">
        <v>0</v>
      </c>
      <c r="O1021" t="s">
        <v>17</v>
      </c>
      <c r="P1021">
        <v>15</v>
      </c>
      <c r="Q1021" t="s">
        <v>0</v>
      </c>
      <c r="R1021">
        <v>83.7</v>
      </c>
      <c r="S1021" t="s">
        <v>152</v>
      </c>
      <c r="T1021">
        <v>1</v>
      </c>
      <c r="U1021" t="s">
        <v>153</v>
      </c>
      <c r="V1021">
        <v>10</v>
      </c>
      <c r="W1021" t="s">
        <v>151</v>
      </c>
      <c r="X1021">
        <v>13533</v>
      </c>
      <c r="Y1021" t="s">
        <v>1</v>
      </c>
      <c r="Z1021" t="s">
        <v>598</v>
      </c>
      <c r="AA1021" t="s">
        <v>512</v>
      </c>
      <c r="AB1021" t="s">
        <v>599</v>
      </c>
      <c r="AC1021" t="s">
        <v>5</v>
      </c>
      <c r="AD1021">
        <v>1</v>
      </c>
      <c r="AE1021" t="s">
        <v>4</v>
      </c>
      <c r="AF1021">
        <v>0</v>
      </c>
    </row>
    <row r="1022" spans="1:56" x14ac:dyDescent="0.25">
      <c r="A1022" t="str">
        <f t="shared" si="15"/>
        <v>feynman_II_13_34_14423</v>
      </c>
      <c r="B1022" t="s">
        <v>56</v>
      </c>
      <c r="C1022" t="s">
        <v>189</v>
      </c>
      <c r="D1022">
        <v>7200</v>
      </c>
      <c r="E1022" t="s">
        <v>190</v>
      </c>
      <c r="F1022">
        <v>1000000</v>
      </c>
      <c r="G1022" t="s">
        <v>191</v>
      </c>
      <c r="H1022">
        <v>14423</v>
      </c>
      <c r="I1022" t="s">
        <v>192</v>
      </c>
      <c r="J1022">
        <v>1E-3</v>
      </c>
      <c r="K1022" t="s">
        <v>3</v>
      </c>
      <c r="L1022">
        <v>0.99999709999999997</v>
      </c>
      <c r="M1022" t="s">
        <v>2</v>
      </c>
      <c r="N1022">
        <v>3.5948999999999998E-3</v>
      </c>
      <c r="O1022" t="s">
        <v>17</v>
      </c>
      <c r="P1022">
        <v>22</v>
      </c>
      <c r="Q1022" t="s">
        <v>0</v>
      </c>
      <c r="R1022">
        <v>6004.5</v>
      </c>
      <c r="S1022" t="s">
        <v>152</v>
      </c>
      <c r="T1022">
        <v>6</v>
      </c>
      <c r="U1022" t="s">
        <v>153</v>
      </c>
      <c r="V1022">
        <v>846</v>
      </c>
      <c r="W1022" t="s">
        <v>151</v>
      </c>
      <c r="X1022">
        <v>1000406</v>
      </c>
      <c r="Y1022" t="s">
        <v>1</v>
      </c>
      <c r="Z1022" t="s">
        <v>2799</v>
      </c>
      <c r="AA1022" t="s">
        <v>512</v>
      </c>
      <c r="AB1022" t="s">
        <v>2800</v>
      </c>
      <c r="AC1022" t="s">
        <v>421</v>
      </c>
      <c r="AD1022" t="s">
        <v>2801</v>
      </c>
      <c r="AE1022" t="s">
        <v>421</v>
      </c>
      <c r="AF1022" t="s">
        <v>667</v>
      </c>
      <c r="AG1022" t="s">
        <v>5</v>
      </c>
      <c r="AH1022">
        <v>0.99999740000000004</v>
      </c>
      <c r="AI1022" t="s">
        <v>4</v>
      </c>
      <c r="AJ1022">
        <v>3.3844000000000001E-3</v>
      </c>
    </row>
    <row r="1023" spans="1:56" x14ac:dyDescent="0.25">
      <c r="A1023" t="str">
        <f t="shared" si="15"/>
        <v>feynman_I_34_14_4426</v>
      </c>
      <c r="B1023" t="s">
        <v>51</v>
      </c>
      <c r="C1023" t="s">
        <v>189</v>
      </c>
      <c r="D1023">
        <v>7200</v>
      </c>
      <c r="E1023" t="s">
        <v>190</v>
      </c>
      <c r="F1023">
        <v>1000000</v>
      </c>
      <c r="G1023" t="s">
        <v>191</v>
      </c>
      <c r="H1023">
        <v>4426</v>
      </c>
      <c r="I1023" t="s">
        <v>192</v>
      </c>
      <c r="J1023">
        <v>1E-3</v>
      </c>
      <c r="K1023" t="s">
        <v>3</v>
      </c>
      <c r="L1023">
        <v>0.99999320000000003</v>
      </c>
      <c r="M1023" t="s">
        <v>2</v>
      </c>
      <c r="N1023">
        <v>4.2136999999999999E-3</v>
      </c>
      <c r="O1023" t="s">
        <v>17</v>
      </c>
      <c r="P1023">
        <v>18</v>
      </c>
      <c r="Q1023" t="s">
        <v>0</v>
      </c>
      <c r="R1023">
        <v>5826.3</v>
      </c>
      <c r="S1023" t="s">
        <v>152</v>
      </c>
      <c r="T1023">
        <v>7</v>
      </c>
      <c r="U1023" t="s">
        <v>153</v>
      </c>
      <c r="V1023">
        <v>948</v>
      </c>
      <c r="W1023" t="s">
        <v>151</v>
      </c>
      <c r="X1023">
        <v>1000783</v>
      </c>
      <c r="Y1023" t="s">
        <v>1</v>
      </c>
      <c r="Z1023" t="s">
        <v>2802</v>
      </c>
      <c r="AA1023" t="s">
        <v>512</v>
      </c>
      <c r="AB1023" t="s">
        <v>2803</v>
      </c>
      <c r="AC1023" t="s">
        <v>421</v>
      </c>
      <c r="AD1023" t="s">
        <v>457</v>
      </c>
      <c r="AE1023" t="s">
        <v>421</v>
      </c>
      <c r="AF1023" t="s">
        <v>2804</v>
      </c>
      <c r="AG1023" t="s">
        <v>5</v>
      </c>
      <c r="AH1023">
        <v>0.99999369999999999</v>
      </c>
      <c r="AI1023" t="s">
        <v>4</v>
      </c>
      <c r="AJ1023">
        <v>4.0626000000000004E-3</v>
      </c>
    </row>
    <row r="1024" spans="1:56" x14ac:dyDescent="0.25">
      <c r="A1024" t="str">
        <f t="shared" si="15"/>
        <v>feynman_I_9_18_4426</v>
      </c>
      <c r="B1024" t="s">
        <v>150</v>
      </c>
      <c r="C1024" t="s">
        <v>189</v>
      </c>
      <c r="D1024">
        <v>7200</v>
      </c>
      <c r="E1024" t="s">
        <v>190</v>
      </c>
      <c r="F1024">
        <v>1000000</v>
      </c>
      <c r="G1024" t="s">
        <v>191</v>
      </c>
      <c r="H1024">
        <v>4426</v>
      </c>
      <c r="I1024" t="s">
        <v>192</v>
      </c>
      <c r="J1024">
        <v>1E-3</v>
      </c>
      <c r="K1024" t="s">
        <v>3</v>
      </c>
      <c r="L1024">
        <v>0.99323130000000004</v>
      </c>
      <c r="M1024" t="s">
        <v>2</v>
      </c>
      <c r="N1024">
        <v>1.0131899999999999E-2</v>
      </c>
      <c r="O1024" t="s">
        <v>17</v>
      </c>
      <c r="P1024">
        <v>30</v>
      </c>
      <c r="Q1024" t="s">
        <v>0</v>
      </c>
      <c r="R1024">
        <v>7160.1</v>
      </c>
      <c r="S1024" t="s">
        <v>152</v>
      </c>
      <c r="T1024">
        <v>9</v>
      </c>
      <c r="U1024" t="s">
        <v>153</v>
      </c>
      <c r="V1024">
        <v>1266</v>
      </c>
      <c r="W1024" t="s">
        <v>151</v>
      </c>
      <c r="X1024">
        <v>1003098</v>
      </c>
      <c r="Y1024" t="s">
        <v>1</v>
      </c>
      <c r="Z1024" t="s">
        <v>2805</v>
      </c>
      <c r="AA1024" t="s">
        <v>512</v>
      </c>
      <c r="AB1024" t="s">
        <v>2806</v>
      </c>
      <c r="AC1024" t="s">
        <v>421</v>
      </c>
      <c r="AD1024" t="s">
        <v>2807</v>
      </c>
      <c r="AE1024" t="s">
        <v>5</v>
      </c>
      <c r="AF1024">
        <v>0.99304680000000001</v>
      </c>
      <c r="AG1024" t="s">
        <v>4</v>
      </c>
      <c r="AH1024">
        <v>1.0200799999999999E-2</v>
      </c>
    </row>
    <row r="1025" spans="1:50" x14ac:dyDescent="0.25">
      <c r="A1025" t="str">
        <f t="shared" si="15"/>
        <v>feynman_II_13_23_21962</v>
      </c>
      <c r="B1025" t="s">
        <v>58</v>
      </c>
      <c r="C1025" t="s">
        <v>189</v>
      </c>
      <c r="D1025">
        <v>7200</v>
      </c>
      <c r="E1025" t="s">
        <v>190</v>
      </c>
      <c r="F1025">
        <v>1000000</v>
      </c>
      <c r="G1025" t="s">
        <v>191</v>
      </c>
      <c r="H1025">
        <v>21962</v>
      </c>
      <c r="I1025" t="s">
        <v>192</v>
      </c>
      <c r="J1025">
        <v>1E-3</v>
      </c>
      <c r="K1025" t="s">
        <v>3</v>
      </c>
      <c r="L1025">
        <v>0.99997360000000002</v>
      </c>
      <c r="M1025" t="s">
        <v>2</v>
      </c>
      <c r="N1025">
        <v>6.2515000000000001E-3</v>
      </c>
      <c r="O1025" t="s">
        <v>17</v>
      </c>
      <c r="P1025">
        <v>18</v>
      </c>
      <c r="Q1025" t="s">
        <v>0</v>
      </c>
      <c r="R1025">
        <v>5862.9</v>
      </c>
      <c r="S1025" t="s">
        <v>152</v>
      </c>
      <c r="T1025">
        <v>6</v>
      </c>
      <c r="U1025" t="s">
        <v>153</v>
      </c>
      <c r="V1025">
        <v>1014</v>
      </c>
      <c r="W1025" t="s">
        <v>151</v>
      </c>
      <c r="X1025">
        <v>1000588</v>
      </c>
      <c r="Y1025" t="s">
        <v>1</v>
      </c>
      <c r="Z1025" t="s">
        <v>2808</v>
      </c>
      <c r="AA1025" t="s">
        <v>512</v>
      </c>
      <c r="AB1025" t="s">
        <v>2809</v>
      </c>
      <c r="AC1025" t="s">
        <v>418</v>
      </c>
      <c r="AD1025" t="s">
        <v>482</v>
      </c>
      <c r="AE1025" t="s">
        <v>421</v>
      </c>
      <c r="AF1025" t="s">
        <v>2810</v>
      </c>
      <c r="AG1025" t="s">
        <v>5</v>
      </c>
      <c r="AH1025">
        <v>0.99997349999999996</v>
      </c>
      <c r="AI1025" t="s">
        <v>4</v>
      </c>
      <c r="AJ1025">
        <v>6.2506999999999997E-3</v>
      </c>
    </row>
    <row r="1026" spans="1:50" x14ac:dyDescent="0.25">
      <c r="A1026" t="str">
        <f t="shared" si="15"/>
        <v>feynman_II_11_20_21962</v>
      </c>
      <c r="B1026" t="s">
        <v>122</v>
      </c>
      <c r="C1026" t="s">
        <v>189</v>
      </c>
      <c r="D1026">
        <v>7200</v>
      </c>
      <c r="E1026" t="s">
        <v>190</v>
      </c>
      <c r="F1026">
        <v>1000000</v>
      </c>
      <c r="G1026" t="s">
        <v>191</v>
      </c>
      <c r="H1026">
        <v>21962</v>
      </c>
      <c r="I1026" t="s">
        <v>192</v>
      </c>
      <c r="J1026">
        <v>1E-3</v>
      </c>
      <c r="K1026" t="s">
        <v>3</v>
      </c>
      <c r="L1026">
        <v>0.99977959999999999</v>
      </c>
      <c r="M1026" t="s">
        <v>2</v>
      </c>
      <c r="N1026">
        <v>0.1037444</v>
      </c>
      <c r="O1026" t="s">
        <v>17</v>
      </c>
      <c r="P1026">
        <v>77</v>
      </c>
      <c r="Q1026" t="s">
        <v>0</v>
      </c>
      <c r="R1026">
        <v>7201</v>
      </c>
      <c r="S1026" t="s">
        <v>152</v>
      </c>
      <c r="T1026">
        <v>5</v>
      </c>
      <c r="U1026" t="s">
        <v>153</v>
      </c>
      <c r="V1026">
        <v>219</v>
      </c>
      <c r="W1026" t="s">
        <v>151</v>
      </c>
      <c r="X1026">
        <v>879317</v>
      </c>
      <c r="Y1026" t="s">
        <v>1</v>
      </c>
      <c r="Z1026" t="s">
        <v>2811</v>
      </c>
      <c r="AA1026" t="s">
        <v>512</v>
      </c>
      <c r="AB1026" t="s">
        <v>2812</v>
      </c>
      <c r="AC1026" t="s">
        <v>421</v>
      </c>
      <c r="AD1026" t="s">
        <v>2813</v>
      </c>
      <c r="AE1026" t="s">
        <v>421</v>
      </c>
      <c r="AF1026" t="s">
        <v>466</v>
      </c>
      <c r="AG1026" t="s">
        <v>421</v>
      </c>
      <c r="AH1026" t="s">
        <v>2130</v>
      </c>
      <c r="AI1026" t="s">
        <v>421</v>
      </c>
      <c r="AJ1026" t="s">
        <v>2814</v>
      </c>
      <c r="AK1026" t="s">
        <v>421</v>
      </c>
      <c r="AL1026" t="s">
        <v>2815</v>
      </c>
      <c r="AM1026" t="s">
        <v>418</v>
      </c>
      <c r="AN1026" t="s">
        <v>2816</v>
      </c>
      <c r="AO1026" t="s">
        <v>421</v>
      </c>
      <c r="AP1026" t="s">
        <v>2817</v>
      </c>
      <c r="AQ1026" t="s">
        <v>421</v>
      </c>
      <c r="AR1026" t="s">
        <v>2818</v>
      </c>
      <c r="AS1026" t="s">
        <v>421</v>
      </c>
      <c r="AT1026" t="s">
        <v>1003</v>
      </c>
      <c r="AU1026" t="s">
        <v>5</v>
      </c>
      <c r="AV1026">
        <v>0.99979569999999995</v>
      </c>
      <c r="AW1026" t="s">
        <v>4</v>
      </c>
      <c r="AX1026">
        <v>9.7397200000000003E-2</v>
      </c>
    </row>
    <row r="1027" spans="1:50" x14ac:dyDescent="0.25">
      <c r="A1027" t="str">
        <f t="shared" si="15"/>
        <v>feynman_III_4_33_21962</v>
      </c>
      <c r="B1027" t="s">
        <v>96</v>
      </c>
      <c r="C1027" t="s">
        <v>189</v>
      </c>
      <c r="D1027">
        <v>7200</v>
      </c>
      <c r="E1027" t="s">
        <v>190</v>
      </c>
      <c r="F1027">
        <v>1000000</v>
      </c>
      <c r="G1027" t="s">
        <v>191</v>
      </c>
      <c r="H1027">
        <v>21962</v>
      </c>
      <c r="I1027" t="s">
        <v>192</v>
      </c>
      <c r="J1027">
        <v>1E-3</v>
      </c>
      <c r="K1027" t="s">
        <v>3</v>
      </c>
      <c r="L1027">
        <v>0.99999990000000005</v>
      </c>
      <c r="M1027" t="s">
        <v>2</v>
      </c>
      <c r="N1027">
        <v>1.2711000000000001E-3</v>
      </c>
      <c r="O1027" t="s">
        <v>17</v>
      </c>
      <c r="P1027">
        <v>28</v>
      </c>
      <c r="Q1027" t="s">
        <v>0</v>
      </c>
      <c r="R1027">
        <v>5622.1</v>
      </c>
      <c r="S1027" t="s">
        <v>152</v>
      </c>
      <c r="T1027">
        <v>6</v>
      </c>
      <c r="U1027" t="s">
        <v>153</v>
      </c>
      <c r="V1027">
        <v>1148</v>
      </c>
      <c r="W1027" t="s">
        <v>151</v>
      </c>
      <c r="X1027">
        <v>1001097</v>
      </c>
      <c r="Y1027" t="s">
        <v>1</v>
      </c>
      <c r="Z1027" t="s">
        <v>2819</v>
      </c>
      <c r="AA1027" t="s">
        <v>512</v>
      </c>
      <c r="AB1027" t="e" cm="1">
        <f t="array" ref="AB1027">-0.0793561797683*x0*X1</f>
        <v>#NAME?</v>
      </c>
      <c r="AC1027" t="s">
        <v>421</v>
      </c>
      <c r="AD1027" t="s">
        <v>2820</v>
      </c>
      <c r="AE1027" t="s">
        <v>421</v>
      </c>
      <c r="AF1027" t="s">
        <v>2821</v>
      </c>
      <c r="AG1027" t="s">
        <v>5</v>
      </c>
      <c r="AH1027">
        <v>0.99999990000000005</v>
      </c>
      <c r="AI1027" t="s">
        <v>4</v>
      </c>
      <c r="AJ1027">
        <v>1.3438E-3</v>
      </c>
    </row>
    <row r="1028" spans="1:50" x14ac:dyDescent="0.25">
      <c r="A1028" t="str">
        <f t="shared" ref="A1028:A1091" si="16">CONCATENATE(B1028, "_", H1028)</f>
        <v>strogatz_glider1_14423</v>
      </c>
      <c r="B1028" t="s">
        <v>25</v>
      </c>
      <c r="C1028" t="s">
        <v>189</v>
      </c>
      <c r="D1028">
        <v>7200</v>
      </c>
      <c r="E1028" t="s">
        <v>190</v>
      </c>
      <c r="F1028">
        <v>1000000</v>
      </c>
      <c r="G1028" t="s">
        <v>191</v>
      </c>
      <c r="H1028">
        <v>14423</v>
      </c>
      <c r="I1028" t="s">
        <v>192</v>
      </c>
      <c r="J1028">
        <v>1E-3</v>
      </c>
      <c r="K1028" t="s">
        <v>3</v>
      </c>
      <c r="L1028">
        <v>1</v>
      </c>
      <c r="M1028" t="s">
        <v>2</v>
      </c>
      <c r="N1028">
        <v>0</v>
      </c>
      <c r="O1028" t="s">
        <v>17</v>
      </c>
      <c r="P1028">
        <v>13</v>
      </c>
      <c r="Q1028" t="s">
        <v>0</v>
      </c>
      <c r="R1028">
        <v>9.6</v>
      </c>
      <c r="S1028" t="s">
        <v>152</v>
      </c>
      <c r="T1028">
        <v>2</v>
      </c>
      <c r="U1028" t="s">
        <v>153</v>
      </c>
      <c r="V1028">
        <v>8</v>
      </c>
      <c r="W1028" t="s">
        <v>151</v>
      </c>
      <c r="X1028">
        <v>6008</v>
      </c>
      <c r="Y1028" t="s">
        <v>1</v>
      </c>
      <c r="Z1028" t="s">
        <v>853</v>
      </c>
      <c r="AA1028" t="s">
        <v>512</v>
      </c>
      <c r="AB1028" t="s">
        <v>514</v>
      </c>
      <c r="AC1028" t="s">
        <v>418</v>
      </c>
      <c r="AD1028" t="s">
        <v>1599</v>
      </c>
      <c r="AE1028" t="s">
        <v>5</v>
      </c>
      <c r="AF1028">
        <v>1</v>
      </c>
      <c r="AG1028" t="s">
        <v>4</v>
      </c>
      <c r="AH1028">
        <v>0</v>
      </c>
    </row>
    <row r="1029" spans="1:50" x14ac:dyDescent="0.25">
      <c r="A1029" t="str">
        <f t="shared" si="16"/>
        <v>feynman_I_14_3_14423</v>
      </c>
      <c r="B1029" t="s">
        <v>73</v>
      </c>
      <c r="C1029" t="s">
        <v>189</v>
      </c>
      <c r="D1029">
        <v>7200</v>
      </c>
      <c r="E1029" t="s">
        <v>190</v>
      </c>
      <c r="F1029">
        <v>1000000</v>
      </c>
      <c r="G1029" t="s">
        <v>191</v>
      </c>
      <c r="H1029">
        <v>14423</v>
      </c>
      <c r="I1029" t="s">
        <v>192</v>
      </c>
      <c r="J1029">
        <v>1E-3</v>
      </c>
      <c r="K1029" t="s">
        <v>3</v>
      </c>
      <c r="L1029">
        <v>1</v>
      </c>
      <c r="M1029" t="s">
        <v>2</v>
      </c>
      <c r="N1029">
        <v>0</v>
      </c>
      <c r="O1029" t="s">
        <v>17</v>
      </c>
      <c r="P1029">
        <v>8</v>
      </c>
      <c r="Q1029" t="s">
        <v>0</v>
      </c>
      <c r="R1029">
        <v>4.8</v>
      </c>
      <c r="S1029" t="s">
        <v>152</v>
      </c>
      <c r="T1029">
        <v>1</v>
      </c>
      <c r="U1029" t="s">
        <v>153</v>
      </c>
      <c r="V1029">
        <v>3</v>
      </c>
      <c r="W1029" t="s">
        <v>151</v>
      </c>
      <c r="X1029">
        <v>1133</v>
      </c>
      <c r="Y1029" t="s">
        <v>1</v>
      </c>
      <c r="Z1029" t="s">
        <v>525</v>
      </c>
      <c r="AA1029" t="s">
        <v>512</v>
      </c>
      <c r="AB1029" t="s">
        <v>526</v>
      </c>
      <c r="AC1029" t="s">
        <v>5</v>
      </c>
      <c r="AD1029">
        <v>1</v>
      </c>
      <c r="AE1029" t="s">
        <v>4</v>
      </c>
      <c r="AF1029">
        <v>0</v>
      </c>
    </row>
    <row r="1030" spans="1:50" x14ac:dyDescent="0.25">
      <c r="A1030" t="str">
        <f t="shared" si="16"/>
        <v>feynman_I_47_23_14423</v>
      </c>
      <c r="B1030" t="s">
        <v>54</v>
      </c>
      <c r="C1030" t="s">
        <v>189</v>
      </c>
      <c r="D1030">
        <v>7200</v>
      </c>
      <c r="E1030" t="s">
        <v>190</v>
      </c>
      <c r="F1030">
        <v>1000000</v>
      </c>
      <c r="G1030" t="s">
        <v>191</v>
      </c>
      <c r="H1030">
        <v>14423</v>
      </c>
      <c r="I1030" t="s">
        <v>192</v>
      </c>
      <c r="J1030">
        <v>1E-3</v>
      </c>
      <c r="K1030" t="s">
        <v>3</v>
      </c>
      <c r="L1030">
        <v>1</v>
      </c>
      <c r="M1030" t="s">
        <v>2</v>
      </c>
      <c r="N1030">
        <v>0</v>
      </c>
      <c r="O1030" t="s">
        <v>17</v>
      </c>
      <c r="P1030">
        <v>12</v>
      </c>
      <c r="Q1030" t="s">
        <v>0</v>
      </c>
      <c r="R1030">
        <v>15.9</v>
      </c>
      <c r="S1030" t="s">
        <v>152</v>
      </c>
      <c r="T1030">
        <v>1</v>
      </c>
      <c r="U1030" t="s">
        <v>153</v>
      </c>
      <c r="V1030">
        <v>5</v>
      </c>
      <c r="W1030" t="s">
        <v>151</v>
      </c>
      <c r="X1030">
        <v>3276</v>
      </c>
      <c r="Y1030" t="s">
        <v>1</v>
      </c>
      <c r="Z1030" t="s">
        <v>549</v>
      </c>
      <c r="AA1030" t="s">
        <v>512</v>
      </c>
      <c r="AB1030" t="s">
        <v>550</v>
      </c>
      <c r="AC1030" t="s">
        <v>5</v>
      </c>
      <c r="AD1030">
        <v>1</v>
      </c>
      <c r="AE1030" t="s">
        <v>4</v>
      </c>
      <c r="AF1030">
        <v>0</v>
      </c>
    </row>
    <row r="1031" spans="1:50" x14ac:dyDescent="0.25">
      <c r="A1031" t="str">
        <f t="shared" si="16"/>
        <v>feynman_I_39_11_14423</v>
      </c>
      <c r="B1031" t="s">
        <v>53</v>
      </c>
      <c r="C1031" t="s">
        <v>189</v>
      </c>
      <c r="D1031">
        <v>7200</v>
      </c>
      <c r="E1031" t="s">
        <v>190</v>
      </c>
      <c r="F1031">
        <v>1000000</v>
      </c>
      <c r="G1031" t="s">
        <v>191</v>
      </c>
      <c r="H1031">
        <v>14423</v>
      </c>
      <c r="I1031" t="s">
        <v>192</v>
      </c>
      <c r="J1031">
        <v>1E-3</v>
      </c>
      <c r="K1031" t="s">
        <v>3</v>
      </c>
      <c r="L1031">
        <v>1</v>
      </c>
      <c r="M1031" t="s">
        <v>2</v>
      </c>
      <c r="N1031">
        <v>0</v>
      </c>
      <c r="O1031" t="s">
        <v>17</v>
      </c>
      <c r="P1031">
        <v>14</v>
      </c>
      <c r="Q1031" t="s">
        <v>0</v>
      </c>
      <c r="R1031">
        <v>17.7</v>
      </c>
      <c r="S1031" t="s">
        <v>152</v>
      </c>
      <c r="T1031">
        <v>1</v>
      </c>
      <c r="U1031" t="s">
        <v>153</v>
      </c>
      <c r="V1031">
        <v>4</v>
      </c>
      <c r="W1031" t="s">
        <v>151</v>
      </c>
      <c r="X1031">
        <v>3465</v>
      </c>
      <c r="Y1031" t="s">
        <v>1</v>
      </c>
      <c r="Z1031" t="s">
        <v>792</v>
      </c>
      <c r="AA1031" t="s">
        <v>512</v>
      </c>
      <c r="AB1031" t="s">
        <v>1382</v>
      </c>
      <c r="AC1031" t="s">
        <v>418</v>
      </c>
      <c r="AD1031" t="s">
        <v>423</v>
      </c>
      <c r="AE1031" t="s">
        <v>5</v>
      </c>
      <c r="AF1031">
        <v>1</v>
      </c>
      <c r="AG1031" t="s">
        <v>4</v>
      </c>
      <c r="AH1031">
        <v>0</v>
      </c>
    </row>
    <row r="1032" spans="1:50" x14ac:dyDescent="0.25">
      <c r="A1032" t="str">
        <f t="shared" si="16"/>
        <v>feynman_I_11_19_14423</v>
      </c>
      <c r="B1032" t="s">
        <v>138</v>
      </c>
      <c r="C1032" t="s">
        <v>189</v>
      </c>
      <c r="D1032">
        <v>7200</v>
      </c>
      <c r="E1032" t="s">
        <v>190</v>
      </c>
      <c r="F1032">
        <v>1000000</v>
      </c>
      <c r="G1032" t="s">
        <v>191</v>
      </c>
      <c r="H1032">
        <v>14423</v>
      </c>
      <c r="I1032" t="s">
        <v>192</v>
      </c>
      <c r="J1032">
        <v>1E-3</v>
      </c>
      <c r="K1032" t="s">
        <v>3</v>
      </c>
      <c r="L1032">
        <v>1</v>
      </c>
      <c r="M1032" t="s">
        <v>2</v>
      </c>
      <c r="N1032">
        <v>0</v>
      </c>
      <c r="O1032" t="s">
        <v>17</v>
      </c>
      <c r="P1032">
        <v>18</v>
      </c>
      <c r="Q1032" t="s">
        <v>0</v>
      </c>
      <c r="R1032">
        <v>30.2</v>
      </c>
      <c r="S1032" t="s">
        <v>152</v>
      </c>
      <c r="T1032">
        <v>1</v>
      </c>
      <c r="U1032" t="s">
        <v>153</v>
      </c>
      <c r="V1032">
        <v>6</v>
      </c>
      <c r="W1032" t="s">
        <v>151</v>
      </c>
      <c r="X1032">
        <v>5870</v>
      </c>
      <c r="Y1032" t="s">
        <v>1</v>
      </c>
      <c r="Z1032" t="s">
        <v>683</v>
      </c>
      <c r="AA1032" t="s">
        <v>512</v>
      </c>
      <c r="AB1032" t="s">
        <v>579</v>
      </c>
      <c r="AC1032" t="s">
        <v>421</v>
      </c>
      <c r="AD1032" t="s">
        <v>503</v>
      </c>
      <c r="AE1032" t="s">
        <v>421</v>
      </c>
      <c r="AF1032" t="s">
        <v>429</v>
      </c>
      <c r="AG1032" t="s">
        <v>5</v>
      </c>
      <c r="AH1032">
        <v>1</v>
      </c>
      <c r="AI1032" t="s">
        <v>4</v>
      </c>
      <c r="AJ1032">
        <v>0</v>
      </c>
    </row>
    <row r="1033" spans="1:50" x14ac:dyDescent="0.25">
      <c r="A1033" t="str">
        <f t="shared" si="16"/>
        <v>strogatz_lv2_14423</v>
      </c>
      <c r="B1033" t="s">
        <v>27</v>
      </c>
      <c r="C1033" t="s">
        <v>189</v>
      </c>
      <c r="D1033">
        <v>7200</v>
      </c>
      <c r="E1033" t="s">
        <v>190</v>
      </c>
      <c r="F1033">
        <v>1000000</v>
      </c>
      <c r="G1033" t="s">
        <v>191</v>
      </c>
      <c r="H1033">
        <v>14423</v>
      </c>
      <c r="I1033" t="s">
        <v>192</v>
      </c>
      <c r="J1033">
        <v>1E-3</v>
      </c>
      <c r="K1033" t="s">
        <v>3</v>
      </c>
      <c r="L1033">
        <v>1</v>
      </c>
      <c r="M1033" t="s">
        <v>2</v>
      </c>
      <c r="N1033">
        <v>0</v>
      </c>
      <c r="O1033" t="s">
        <v>17</v>
      </c>
      <c r="P1033">
        <v>16</v>
      </c>
      <c r="Q1033" t="s">
        <v>0</v>
      </c>
      <c r="R1033">
        <v>37.5</v>
      </c>
      <c r="S1033" t="s">
        <v>152</v>
      </c>
      <c r="T1033">
        <v>3</v>
      </c>
      <c r="U1033" t="s">
        <v>153</v>
      </c>
      <c r="V1033">
        <v>35</v>
      </c>
      <c r="W1033" t="s">
        <v>151</v>
      </c>
      <c r="X1033">
        <v>23319</v>
      </c>
      <c r="Y1033" t="s">
        <v>1</v>
      </c>
      <c r="Z1033" t="s">
        <v>2822</v>
      </c>
      <c r="AA1033" t="s">
        <v>512</v>
      </c>
      <c r="AB1033" t="e" cm="1">
        <f t="array" ref="AB1033">-1*x0*X1</f>
        <v>#NAME?</v>
      </c>
      <c r="AC1033" t="s">
        <v>421</v>
      </c>
      <c r="AD1033" t="s">
        <v>2823</v>
      </c>
      <c r="AE1033" t="s">
        <v>418</v>
      </c>
      <c r="AF1033" t="s">
        <v>433</v>
      </c>
      <c r="AG1033" t="s">
        <v>5</v>
      </c>
      <c r="AH1033">
        <v>1</v>
      </c>
      <c r="AI1033" t="s">
        <v>4</v>
      </c>
      <c r="AJ1033">
        <v>0</v>
      </c>
    </row>
    <row r="1034" spans="1:50" x14ac:dyDescent="0.25">
      <c r="A1034" t="str">
        <f t="shared" si="16"/>
        <v>feynman_II_13_17_14423</v>
      </c>
      <c r="B1034" t="s">
        <v>113</v>
      </c>
      <c r="C1034" t="s">
        <v>189</v>
      </c>
      <c r="D1034">
        <v>7200</v>
      </c>
      <c r="E1034" t="s">
        <v>190</v>
      </c>
      <c r="F1034">
        <v>1000000</v>
      </c>
      <c r="G1034" t="s">
        <v>191</v>
      </c>
      <c r="H1034">
        <v>14423</v>
      </c>
      <c r="I1034" t="s">
        <v>192</v>
      </c>
      <c r="J1034">
        <v>1E-3</v>
      </c>
      <c r="K1034" t="s">
        <v>3</v>
      </c>
      <c r="L1034">
        <v>1</v>
      </c>
      <c r="M1034" t="s">
        <v>2</v>
      </c>
      <c r="N1034">
        <v>0</v>
      </c>
      <c r="O1034" t="s">
        <v>17</v>
      </c>
      <c r="P1034">
        <v>16</v>
      </c>
      <c r="Q1034" t="s">
        <v>0</v>
      </c>
      <c r="R1034">
        <v>28.6</v>
      </c>
      <c r="S1034" t="s">
        <v>152</v>
      </c>
      <c r="T1034">
        <v>1</v>
      </c>
      <c r="U1034" t="s">
        <v>153</v>
      </c>
      <c r="V1034">
        <v>5</v>
      </c>
      <c r="W1034" t="s">
        <v>151</v>
      </c>
      <c r="X1034">
        <v>5535</v>
      </c>
      <c r="Y1034" t="s">
        <v>1</v>
      </c>
      <c r="Z1034" t="s">
        <v>612</v>
      </c>
      <c r="AA1034" t="s">
        <v>512</v>
      </c>
      <c r="AB1034" t="s">
        <v>613</v>
      </c>
      <c r="AC1034" t="s">
        <v>5</v>
      </c>
      <c r="AD1034">
        <v>1</v>
      </c>
      <c r="AE1034" t="s">
        <v>4</v>
      </c>
      <c r="AF1034">
        <v>0</v>
      </c>
    </row>
    <row r="1035" spans="1:50" x14ac:dyDescent="0.25">
      <c r="A1035" t="str">
        <f t="shared" si="16"/>
        <v>feynman_I_37_4_14423</v>
      </c>
      <c r="B1035" t="s">
        <v>61</v>
      </c>
      <c r="C1035" t="s">
        <v>189</v>
      </c>
      <c r="D1035">
        <v>7200</v>
      </c>
      <c r="E1035" t="s">
        <v>190</v>
      </c>
      <c r="F1035">
        <v>1000000</v>
      </c>
      <c r="G1035" t="s">
        <v>191</v>
      </c>
      <c r="H1035">
        <v>14423</v>
      </c>
      <c r="I1035" t="s">
        <v>192</v>
      </c>
      <c r="J1035">
        <v>1E-3</v>
      </c>
      <c r="K1035" t="s">
        <v>3</v>
      </c>
      <c r="L1035">
        <v>1</v>
      </c>
      <c r="M1035" t="s">
        <v>2</v>
      </c>
      <c r="N1035">
        <v>0</v>
      </c>
      <c r="O1035" t="s">
        <v>17</v>
      </c>
      <c r="P1035">
        <v>19</v>
      </c>
      <c r="Q1035" t="s">
        <v>0</v>
      </c>
      <c r="R1035">
        <v>943.7</v>
      </c>
      <c r="S1035" t="s">
        <v>152</v>
      </c>
      <c r="T1035">
        <v>4</v>
      </c>
      <c r="U1035" t="s">
        <v>153</v>
      </c>
      <c r="V1035">
        <v>85</v>
      </c>
      <c r="W1035" t="s">
        <v>151</v>
      </c>
      <c r="X1035">
        <v>135682</v>
      </c>
      <c r="Y1035" t="s">
        <v>1</v>
      </c>
      <c r="Z1035" t="s">
        <v>626</v>
      </c>
      <c r="AA1035" t="s">
        <v>512</v>
      </c>
      <c r="AB1035" t="s">
        <v>427</v>
      </c>
      <c r="AC1035" t="s">
        <v>421</v>
      </c>
      <c r="AD1035" t="s">
        <v>454</v>
      </c>
      <c r="AE1035" t="s">
        <v>421</v>
      </c>
      <c r="AF1035" t="s">
        <v>455</v>
      </c>
      <c r="AG1035" t="s">
        <v>5</v>
      </c>
      <c r="AH1035">
        <v>1</v>
      </c>
      <c r="AI1035" t="s">
        <v>4</v>
      </c>
      <c r="AJ1035">
        <v>0</v>
      </c>
    </row>
    <row r="1036" spans="1:50" x14ac:dyDescent="0.25">
      <c r="A1036" t="str">
        <f t="shared" si="16"/>
        <v>feynman_II_35_18_28020</v>
      </c>
      <c r="B1036" t="s">
        <v>120</v>
      </c>
      <c r="C1036" t="s">
        <v>189</v>
      </c>
      <c r="D1036">
        <v>7200</v>
      </c>
      <c r="E1036" t="s">
        <v>190</v>
      </c>
      <c r="F1036">
        <v>1000000</v>
      </c>
      <c r="G1036" t="s">
        <v>191</v>
      </c>
      <c r="H1036">
        <v>28020</v>
      </c>
      <c r="I1036" t="s">
        <v>192</v>
      </c>
      <c r="J1036">
        <v>1E-3</v>
      </c>
      <c r="K1036" t="s">
        <v>3</v>
      </c>
      <c r="L1036">
        <v>0.99973049999999997</v>
      </c>
      <c r="M1036" t="s">
        <v>2</v>
      </c>
      <c r="N1036">
        <v>5.2043000000000002E-3</v>
      </c>
      <c r="O1036" t="s">
        <v>17</v>
      </c>
      <c r="P1036">
        <v>28</v>
      </c>
      <c r="Q1036" t="s">
        <v>0</v>
      </c>
      <c r="R1036">
        <v>6733.8</v>
      </c>
      <c r="S1036" t="s">
        <v>152</v>
      </c>
      <c r="T1036">
        <v>7</v>
      </c>
      <c r="U1036" t="s">
        <v>153</v>
      </c>
      <c r="V1036">
        <v>796</v>
      </c>
      <c r="W1036" t="s">
        <v>151</v>
      </c>
      <c r="X1036">
        <v>1001330</v>
      </c>
      <c r="Y1036" t="s">
        <v>1</v>
      </c>
      <c r="Z1036" t="s">
        <v>2824</v>
      </c>
      <c r="AA1036" t="s">
        <v>512</v>
      </c>
      <c r="AB1036" t="s">
        <v>2825</v>
      </c>
      <c r="AC1036" t="s">
        <v>418</v>
      </c>
      <c r="AD1036" t="s">
        <v>2826</v>
      </c>
      <c r="AE1036" t="s">
        <v>418</v>
      </c>
      <c r="AF1036" t="s">
        <v>471</v>
      </c>
      <c r="AG1036" t="s">
        <v>5</v>
      </c>
      <c r="AH1036">
        <v>0.99974079999999999</v>
      </c>
      <c r="AI1036" t="s">
        <v>4</v>
      </c>
      <c r="AJ1036">
        <v>5.0943999999999998E-3</v>
      </c>
    </row>
    <row r="1037" spans="1:50" x14ac:dyDescent="0.25">
      <c r="A1037" t="str">
        <f t="shared" si="16"/>
        <v>feynman_I_29_16_14423</v>
      </c>
      <c r="B1037" t="s">
        <v>88</v>
      </c>
      <c r="C1037" t="s">
        <v>189</v>
      </c>
      <c r="D1037">
        <v>7200</v>
      </c>
      <c r="E1037" t="s">
        <v>190</v>
      </c>
      <c r="F1037">
        <v>1000000</v>
      </c>
      <c r="G1037" t="s">
        <v>191</v>
      </c>
      <c r="H1037">
        <v>14423</v>
      </c>
      <c r="I1037" t="s">
        <v>192</v>
      </c>
      <c r="J1037">
        <v>1E-3</v>
      </c>
      <c r="K1037" t="s">
        <v>3</v>
      </c>
      <c r="L1037">
        <v>0.96611219999999998</v>
      </c>
      <c r="M1037" t="s">
        <v>2</v>
      </c>
      <c r="N1037">
        <v>0.35329719999999998</v>
      </c>
      <c r="O1037" t="s">
        <v>17</v>
      </c>
      <c r="P1037">
        <v>56</v>
      </c>
      <c r="Q1037" t="s">
        <v>0</v>
      </c>
      <c r="R1037">
        <v>7202.7</v>
      </c>
      <c r="S1037" t="s">
        <v>152</v>
      </c>
      <c r="T1037">
        <v>6</v>
      </c>
      <c r="U1037" t="s">
        <v>153</v>
      </c>
      <c r="V1037">
        <v>157</v>
      </c>
      <c r="W1037" t="s">
        <v>151</v>
      </c>
      <c r="X1037">
        <v>765118</v>
      </c>
      <c r="Y1037" t="s">
        <v>1</v>
      </c>
      <c r="Z1037" t="e" cm="1">
        <f t="array" aca="1" ref="Z1037" ca="1">-4.1599012860395+(0.8652885736609*x0)+(0.0502197011963*pow((x0+(-1*X1)),2))+(0.9115042973594*X1)+(-0.796596264229*pow((X2+(x0*LOG(X1))),COS(LOG((pow(X2,-2)*pow(X3,2))))))+(-1.9792127700084*LOG((pow((1+X3),-1)*pow((X2+pow(X2,-1)),-1))))</f>
        <v>#NAME?</v>
      </c>
      <c r="AA1037" t="s">
        <v>512</v>
      </c>
      <c r="AB1037" t="s">
        <v>2827</v>
      </c>
      <c r="AC1037" t="s">
        <v>421</v>
      </c>
      <c r="AD1037" t="s">
        <v>2828</v>
      </c>
      <c r="AE1037" t="s">
        <v>421</v>
      </c>
      <c r="AF1037" t="s">
        <v>2829</v>
      </c>
      <c r="AG1037" t="s">
        <v>418</v>
      </c>
      <c r="AH1037" t="s">
        <v>1334</v>
      </c>
      <c r="AI1037" t="s">
        <v>418</v>
      </c>
      <c r="AJ1037" t="s">
        <v>2830</v>
      </c>
      <c r="AK1037" t="s">
        <v>421</v>
      </c>
      <c r="AL1037" t="s">
        <v>2831</v>
      </c>
      <c r="AM1037" t="s">
        <v>418</v>
      </c>
      <c r="AN1037" t="s">
        <v>2832</v>
      </c>
      <c r="AO1037" t="s">
        <v>421</v>
      </c>
      <c r="AP1037" t="s">
        <v>2833</v>
      </c>
      <c r="AQ1037" t="s">
        <v>421</v>
      </c>
      <c r="AR1037" t="s">
        <v>1651</v>
      </c>
      <c r="AS1037" t="s">
        <v>418</v>
      </c>
      <c r="AT1037">
        <v>4.1599012860395002</v>
      </c>
      <c r="AU1037" t="s">
        <v>5</v>
      </c>
      <c r="AV1037">
        <v>0.96566439999999998</v>
      </c>
      <c r="AW1037" t="s">
        <v>4</v>
      </c>
      <c r="AX1037">
        <v>0.3554235</v>
      </c>
    </row>
    <row r="1038" spans="1:50" x14ac:dyDescent="0.25">
      <c r="A1038" t="str">
        <f t="shared" si="16"/>
        <v>feynman_II_11_28_4426</v>
      </c>
      <c r="B1038" t="s">
        <v>45</v>
      </c>
      <c r="C1038" t="s">
        <v>189</v>
      </c>
      <c r="D1038">
        <v>7200</v>
      </c>
      <c r="E1038" t="s">
        <v>190</v>
      </c>
      <c r="F1038">
        <v>1000000</v>
      </c>
      <c r="G1038" t="s">
        <v>191</v>
      </c>
      <c r="H1038">
        <v>4426</v>
      </c>
      <c r="I1038" t="s">
        <v>192</v>
      </c>
      <c r="J1038">
        <v>1E-3</v>
      </c>
      <c r="K1038" t="s">
        <v>3</v>
      </c>
      <c r="L1038">
        <v>0.99998819999999999</v>
      </c>
      <c r="M1038" t="s">
        <v>2</v>
      </c>
      <c r="N1038">
        <v>9.9810000000000003E-4</v>
      </c>
      <c r="O1038" t="s">
        <v>17</v>
      </c>
      <c r="P1038">
        <v>10</v>
      </c>
      <c r="Q1038" t="s">
        <v>0</v>
      </c>
      <c r="R1038">
        <v>4835.1000000000004</v>
      </c>
      <c r="S1038" t="s">
        <v>152</v>
      </c>
      <c r="T1038">
        <v>9</v>
      </c>
      <c r="U1038" t="s">
        <v>153</v>
      </c>
      <c r="V1038">
        <v>1424</v>
      </c>
      <c r="W1038" t="s">
        <v>151</v>
      </c>
      <c r="X1038">
        <v>1000344</v>
      </c>
      <c r="Y1038" t="s">
        <v>1</v>
      </c>
      <c r="Z1038" t="e" cm="1">
        <f t="array" aca="1" ref="Z1038" ca="1">-0.2383554432826+(1.239819508668*pow(2.2,(x0*X1)))</f>
        <v>#NAME?</v>
      </c>
      <c r="AA1038" t="s">
        <v>512</v>
      </c>
      <c r="AB1038" t="s">
        <v>2834</v>
      </c>
      <c r="AC1038" t="s">
        <v>418</v>
      </c>
      <c r="AD1038">
        <v>0.2383554432826</v>
      </c>
      <c r="AE1038" t="s">
        <v>5</v>
      </c>
      <c r="AF1038">
        <v>0.99998819999999999</v>
      </c>
      <c r="AG1038" t="s">
        <v>4</v>
      </c>
      <c r="AH1038">
        <v>9.9829999999999993E-4</v>
      </c>
    </row>
    <row r="1039" spans="1:50" x14ac:dyDescent="0.25">
      <c r="A1039" t="str">
        <f t="shared" si="16"/>
        <v>feynman_I_29_4_21962</v>
      </c>
      <c r="B1039" t="s">
        <v>38</v>
      </c>
      <c r="C1039" t="s">
        <v>189</v>
      </c>
      <c r="D1039">
        <v>7200</v>
      </c>
      <c r="E1039" t="s">
        <v>190</v>
      </c>
      <c r="F1039">
        <v>1000000</v>
      </c>
      <c r="G1039" t="s">
        <v>191</v>
      </c>
      <c r="H1039">
        <v>21962</v>
      </c>
      <c r="I1039" t="s">
        <v>192</v>
      </c>
      <c r="J1039">
        <v>1E-3</v>
      </c>
      <c r="K1039" t="s">
        <v>3</v>
      </c>
      <c r="L1039">
        <v>1</v>
      </c>
      <c r="M1039" t="s">
        <v>2</v>
      </c>
      <c r="N1039">
        <v>0</v>
      </c>
      <c r="O1039" t="s">
        <v>17</v>
      </c>
      <c r="P1039">
        <v>8</v>
      </c>
      <c r="Q1039" t="s">
        <v>0</v>
      </c>
      <c r="R1039">
        <v>3.6</v>
      </c>
      <c r="S1039" t="s">
        <v>152</v>
      </c>
      <c r="T1039">
        <v>1</v>
      </c>
      <c r="U1039" t="s">
        <v>153</v>
      </c>
      <c r="V1039">
        <v>2</v>
      </c>
      <c r="W1039" t="s">
        <v>151</v>
      </c>
      <c r="X1039">
        <v>798</v>
      </c>
      <c r="Y1039" t="s">
        <v>1</v>
      </c>
      <c r="Z1039" t="s">
        <v>521</v>
      </c>
      <c r="AA1039" t="s">
        <v>512</v>
      </c>
      <c r="AB1039" t="s">
        <v>522</v>
      </c>
      <c r="AC1039" t="s">
        <v>5</v>
      </c>
      <c r="AD1039">
        <v>1</v>
      </c>
      <c r="AE1039" t="s">
        <v>4</v>
      </c>
      <c r="AF1039">
        <v>0</v>
      </c>
    </row>
    <row r="1040" spans="1:50" x14ac:dyDescent="0.25">
      <c r="A1040" t="str">
        <f t="shared" si="16"/>
        <v>feynman_III_7_38_21962</v>
      </c>
      <c r="B1040" t="s">
        <v>76</v>
      </c>
      <c r="C1040" t="s">
        <v>189</v>
      </c>
      <c r="D1040">
        <v>7200</v>
      </c>
      <c r="E1040" t="s">
        <v>190</v>
      </c>
      <c r="F1040">
        <v>1000000</v>
      </c>
      <c r="G1040" t="s">
        <v>191</v>
      </c>
      <c r="H1040">
        <v>21962</v>
      </c>
      <c r="I1040" t="s">
        <v>192</v>
      </c>
      <c r="J1040">
        <v>1E-3</v>
      </c>
      <c r="K1040" t="s">
        <v>3</v>
      </c>
      <c r="L1040">
        <v>1</v>
      </c>
      <c r="M1040" t="s">
        <v>2</v>
      </c>
      <c r="N1040">
        <v>0</v>
      </c>
      <c r="O1040" t="s">
        <v>17</v>
      </c>
      <c r="P1040">
        <v>10</v>
      </c>
      <c r="Q1040" t="s">
        <v>0</v>
      </c>
      <c r="R1040">
        <v>6.5</v>
      </c>
      <c r="S1040" t="s">
        <v>152</v>
      </c>
      <c r="T1040">
        <v>1</v>
      </c>
      <c r="U1040" t="s">
        <v>153</v>
      </c>
      <c r="V1040">
        <v>3</v>
      </c>
      <c r="W1040" t="s">
        <v>151</v>
      </c>
      <c r="X1040">
        <v>1543</v>
      </c>
      <c r="Y1040" t="s">
        <v>1</v>
      </c>
      <c r="Z1040" t="s">
        <v>537</v>
      </c>
      <c r="AA1040" t="s">
        <v>512</v>
      </c>
      <c r="AB1040" t="s">
        <v>538</v>
      </c>
      <c r="AC1040" t="s">
        <v>5</v>
      </c>
      <c r="AD1040">
        <v>1</v>
      </c>
      <c r="AE1040" t="s">
        <v>4</v>
      </c>
      <c r="AF1040">
        <v>0</v>
      </c>
    </row>
    <row r="1041" spans="1:66" x14ac:dyDescent="0.25">
      <c r="A1041" t="str">
        <f t="shared" si="16"/>
        <v>feynman_I_18_14_21962</v>
      </c>
      <c r="B1041" t="s">
        <v>111</v>
      </c>
      <c r="C1041" t="s">
        <v>189</v>
      </c>
      <c r="D1041">
        <v>7200</v>
      </c>
      <c r="E1041" t="s">
        <v>190</v>
      </c>
      <c r="F1041">
        <v>1000000</v>
      </c>
      <c r="G1041" t="s">
        <v>191</v>
      </c>
      <c r="H1041">
        <v>21962</v>
      </c>
      <c r="I1041" t="s">
        <v>192</v>
      </c>
      <c r="J1041">
        <v>1E-3</v>
      </c>
      <c r="K1041" t="s">
        <v>3</v>
      </c>
      <c r="L1041">
        <v>1</v>
      </c>
      <c r="M1041" t="s">
        <v>2</v>
      </c>
      <c r="N1041">
        <v>0</v>
      </c>
      <c r="O1041" t="s">
        <v>17</v>
      </c>
      <c r="P1041">
        <v>13</v>
      </c>
      <c r="Q1041" t="s">
        <v>0</v>
      </c>
      <c r="R1041">
        <v>15.8</v>
      </c>
      <c r="S1041" t="s">
        <v>152</v>
      </c>
      <c r="T1041">
        <v>1</v>
      </c>
      <c r="U1041" t="s">
        <v>153</v>
      </c>
      <c r="V1041">
        <v>5</v>
      </c>
      <c r="W1041" t="s">
        <v>151</v>
      </c>
      <c r="X1041">
        <v>3555</v>
      </c>
      <c r="Y1041" t="s">
        <v>1</v>
      </c>
      <c r="Z1041" t="s">
        <v>746</v>
      </c>
      <c r="AA1041" t="s">
        <v>512</v>
      </c>
      <c r="AB1041" t="s">
        <v>747</v>
      </c>
      <c r="AC1041" t="s">
        <v>5</v>
      </c>
      <c r="AD1041">
        <v>1</v>
      </c>
      <c r="AE1041" t="s">
        <v>4</v>
      </c>
      <c r="AF1041">
        <v>0</v>
      </c>
    </row>
    <row r="1042" spans="1:66" x14ac:dyDescent="0.25">
      <c r="A1042" t="str">
        <f t="shared" si="16"/>
        <v>feynman_III_13_18_21962</v>
      </c>
      <c r="B1042" t="s">
        <v>114</v>
      </c>
      <c r="C1042" t="s">
        <v>189</v>
      </c>
      <c r="D1042">
        <v>7200</v>
      </c>
      <c r="E1042" t="s">
        <v>190</v>
      </c>
      <c r="F1042">
        <v>1000000</v>
      </c>
      <c r="G1042" t="s">
        <v>191</v>
      </c>
      <c r="H1042">
        <v>21962</v>
      </c>
      <c r="I1042" t="s">
        <v>192</v>
      </c>
      <c r="J1042">
        <v>1E-3</v>
      </c>
      <c r="K1042" t="s">
        <v>3</v>
      </c>
      <c r="L1042">
        <v>1</v>
      </c>
      <c r="M1042" t="s">
        <v>2</v>
      </c>
      <c r="N1042">
        <v>0</v>
      </c>
      <c r="O1042" t="s">
        <v>17</v>
      </c>
      <c r="P1042">
        <v>14</v>
      </c>
      <c r="Q1042" t="s">
        <v>0</v>
      </c>
      <c r="R1042">
        <v>21</v>
      </c>
      <c r="S1042" t="s">
        <v>152</v>
      </c>
      <c r="T1042">
        <v>1</v>
      </c>
      <c r="U1042" t="s">
        <v>153</v>
      </c>
      <c r="V1042">
        <v>5</v>
      </c>
      <c r="W1042" t="s">
        <v>151</v>
      </c>
      <c r="X1042">
        <v>4441</v>
      </c>
      <c r="Y1042" t="s">
        <v>1</v>
      </c>
      <c r="Z1042" t="s">
        <v>2835</v>
      </c>
      <c r="AA1042" t="s">
        <v>512</v>
      </c>
      <c r="AB1042" t="s">
        <v>2836</v>
      </c>
      <c r="AC1042" t="s">
        <v>5</v>
      </c>
      <c r="AD1042">
        <v>1</v>
      </c>
      <c r="AE1042" t="s">
        <v>4</v>
      </c>
      <c r="AF1042">
        <v>0</v>
      </c>
    </row>
    <row r="1043" spans="1:66" x14ac:dyDescent="0.25">
      <c r="A1043" t="str">
        <f t="shared" si="16"/>
        <v>feynman_I_32_5_21962</v>
      </c>
      <c r="B1043" t="s">
        <v>108</v>
      </c>
      <c r="C1043" t="s">
        <v>189</v>
      </c>
      <c r="D1043">
        <v>7200</v>
      </c>
      <c r="E1043" t="s">
        <v>190</v>
      </c>
      <c r="F1043">
        <v>1000000</v>
      </c>
      <c r="G1043" t="s">
        <v>191</v>
      </c>
      <c r="H1043">
        <v>21962</v>
      </c>
      <c r="I1043" t="s">
        <v>192</v>
      </c>
      <c r="J1043">
        <v>1E-3</v>
      </c>
      <c r="K1043" t="s">
        <v>3</v>
      </c>
      <c r="L1043">
        <v>1</v>
      </c>
      <c r="M1043" t="s">
        <v>2</v>
      </c>
      <c r="N1043">
        <v>0</v>
      </c>
      <c r="O1043" t="s">
        <v>17</v>
      </c>
      <c r="P1043">
        <v>18</v>
      </c>
      <c r="Q1043" t="s">
        <v>0</v>
      </c>
      <c r="R1043">
        <v>28.2</v>
      </c>
      <c r="S1043" t="s">
        <v>152</v>
      </c>
      <c r="T1043">
        <v>1</v>
      </c>
      <c r="U1043" t="s">
        <v>153</v>
      </c>
      <c r="V1043">
        <v>6</v>
      </c>
      <c r="W1043" t="s">
        <v>151</v>
      </c>
      <c r="X1043">
        <v>5666</v>
      </c>
      <c r="Y1043" t="s">
        <v>1</v>
      </c>
      <c r="Z1043" t="s">
        <v>583</v>
      </c>
      <c r="AA1043" t="s">
        <v>512</v>
      </c>
      <c r="AB1043" t="s">
        <v>584</v>
      </c>
      <c r="AC1043" t="s">
        <v>5</v>
      </c>
      <c r="AD1043">
        <v>1</v>
      </c>
      <c r="AE1043" t="s">
        <v>4</v>
      </c>
      <c r="AF1043">
        <v>0</v>
      </c>
    </row>
    <row r="1044" spans="1:66" x14ac:dyDescent="0.25">
      <c r="A1044" t="str">
        <f t="shared" si="16"/>
        <v>feynman_II_8_7_21962</v>
      </c>
      <c r="B1044" t="s">
        <v>80</v>
      </c>
      <c r="C1044" t="s">
        <v>189</v>
      </c>
      <c r="D1044">
        <v>7200</v>
      </c>
      <c r="E1044" t="s">
        <v>190</v>
      </c>
      <c r="F1044">
        <v>1000000</v>
      </c>
      <c r="G1044" t="s">
        <v>191</v>
      </c>
      <c r="H1044">
        <v>21962</v>
      </c>
      <c r="I1044" t="s">
        <v>192</v>
      </c>
      <c r="J1044">
        <v>1E-3</v>
      </c>
      <c r="K1044" t="s">
        <v>3</v>
      </c>
      <c r="L1044">
        <v>1</v>
      </c>
      <c r="M1044" t="s">
        <v>2</v>
      </c>
      <c r="N1044">
        <v>0</v>
      </c>
      <c r="O1044" t="s">
        <v>17</v>
      </c>
      <c r="P1044">
        <v>12</v>
      </c>
      <c r="Q1044" t="s">
        <v>0</v>
      </c>
      <c r="R1044">
        <v>220.4</v>
      </c>
      <c r="S1044" t="s">
        <v>152</v>
      </c>
      <c r="T1044">
        <v>3</v>
      </c>
      <c r="U1044" t="s">
        <v>153</v>
      </c>
      <c r="V1044">
        <v>46</v>
      </c>
      <c r="W1044" t="s">
        <v>151</v>
      </c>
      <c r="X1044">
        <v>43461</v>
      </c>
      <c r="Y1044" t="s">
        <v>1</v>
      </c>
      <c r="Z1044" t="s">
        <v>2837</v>
      </c>
      <c r="AA1044" t="s">
        <v>512</v>
      </c>
      <c r="AB1044" t="s">
        <v>2838</v>
      </c>
      <c r="AC1044" t="s">
        <v>5</v>
      </c>
      <c r="AD1044">
        <v>1</v>
      </c>
      <c r="AE1044" t="s">
        <v>4</v>
      </c>
      <c r="AF1044">
        <v>0</v>
      </c>
    </row>
    <row r="1045" spans="1:66" x14ac:dyDescent="0.25">
      <c r="A1045" t="str">
        <f t="shared" si="16"/>
        <v>feynman_test_15_4426</v>
      </c>
      <c r="B1045" t="s">
        <v>97</v>
      </c>
      <c r="C1045" t="s">
        <v>189</v>
      </c>
      <c r="D1045">
        <v>7200</v>
      </c>
      <c r="E1045" t="s">
        <v>190</v>
      </c>
      <c r="F1045">
        <v>1000000</v>
      </c>
      <c r="G1045" t="s">
        <v>191</v>
      </c>
      <c r="H1045">
        <v>4426</v>
      </c>
      <c r="I1045" t="s">
        <v>192</v>
      </c>
      <c r="J1045">
        <v>1E-3</v>
      </c>
      <c r="K1045" t="s">
        <v>3</v>
      </c>
      <c r="L1045">
        <v>0.99971860000000001</v>
      </c>
      <c r="M1045" t="s">
        <v>2</v>
      </c>
      <c r="N1045">
        <v>2.1188800000000001E-2</v>
      </c>
      <c r="O1045" t="s">
        <v>17</v>
      </c>
      <c r="P1045">
        <v>34</v>
      </c>
      <c r="Q1045" t="s">
        <v>0</v>
      </c>
      <c r="R1045">
        <v>6495.9</v>
      </c>
      <c r="S1045" t="s">
        <v>152</v>
      </c>
      <c r="T1045">
        <v>8</v>
      </c>
      <c r="U1045" t="s">
        <v>153</v>
      </c>
      <c r="V1045">
        <v>870</v>
      </c>
      <c r="W1045" t="s">
        <v>151</v>
      </c>
      <c r="X1045">
        <v>1001074</v>
      </c>
      <c r="Y1045" t="s">
        <v>1</v>
      </c>
      <c r="Z1045" t="s">
        <v>2839</v>
      </c>
      <c r="AA1045" t="s">
        <v>512</v>
      </c>
      <c r="AB1045" t="s">
        <v>2840</v>
      </c>
      <c r="AC1045" t="s">
        <v>418</v>
      </c>
      <c r="AD1045" t="s">
        <v>2841</v>
      </c>
      <c r="AE1045" t="s">
        <v>421</v>
      </c>
      <c r="AF1045" t="s">
        <v>2842</v>
      </c>
      <c r="AG1045" t="s">
        <v>5</v>
      </c>
      <c r="AH1045">
        <v>0.99969870000000005</v>
      </c>
      <c r="AI1045" t="s">
        <v>4</v>
      </c>
      <c r="AJ1045">
        <v>2.18683E-2</v>
      </c>
    </row>
    <row r="1046" spans="1:66" x14ac:dyDescent="0.25">
      <c r="A1046" t="str">
        <f t="shared" si="16"/>
        <v>feynman_I_8_14_21962</v>
      </c>
      <c r="B1046" t="s">
        <v>89</v>
      </c>
      <c r="C1046" t="s">
        <v>189</v>
      </c>
      <c r="D1046">
        <v>7200</v>
      </c>
      <c r="E1046" t="s">
        <v>190</v>
      </c>
      <c r="F1046">
        <v>1000000</v>
      </c>
      <c r="G1046" t="s">
        <v>191</v>
      </c>
      <c r="H1046">
        <v>21962</v>
      </c>
      <c r="I1046" t="s">
        <v>192</v>
      </c>
      <c r="J1046">
        <v>1E-3</v>
      </c>
      <c r="K1046" t="s">
        <v>3</v>
      </c>
      <c r="L1046">
        <v>0.96501400000000004</v>
      </c>
      <c r="M1046" t="s">
        <v>2</v>
      </c>
      <c r="N1046">
        <v>0.1860232</v>
      </c>
      <c r="O1046" t="s">
        <v>17</v>
      </c>
      <c r="P1046">
        <v>30</v>
      </c>
      <c r="Q1046" t="s">
        <v>0</v>
      </c>
      <c r="R1046">
        <v>7200.2</v>
      </c>
      <c r="S1046" t="s">
        <v>152</v>
      </c>
      <c r="T1046">
        <v>7</v>
      </c>
      <c r="U1046" t="s">
        <v>153</v>
      </c>
      <c r="V1046">
        <v>364</v>
      </c>
      <c r="W1046" t="s">
        <v>151</v>
      </c>
      <c r="X1046">
        <v>978457</v>
      </c>
      <c r="Y1046" t="s">
        <v>1</v>
      </c>
      <c r="Z1046" t="s">
        <v>2843</v>
      </c>
      <c r="AA1046" t="s">
        <v>512</v>
      </c>
      <c r="AB1046" t="s">
        <v>2844</v>
      </c>
      <c r="AC1046" t="s">
        <v>418</v>
      </c>
      <c r="AD1046" t="s">
        <v>2845</v>
      </c>
      <c r="AE1046" t="s">
        <v>418</v>
      </c>
      <c r="AF1046" t="s">
        <v>2846</v>
      </c>
      <c r="AG1046" t="s">
        <v>418</v>
      </c>
      <c r="AH1046" t="s">
        <v>2847</v>
      </c>
      <c r="AI1046" t="s">
        <v>421</v>
      </c>
      <c r="AJ1046" t="s">
        <v>467</v>
      </c>
      <c r="AK1046" t="s">
        <v>421</v>
      </c>
      <c r="AL1046">
        <v>3.2882343146249</v>
      </c>
      <c r="AM1046" t="s">
        <v>5</v>
      </c>
      <c r="AN1046">
        <v>0.96508959999999999</v>
      </c>
      <c r="AO1046" t="s">
        <v>4</v>
      </c>
      <c r="AP1046">
        <v>0.18592149999999999</v>
      </c>
    </row>
    <row r="1047" spans="1:66" x14ac:dyDescent="0.25">
      <c r="A1047" t="str">
        <f t="shared" si="16"/>
        <v>feynman_test_9_14423</v>
      </c>
      <c r="B1047" t="s">
        <v>136</v>
      </c>
      <c r="C1047" t="s">
        <v>189</v>
      </c>
      <c r="D1047">
        <v>7200</v>
      </c>
      <c r="E1047" t="s">
        <v>190</v>
      </c>
      <c r="F1047">
        <v>1000000</v>
      </c>
      <c r="G1047" t="s">
        <v>191</v>
      </c>
      <c r="H1047">
        <v>14423</v>
      </c>
      <c r="I1047" t="s">
        <v>192</v>
      </c>
      <c r="J1047">
        <v>1E-3</v>
      </c>
      <c r="K1047" t="s">
        <v>3</v>
      </c>
      <c r="L1047">
        <v>0.99858530000000001</v>
      </c>
      <c r="M1047" t="s">
        <v>2</v>
      </c>
      <c r="N1047">
        <v>251.29700489999999</v>
      </c>
      <c r="O1047" t="s">
        <v>17</v>
      </c>
      <c r="P1047">
        <v>137</v>
      </c>
      <c r="Q1047" t="s">
        <v>0</v>
      </c>
      <c r="R1047">
        <v>7205.7</v>
      </c>
      <c r="S1047" t="s">
        <v>152</v>
      </c>
      <c r="T1047">
        <v>2</v>
      </c>
      <c r="U1047" t="s">
        <v>153</v>
      </c>
      <c r="V1047">
        <v>44</v>
      </c>
      <c r="W1047" t="s">
        <v>151</v>
      </c>
      <c r="X1047">
        <v>526121</v>
      </c>
      <c r="Y1047" t="s">
        <v>1</v>
      </c>
      <c r="Z1047" t="s">
        <v>2848</v>
      </c>
      <c r="AA1047" t="s">
        <v>512</v>
      </c>
      <c r="AB1047" t="s">
        <v>2849</v>
      </c>
      <c r="AC1047" t="s">
        <v>418</v>
      </c>
      <c r="AD1047" t="s">
        <v>2850</v>
      </c>
      <c r="AE1047" t="s">
        <v>421</v>
      </c>
      <c r="AF1047" t="s">
        <v>2851</v>
      </c>
      <c r="AG1047" t="s">
        <v>421</v>
      </c>
      <c r="AH1047" t="s">
        <v>505</v>
      </c>
      <c r="AI1047" t="s">
        <v>418</v>
      </c>
      <c r="AJ1047" t="s">
        <v>2852</v>
      </c>
      <c r="AK1047" t="s">
        <v>421</v>
      </c>
      <c r="AL1047" t="s">
        <v>2853</v>
      </c>
      <c r="AM1047" t="s">
        <v>421</v>
      </c>
      <c r="AN1047" t="s">
        <v>505</v>
      </c>
      <c r="AO1047" t="s">
        <v>421</v>
      </c>
      <c r="AP1047" t="s">
        <v>484</v>
      </c>
      <c r="AQ1047" t="s">
        <v>418</v>
      </c>
      <c r="AR1047" t="s">
        <v>2854</v>
      </c>
      <c r="AS1047" t="s">
        <v>421</v>
      </c>
      <c r="AT1047" t="s">
        <v>2855</v>
      </c>
      <c r="AU1047" t="s">
        <v>421</v>
      </c>
      <c r="AV1047" t="s">
        <v>2856</v>
      </c>
      <c r="AW1047" t="s">
        <v>421</v>
      </c>
      <c r="AX1047" t="s">
        <v>2851</v>
      </c>
      <c r="AY1047" t="s">
        <v>421</v>
      </c>
      <c r="AZ1047" t="s">
        <v>2857</v>
      </c>
      <c r="BA1047" t="s">
        <v>418</v>
      </c>
      <c r="BB1047" t="s">
        <v>2858</v>
      </c>
      <c r="BC1047" t="s">
        <v>421</v>
      </c>
      <c r="BD1047" t="s">
        <v>2859</v>
      </c>
      <c r="BE1047" t="s">
        <v>421</v>
      </c>
      <c r="BF1047" t="s">
        <v>2860</v>
      </c>
      <c r="BG1047" t="s">
        <v>418</v>
      </c>
      <c r="BH1047" t="s">
        <v>2861</v>
      </c>
      <c r="BI1047" t="s">
        <v>421</v>
      </c>
      <c r="BJ1047">
        <v>615.29391977903401</v>
      </c>
      <c r="BK1047" t="s">
        <v>5</v>
      </c>
      <c r="BL1047">
        <v>0.99862519999999999</v>
      </c>
      <c r="BM1047" t="s">
        <v>4</v>
      </c>
      <c r="BN1047">
        <v>268.14279210000001</v>
      </c>
    </row>
    <row r="1048" spans="1:66" x14ac:dyDescent="0.25">
      <c r="A1048" t="str">
        <f t="shared" si="16"/>
        <v>feynman_I_12_1_28020</v>
      </c>
      <c r="B1048" t="s">
        <v>37</v>
      </c>
      <c r="C1048" t="s">
        <v>189</v>
      </c>
      <c r="D1048">
        <v>7200</v>
      </c>
      <c r="E1048" t="s">
        <v>190</v>
      </c>
      <c r="F1048">
        <v>1000000</v>
      </c>
      <c r="G1048" t="s">
        <v>191</v>
      </c>
      <c r="H1048">
        <v>28020</v>
      </c>
      <c r="I1048" t="s">
        <v>192</v>
      </c>
      <c r="J1048">
        <v>1E-3</v>
      </c>
      <c r="K1048" t="s">
        <v>3</v>
      </c>
      <c r="L1048">
        <v>1</v>
      </c>
      <c r="M1048" t="s">
        <v>2</v>
      </c>
      <c r="N1048">
        <v>0</v>
      </c>
      <c r="O1048" t="s">
        <v>17</v>
      </c>
      <c r="P1048">
        <v>6</v>
      </c>
      <c r="Q1048" t="s">
        <v>0</v>
      </c>
      <c r="R1048">
        <v>2</v>
      </c>
      <c r="S1048" t="s">
        <v>152</v>
      </c>
      <c r="T1048">
        <v>1</v>
      </c>
      <c r="U1048" t="s">
        <v>153</v>
      </c>
      <c r="V1048">
        <v>2</v>
      </c>
      <c r="W1048" t="s">
        <v>151</v>
      </c>
      <c r="X1048">
        <v>519</v>
      </c>
      <c r="Y1048" t="s">
        <v>1</v>
      </c>
      <c r="Z1048" t="s">
        <v>519</v>
      </c>
      <c r="AA1048" t="s">
        <v>512</v>
      </c>
      <c r="AB1048" t="s">
        <v>520</v>
      </c>
      <c r="AC1048" t="s">
        <v>5</v>
      </c>
      <c r="AD1048">
        <v>1</v>
      </c>
      <c r="AE1048" t="s">
        <v>4</v>
      </c>
      <c r="AF1048">
        <v>0</v>
      </c>
    </row>
    <row r="1049" spans="1:66" x14ac:dyDescent="0.25">
      <c r="A1049" t="str">
        <f t="shared" si="16"/>
        <v>feynman_II_3_24_28020</v>
      </c>
      <c r="B1049" t="s">
        <v>46</v>
      </c>
      <c r="C1049" t="s">
        <v>189</v>
      </c>
      <c r="D1049">
        <v>7200</v>
      </c>
      <c r="E1049" t="s">
        <v>190</v>
      </c>
      <c r="F1049">
        <v>1000000</v>
      </c>
      <c r="G1049" t="s">
        <v>191</v>
      </c>
      <c r="H1049">
        <v>28020</v>
      </c>
      <c r="I1049" t="s">
        <v>192</v>
      </c>
      <c r="J1049">
        <v>1E-3</v>
      </c>
      <c r="K1049" t="s">
        <v>3</v>
      </c>
      <c r="L1049">
        <v>1</v>
      </c>
      <c r="M1049" t="s">
        <v>2</v>
      </c>
      <c r="N1049">
        <v>0</v>
      </c>
      <c r="O1049" t="s">
        <v>17</v>
      </c>
      <c r="P1049">
        <v>8</v>
      </c>
      <c r="Q1049" t="s">
        <v>0</v>
      </c>
      <c r="R1049">
        <v>7.1</v>
      </c>
      <c r="S1049" t="s">
        <v>152</v>
      </c>
      <c r="T1049">
        <v>1</v>
      </c>
      <c r="U1049" t="s">
        <v>153</v>
      </c>
      <c r="V1049">
        <v>3</v>
      </c>
      <c r="W1049" t="s">
        <v>151</v>
      </c>
      <c r="X1049">
        <v>1659</v>
      </c>
      <c r="Y1049" t="s">
        <v>1</v>
      </c>
      <c r="Z1049" t="s">
        <v>896</v>
      </c>
      <c r="AA1049" t="s">
        <v>512</v>
      </c>
      <c r="AB1049" t="s">
        <v>897</v>
      </c>
      <c r="AC1049" t="s">
        <v>5</v>
      </c>
      <c r="AD1049">
        <v>1</v>
      </c>
      <c r="AE1049" t="s">
        <v>4</v>
      </c>
      <c r="AF1049">
        <v>0</v>
      </c>
    </row>
    <row r="1050" spans="1:66" x14ac:dyDescent="0.25">
      <c r="A1050" t="str">
        <f t="shared" si="16"/>
        <v>feynman_II_24_17_21962</v>
      </c>
      <c r="B1050" t="s">
        <v>49</v>
      </c>
      <c r="C1050" t="s">
        <v>189</v>
      </c>
      <c r="D1050">
        <v>7200</v>
      </c>
      <c r="E1050" t="s">
        <v>190</v>
      </c>
      <c r="F1050">
        <v>1000000</v>
      </c>
      <c r="G1050" t="s">
        <v>191</v>
      </c>
      <c r="H1050">
        <v>21962</v>
      </c>
      <c r="I1050" t="s">
        <v>192</v>
      </c>
      <c r="J1050">
        <v>1E-3</v>
      </c>
      <c r="K1050" t="s">
        <v>3</v>
      </c>
      <c r="L1050">
        <v>0.99997020000000003</v>
      </c>
      <c r="M1050" t="s">
        <v>2</v>
      </c>
      <c r="N1050">
        <v>4.7031E-3</v>
      </c>
      <c r="O1050" t="s">
        <v>17</v>
      </c>
      <c r="P1050">
        <v>22</v>
      </c>
      <c r="Q1050" t="s">
        <v>0</v>
      </c>
      <c r="R1050">
        <v>5610.2</v>
      </c>
      <c r="S1050" t="s">
        <v>152</v>
      </c>
      <c r="T1050">
        <v>5</v>
      </c>
      <c r="U1050" t="s">
        <v>153</v>
      </c>
      <c r="V1050">
        <v>985</v>
      </c>
      <c r="W1050" t="s">
        <v>151</v>
      </c>
      <c r="X1050">
        <v>1000759</v>
      </c>
      <c r="Y1050" t="s">
        <v>1</v>
      </c>
      <c r="Z1050" t="s">
        <v>2862</v>
      </c>
      <c r="AA1050" t="s">
        <v>512</v>
      </c>
      <c r="AB1050" t="s">
        <v>2863</v>
      </c>
      <c r="AC1050" t="s">
        <v>421</v>
      </c>
      <c r="AD1050" t="s">
        <v>2864</v>
      </c>
      <c r="AE1050" t="s">
        <v>421</v>
      </c>
      <c r="AF1050">
        <v>5.6710703934000004E-3</v>
      </c>
      <c r="AG1050" t="s">
        <v>5</v>
      </c>
      <c r="AH1050">
        <v>0.99996830000000003</v>
      </c>
      <c r="AI1050" t="s">
        <v>4</v>
      </c>
      <c r="AJ1050">
        <v>4.8329999999999996E-3</v>
      </c>
    </row>
    <row r="1051" spans="1:66" x14ac:dyDescent="0.25">
      <c r="A1051" t="str">
        <f t="shared" si="16"/>
        <v>feynman_II_38_3_28020</v>
      </c>
      <c r="B1051" t="s">
        <v>101</v>
      </c>
      <c r="C1051" t="s">
        <v>189</v>
      </c>
      <c r="D1051">
        <v>7200</v>
      </c>
      <c r="E1051" t="s">
        <v>190</v>
      </c>
      <c r="F1051">
        <v>1000000</v>
      </c>
      <c r="G1051" t="s">
        <v>191</v>
      </c>
      <c r="H1051">
        <v>28020</v>
      </c>
      <c r="I1051" t="s">
        <v>192</v>
      </c>
      <c r="J1051">
        <v>1E-3</v>
      </c>
      <c r="K1051" t="s">
        <v>3</v>
      </c>
      <c r="L1051">
        <v>1</v>
      </c>
      <c r="M1051" t="s">
        <v>2</v>
      </c>
      <c r="N1051">
        <v>0</v>
      </c>
      <c r="O1051" t="s">
        <v>17</v>
      </c>
      <c r="P1051">
        <v>12</v>
      </c>
      <c r="Q1051" t="s">
        <v>0</v>
      </c>
      <c r="R1051">
        <v>12</v>
      </c>
      <c r="S1051" t="s">
        <v>152</v>
      </c>
      <c r="T1051">
        <v>1</v>
      </c>
      <c r="U1051" t="s">
        <v>153</v>
      </c>
      <c r="V1051">
        <v>4</v>
      </c>
      <c r="W1051" t="s">
        <v>151</v>
      </c>
      <c r="X1051">
        <v>2582</v>
      </c>
      <c r="Y1051" t="s">
        <v>1</v>
      </c>
      <c r="Z1051" t="s">
        <v>551</v>
      </c>
      <c r="AA1051" t="s">
        <v>512</v>
      </c>
      <c r="AB1051" t="s">
        <v>552</v>
      </c>
      <c r="AC1051" t="s">
        <v>5</v>
      </c>
      <c r="AD1051">
        <v>1</v>
      </c>
      <c r="AE1051" t="s">
        <v>4</v>
      </c>
      <c r="AF1051">
        <v>0</v>
      </c>
    </row>
    <row r="1052" spans="1:66" x14ac:dyDescent="0.25">
      <c r="A1052" t="str">
        <f t="shared" si="16"/>
        <v>feynman_I_34_27_14423</v>
      </c>
      <c r="B1052" t="s">
        <v>34</v>
      </c>
      <c r="C1052" t="s">
        <v>189</v>
      </c>
      <c r="D1052">
        <v>7200</v>
      </c>
      <c r="E1052" t="s">
        <v>190</v>
      </c>
      <c r="F1052">
        <v>1000000</v>
      </c>
      <c r="G1052" t="s">
        <v>191</v>
      </c>
      <c r="H1052">
        <v>14423</v>
      </c>
      <c r="I1052" t="s">
        <v>192</v>
      </c>
      <c r="J1052">
        <v>1E-3</v>
      </c>
      <c r="K1052" t="s">
        <v>3</v>
      </c>
      <c r="L1052">
        <v>1</v>
      </c>
      <c r="M1052" t="s">
        <v>2</v>
      </c>
      <c r="N1052">
        <v>0</v>
      </c>
      <c r="O1052" t="s">
        <v>17</v>
      </c>
      <c r="P1052">
        <v>6</v>
      </c>
      <c r="Q1052" t="s">
        <v>0</v>
      </c>
      <c r="R1052">
        <v>2.9</v>
      </c>
      <c r="S1052" t="s">
        <v>152</v>
      </c>
      <c r="T1052">
        <v>1</v>
      </c>
      <c r="U1052" t="s">
        <v>153</v>
      </c>
      <c r="V1052">
        <v>2</v>
      </c>
      <c r="W1052" t="s">
        <v>151</v>
      </c>
      <c r="X1052">
        <v>674</v>
      </c>
      <c r="Y1052" t="s">
        <v>1</v>
      </c>
      <c r="Z1052" t="s">
        <v>517</v>
      </c>
      <c r="AA1052" t="s">
        <v>512</v>
      </c>
      <c r="AB1052" t="s">
        <v>518</v>
      </c>
      <c r="AC1052" t="s">
        <v>5</v>
      </c>
      <c r="AD1052">
        <v>1</v>
      </c>
      <c r="AE1052" t="s">
        <v>4</v>
      </c>
      <c r="AF1052">
        <v>0</v>
      </c>
    </row>
    <row r="1053" spans="1:66" x14ac:dyDescent="0.25">
      <c r="A1053" t="str">
        <f t="shared" si="16"/>
        <v>feynman_II_27_18_14423</v>
      </c>
      <c r="B1053" t="s">
        <v>43</v>
      </c>
      <c r="C1053" t="s">
        <v>189</v>
      </c>
      <c r="D1053">
        <v>7200</v>
      </c>
      <c r="E1053" t="s">
        <v>190</v>
      </c>
      <c r="F1053">
        <v>1000000</v>
      </c>
      <c r="G1053" t="s">
        <v>191</v>
      </c>
      <c r="H1053">
        <v>14423</v>
      </c>
      <c r="I1053" t="s">
        <v>192</v>
      </c>
      <c r="J1053">
        <v>1E-3</v>
      </c>
      <c r="K1053" t="s">
        <v>3</v>
      </c>
      <c r="L1053">
        <v>1</v>
      </c>
      <c r="M1053" t="s">
        <v>2</v>
      </c>
      <c r="N1053">
        <v>0</v>
      </c>
      <c r="O1053" t="s">
        <v>17</v>
      </c>
      <c r="P1053">
        <v>8</v>
      </c>
      <c r="Q1053" t="s">
        <v>0</v>
      </c>
      <c r="R1053">
        <v>6.1</v>
      </c>
      <c r="S1053" t="s">
        <v>152</v>
      </c>
      <c r="T1053">
        <v>1</v>
      </c>
      <c r="U1053" t="s">
        <v>153</v>
      </c>
      <c r="V1053">
        <v>3</v>
      </c>
      <c r="W1053" t="s">
        <v>151</v>
      </c>
      <c r="X1053">
        <v>1351</v>
      </c>
      <c r="Y1053" t="s">
        <v>1</v>
      </c>
      <c r="Z1053" t="s">
        <v>527</v>
      </c>
      <c r="AA1053" t="s">
        <v>512</v>
      </c>
      <c r="AB1053" t="s">
        <v>528</v>
      </c>
      <c r="AC1053" t="s">
        <v>5</v>
      </c>
      <c r="AD1053">
        <v>1</v>
      </c>
      <c r="AE1053" t="s">
        <v>4</v>
      </c>
      <c r="AF1053">
        <v>0</v>
      </c>
    </row>
    <row r="1054" spans="1:66" x14ac:dyDescent="0.25">
      <c r="A1054" t="str">
        <f t="shared" si="16"/>
        <v>feynman_II_37_1_14423</v>
      </c>
      <c r="B1054" t="s">
        <v>75</v>
      </c>
      <c r="C1054" t="s">
        <v>189</v>
      </c>
      <c r="D1054">
        <v>7200</v>
      </c>
      <c r="E1054" t="s">
        <v>190</v>
      </c>
      <c r="F1054">
        <v>1000000</v>
      </c>
      <c r="G1054" t="s">
        <v>191</v>
      </c>
      <c r="H1054">
        <v>14423</v>
      </c>
      <c r="I1054" t="s">
        <v>192</v>
      </c>
      <c r="J1054">
        <v>1E-3</v>
      </c>
      <c r="K1054" t="s">
        <v>3</v>
      </c>
      <c r="L1054">
        <v>1</v>
      </c>
      <c r="M1054" t="s">
        <v>2</v>
      </c>
      <c r="N1054">
        <v>0</v>
      </c>
      <c r="O1054" t="s">
        <v>17</v>
      </c>
      <c r="P1054">
        <v>14</v>
      </c>
      <c r="Q1054" t="s">
        <v>0</v>
      </c>
      <c r="R1054">
        <v>10.7</v>
      </c>
      <c r="S1054" t="s">
        <v>152</v>
      </c>
      <c r="T1054">
        <v>1</v>
      </c>
      <c r="U1054" t="s">
        <v>153</v>
      </c>
      <c r="V1054">
        <v>4</v>
      </c>
      <c r="W1054" t="s">
        <v>151</v>
      </c>
      <c r="X1054">
        <v>2339</v>
      </c>
      <c r="Y1054" t="s">
        <v>1</v>
      </c>
      <c r="Z1054" t="s">
        <v>547</v>
      </c>
      <c r="AA1054" t="s">
        <v>512</v>
      </c>
      <c r="AB1054" t="s">
        <v>548</v>
      </c>
      <c r="AC1054" t="s">
        <v>421</v>
      </c>
      <c r="AD1054" t="s">
        <v>422</v>
      </c>
      <c r="AE1054" t="s">
        <v>5</v>
      </c>
      <c r="AF1054">
        <v>1</v>
      </c>
      <c r="AG1054" t="s">
        <v>4</v>
      </c>
      <c r="AH1054">
        <v>0</v>
      </c>
    </row>
    <row r="1055" spans="1:66" x14ac:dyDescent="0.25">
      <c r="A1055" t="str">
        <f t="shared" si="16"/>
        <v>feynman_II_10_9_14423</v>
      </c>
      <c r="B1055" t="s">
        <v>68</v>
      </c>
      <c r="C1055" t="s">
        <v>189</v>
      </c>
      <c r="D1055">
        <v>7200</v>
      </c>
      <c r="E1055" t="s">
        <v>190</v>
      </c>
      <c r="F1055">
        <v>1000000</v>
      </c>
      <c r="G1055" t="s">
        <v>191</v>
      </c>
      <c r="H1055">
        <v>14423</v>
      </c>
      <c r="I1055" t="s">
        <v>192</v>
      </c>
      <c r="J1055">
        <v>1E-3</v>
      </c>
      <c r="K1055" t="s">
        <v>3</v>
      </c>
      <c r="L1055">
        <v>1</v>
      </c>
      <c r="M1055" t="s">
        <v>2</v>
      </c>
      <c r="N1055">
        <v>0</v>
      </c>
      <c r="O1055" t="s">
        <v>17</v>
      </c>
      <c r="P1055">
        <v>16</v>
      </c>
      <c r="Q1055" t="s">
        <v>0</v>
      </c>
      <c r="R1055">
        <v>13.5</v>
      </c>
      <c r="S1055" t="s">
        <v>152</v>
      </c>
      <c r="T1055">
        <v>1</v>
      </c>
      <c r="U1055" t="s">
        <v>153</v>
      </c>
      <c r="V1055">
        <v>4</v>
      </c>
      <c r="W1055" t="s">
        <v>151</v>
      </c>
      <c r="X1055">
        <v>2885</v>
      </c>
      <c r="Y1055" t="s">
        <v>1</v>
      </c>
      <c r="Z1055" t="s">
        <v>565</v>
      </c>
      <c r="AA1055" t="s">
        <v>512</v>
      </c>
      <c r="AB1055" t="s">
        <v>566</v>
      </c>
      <c r="AC1055" t="s">
        <v>418</v>
      </c>
      <c r="AD1055" t="s">
        <v>424</v>
      </c>
      <c r="AE1055" t="s">
        <v>5</v>
      </c>
      <c r="AF1055">
        <v>1</v>
      </c>
      <c r="AG1055" t="s">
        <v>4</v>
      </c>
      <c r="AH1055">
        <v>0</v>
      </c>
    </row>
    <row r="1056" spans="1:66" x14ac:dyDescent="0.25">
      <c r="A1056" t="str">
        <f t="shared" si="16"/>
        <v>feynman_I_38_12_14423</v>
      </c>
      <c r="B1056" t="s">
        <v>104</v>
      </c>
      <c r="C1056" t="s">
        <v>189</v>
      </c>
      <c r="D1056">
        <v>7200</v>
      </c>
      <c r="E1056" t="s">
        <v>190</v>
      </c>
      <c r="F1056">
        <v>1000000</v>
      </c>
      <c r="G1056" t="s">
        <v>191</v>
      </c>
      <c r="H1056">
        <v>14423</v>
      </c>
      <c r="I1056" t="s">
        <v>192</v>
      </c>
      <c r="J1056">
        <v>1E-3</v>
      </c>
      <c r="K1056" t="s">
        <v>3</v>
      </c>
      <c r="L1056">
        <v>1</v>
      </c>
      <c r="M1056" t="s">
        <v>2</v>
      </c>
      <c r="N1056">
        <v>0</v>
      </c>
      <c r="O1056" t="s">
        <v>17</v>
      </c>
      <c r="P1056">
        <v>16</v>
      </c>
      <c r="Q1056" t="s">
        <v>0</v>
      </c>
      <c r="R1056">
        <v>24.8</v>
      </c>
      <c r="S1056" t="s">
        <v>152</v>
      </c>
      <c r="T1056">
        <v>1</v>
      </c>
      <c r="U1056" t="s">
        <v>153</v>
      </c>
      <c r="V1056">
        <v>6</v>
      </c>
      <c r="W1056" t="s">
        <v>151</v>
      </c>
      <c r="X1056">
        <v>5419</v>
      </c>
      <c r="Y1056" t="s">
        <v>1</v>
      </c>
      <c r="Z1056" t="s">
        <v>581</v>
      </c>
      <c r="AA1056" t="s">
        <v>512</v>
      </c>
      <c r="AB1056" t="s">
        <v>582</v>
      </c>
      <c r="AC1056" t="s">
        <v>5</v>
      </c>
      <c r="AD1056">
        <v>1</v>
      </c>
      <c r="AE1056" t="s">
        <v>4</v>
      </c>
      <c r="AF1056">
        <v>0</v>
      </c>
    </row>
    <row r="1057" spans="1:58" x14ac:dyDescent="0.25">
      <c r="A1057" t="str">
        <f t="shared" si="16"/>
        <v>feynman_II_15_4_14423</v>
      </c>
      <c r="B1057" t="s">
        <v>70</v>
      </c>
      <c r="C1057" t="s">
        <v>189</v>
      </c>
      <c r="D1057">
        <v>7200</v>
      </c>
      <c r="E1057" t="s">
        <v>190</v>
      </c>
      <c r="F1057">
        <v>1000000</v>
      </c>
      <c r="G1057" t="s">
        <v>191</v>
      </c>
      <c r="H1057">
        <v>14423</v>
      </c>
      <c r="I1057" t="s">
        <v>192</v>
      </c>
      <c r="J1057">
        <v>1E-3</v>
      </c>
      <c r="K1057" t="s">
        <v>3</v>
      </c>
      <c r="L1057">
        <v>1</v>
      </c>
      <c r="M1057" t="s">
        <v>2</v>
      </c>
      <c r="N1057">
        <v>0</v>
      </c>
      <c r="O1057" t="s">
        <v>17</v>
      </c>
      <c r="P1057">
        <v>9</v>
      </c>
      <c r="Q1057" t="s">
        <v>0</v>
      </c>
      <c r="R1057">
        <v>12.6</v>
      </c>
      <c r="S1057" t="s">
        <v>152</v>
      </c>
      <c r="T1057">
        <v>1</v>
      </c>
      <c r="U1057" t="s">
        <v>153</v>
      </c>
      <c r="V1057">
        <v>6</v>
      </c>
      <c r="W1057" t="s">
        <v>151</v>
      </c>
      <c r="X1057">
        <v>2895</v>
      </c>
      <c r="Y1057" t="s">
        <v>1</v>
      </c>
      <c r="Z1057" t="s">
        <v>580</v>
      </c>
      <c r="AA1057" t="s">
        <v>512</v>
      </c>
      <c r="AB1057" t="e" cm="1">
        <f t="array" ref="AB1057">-1*x0*X1*COS(X2)</f>
        <v>#NAME?</v>
      </c>
      <c r="AC1057" t="s">
        <v>5</v>
      </c>
      <c r="AD1057">
        <v>1</v>
      </c>
      <c r="AE1057" t="s">
        <v>4</v>
      </c>
      <c r="AF1057">
        <v>0</v>
      </c>
    </row>
    <row r="1058" spans="1:58" x14ac:dyDescent="0.25">
      <c r="A1058" t="str">
        <f t="shared" si="16"/>
        <v>strogatz_bacres2_21962</v>
      </c>
      <c r="B1058" t="s">
        <v>22</v>
      </c>
      <c r="C1058" t="s">
        <v>189</v>
      </c>
      <c r="D1058">
        <v>7200</v>
      </c>
      <c r="E1058" t="s">
        <v>190</v>
      </c>
      <c r="F1058">
        <v>1000000</v>
      </c>
      <c r="G1058" t="s">
        <v>191</v>
      </c>
      <c r="H1058">
        <v>21962</v>
      </c>
      <c r="I1058" t="s">
        <v>192</v>
      </c>
      <c r="J1058">
        <v>1E-3</v>
      </c>
      <c r="K1058" t="s">
        <v>3</v>
      </c>
      <c r="L1058">
        <v>0.99977490000000002</v>
      </c>
      <c r="M1058" t="s">
        <v>2</v>
      </c>
      <c r="N1058">
        <v>3.2509700000000002E-2</v>
      </c>
      <c r="O1058" t="s">
        <v>17</v>
      </c>
      <c r="P1058">
        <v>12</v>
      </c>
      <c r="Q1058" t="s">
        <v>0</v>
      </c>
      <c r="R1058">
        <v>1627.4</v>
      </c>
      <c r="S1058" t="s">
        <v>152</v>
      </c>
      <c r="T1058">
        <v>9</v>
      </c>
      <c r="U1058" t="s">
        <v>153</v>
      </c>
      <c r="V1058">
        <v>1463</v>
      </c>
      <c r="W1058" t="s">
        <v>151</v>
      </c>
      <c r="X1058">
        <v>1000392</v>
      </c>
      <c r="Y1058" t="s">
        <v>1</v>
      </c>
      <c r="Z1058" t="s">
        <v>2865</v>
      </c>
      <c r="AA1058" t="s">
        <v>512</v>
      </c>
      <c r="AB1058" t="s">
        <v>2866</v>
      </c>
      <c r="AC1058" t="s">
        <v>421</v>
      </c>
      <c r="AD1058" t="s">
        <v>1945</v>
      </c>
      <c r="AE1058" t="s">
        <v>421</v>
      </c>
      <c r="AF1058">
        <v>10.0033422548304</v>
      </c>
      <c r="AG1058" t="s">
        <v>5</v>
      </c>
      <c r="AH1058">
        <v>0.99996949999999996</v>
      </c>
      <c r="AI1058" t="s">
        <v>4</v>
      </c>
      <c r="AJ1058">
        <v>1.2047199999999999E-2</v>
      </c>
    </row>
    <row r="1059" spans="1:58" x14ac:dyDescent="0.25">
      <c r="A1059" t="str">
        <f t="shared" si="16"/>
        <v>feynman_III_15_14_28020</v>
      </c>
      <c r="B1059" t="s">
        <v>84</v>
      </c>
      <c r="C1059" t="s">
        <v>189</v>
      </c>
      <c r="D1059">
        <v>7200</v>
      </c>
      <c r="E1059" t="s">
        <v>190</v>
      </c>
      <c r="F1059">
        <v>1000000</v>
      </c>
      <c r="G1059" t="s">
        <v>191</v>
      </c>
      <c r="H1059">
        <v>28020</v>
      </c>
      <c r="I1059" t="s">
        <v>192</v>
      </c>
      <c r="J1059">
        <v>1E-3</v>
      </c>
      <c r="K1059" t="s">
        <v>3</v>
      </c>
      <c r="L1059">
        <v>1</v>
      </c>
      <c r="M1059" t="s">
        <v>2</v>
      </c>
      <c r="N1059">
        <v>0</v>
      </c>
      <c r="O1059" t="s">
        <v>17</v>
      </c>
      <c r="P1059">
        <v>14</v>
      </c>
      <c r="Q1059" t="s">
        <v>0</v>
      </c>
      <c r="R1059">
        <v>176.1</v>
      </c>
      <c r="S1059" t="s">
        <v>152</v>
      </c>
      <c r="T1059">
        <v>4</v>
      </c>
      <c r="U1059" t="s">
        <v>153</v>
      </c>
      <c r="V1059">
        <v>30</v>
      </c>
      <c r="W1059" t="s">
        <v>151</v>
      </c>
      <c r="X1059">
        <v>33508</v>
      </c>
      <c r="Y1059" t="s">
        <v>1</v>
      </c>
      <c r="Z1059" t="s">
        <v>567</v>
      </c>
      <c r="AA1059" t="s">
        <v>512</v>
      </c>
      <c r="AB1059" t="s">
        <v>568</v>
      </c>
      <c r="AC1059" t="s">
        <v>5</v>
      </c>
      <c r="AD1059">
        <v>1</v>
      </c>
      <c r="AE1059" t="s">
        <v>4</v>
      </c>
      <c r="AF1059">
        <v>0</v>
      </c>
    </row>
    <row r="1060" spans="1:58" x14ac:dyDescent="0.25">
      <c r="A1060" t="str">
        <f t="shared" si="16"/>
        <v>feynman_I_12_11_28020</v>
      </c>
      <c r="B1060" t="s">
        <v>130</v>
      </c>
      <c r="C1060" t="s">
        <v>189</v>
      </c>
      <c r="D1060">
        <v>7200</v>
      </c>
      <c r="E1060" t="s">
        <v>190</v>
      </c>
      <c r="F1060">
        <v>1000000</v>
      </c>
      <c r="G1060" t="s">
        <v>191</v>
      </c>
      <c r="H1060">
        <v>28020</v>
      </c>
      <c r="I1060" t="s">
        <v>192</v>
      </c>
      <c r="J1060">
        <v>1E-3</v>
      </c>
      <c r="K1060" t="s">
        <v>3</v>
      </c>
      <c r="L1060">
        <v>1</v>
      </c>
      <c r="M1060" t="s">
        <v>2</v>
      </c>
      <c r="N1060">
        <v>0</v>
      </c>
      <c r="O1060" t="s">
        <v>17</v>
      </c>
      <c r="P1060">
        <v>19</v>
      </c>
      <c r="Q1060" t="s">
        <v>0</v>
      </c>
      <c r="R1060">
        <v>36.5</v>
      </c>
      <c r="S1060" t="s">
        <v>152</v>
      </c>
      <c r="T1060">
        <v>1</v>
      </c>
      <c r="U1060" t="s">
        <v>153</v>
      </c>
      <c r="V1060">
        <v>7</v>
      </c>
      <c r="W1060" t="s">
        <v>151</v>
      </c>
      <c r="X1060">
        <v>7326</v>
      </c>
      <c r="Y1060" t="s">
        <v>1</v>
      </c>
      <c r="Z1060" t="s">
        <v>684</v>
      </c>
      <c r="AA1060" t="s">
        <v>512</v>
      </c>
      <c r="AB1060" t="s">
        <v>977</v>
      </c>
      <c r="AC1060" t="s">
        <v>421</v>
      </c>
      <c r="AD1060" t="s">
        <v>978</v>
      </c>
      <c r="AE1060" t="s">
        <v>5</v>
      </c>
      <c r="AF1060">
        <v>1</v>
      </c>
      <c r="AG1060" t="s">
        <v>4</v>
      </c>
      <c r="AH1060">
        <v>0</v>
      </c>
    </row>
    <row r="1061" spans="1:58" x14ac:dyDescent="0.25">
      <c r="A1061" t="str">
        <f t="shared" si="16"/>
        <v>feynman_I_24_6_28020</v>
      </c>
      <c r="B1061" t="s">
        <v>106</v>
      </c>
      <c r="C1061" t="s">
        <v>189</v>
      </c>
      <c r="D1061">
        <v>7200</v>
      </c>
      <c r="E1061" t="s">
        <v>190</v>
      </c>
      <c r="F1061">
        <v>1000000</v>
      </c>
      <c r="G1061" t="s">
        <v>191</v>
      </c>
      <c r="H1061">
        <v>28020</v>
      </c>
      <c r="I1061" t="s">
        <v>192</v>
      </c>
      <c r="J1061">
        <v>1E-3</v>
      </c>
      <c r="K1061" t="s">
        <v>3</v>
      </c>
      <c r="L1061">
        <v>1</v>
      </c>
      <c r="M1061" t="s">
        <v>2</v>
      </c>
      <c r="N1061">
        <v>0</v>
      </c>
      <c r="O1061" t="s">
        <v>17</v>
      </c>
      <c r="P1061">
        <v>24</v>
      </c>
      <c r="Q1061" t="s">
        <v>0</v>
      </c>
      <c r="R1061">
        <v>59.4</v>
      </c>
      <c r="S1061" t="s">
        <v>152</v>
      </c>
      <c r="T1061">
        <v>1</v>
      </c>
      <c r="U1061" t="s">
        <v>153</v>
      </c>
      <c r="V1061">
        <v>8</v>
      </c>
      <c r="W1061" t="s">
        <v>151</v>
      </c>
      <c r="X1061">
        <v>10311</v>
      </c>
      <c r="Y1061" t="s">
        <v>1</v>
      </c>
      <c r="Z1061" t="s">
        <v>654</v>
      </c>
      <c r="AA1061" t="s">
        <v>512</v>
      </c>
      <c r="AB1061" t="s">
        <v>655</v>
      </c>
      <c r="AC1061" t="s">
        <v>421</v>
      </c>
      <c r="AD1061" t="s">
        <v>507</v>
      </c>
      <c r="AE1061" t="s">
        <v>5</v>
      </c>
      <c r="AF1061">
        <v>1</v>
      </c>
      <c r="AG1061" t="s">
        <v>4</v>
      </c>
      <c r="AH1061">
        <v>0</v>
      </c>
    </row>
    <row r="1062" spans="1:58" x14ac:dyDescent="0.25">
      <c r="A1062" t="str">
        <f t="shared" si="16"/>
        <v>feynman_test_16_4426</v>
      </c>
      <c r="B1062" t="s">
        <v>140</v>
      </c>
      <c r="C1062" t="s">
        <v>189</v>
      </c>
      <c r="D1062">
        <v>7200</v>
      </c>
      <c r="E1062" t="s">
        <v>190</v>
      </c>
      <c r="F1062">
        <v>1000000</v>
      </c>
      <c r="G1062" t="s">
        <v>191</v>
      </c>
      <c r="H1062">
        <v>4426</v>
      </c>
      <c r="I1062" t="s">
        <v>192</v>
      </c>
      <c r="J1062">
        <v>1E-3</v>
      </c>
      <c r="K1062" t="s">
        <v>3</v>
      </c>
      <c r="L1062">
        <v>0.99891730000000001</v>
      </c>
      <c r="M1062" t="s">
        <v>2</v>
      </c>
      <c r="N1062">
        <v>0.94040409999999997</v>
      </c>
      <c r="O1062" t="s">
        <v>17</v>
      </c>
      <c r="P1062">
        <v>96</v>
      </c>
      <c r="Q1062" t="s">
        <v>0</v>
      </c>
      <c r="R1062">
        <v>7201.8</v>
      </c>
      <c r="S1062" t="s">
        <v>152</v>
      </c>
      <c r="T1062">
        <v>4</v>
      </c>
      <c r="U1062" t="s">
        <v>153</v>
      </c>
      <c r="V1062">
        <v>129</v>
      </c>
      <c r="W1062" t="s">
        <v>151</v>
      </c>
      <c r="X1062">
        <v>645444</v>
      </c>
      <c r="Y1062" t="s">
        <v>1</v>
      </c>
      <c r="Z1062" t="s">
        <v>2867</v>
      </c>
      <c r="AA1062" t="s">
        <v>512</v>
      </c>
      <c r="AB1062" t="s">
        <v>2868</v>
      </c>
      <c r="AC1062" t="s">
        <v>421</v>
      </c>
      <c r="AD1062" t="s">
        <v>2869</v>
      </c>
      <c r="AE1062" t="s">
        <v>418</v>
      </c>
      <c r="AF1062" t="s">
        <v>2870</v>
      </c>
      <c r="AG1062" t="s">
        <v>421</v>
      </c>
      <c r="AH1062" t="s">
        <v>2871</v>
      </c>
      <c r="AI1062" t="s">
        <v>421</v>
      </c>
      <c r="AJ1062" t="s">
        <v>2872</v>
      </c>
      <c r="AK1062" t="s">
        <v>421</v>
      </c>
      <c r="AL1062" t="s">
        <v>423</v>
      </c>
      <c r="AM1062" t="s">
        <v>418</v>
      </c>
      <c r="AN1062" t="s">
        <v>2873</v>
      </c>
      <c r="AO1062" t="s">
        <v>421</v>
      </c>
      <c r="AP1062" t="s">
        <v>2874</v>
      </c>
      <c r="AQ1062" t="s">
        <v>421</v>
      </c>
      <c r="AR1062" t="s">
        <v>2875</v>
      </c>
      <c r="AS1062" t="s">
        <v>421</v>
      </c>
      <c r="AT1062" t="s">
        <v>2876</v>
      </c>
      <c r="AU1062" t="s">
        <v>421</v>
      </c>
      <c r="AV1062" t="s">
        <v>2877</v>
      </c>
      <c r="AW1062" t="s">
        <v>421</v>
      </c>
      <c r="AX1062">
        <v>0.84493145328550001</v>
      </c>
      <c r="AY1062" t="s">
        <v>5</v>
      </c>
      <c r="AZ1062">
        <v>0.99891200000000002</v>
      </c>
      <c r="BA1062" t="s">
        <v>4</v>
      </c>
      <c r="BB1062">
        <v>0.93910170000000004</v>
      </c>
    </row>
    <row r="1063" spans="1:58" x14ac:dyDescent="0.25">
      <c r="A1063" t="str">
        <f t="shared" si="16"/>
        <v>strogatz_shearflow1_4426</v>
      </c>
      <c r="B1063" t="s">
        <v>23</v>
      </c>
      <c r="C1063" t="s">
        <v>189</v>
      </c>
      <c r="D1063">
        <v>7200</v>
      </c>
      <c r="E1063" t="s">
        <v>190</v>
      </c>
      <c r="F1063">
        <v>1000000</v>
      </c>
      <c r="G1063" t="s">
        <v>191</v>
      </c>
      <c r="H1063">
        <v>4426</v>
      </c>
      <c r="I1063" t="s">
        <v>192</v>
      </c>
      <c r="J1063">
        <v>1E-3</v>
      </c>
      <c r="K1063" t="s">
        <v>3</v>
      </c>
      <c r="L1063">
        <v>0.94076649999999995</v>
      </c>
      <c r="M1063" t="s">
        <v>2</v>
      </c>
      <c r="N1063">
        <v>0.13220509999999999</v>
      </c>
      <c r="O1063" t="s">
        <v>17</v>
      </c>
      <c r="P1063">
        <v>27</v>
      </c>
      <c r="Q1063" t="s">
        <v>0</v>
      </c>
      <c r="R1063">
        <v>2014.7</v>
      </c>
      <c r="S1063" t="s">
        <v>152</v>
      </c>
      <c r="T1063">
        <v>3</v>
      </c>
      <c r="U1063" t="s">
        <v>153</v>
      </c>
      <c r="V1063">
        <v>870</v>
      </c>
      <c r="W1063" t="s">
        <v>151</v>
      </c>
      <c r="X1063">
        <v>1000290</v>
      </c>
      <c r="Y1063" t="s">
        <v>1</v>
      </c>
      <c r="Z1063" t="e" cm="1">
        <f t="array" aca="1" ref="Z1063" ca="1">-2.9147925450174+(0.1605574979085*X1)+(3.0630710254571*COS((0.5*pow(X1,-1))))+(0.0001042861279*pow(X1,10))+(-0.4002961281863*pow(X1,-1))</f>
        <v>#NAME?</v>
      </c>
      <c r="AA1063" t="s">
        <v>512</v>
      </c>
      <c r="AB1063" t="s">
        <v>2878</v>
      </c>
      <c r="AC1063" t="s">
        <v>421</v>
      </c>
      <c r="AD1063" t="s">
        <v>2879</v>
      </c>
      <c r="AE1063" t="s">
        <v>421</v>
      </c>
      <c r="AF1063" t="s">
        <v>2880</v>
      </c>
      <c r="AG1063" t="s">
        <v>421</v>
      </c>
      <c r="AH1063" t="s">
        <v>2881</v>
      </c>
      <c r="AI1063" t="s">
        <v>418</v>
      </c>
      <c r="AJ1063">
        <v>2.9147925450173999</v>
      </c>
      <c r="AK1063" t="s">
        <v>5</v>
      </c>
      <c r="AL1063">
        <v>0.90056899999999995</v>
      </c>
      <c r="AM1063" t="s">
        <v>4</v>
      </c>
      <c r="AN1063">
        <v>0.2329145</v>
      </c>
    </row>
    <row r="1064" spans="1:58" x14ac:dyDescent="0.25">
      <c r="A1064" t="str">
        <f t="shared" si="16"/>
        <v>feynman_II_36_38_14423</v>
      </c>
      <c r="B1064" t="s">
        <v>149</v>
      </c>
      <c r="C1064" t="s">
        <v>189</v>
      </c>
      <c r="D1064">
        <v>7200</v>
      </c>
      <c r="E1064" t="s">
        <v>190</v>
      </c>
      <c r="F1064">
        <v>1000000</v>
      </c>
      <c r="G1064" t="s">
        <v>191</v>
      </c>
      <c r="H1064">
        <v>14423</v>
      </c>
      <c r="I1064" t="s">
        <v>192</v>
      </c>
      <c r="J1064">
        <v>1E-3</v>
      </c>
      <c r="K1064" t="s">
        <v>3</v>
      </c>
      <c r="L1064">
        <v>1</v>
      </c>
      <c r="M1064" t="s">
        <v>2</v>
      </c>
      <c r="N1064">
        <v>0</v>
      </c>
      <c r="O1064" t="s">
        <v>17</v>
      </c>
      <c r="P1064">
        <v>38</v>
      </c>
      <c r="Q1064" t="s">
        <v>0</v>
      </c>
      <c r="R1064">
        <v>1483.3</v>
      </c>
      <c r="S1064" t="s">
        <v>152</v>
      </c>
      <c r="T1064">
        <v>5</v>
      </c>
      <c r="U1064" t="s">
        <v>153</v>
      </c>
      <c r="V1064">
        <v>48</v>
      </c>
      <c r="W1064" t="s">
        <v>151</v>
      </c>
      <c r="X1064">
        <v>206193</v>
      </c>
      <c r="Y1064" t="s">
        <v>1</v>
      </c>
      <c r="Z1064" t="s">
        <v>604</v>
      </c>
      <c r="AA1064" t="s">
        <v>512</v>
      </c>
      <c r="AB1064" t="s">
        <v>605</v>
      </c>
      <c r="AC1064" t="s">
        <v>421</v>
      </c>
      <c r="AD1064" t="s">
        <v>441</v>
      </c>
      <c r="AE1064" t="s">
        <v>5</v>
      </c>
      <c r="AF1064">
        <v>1</v>
      </c>
      <c r="AG1064" t="s">
        <v>4</v>
      </c>
      <c r="AH1064">
        <v>0</v>
      </c>
    </row>
    <row r="1065" spans="1:58" x14ac:dyDescent="0.25">
      <c r="A1065" t="str">
        <f t="shared" si="16"/>
        <v>feynman_I_30_3_21962</v>
      </c>
      <c r="B1065" t="s">
        <v>64</v>
      </c>
      <c r="C1065" t="s">
        <v>189</v>
      </c>
      <c r="D1065">
        <v>7200</v>
      </c>
      <c r="E1065" t="s">
        <v>190</v>
      </c>
      <c r="F1065">
        <v>1000000</v>
      </c>
      <c r="G1065" t="s">
        <v>191</v>
      </c>
      <c r="H1065">
        <v>21962</v>
      </c>
      <c r="I1065" t="s">
        <v>192</v>
      </c>
      <c r="J1065">
        <v>1E-3</v>
      </c>
      <c r="K1065" t="s">
        <v>3</v>
      </c>
      <c r="L1065">
        <v>0.99293089999999995</v>
      </c>
      <c r="M1065" t="s">
        <v>2</v>
      </c>
      <c r="N1065">
        <v>0.2163851</v>
      </c>
      <c r="O1065" t="s">
        <v>17</v>
      </c>
      <c r="P1065">
        <v>87</v>
      </c>
      <c r="Q1065" t="s">
        <v>0</v>
      </c>
      <c r="R1065">
        <v>7202.1</v>
      </c>
      <c r="S1065" t="s">
        <v>152</v>
      </c>
      <c r="T1065">
        <v>8</v>
      </c>
      <c r="U1065" t="s">
        <v>153</v>
      </c>
      <c r="V1065">
        <v>239</v>
      </c>
      <c r="W1065" t="s">
        <v>151</v>
      </c>
      <c r="X1065">
        <v>815709</v>
      </c>
      <c r="Y1065" t="s">
        <v>1</v>
      </c>
      <c r="Z1065" t="s">
        <v>2882</v>
      </c>
      <c r="AA1065" t="s">
        <v>512</v>
      </c>
      <c r="AB1065" t="s">
        <v>2883</v>
      </c>
      <c r="AC1065" t="s">
        <v>421</v>
      </c>
      <c r="AD1065" t="s">
        <v>2884</v>
      </c>
      <c r="AE1065" t="s">
        <v>421</v>
      </c>
      <c r="AF1065" t="s">
        <v>493</v>
      </c>
      <c r="AG1065" t="s">
        <v>421</v>
      </c>
      <c r="AH1065" t="s">
        <v>2885</v>
      </c>
      <c r="AI1065" t="s">
        <v>421</v>
      </c>
      <c r="AJ1065" t="s">
        <v>2886</v>
      </c>
      <c r="AK1065" t="s">
        <v>421</v>
      </c>
      <c r="AL1065" t="s">
        <v>2607</v>
      </c>
      <c r="AM1065" t="s">
        <v>418</v>
      </c>
      <c r="AN1065" t="s">
        <v>2887</v>
      </c>
      <c r="AO1065" t="s">
        <v>421</v>
      </c>
      <c r="AP1065" t="s">
        <v>2888</v>
      </c>
      <c r="AQ1065" t="s">
        <v>418</v>
      </c>
      <c r="AR1065" t="s">
        <v>485</v>
      </c>
      <c r="AS1065" t="s">
        <v>421</v>
      </c>
      <c r="AT1065" t="s">
        <v>2889</v>
      </c>
      <c r="AU1065" t="s">
        <v>421</v>
      </c>
      <c r="AV1065" t="s">
        <v>2890</v>
      </c>
      <c r="AW1065" t="s">
        <v>418</v>
      </c>
      <c r="AX1065" t="s">
        <v>2891</v>
      </c>
      <c r="AY1065" t="s">
        <v>418</v>
      </c>
      <c r="AZ1065" t="s">
        <v>2892</v>
      </c>
      <c r="BA1065" t="s">
        <v>421</v>
      </c>
      <c r="BB1065" t="s">
        <v>2893</v>
      </c>
      <c r="BC1065" t="s">
        <v>5</v>
      </c>
      <c r="BD1065">
        <v>0.99279070000000003</v>
      </c>
      <c r="BE1065" t="s">
        <v>4</v>
      </c>
      <c r="BF1065">
        <v>0.2192558</v>
      </c>
    </row>
    <row r="1066" spans="1:58" x14ac:dyDescent="0.25">
      <c r="A1066" t="str">
        <f t="shared" si="16"/>
        <v>strogatz_barmag1_28020</v>
      </c>
      <c r="B1066" t="s">
        <v>21</v>
      </c>
      <c r="C1066" t="s">
        <v>189</v>
      </c>
      <c r="D1066">
        <v>7200</v>
      </c>
      <c r="E1066" t="s">
        <v>190</v>
      </c>
      <c r="F1066">
        <v>1000000</v>
      </c>
      <c r="G1066" t="s">
        <v>191</v>
      </c>
      <c r="H1066">
        <v>28020</v>
      </c>
      <c r="I1066" t="s">
        <v>192</v>
      </c>
      <c r="J1066">
        <v>1E-3</v>
      </c>
      <c r="K1066" t="s">
        <v>3</v>
      </c>
      <c r="L1066">
        <v>0.976738</v>
      </c>
      <c r="M1066" t="s">
        <v>2</v>
      </c>
      <c r="N1066">
        <v>3.4647900000000002E-2</v>
      </c>
      <c r="O1066" t="s">
        <v>17</v>
      </c>
      <c r="P1066">
        <v>24</v>
      </c>
      <c r="Q1066" t="s">
        <v>0</v>
      </c>
      <c r="R1066">
        <v>1928.7</v>
      </c>
      <c r="S1066" t="s">
        <v>152</v>
      </c>
      <c r="T1066">
        <v>11</v>
      </c>
      <c r="U1066" t="s">
        <v>153</v>
      </c>
      <c r="V1066">
        <v>1029</v>
      </c>
      <c r="W1066" t="s">
        <v>151</v>
      </c>
      <c r="X1066">
        <v>1000253</v>
      </c>
      <c r="Y1066" t="s">
        <v>1</v>
      </c>
      <c r="Z1066" t="s">
        <v>2894</v>
      </c>
      <c r="AA1066" t="s">
        <v>512</v>
      </c>
      <c r="AB1066" t="s">
        <v>2895</v>
      </c>
      <c r="AC1066" t="s">
        <v>421</v>
      </c>
      <c r="AD1066" t="s">
        <v>662</v>
      </c>
      <c r="AE1066" t="s">
        <v>418</v>
      </c>
      <c r="AF1066" t="s">
        <v>2896</v>
      </c>
      <c r="AG1066" t="s">
        <v>418</v>
      </c>
      <c r="AH1066" t="s">
        <v>2897</v>
      </c>
      <c r="AI1066" t="s">
        <v>421</v>
      </c>
      <c r="AJ1066" t="s">
        <v>2898</v>
      </c>
      <c r="AK1066" t="s">
        <v>421</v>
      </c>
      <c r="AL1066">
        <v>3.3677109826358</v>
      </c>
      <c r="AM1066" t="s">
        <v>5</v>
      </c>
      <c r="AN1066">
        <v>0.97171320000000005</v>
      </c>
      <c r="AO1066" t="s">
        <v>4</v>
      </c>
      <c r="AP1066">
        <v>3.6568900000000001E-2</v>
      </c>
    </row>
    <row r="1067" spans="1:58" x14ac:dyDescent="0.25">
      <c r="A1067" t="str">
        <f t="shared" si="16"/>
        <v>feynman_II_21_32_28020</v>
      </c>
      <c r="B1067" t="s">
        <v>134</v>
      </c>
      <c r="C1067" t="s">
        <v>189</v>
      </c>
      <c r="D1067">
        <v>7200</v>
      </c>
      <c r="E1067" t="s">
        <v>190</v>
      </c>
      <c r="F1067">
        <v>1000000</v>
      </c>
      <c r="G1067" t="s">
        <v>191</v>
      </c>
      <c r="H1067">
        <v>28020</v>
      </c>
      <c r="I1067" t="s">
        <v>192</v>
      </c>
      <c r="J1067">
        <v>1E-3</v>
      </c>
      <c r="K1067" t="s">
        <v>3</v>
      </c>
      <c r="L1067">
        <v>1</v>
      </c>
      <c r="M1067" t="s">
        <v>2</v>
      </c>
      <c r="N1067">
        <v>0</v>
      </c>
      <c r="O1067" t="s">
        <v>17</v>
      </c>
      <c r="P1067">
        <v>22</v>
      </c>
      <c r="Q1067" t="s">
        <v>0</v>
      </c>
      <c r="R1067">
        <v>69.900000000000006</v>
      </c>
      <c r="S1067" t="s">
        <v>152</v>
      </c>
      <c r="T1067">
        <v>3</v>
      </c>
      <c r="U1067" t="s">
        <v>153</v>
      </c>
      <c r="V1067">
        <v>9</v>
      </c>
      <c r="W1067" t="s">
        <v>151</v>
      </c>
      <c r="X1067">
        <v>12916</v>
      </c>
      <c r="Y1067" t="s">
        <v>1</v>
      </c>
      <c r="Z1067" t="s">
        <v>624</v>
      </c>
      <c r="AA1067" t="s">
        <v>512</v>
      </c>
      <c r="AB1067" t="s">
        <v>625</v>
      </c>
      <c r="AC1067" t="s">
        <v>418</v>
      </c>
      <c r="AD1067" t="s">
        <v>453</v>
      </c>
      <c r="AE1067" t="s">
        <v>5</v>
      </c>
      <c r="AF1067">
        <v>1</v>
      </c>
      <c r="AG1067" t="s">
        <v>4</v>
      </c>
      <c r="AH1067">
        <v>0</v>
      </c>
    </row>
    <row r="1068" spans="1:58" x14ac:dyDescent="0.25">
      <c r="A1068" t="str">
        <f t="shared" si="16"/>
        <v>feynman_II_2_42_14423</v>
      </c>
      <c r="B1068" t="s">
        <v>127</v>
      </c>
      <c r="C1068" t="s">
        <v>189</v>
      </c>
      <c r="D1068">
        <v>7200</v>
      </c>
      <c r="E1068" t="s">
        <v>190</v>
      </c>
      <c r="F1068">
        <v>1000000</v>
      </c>
      <c r="G1068" t="s">
        <v>191</v>
      </c>
      <c r="H1068">
        <v>14423</v>
      </c>
      <c r="I1068" t="s">
        <v>192</v>
      </c>
      <c r="J1068">
        <v>1E-3</v>
      </c>
      <c r="K1068" t="s">
        <v>3</v>
      </c>
      <c r="L1068">
        <v>1</v>
      </c>
      <c r="M1068" t="s">
        <v>2</v>
      </c>
      <c r="N1068">
        <v>0</v>
      </c>
      <c r="O1068" t="s">
        <v>17</v>
      </c>
      <c r="P1068">
        <v>24</v>
      </c>
      <c r="Q1068" t="s">
        <v>0</v>
      </c>
      <c r="R1068">
        <v>4606.3999999999996</v>
      </c>
      <c r="S1068" t="s">
        <v>152</v>
      </c>
      <c r="T1068">
        <v>8</v>
      </c>
      <c r="U1068" t="s">
        <v>153</v>
      </c>
      <c r="V1068">
        <v>236</v>
      </c>
      <c r="W1068" t="s">
        <v>151</v>
      </c>
      <c r="X1068">
        <v>602084</v>
      </c>
      <c r="Y1068" t="s">
        <v>1</v>
      </c>
      <c r="Z1068" t="s">
        <v>725</v>
      </c>
      <c r="AA1068" t="s">
        <v>512</v>
      </c>
      <c r="AB1068" t="s">
        <v>1145</v>
      </c>
      <c r="AC1068" t="s">
        <v>421</v>
      </c>
      <c r="AD1068" t="s">
        <v>1146</v>
      </c>
      <c r="AE1068" t="s">
        <v>5</v>
      </c>
      <c r="AF1068">
        <v>1</v>
      </c>
      <c r="AG1068" t="s">
        <v>4</v>
      </c>
      <c r="AH1068">
        <v>0</v>
      </c>
    </row>
    <row r="1069" spans="1:58" x14ac:dyDescent="0.25">
      <c r="A1069" t="str">
        <f t="shared" si="16"/>
        <v>feynman_I_39_1_28020</v>
      </c>
      <c r="B1069" t="s">
        <v>39</v>
      </c>
      <c r="C1069" t="s">
        <v>189</v>
      </c>
      <c r="D1069">
        <v>7200</v>
      </c>
      <c r="E1069" t="s">
        <v>190</v>
      </c>
      <c r="F1069">
        <v>1000000</v>
      </c>
      <c r="G1069" t="s">
        <v>191</v>
      </c>
      <c r="H1069">
        <v>28020</v>
      </c>
      <c r="I1069" t="s">
        <v>192</v>
      </c>
      <c r="J1069">
        <v>1E-3</v>
      </c>
      <c r="K1069" t="s">
        <v>3</v>
      </c>
      <c r="L1069">
        <v>1</v>
      </c>
      <c r="M1069" t="s">
        <v>2</v>
      </c>
      <c r="N1069">
        <v>0</v>
      </c>
      <c r="O1069" t="s">
        <v>17</v>
      </c>
      <c r="P1069">
        <v>6</v>
      </c>
      <c r="Q1069" t="s">
        <v>0</v>
      </c>
      <c r="R1069">
        <v>3.7</v>
      </c>
      <c r="S1069" t="s">
        <v>152</v>
      </c>
      <c r="T1069">
        <v>1</v>
      </c>
      <c r="U1069" t="s">
        <v>153</v>
      </c>
      <c r="V1069">
        <v>2</v>
      </c>
      <c r="W1069" t="s">
        <v>151</v>
      </c>
      <c r="X1069">
        <v>674</v>
      </c>
      <c r="Y1069" t="s">
        <v>1</v>
      </c>
      <c r="Z1069" t="s">
        <v>515</v>
      </c>
      <c r="AA1069" t="s">
        <v>512</v>
      </c>
      <c r="AB1069" t="s">
        <v>516</v>
      </c>
      <c r="AC1069" t="s">
        <v>5</v>
      </c>
      <c r="AD1069">
        <v>1</v>
      </c>
      <c r="AE1069" t="s">
        <v>4</v>
      </c>
      <c r="AF1069">
        <v>0</v>
      </c>
    </row>
    <row r="1070" spans="1:58" x14ac:dyDescent="0.25">
      <c r="A1070" t="str">
        <f t="shared" si="16"/>
        <v>feynman_II_34_2_28020</v>
      </c>
      <c r="B1070" t="s">
        <v>63</v>
      </c>
      <c r="C1070" t="s">
        <v>189</v>
      </c>
      <c r="D1070">
        <v>7200</v>
      </c>
      <c r="E1070" t="s">
        <v>190</v>
      </c>
      <c r="F1070">
        <v>1000000</v>
      </c>
      <c r="G1070" t="s">
        <v>191</v>
      </c>
      <c r="H1070">
        <v>28020</v>
      </c>
      <c r="I1070" t="s">
        <v>192</v>
      </c>
      <c r="J1070">
        <v>1E-3</v>
      </c>
      <c r="K1070" t="s">
        <v>3</v>
      </c>
      <c r="L1070">
        <v>1</v>
      </c>
      <c r="M1070" t="s">
        <v>2</v>
      </c>
      <c r="N1070">
        <v>0</v>
      </c>
      <c r="O1070" t="s">
        <v>17</v>
      </c>
      <c r="P1070">
        <v>8</v>
      </c>
      <c r="Q1070" t="s">
        <v>0</v>
      </c>
      <c r="R1070">
        <v>6.4</v>
      </c>
      <c r="S1070" t="s">
        <v>152</v>
      </c>
      <c r="T1070">
        <v>1</v>
      </c>
      <c r="U1070" t="s">
        <v>153</v>
      </c>
      <c r="V1070">
        <v>3</v>
      </c>
      <c r="W1070" t="s">
        <v>151</v>
      </c>
      <c r="X1070">
        <v>1274</v>
      </c>
      <c r="Y1070" t="s">
        <v>1</v>
      </c>
      <c r="Z1070" t="s">
        <v>529</v>
      </c>
      <c r="AA1070" t="s">
        <v>512</v>
      </c>
      <c r="AB1070" t="s">
        <v>530</v>
      </c>
      <c r="AC1070" t="s">
        <v>5</v>
      </c>
      <c r="AD1070">
        <v>1</v>
      </c>
      <c r="AE1070" t="s">
        <v>4</v>
      </c>
      <c r="AF1070">
        <v>0</v>
      </c>
    </row>
    <row r="1071" spans="1:58" x14ac:dyDescent="0.25">
      <c r="A1071" t="str">
        <f t="shared" si="16"/>
        <v>feynman_III_15_27_28020</v>
      </c>
      <c r="B1071" t="s">
        <v>59</v>
      </c>
      <c r="C1071" t="s">
        <v>189</v>
      </c>
      <c r="D1071">
        <v>7200</v>
      </c>
      <c r="E1071" t="s">
        <v>190</v>
      </c>
      <c r="F1071">
        <v>1000000</v>
      </c>
      <c r="G1071" t="s">
        <v>191</v>
      </c>
      <c r="H1071">
        <v>28020</v>
      </c>
      <c r="I1071" t="s">
        <v>192</v>
      </c>
      <c r="J1071">
        <v>1E-3</v>
      </c>
      <c r="K1071" t="s">
        <v>3</v>
      </c>
      <c r="L1071">
        <v>1</v>
      </c>
      <c r="M1071" t="s">
        <v>2</v>
      </c>
      <c r="N1071">
        <v>0</v>
      </c>
      <c r="O1071" t="s">
        <v>17</v>
      </c>
      <c r="P1071">
        <v>12</v>
      </c>
      <c r="Q1071" t="s">
        <v>0</v>
      </c>
      <c r="R1071">
        <v>9.1999999999999993</v>
      </c>
      <c r="S1071" t="s">
        <v>152</v>
      </c>
      <c r="T1071">
        <v>1</v>
      </c>
      <c r="U1071" t="s">
        <v>153</v>
      </c>
      <c r="V1071">
        <v>3</v>
      </c>
      <c r="W1071" t="s">
        <v>151</v>
      </c>
      <c r="X1071">
        <v>1774</v>
      </c>
      <c r="Y1071" t="s">
        <v>1</v>
      </c>
      <c r="Z1071" t="s">
        <v>545</v>
      </c>
      <c r="AA1071" t="s">
        <v>512</v>
      </c>
      <c r="AB1071" t="s">
        <v>546</v>
      </c>
      <c r="AC1071" t="s">
        <v>5</v>
      </c>
      <c r="AD1071">
        <v>1</v>
      </c>
      <c r="AE1071" t="s">
        <v>4</v>
      </c>
      <c r="AF1071">
        <v>0</v>
      </c>
    </row>
    <row r="1072" spans="1:58" x14ac:dyDescent="0.25">
      <c r="A1072" t="str">
        <f t="shared" si="16"/>
        <v>feynman_I_39_22_28020</v>
      </c>
      <c r="B1072" t="s">
        <v>99</v>
      </c>
      <c r="C1072" t="s">
        <v>189</v>
      </c>
      <c r="D1072">
        <v>7200</v>
      </c>
      <c r="E1072" t="s">
        <v>190</v>
      </c>
      <c r="F1072">
        <v>1000000</v>
      </c>
      <c r="G1072" t="s">
        <v>191</v>
      </c>
      <c r="H1072">
        <v>28020</v>
      </c>
      <c r="I1072" t="s">
        <v>192</v>
      </c>
      <c r="J1072">
        <v>1E-3</v>
      </c>
      <c r="K1072" t="s">
        <v>3</v>
      </c>
      <c r="L1072">
        <v>1</v>
      </c>
      <c r="M1072" t="s">
        <v>2</v>
      </c>
      <c r="N1072">
        <v>0</v>
      </c>
      <c r="O1072" t="s">
        <v>17</v>
      </c>
      <c r="P1072">
        <v>12</v>
      </c>
      <c r="Q1072" t="s">
        <v>0</v>
      </c>
      <c r="R1072">
        <v>13.1</v>
      </c>
      <c r="S1072" t="s">
        <v>152</v>
      </c>
      <c r="T1072">
        <v>1</v>
      </c>
      <c r="U1072" t="s">
        <v>153</v>
      </c>
      <c r="V1072">
        <v>4</v>
      </c>
      <c r="W1072" t="s">
        <v>151</v>
      </c>
      <c r="X1072">
        <v>2582</v>
      </c>
      <c r="Y1072" t="s">
        <v>1</v>
      </c>
      <c r="Z1072" t="s">
        <v>551</v>
      </c>
      <c r="AA1072" t="s">
        <v>512</v>
      </c>
      <c r="AB1072" t="s">
        <v>552</v>
      </c>
      <c r="AC1072" t="s">
        <v>5</v>
      </c>
      <c r="AD1072">
        <v>1</v>
      </c>
      <c r="AE1072" t="s">
        <v>4</v>
      </c>
      <c r="AF1072">
        <v>0</v>
      </c>
    </row>
    <row r="1073" spans="1:38" x14ac:dyDescent="0.25">
      <c r="A1073" t="str">
        <f t="shared" si="16"/>
        <v>feynman_I_43_43_28020</v>
      </c>
      <c r="B1073" t="s">
        <v>90</v>
      </c>
      <c r="C1073" t="s">
        <v>189</v>
      </c>
      <c r="D1073">
        <v>7200</v>
      </c>
      <c r="E1073" t="s">
        <v>190</v>
      </c>
      <c r="F1073">
        <v>1000000</v>
      </c>
      <c r="G1073" t="s">
        <v>191</v>
      </c>
      <c r="H1073">
        <v>28020</v>
      </c>
      <c r="I1073" t="s">
        <v>192</v>
      </c>
      <c r="J1073">
        <v>1E-3</v>
      </c>
      <c r="K1073" t="s">
        <v>3</v>
      </c>
      <c r="L1073">
        <v>1</v>
      </c>
      <c r="M1073" t="s">
        <v>2</v>
      </c>
      <c r="N1073">
        <v>0</v>
      </c>
      <c r="O1073" t="s">
        <v>17</v>
      </c>
      <c r="P1073">
        <v>18</v>
      </c>
      <c r="Q1073" t="s">
        <v>0</v>
      </c>
      <c r="R1073">
        <v>28.8</v>
      </c>
      <c r="S1073" t="s">
        <v>152</v>
      </c>
      <c r="T1073">
        <v>1</v>
      </c>
      <c r="U1073" t="s">
        <v>153</v>
      </c>
      <c r="V1073">
        <v>5</v>
      </c>
      <c r="W1073" t="s">
        <v>151</v>
      </c>
      <c r="X1073">
        <v>4450</v>
      </c>
      <c r="Y1073" t="s">
        <v>1</v>
      </c>
      <c r="Z1073" t="s">
        <v>606</v>
      </c>
      <c r="AA1073" t="s">
        <v>512</v>
      </c>
      <c r="AB1073" t="s">
        <v>607</v>
      </c>
      <c r="AC1073" t="s">
        <v>418</v>
      </c>
      <c r="AD1073" t="s">
        <v>442</v>
      </c>
      <c r="AE1073" t="s">
        <v>5</v>
      </c>
      <c r="AF1073">
        <v>1</v>
      </c>
      <c r="AG1073" t="s">
        <v>4</v>
      </c>
      <c r="AH1073">
        <v>0</v>
      </c>
    </row>
    <row r="1074" spans="1:38" x14ac:dyDescent="0.25">
      <c r="A1074" t="str">
        <f t="shared" si="16"/>
        <v>feynman_II_6_15a_14423</v>
      </c>
      <c r="B1074" t="s">
        <v>142</v>
      </c>
      <c r="C1074" t="s">
        <v>189</v>
      </c>
      <c r="D1074">
        <v>7200</v>
      </c>
      <c r="E1074" t="s">
        <v>190</v>
      </c>
      <c r="F1074">
        <v>1000000</v>
      </c>
      <c r="G1074" t="s">
        <v>191</v>
      </c>
      <c r="H1074">
        <v>14423</v>
      </c>
      <c r="I1074" t="s">
        <v>192</v>
      </c>
      <c r="J1074">
        <v>1E-3</v>
      </c>
      <c r="K1074" t="s">
        <v>3</v>
      </c>
      <c r="L1074">
        <v>0.99919369999999996</v>
      </c>
      <c r="M1074" t="s">
        <v>2</v>
      </c>
      <c r="N1074">
        <v>1.06152E-2</v>
      </c>
      <c r="O1074" t="s">
        <v>17</v>
      </c>
      <c r="P1074">
        <v>32</v>
      </c>
      <c r="Q1074" t="s">
        <v>0</v>
      </c>
      <c r="R1074">
        <v>6202.3</v>
      </c>
      <c r="S1074" t="s">
        <v>152</v>
      </c>
      <c r="T1074">
        <v>3</v>
      </c>
      <c r="U1074" t="s">
        <v>153</v>
      </c>
      <c r="V1074">
        <v>974</v>
      </c>
      <c r="W1074" t="s">
        <v>151</v>
      </c>
      <c r="X1074">
        <v>1001748</v>
      </c>
      <c r="Y1074" t="s">
        <v>1</v>
      </c>
      <c r="Z1074" t="s">
        <v>2899</v>
      </c>
      <c r="AA1074" t="s">
        <v>512</v>
      </c>
      <c r="AB1074" t="s">
        <v>2900</v>
      </c>
      <c r="AC1074" t="s">
        <v>421</v>
      </c>
      <c r="AD1074" t="s">
        <v>2901</v>
      </c>
      <c r="AE1074" t="s">
        <v>5</v>
      </c>
      <c r="AF1074">
        <v>0.99915399999999999</v>
      </c>
      <c r="AG1074" t="s">
        <v>4</v>
      </c>
      <c r="AH1074">
        <v>1.09712E-2</v>
      </c>
    </row>
    <row r="1075" spans="1:38" x14ac:dyDescent="0.25">
      <c r="A1075" t="str">
        <f t="shared" si="16"/>
        <v>feynman_test_12_28020</v>
      </c>
      <c r="B1075" t="s">
        <v>124</v>
      </c>
      <c r="C1075" t="s">
        <v>189</v>
      </c>
      <c r="D1075">
        <v>7200</v>
      </c>
      <c r="E1075" t="s">
        <v>190</v>
      </c>
      <c r="F1075">
        <v>1000000</v>
      </c>
      <c r="G1075" t="s">
        <v>191</v>
      </c>
      <c r="H1075">
        <v>28020</v>
      </c>
      <c r="I1075" t="s">
        <v>192</v>
      </c>
      <c r="J1075">
        <v>1E-3</v>
      </c>
      <c r="K1075" t="s">
        <v>3</v>
      </c>
      <c r="L1075">
        <v>0.99999839999999995</v>
      </c>
      <c r="M1075" t="s">
        <v>2</v>
      </c>
      <c r="N1075">
        <v>1.85688E-2</v>
      </c>
      <c r="O1075" t="s">
        <v>17</v>
      </c>
      <c r="P1075">
        <v>10</v>
      </c>
      <c r="Q1075" t="s">
        <v>0</v>
      </c>
      <c r="R1075">
        <v>5881.3</v>
      </c>
      <c r="S1075" t="s">
        <v>152</v>
      </c>
      <c r="T1075">
        <v>4</v>
      </c>
      <c r="U1075" t="s">
        <v>153</v>
      </c>
      <c r="V1075">
        <v>917</v>
      </c>
      <c r="W1075" t="s">
        <v>151</v>
      </c>
      <c r="X1075">
        <v>1000748</v>
      </c>
      <c r="Y1075" t="s">
        <v>1</v>
      </c>
      <c r="Z1075" t="s">
        <v>634</v>
      </c>
      <c r="AA1075" t="s">
        <v>512</v>
      </c>
      <c r="AB1075" t="s">
        <v>635</v>
      </c>
      <c r="AC1075" t="s">
        <v>5</v>
      </c>
      <c r="AD1075">
        <v>0.99999830000000001</v>
      </c>
      <c r="AE1075" t="s">
        <v>4</v>
      </c>
      <c r="AF1075">
        <v>1.9250099999999999E-2</v>
      </c>
    </row>
    <row r="1076" spans="1:38" x14ac:dyDescent="0.25">
      <c r="A1076" t="str">
        <f t="shared" si="16"/>
        <v>strogatz_predprey2_28020</v>
      </c>
      <c r="B1076" t="s">
        <v>28</v>
      </c>
      <c r="C1076" t="s">
        <v>189</v>
      </c>
      <c r="D1076">
        <v>7200</v>
      </c>
      <c r="E1076" t="s">
        <v>190</v>
      </c>
      <c r="F1076">
        <v>1000000</v>
      </c>
      <c r="G1076" t="s">
        <v>191</v>
      </c>
      <c r="H1076">
        <v>28020</v>
      </c>
      <c r="I1076" t="s">
        <v>192</v>
      </c>
      <c r="J1076">
        <v>1E-3</v>
      </c>
      <c r="K1076" t="s">
        <v>3</v>
      </c>
      <c r="L1076">
        <v>1</v>
      </c>
      <c r="M1076" t="s">
        <v>2</v>
      </c>
      <c r="N1076">
        <v>0</v>
      </c>
      <c r="O1076" t="s">
        <v>17</v>
      </c>
      <c r="P1076">
        <v>20</v>
      </c>
      <c r="Q1076" t="s">
        <v>0</v>
      </c>
      <c r="R1076">
        <v>1005.7</v>
      </c>
      <c r="S1076" t="s">
        <v>152</v>
      </c>
      <c r="T1076">
        <v>5</v>
      </c>
      <c r="U1076" t="s">
        <v>153</v>
      </c>
      <c r="V1076">
        <v>296</v>
      </c>
      <c r="W1076" t="s">
        <v>151</v>
      </c>
      <c r="X1076">
        <v>436151</v>
      </c>
      <c r="Y1076" t="s">
        <v>1</v>
      </c>
      <c r="Z1076" t="s">
        <v>840</v>
      </c>
      <c r="AA1076" t="s">
        <v>512</v>
      </c>
      <c r="AB1076" t="s">
        <v>1147</v>
      </c>
      <c r="AC1076" t="s">
        <v>421</v>
      </c>
      <c r="AD1076" t="s">
        <v>443</v>
      </c>
      <c r="AE1076" t="s">
        <v>421</v>
      </c>
      <c r="AF1076" t="s">
        <v>454</v>
      </c>
      <c r="AG1076" t="s">
        <v>418</v>
      </c>
      <c r="AH1076" t="s">
        <v>444</v>
      </c>
      <c r="AI1076" t="s">
        <v>5</v>
      </c>
      <c r="AJ1076">
        <v>1</v>
      </c>
      <c r="AK1076" t="s">
        <v>4</v>
      </c>
      <c r="AL1076">
        <v>0</v>
      </c>
    </row>
    <row r="1077" spans="1:38" x14ac:dyDescent="0.25">
      <c r="A1077" t="str">
        <f t="shared" si="16"/>
        <v>feynman_I_13_4_28020</v>
      </c>
      <c r="B1077" t="s">
        <v>107</v>
      </c>
      <c r="C1077" t="s">
        <v>189</v>
      </c>
      <c r="D1077">
        <v>7200</v>
      </c>
      <c r="E1077" t="s">
        <v>190</v>
      </c>
      <c r="F1077">
        <v>1000000</v>
      </c>
      <c r="G1077" t="s">
        <v>191</v>
      </c>
      <c r="H1077">
        <v>28020</v>
      </c>
      <c r="I1077" t="s">
        <v>192</v>
      </c>
      <c r="J1077">
        <v>1E-3</v>
      </c>
      <c r="K1077" t="s">
        <v>3</v>
      </c>
      <c r="L1077">
        <v>1</v>
      </c>
      <c r="M1077" t="s">
        <v>2</v>
      </c>
      <c r="N1077">
        <v>0</v>
      </c>
      <c r="O1077" t="s">
        <v>17</v>
      </c>
      <c r="P1077">
        <v>24</v>
      </c>
      <c r="Q1077" t="s">
        <v>0</v>
      </c>
      <c r="R1077">
        <v>53.4</v>
      </c>
      <c r="S1077" t="s">
        <v>152</v>
      </c>
      <c r="T1077">
        <v>1</v>
      </c>
      <c r="U1077" t="s">
        <v>153</v>
      </c>
      <c r="V1077">
        <v>7</v>
      </c>
      <c r="W1077" t="s">
        <v>151</v>
      </c>
      <c r="X1077">
        <v>8847</v>
      </c>
      <c r="Y1077" t="s">
        <v>1</v>
      </c>
      <c r="Z1077" t="s">
        <v>2902</v>
      </c>
      <c r="AA1077" t="s">
        <v>512</v>
      </c>
      <c r="AB1077" t="s">
        <v>1347</v>
      </c>
      <c r="AC1077" t="s">
        <v>421</v>
      </c>
      <c r="AD1077" t="s">
        <v>1348</v>
      </c>
      <c r="AE1077" t="s">
        <v>421</v>
      </c>
      <c r="AF1077" t="s">
        <v>2903</v>
      </c>
      <c r="AG1077" t="s">
        <v>5</v>
      </c>
      <c r="AH1077">
        <v>1</v>
      </c>
      <c r="AI1077" t="s">
        <v>4</v>
      </c>
      <c r="AJ1077">
        <v>0</v>
      </c>
    </row>
    <row r="1078" spans="1:38" x14ac:dyDescent="0.25">
      <c r="A1078" t="str">
        <f t="shared" si="16"/>
        <v>strogatz_lv1_28020</v>
      </c>
      <c r="B1078" t="s">
        <v>29</v>
      </c>
      <c r="C1078" t="s">
        <v>189</v>
      </c>
      <c r="D1078">
        <v>7200</v>
      </c>
      <c r="E1078" t="s">
        <v>190</v>
      </c>
      <c r="F1078">
        <v>1000000</v>
      </c>
      <c r="G1078" t="s">
        <v>191</v>
      </c>
      <c r="H1078">
        <v>28020</v>
      </c>
      <c r="I1078" t="s">
        <v>192</v>
      </c>
      <c r="J1078">
        <v>1E-3</v>
      </c>
      <c r="K1078" t="s">
        <v>3</v>
      </c>
      <c r="L1078">
        <v>1</v>
      </c>
      <c r="M1078" t="s">
        <v>2</v>
      </c>
      <c r="N1078">
        <v>0</v>
      </c>
      <c r="O1078" t="s">
        <v>17</v>
      </c>
      <c r="P1078">
        <v>16</v>
      </c>
      <c r="Q1078" t="s">
        <v>0</v>
      </c>
      <c r="R1078">
        <v>8.4</v>
      </c>
      <c r="S1078" t="s">
        <v>152</v>
      </c>
      <c r="T1078">
        <v>1</v>
      </c>
      <c r="U1078" t="s">
        <v>153</v>
      </c>
      <c r="V1078">
        <v>6</v>
      </c>
      <c r="W1078" t="s">
        <v>151</v>
      </c>
      <c r="X1078">
        <v>4762</v>
      </c>
      <c r="Y1078" t="s">
        <v>1</v>
      </c>
      <c r="Z1078" t="s">
        <v>619</v>
      </c>
      <c r="AA1078" t="s">
        <v>512</v>
      </c>
      <c r="AB1078" t="e" cm="1">
        <f t="array" ref="AB1078">-2*x0*X1</f>
        <v>#NAME?</v>
      </c>
      <c r="AC1078" t="s">
        <v>421</v>
      </c>
      <c r="AD1078" t="s">
        <v>450</v>
      </c>
      <c r="AE1078" t="s">
        <v>418</v>
      </c>
      <c r="AF1078" t="s">
        <v>451</v>
      </c>
      <c r="AG1078" t="s">
        <v>5</v>
      </c>
      <c r="AH1078">
        <v>1</v>
      </c>
      <c r="AI1078" t="s">
        <v>4</v>
      </c>
      <c r="AJ1078">
        <v>0</v>
      </c>
    </row>
    <row r="1079" spans="1:38" x14ac:dyDescent="0.25">
      <c r="A1079" t="str">
        <f t="shared" si="16"/>
        <v>feynman_I_13_12_28020</v>
      </c>
      <c r="B1079" t="s">
        <v>128</v>
      </c>
      <c r="C1079" t="s">
        <v>189</v>
      </c>
      <c r="D1079">
        <v>7200</v>
      </c>
      <c r="E1079" t="s">
        <v>190</v>
      </c>
      <c r="F1079">
        <v>1000000</v>
      </c>
      <c r="G1079" t="s">
        <v>191</v>
      </c>
      <c r="H1079">
        <v>28020</v>
      </c>
      <c r="I1079" t="s">
        <v>192</v>
      </c>
      <c r="J1079">
        <v>1E-3</v>
      </c>
      <c r="K1079" t="s">
        <v>3</v>
      </c>
      <c r="L1079">
        <v>1</v>
      </c>
      <c r="M1079" t="s">
        <v>2</v>
      </c>
      <c r="N1079">
        <v>0</v>
      </c>
      <c r="O1079" t="s">
        <v>17</v>
      </c>
      <c r="P1079">
        <v>24</v>
      </c>
      <c r="Q1079" t="s">
        <v>0</v>
      </c>
      <c r="R1079">
        <v>2141.1</v>
      </c>
      <c r="S1079" t="s">
        <v>152</v>
      </c>
      <c r="T1079">
        <v>4</v>
      </c>
      <c r="U1079" t="s">
        <v>153</v>
      </c>
      <c r="V1079">
        <v>64</v>
      </c>
      <c r="W1079" t="s">
        <v>151</v>
      </c>
      <c r="X1079">
        <v>251477</v>
      </c>
      <c r="Y1079" t="s">
        <v>1</v>
      </c>
      <c r="Z1079" t="s">
        <v>2904</v>
      </c>
      <c r="AA1079" t="s">
        <v>512</v>
      </c>
      <c r="AB1079" t="s">
        <v>2905</v>
      </c>
      <c r="AC1079" t="s">
        <v>421</v>
      </c>
      <c r="AD1079" t="s">
        <v>636</v>
      </c>
      <c r="AE1079" t="s">
        <v>5</v>
      </c>
      <c r="AF1079">
        <v>1</v>
      </c>
      <c r="AG1079" t="s">
        <v>4</v>
      </c>
      <c r="AH1079">
        <v>0</v>
      </c>
    </row>
    <row r="1080" spans="1:38" x14ac:dyDescent="0.25">
      <c r="A1080" t="str">
        <f t="shared" si="16"/>
        <v>feynman_test_7_21962</v>
      </c>
      <c r="B1080" t="s">
        <v>118</v>
      </c>
      <c r="C1080" t="s">
        <v>189</v>
      </c>
      <c r="D1080">
        <v>7200</v>
      </c>
      <c r="E1080" t="s">
        <v>190</v>
      </c>
      <c r="F1080">
        <v>1000000</v>
      </c>
      <c r="G1080" t="s">
        <v>191</v>
      </c>
      <c r="H1080">
        <v>21962</v>
      </c>
      <c r="I1080" t="s">
        <v>192</v>
      </c>
      <c r="J1080">
        <v>1E-3</v>
      </c>
      <c r="K1080" t="s">
        <v>3</v>
      </c>
      <c r="L1080">
        <v>0.99998039999999999</v>
      </c>
      <c r="M1080" t="s">
        <v>2</v>
      </c>
      <c r="N1080">
        <v>5.4707999999999996E-3</v>
      </c>
      <c r="O1080" t="s">
        <v>17</v>
      </c>
      <c r="P1080">
        <v>28</v>
      </c>
      <c r="Q1080" t="s">
        <v>0</v>
      </c>
      <c r="R1080">
        <v>5730.6</v>
      </c>
      <c r="S1080" t="s">
        <v>152</v>
      </c>
      <c r="T1080">
        <v>9</v>
      </c>
      <c r="U1080" t="s">
        <v>153</v>
      </c>
      <c r="V1080">
        <v>1159</v>
      </c>
      <c r="W1080" t="s">
        <v>151</v>
      </c>
      <c r="X1080">
        <v>1001420</v>
      </c>
      <c r="Y1080" t="s">
        <v>1</v>
      </c>
      <c r="Z1080" t="e" cm="1">
        <f t="array" aca="1" ref="Z1080" ca="1">-0.0024675166055+(2.8967916711734*pow((x0*X1),0.5))+((((-0.3678752697571*X2)*pow(X3,2))*pow(X4,-2))*pow((x0+X1),-1))</f>
        <v>#NAME?</v>
      </c>
      <c r="AA1080" t="s">
        <v>512</v>
      </c>
      <c r="AB1080" t="s">
        <v>2906</v>
      </c>
      <c r="AC1080" t="s">
        <v>421</v>
      </c>
      <c r="AD1080" t="s">
        <v>472</v>
      </c>
      <c r="AE1080" t="s">
        <v>421</v>
      </c>
      <c r="AF1080" t="s">
        <v>2907</v>
      </c>
      <c r="AG1080" t="s">
        <v>418</v>
      </c>
      <c r="AH1080">
        <v>2.4675166054999999E-3</v>
      </c>
      <c r="AI1080" t="s">
        <v>5</v>
      </c>
      <c r="AJ1080">
        <v>0.99998010000000004</v>
      </c>
      <c r="AK1080" t="s">
        <v>4</v>
      </c>
      <c r="AL1080">
        <v>5.4793999999999997E-3</v>
      </c>
    </row>
    <row r="1081" spans="1:38" x14ac:dyDescent="0.25">
      <c r="A1081" t="str">
        <f t="shared" si="16"/>
        <v>feynman_I_10_7_4426</v>
      </c>
      <c r="B1081" t="s">
        <v>57</v>
      </c>
      <c r="C1081" t="s">
        <v>189</v>
      </c>
      <c r="D1081">
        <v>7200</v>
      </c>
      <c r="E1081" t="s">
        <v>190</v>
      </c>
      <c r="F1081">
        <v>1000000</v>
      </c>
      <c r="G1081" t="s">
        <v>191</v>
      </c>
      <c r="H1081">
        <v>4426</v>
      </c>
      <c r="I1081" t="s">
        <v>192</v>
      </c>
      <c r="J1081">
        <v>1E-3</v>
      </c>
      <c r="K1081" t="s">
        <v>3</v>
      </c>
      <c r="L1081">
        <v>0.99998869999999995</v>
      </c>
      <c r="M1081" t="s">
        <v>2</v>
      </c>
      <c r="N1081">
        <v>4.0721000000000004E-3</v>
      </c>
      <c r="O1081" t="s">
        <v>17</v>
      </c>
      <c r="P1081">
        <v>16</v>
      </c>
      <c r="Q1081" t="s">
        <v>0</v>
      </c>
      <c r="R1081">
        <v>5347.5</v>
      </c>
      <c r="S1081" t="s">
        <v>152</v>
      </c>
      <c r="T1081">
        <v>9</v>
      </c>
      <c r="U1081" t="s">
        <v>153</v>
      </c>
      <c r="V1081">
        <v>1201</v>
      </c>
      <c r="W1081" t="s">
        <v>151</v>
      </c>
      <c r="X1081">
        <v>1000599</v>
      </c>
      <c r="Y1081" t="s">
        <v>1</v>
      </c>
      <c r="Z1081" t="s">
        <v>2908</v>
      </c>
      <c r="AA1081" t="s">
        <v>512</v>
      </c>
      <c r="AB1081" t="s">
        <v>2909</v>
      </c>
      <c r="AC1081" t="s">
        <v>421</v>
      </c>
      <c r="AD1081" t="s">
        <v>2910</v>
      </c>
      <c r="AE1081" t="s">
        <v>5</v>
      </c>
      <c r="AF1081">
        <v>0.99998920000000002</v>
      </c>
      <c r="AG1081" t="s">
        <v>4</v>
      </c>
      <c r="AH1081">
        <v>3.9877999999999997E-3</v>
      </c>
    </row>
    <row r="1082" spans="1:38" x14ac:dyDescent="0.25">
      <c r="A1082" t="str">
        <f t="shared" si="16"/>
        <v>feynman_I_25_13_21962</v>
      </c>
      <c r="B1082" t="s">
        <v>35</v>
      </c>
      <c r="C1082" t="s">
        <v>189</v>
      </c>
      <c r="D1082">
        <v>7200</v>
      </c>
      <c r="E1082" t="s">
        <v>190</v>
      </c>
      <c r="F1082">
        <v>1000000</v>
      </c>
      <c r="G1082" t="s">
        <v>191</v>
      </c>
      <c r="H1082">
        <v>21962</v>
      </c>
      <c r="I1082" t="s">
        <v>192</v>
      </c>
      <c r="J1082">
        <v>1E-3</v>
      </c>
      <c r="K1082" t="s">
        <v>3</v>
      </c>
      <c r="L1082">
        <v>1</v>
      </c>
      <c r="M1082" t="s">
        <v>2</v>
      </c>
      <c r="N1082">
        <v>0</v>
      </c>
      <c r="O1082" t="s">
        <v>17</v>
      </c>
      <c r="P1082">
        <v>8</v>
      </c>
      <c r="Q1082" t="s">
        <v>0</v>
      </c>
      <c r="R1082">
        <v>3.3</v>
      </c>
      <c r="S1082" t="s">
        <v>152</v>
      </c>
      <c r="T1082">
        <v>1</v>
      </c>
      <c r="U1082" t="s">
        <v>153</v>
      </c>
      <c r="V1082">
        <v>2</v>
      </c>
      <c r="W1082" t="s">
        <v>151</v>
      </c>
      <c r="X1082">
        <v>798</v>
      </c>
      <c r="Y1082" t="s">
        <v>1</v>
      </c>
      <c r="Z1082" t="s">
        <v>521</v>
      </c>
      <c r="AA1082" t="s">
        <v>512</v>
      </c>
      <c r="AB1082" t="s">
        <v>522</v>
      </c>
      <c r="AC1082" t="s">
        <v>5</v>
      </c>
      <c r="AD1082">
        <v>1</v>
      </c>
      <c r="AE1082" t="s">
        <v>4</v>
      </c>
      <c r="AF1082">
        <v>0</v>
      </c>
    </row>
    <row r="1083" spans="1:38" x14ac:dyDescent="0.25">
      <c r="A1083" t="str">
        <f t="shared" si="16"/>
        <v>feynman_II_34_2a_21962</v>
      </c>
      <c r="B1083" t="s">
        <v>66</v>
      </c>
      <c r="C1083" t="s">
        <v>189</v>
      </c>
      <c r="D1083">
        <v>7200</v>
      </c>
      <c r="E1083" t="s">
        <v>190</v>
      </c>
      <c r="F1083">
        <v>1000000</v>
      </c>
      <c r="G1083" t="s">
        <v>191</v>
      </c>
      <c r="H1083">
        <v>21962</v>
      </c>
      <c r="I1083" t="s">
        <v>192</v>
      </c>
      <c r="J1083">
        <v>1E-3</v>
      </c>
      <c r="K1083" t="s">
        <v>3</v>
      </c>
      <c r="L1083">
        <v>1</v>
      </c>
      <c r="M1083" t="s">
        <v>2</v>
      </c>
      <c r="N1083">
        <v>0</v>
      </c>
      <c r="O1083" t="s">
        <v>17</v>
      </c>
      <c r="P1083">
        <v>10</v>
      </c>
      <c r="Q1083" t="s">
        <v>0</v>
      </c>
      <c r="R1083">
        <v>6.5</v>
      </c>
      <c r="S1083" t="s">
        <v>152</v>
      </c>
      <c r="T1083">
        <v>1</v>
      </c>
      <c r="U1083" t="s">
        <v>153</v>
      </c>
      <c r="V1083">
        <v>3</v>
      </c>
      <c r="W1083" t="s">
        <v>151</v>
      </c>
      <c r="X1083">
        <v>1543</v>
      </c>
      <c r="Y1083" t="s">
        <v>1</v>
      </c>
      <c r="Z1083" t="s">
        <v>535</v>
      </c>
      <c r="AA1083" t="s">
        <v>512</v>
      </c>
      <c r="AB1083" t="s">
        <v>536</v>
      </c>
      <c r="AC1083" t="s">
        <v>5</v>
      </c>
      <c r="AD1083">
        <v>1</v>
      </c>
      <c r="AE1083" t="s">
        <v>4</v>
      </c>
      <c r="AF1083">
        <v>0</v>
      </c>
    </row>
    <row r="1084" spans="1:38" x14ac:dyDescent="0.25">
      <c r="A1084" t="str">
        <f t="shared" si="16"/>
        <v>feynman_I_43_16_21962</v>
      </c>
      <c r="B1084" t="s">
        <v>100</v>
      </c>
      <c r="C1084" t="s">
        <v>189</v>
      </c>
      <c r="D1084">
        <v>7200</v>
      </c>
      <c r="E1084" t="s">
        <v>190</v>
      </c>
      <c r="F1084">
        <v>1000000</v>
      </c>
      <c r="G1084" t="s">
        <v>191</v>
      </c>
      <c r="H1084">
        <v>21962</v>
      </c>
      <c r="I1084" t="s">
        <v>192</v>
      </c>
      <c r="J1084">
        <v>1E-3</v>
      </c>
      <c r="K1084" t="s">
        <v>3</v>
      </c>
      <c r="L1084">
        <v>1</v>
      </c>
      <c r="M1084" t="s">
        <v>2</v>
      </c>
      <c r="N1084">
        <v>0</v>
      </c>
      <c r="O1084" t="s">
        <v>17</v>
      </c>
      <c r="P1084">
        <v>12</v>
      </c>
      <c r="Q1084" t="s">
        <v>0</v>
      </c>
      <c r="R1084">
        <v>11.1</v>
      </c>
      <c r="S1084" t="s">
        <v>152</v>
      </c>
      <c r="T1084">
        <v>1</v>
      </c>
      <c r="U1084" t="s">
        <v>153</v>
      </c>
      <c r="V1084">
        <v>4</v>
      </c>
      <c r="W1084" t="s">
        <v>151</v>
      </c>
      <c r="X1084">
        <v>2582</v>
      </c>
      <c r="Y1084" t="s">
        <v>1</v>
      </c>
      <c r="Z1084" t="s">
        <v>555</v>
      </c>
      <c r="AA1084" t="s">
        <v>512</v>
      </c>
      <c r="AB1084" t="s">
        <v>556</v>
      </c>
      <c r="AC1084" t="s">
        <v>5</v>
      </c>
      <c r="AD1084">
        <v>1</v>
      </c>
      <c r="AE1084" t="s">
        <v>4</v>
      </c>
      <c r="AF1084">
        <v>0</v>
      </c>
    </row>
    <row r="1085" spans="1:38" x14ac:dyDescent="0.25">
      <c r="A1085" t="str">
        <f t="shared" si="16"/>
        <v>strogatz_glider2_21962</v>
      </c>
      <c r="B1085" t="s">
        <v>19</v>
      </c>
      <c r="C1085" t="s">
        <v>189</v>
      </c>
      <c r="D1085">
        <v>7200</v>
      </c>
      <c r="E1085" t="s">
        <v>190</v>
      </c>
      <c r="F1085">
        <v>1000000</v>
      </c>
      <c r="G1085" t="s">
        <v>191</v>
      </c>
      <c r="H1085">
        <v>21962</v>
      </c>
      <c r="I1085" t="s">
        <v>192</v>
      </c>
      <c r="J1085">
        <v>1E-3</v>
      </c>
      <c r="K1085" t="s">
        <v>3</v>
      </c>
      <c r="L1085">
        <v>1</v>
      </c>
      <c r="M1085" t="s">
        <v>2</v>
      </c>
      <c r="N1085">
        <v>0</v>
      </c>
      <c r="O1085" t="s">
        <v>17</v>
      </c>
      <c r="P1085">
        <v>13</v>
      </c>
      <c r="Q1085" t="s">
        <v>0</v>
      </c>
      <c r="R1085">
        <v>24.3</v>
      </c>
      <c r="S1085" t="s">
        <v>152</v>
      </c>
      <c r="T1085">
        <v>3</v>
      </c>
      <c r="U1085" t="s">
        <v>153</v>
      </c>
      <c r="V1085">
        <v>32</v>
      </c>
      <c r="W1085" t="s">
        <v>151</v>
      </c>
      <c r="X1085">
        <v>17592</v>
      </c>
      <c r="Y1085" t="s">
        <v>1</v>
      </c>
      <c r="Z1085" t="s">
        <v>2911</v>
      </c>
      <c r="AA1085" t="s">
        <v>512</v>
      </c>
      <c r="AB1085" t="s">
        <v>576</v>
      </c>
      <c r="AC1085" t="s">
        <v>421</v>
      </c>
      <c r="AD1085" t="s">
        <v>2912</v>
      </c>
      <c r="AE1085" t="s">
        <v>5</v>
      </c>
      <c r="AF1085">
        <v>1</v>
      </c>
      <c r="AG1085" t="s">
        <v>4</v>
      </c>
      <c r="AH1085">
        <v>0</v>
      </c>
    </row>
    <row r="1086" spans="1:38" x14ac:dyDescent="0.25">
      <c r="A1086" t="str">
        <f t="shared" si="16"/>
        <v>feynman_II_27_16_21962</v>
      </c>
      <c r="B1086" t="s">
        <v>79</v>
      </c>
      <c r="C1086" t="s">
        <v>189</v>
      </c>
      <c r="D1086">
        <v>7200</v>
      </c>
      <c r="E1086" t="s">
        <v>190</v>
      </c>
      <c r="F1086">
        <v>1000000</v>
      </c>
      <c r="G1086" t="s">
        <v>191</v>
      </c>
      <c r="H1086">
        <v>21962</v>
      </c>
      <c r="I1086" t="s">
        <v>192</v>
      </c>
      <c r="J1086">
        <v>1E-3</v>
      </c>
      <c r="K1086" t="s">
        <v>3</v>
      </c>
      <c r="L1086">
        <v>1</v>
      </c>
      <c r="M1086" t="s">
        <v>2</v>
      </c>
      <c r="N1086">
        <v>0</v>
      </c>
      <c r="O1086" t="s">
        <v>17</v>
      </c>
      <c r="P1086">
        <v>10</v>
      </c>
      <c r="Q1086" t="s">
        <v>0</v>
      </c>
      <c r="R1086">
        <v>11.3</v>
      </c>
      <c r="S1086" t="s">
        <v>152</v>
      </c>
      <c r="T1086">
        <v>1</v>
      </c>
      <c r="U1086" t="s">
        <v>153</v>
      </c>
      <c r="V1086">
        <v>4</v>
      </c>
      <c r="W1086" t="s">
        <v>151</v>
      </c>
      <c r="X1086">
        <v>2615</v>
      </c>
      <c r="Y1086" t="s">
        <v>1</v>
      </c>
      <c r="Z1086" t="s">
        <v>2913</v>
      </c>
      <c r="AA1086" t="s">
        <v>512</v>
      </c>
      <c r="AB1086" t="s">
        <v>2914</v>
      </c>
      <c r="AC1086" t="s">
        <v>5</v>
      </c>
      <c r="AD1086">
        <v>1</v>
      </c>
      <c r="AE1086" t="s">
        <v>4</v>
      </c>
      <c r="AF1086">
        <v>0</v>
      </c>
    </row>
    <row r="1087" spans="1:38" x14ac:dyDescent="0.25">
      <c r="A1087" t="str">
        <f t="shared" si="16"/>
        <v>feynman_I_6_2_4426</v>
      </c>
      <c r="B1087" t="s">
        <v>44</v>
      </c>
      <c r="C1087" t="s">
        <v>189</v>
      </c>
      <c r="D1087">
        <v>7200</v>
      </c>
      <c r="E1087" t="s">
        <v>190</v>
      </c>
      <c r="F1087">
        <v>1000000</v>
      </c>
      <c r="G1087" t="s">
        <v>191</v>
      </c>
      <c r="H1087">
        <v>4426</v>
      </c>
      <c r="I1087" t="s">
        <v>192</v>
      </c>
      <c r="J1087">
        <v>1E-3</v>
      </c>
      <c r="K1087" t="s">
        <v>3</v>
      </c>
      <c r="L1087">
        <v>0.99762510000000004</v>
      </c>
      <c r="M1087" t="s">
        <v>2</v>
      </c>
      <c r="N1087">
        <v>2.0728000000000001E-3</v>
      </c>
      <c r="O1087" t="s">
        <v>17</v>
      </c>
      <c r="P1087">
        <v>26</v>
      </c>
      <c r="Q1087" t="s">
        <v>0</v>
      </c>
      <c r="R1087">
        <v>5924.8</v>
      </c>
      <c r="S1087" t="s">
        <v>152</v>
      </c>
      <c r="T1087">
        <v>7</v>
      </c>
      <c r="U1087" t="s">
        <v>153</v>
      </c>
      <c r="V1087">
        <v>823</v>
      </c>
      <c r="W1087" t="s">
        <v>151</v>
      </c>
      <c r="X1087">
        <v>1000124</v>
      </c>
      <c r="Y1087" t="s">
        <v>1</v>
      </c>
      <c r="Z1087" t="s">
        <v>2915</v>
      </c>
      <c r="AA1087" t="s">
        <v>512</v>
      </c>
      <c r="AB1087" t="s">
        <v>2916</v>
      </c>
      <c r="AC1087" t="s">
        <v>421</v>
      </c>
      <c r="AD1087" t="s">
        <v>2917</v>
      </c>
      <c r="AE1087" t="s">
        <v>418</v>
      </c>
      <c r="AF1087" t="s">
        <v>2918</v>
      </c>
      <c r="AG1087" t="s">
        <v>421</v>
      </c>
      <c r="AH1087">
        <v>8.3532833249599994E-2</v>
      </c>
      <c r="AI1087" t="s">
        <v>5</v>
      </c>
      <c r="AJ1087">
        <v>0.99761219999999995</v>
      </c>
      <c r="AK1087" t="s">
        <v>4</v>
      </c>
      <c r="AL1087">
        <v>2.0931000000000001E-3</v>
      </c>
    </row>
    <row r="1088" spans="1:38" x14ac:dyDescent="0.25">
      <c r="A1088" t="str">
        <f t="shared" si="16"/>
        <v>feynman_test_19_21962</v>
      </c>
      <c r="B1088" t="s">
        <v>139</v>
      </c>
      <c r="C1088" t="s">
        <v>189</v>
      </c>
      <c r="D1088">
        <v>7200</v>
      </c>
      <c r="E1088" t="s">
        <v>190</v>
      </c>
      <c r="F1088">
        <v>1000000</v>
      </c>
      <c r="G1088" t="s">
        <v>191</v>
      </c>
      <c r="H1088">
        <v>21962</v>
      </c>
      <c r="I1088" t="s">
        <v>192</v>
      </c>
      <c r="J1088">
        <v>1E-3</v>
      </c>
      <c r="K1088" t="s">
        <v>3</v>
      </c>
      <c r="L1088">
        <v>1</v>
      </c>
      <c r="M1088" t="s">
        <v>2</v>
      </c>
      <c r="N1088">
        <v>0</v>
      </c>
      <c r="O1088" t="s">
        <v>17</v>
      </c>
      <c r="P1088">
        <v>48</v>
      </c>
      <c r="Q1088" t="s">
        <v>0</v>
      </c>
      <c r="R1088">
        <v>636</v>
      </c>
      <c r="S1088" t="s">
        <v>152</v>
      </c>
      <c r="T1088">
        <v>2</v>
      </c>
      <c r="U1088" t="s">
        <v>153</v>
      </c>
      <c r="V1088">
        <v>27</v>
      </c>
      <c r="W1088" t="s">
        <v>151</v>
      </c>
      <c r="X1088">
        <v>91146</v>
      </c>
      <c r="Y1088" t="s">
        <v>1</v>
      </c>
      <c r="Z1088" t="s">
        <v>596</v>
      </c>
      <c r="AA1088" t="s">
        <v>512</v>
      </c>
      <c r="AB1088" t="s">
        <v>597</v>
      </c>
      <c r="AC1088" t="s">
        <v>421</v>
      </c>
      <c r="AD1088" t="s">
        <v>439</v>
      </c>
      <c r="AE1088" t="s">
        <v>418</v>
      </c>
      <c r="AF1088" t="s">
        <v>440</v>
      </c>
      <c r="AG1088" t="s">
        <v>5</v>
      </c>
      <c r="AH1088">
        <v>1</v>
      </c>
      <c r="AI1088" t="s">
        <v>4</v>
      </c>
      <c r="AJ1088">
        <v>0</v>
      </c>
    </row>
    <row r="1089" spans="1:54" x14ac:dyDescent="0.25">
      <c r="A1089" t="str">
        <f t="shared" si="16"/>
        <v>feynman_I_12_2_21962</v>
      </c>
      <c r="B1089" t="s">
        <v>110</v>
      </c>
      <c r="C1089" t="s">
        <v>189</v>
      </c>
      <c r="D1089">
        <v>7200</v>
      </c>
      <c r="E1089" t="s">
        <v>190</v>
      </c>
      <c r="F1089">
        <v>1000000</v>
      </c>
      <c r="G1089" t="s">
        <v>191</v>
      </c>
      <c r="H1089">
        <v>21962</v>
      </c>
      <c r="I1089" t="s">
        <v>192</v>
      </c>
      <c r="J1089">
        <v>1E-3</v>
      </c>
      <c r="K1089" t="s">
        <v>3</v>
      </c>
      <c r="L1089">
        <v>1</v>
      </c>
      <c r="M1089" t="s">
        <v>2</v>
      </c>
      <c r="N1089">
        <v>0</v>
      </c>
      <c r="O1089" t="s">
        <v>17</v>
      </c>
      <c r="P1089">
        <v>14</v>
      </c>
      <c r="Q1089" t="s">
        <v>0</v>
      </c>
      <c r="R1089">
        <v>25.2</v>
      </c>
      <c r="S1089" t="s">
        <v>152</v>
      </c>
      <c r="T1089">
        <v>1</v>
      </c>
      <c r="U1089" t="s">
        <v>153</v>
      </c>
      <c r="V1089">
        <v>5</v>
      </c>
      <c r="W1089" t="s">
        <v>151</v>
      </c>
      <c r="X1089">
        <v>5268</v>
      </c>
      <c r="Y1089" t="s">
        <v>1</v>
      </c>
      <c r="Z1089" t="s">
        <v>622</v>
      </c>
      <c r="AA1089" t="s">
        <v>512</v>
      </c>
      <c r="AB1089" t="s">
        <v>623</v>
      </c>
      <c r="AC1089" t="s">
        <v>5</v>
      </c>
      <c r="AD1089">
        <v>1</v>
      </c>
      <c r="AE1089" t="s">
        <v>4</v>
      </c>
      <c r="AF1089">
        <v>0</v>
      </c>
    </row>
    <row r="1090" spans="1:54" x14ac:dyDescent="0.25">
      <c r="A1090" t="str">
        <f t="shared" si="16"/>
        <v>feynman_I_18_4_21962</v>
      </c>
      <c r="B1090" t="s">
        <v>85</v>
      </c>
      <c r="C1090" t="s">
        <v>189</v>
      </c>
      <c r="D1090">
        <v>7200</v>
      </c>
      <c r="E1090" t="s">
        <v>190</v>
      </c>
      <c r="F1090">
        <v>1000000</v>
      </c>
      <c r="G1090" t="s">
        <v>191</v>
      </c>
      <c r="H1090">
        <v>21962</v>
      </c>
      <c r="I1090" t="s">
        <v>192</v>
      </c>
      <c r="J1090">
        <v>1E-3</v>
      </c>
      <c r="K1090" t="s">
        <v>3</v>
      </c>
      <c r="L1090">
        <v>0.99950369999999999</v>
      </c>
      <c r="M1090" t="s">
        <v>2</v>
      </c>
      <c r="N1090">
        <v>1.8903900000000001E-2</v>
      </c>
      <c r="O1090" t="s">
        <v>17</v>
      </c>
      <c r="P1090">
        <v>40</v>
      </c>
      <c r="Q1090" t="s">
        <v>0</v>
      </c>
      <c r="R1090">
        <v>7201.3</v>
      </c>
      <c r="S1090" t="s">
        <v>152</v>
      </c>
      <c r="T1090">
        <v>18</v>
      </c>
      <c r="U1090" t="s">
        <v>153</v>
      </c>
      <c r="V1090">
        <v>515</v>
      </c>
      <c r="W1090" t="s">
        <v>151</v>
      </c>
      <c r="X1090">
        <v>949950</v>
      </c>
      <c r="Y1090" t="s">
        <v>1</v>
      </c>
      <c r="Z1090" t="s">
        <v>2919</v>
      </c>
      <c r="AA1090" t="s">
        <v>512</v>
      </c>
      <c r="AB1090" t="s">
        <v>2920</v>
      </c>
      <c r="AC1090" t="s">
        <v>418</v>
      </c>
      <c r="AD1090" t="s">
        <v>2921</v>
      </c>
      <c r="AE1090" t="s">
        <v>418</v>
      </c>
      <c r="AF1090" t="s">
        <v>2922</v>
      </c>
      <c r="AG1090" t="s">
        <v>421</v>
      </c>
      <c r="AH1090" t="s">
        <v>2923</v>
      </c>
      <c r="AI1090" t="s">
        <v>421</v>
      </c>
      <c r="AJ1090" t="s">
        <v>2924</v>
      </c>
      <c r="AK1090" t="s">
        <v>421</v>
      </c>
      <c r="AL1090" t="s">
        <v>2925</v>
      </c>
      <c r="AM1090" t="s">
        <v>5</v>
      </c>
      <c r="AN1090">
        <v>0.99950240000000001</v>
      </c>
      <c r="AO1090" t="s">
        <v>4</v>
      </c>
      <c r="AP1090">
        <v>1.9043999999999998E-2</v>
      </c>
    </row>
    <row r="1091" spans="1:54" x14ac:dyDescent="0.25">
      <c r="A1091" t="str">
        <f t="shared" si="16"/>
        <v>feynman_II_6_15b_21962</v>
      </c>
      <c r="B1091" t="s">
        <v>115</v>
      </c>
      <c r="C1091" t="s">
        <v>189</v>
      </c>
      <c r="D1091">
        <v>7200</v>
      </c>
      <c r="E1091" t="s">
        <v>190</v>
      </c>
      <c r="F1091">
        <v>1000000</v>
      </c>
      <c r="G1091" t="s">
        <v>191</v>
      </c>
      <c r="H1091">
        <v>21962</v>
      </c>
      <c r="I1091" t="s">
        <v>192</v>
      </c>
      <c r="J1091">
        <v>1E-3</v>
      </c>
      <c r="K1091" t="s">
        <v>3</v>
      </c>
      <c r="L1091">
        <v>1</v>
      </c>
      <c r="M1091" t="s">
        <v>2</v>
      </c>
      <c r="N1091">
        <v>0</v>
      </c>
      <c r="O1091" t="s">
        <v>17</v>
      </c>
      <c r="P1091">
        <v>18</v>
      </c>
      <c r="Q1091" t="s">
        <v>0</v>
      </c>
      <c r="R1091">
        <v>962.4</v>
      </c>
      <c r="S1091" t="s">
        <v>152</v>
      </c>
      <c r="T1091">
        <v>6</v>
      </c>
      <c r="U1091" t="s">
        <v>153</v>
      </c>
      <c r="V1091">
        <v>61</v>
      </c>
      <c r="W1091" t="s">
        <v>151</v>
      </c>
      <c r="X1091">
        <v>148246</v>
      </c>
      <c r="Y1091" t="s">
        <v>1</v>
      </c>
      <c r="Z1091" t="s">
        <v>699</v>
      </c>
      <c r="AA1091" t="s">
        <v>512</v>
      </c>
      <c r="AB1091" t="s">
        <v>700</v>
      </c>
      <c r="AC1091" t="s">
        <v>5</v>
      </c>
      <c r="AD1091">
        <v>1</v>
      </c>
      <c r="AE1091" t="s">
        <v>4</v>
      </c>
      <c r="AF1091">
        <v>0</v>
      </c>
    </row>
    <row r="1092" spans="1:54" x14ac:dyDescent="0.25">
      <c r="A1092" t="str">
        <f t="shared" ref="A1092:A1155" si="17">CONCATENATE(B1092, "_", H1092)</f>
        <v>feynman_I_40_1_21962</v>
      </c>
      <c r="B1092" t="s">
        <v>144</v>
      </c>
      <c r="C1092" t="s">
        <v>189</v>
      </c>
      <c r="D1092">
        <v>7200</v>
      </c>
      <c r="E1092" t="s">
        <v>190</v>
      </c>
      <c r="F1092">
        <v>1000000</v>
      </c>
      <c r="G1092" t="s">
        <v>191</v>
      </c>
      <c r="H1092">
        <v>21962</v>
      </c>
      <c r="I1092" t="s">
        <v>192</v>
      </c>
      <c r="J1092">
        <v>1E-3</v>
      </c>
      <c r="K1092" t="s">
        <v>3</v>
      </c>
      <c r="L1092">
        <v>0.9905062</v>
      </c>
      <c r="M1092" t="s">
        <v>2</v>
      </c>
      <c r="N1092">
        <v>6.3584199999999994E-2</v>
      </c>
      <c r="O1092" t="s">
        <v>17</v>
      </c>
      <c r="P1092">
        <v>30</v>
      </c>
      <c r="Q1092" t="s">
        <v>0</v>
      </c>
      <c r="R1092">
        <v>6592.1</v>
      </c>
      <c r="S1092" t="s">
        <v>152</v>
      </c>
      <c r="T1092">
        <v>9</v>
      </c>
      <c r="U1092" t="s">
        <v>153</v>
      </c>
      <c r="V1092">
        <v>890</v>
      </c>
      <c r="W1092" t="s">
        <v>151</v>
      </c>
      <c r="X1092">
        <v>1001609</v>
      </c>
      <c r="Y1092" t="s">
        <v>1</v>
      </c>
      <c r="Z1092" t="s">
        <v>2926</v>
      </c>
      <c r="AA1092" t="s">
        <v>512</v>
      </c>
      <c r="AB1092" t="s">
        <v>2927</v>
      </c>
      <c r="AC1092" t="s">
        <v>421</v>
      </c>
      <c r="AD1092" t="s">
        <v>2928</v>
      </c>
      <c r="AE1092" t="s">
        <v>418</v>
      </c>
      <c r="AF1092" t="s">
        <v>2929</v>
      </c>
      <c r="AG1092" t="s">
        <v>5</v>
      </c>
      <c r="AH1092">
        <v>0.99069649999999998</v>
      </c>
      <c r="AI1092" t="s">
        <v>4</v>
      </c>
      <c r="AJ1092">
        <v>6.2781100000000006E-2</v>
      </c>
    </row>
    <row r="1093" spans="1:54" x14ac:dyDescent="0.25">
      <c r="A1093" t="str">
        <f t="shared" si="17"/>
        <v>feynman_test_4_28020</v>
      </c>
      <c r="B1093" t="s">
        <v>117</v>
      </c>
      <c r="C1093" t="s">
        <v>189</v>
      </c>
      <c r="D1093">
        <v>7200</v>
      </c>
      <c r="E1093" t="s">
        <v>190</v>
      </c>
      <c r="F1093">
        <v>1000000</v>
      </c>
      <c r="G1093" t="s">
        <v>191</v>
      </c>
      <c r="H1093">
        <v>28020</v>
      </c>
      <c r="I1093" t="s">
        <v>192</v>
      </c>
      <c r="J1093">
        <v>1E-3</v>
      </c>
      <c r="K1093" t="s">
        <v>3</v>
      </c>
      <c r="L1093">
        <v>0.99949140000000003</v>
      </c>
      <c r="M1093" t="s">
        <v>2</v>
      </c>
      <c r="N1093">
        <v>1.1228800000000001E-2</v>
      </c>
      <c r="O1093" t="s">
        <v>17</v>
      </c>
      <c r="P1093">
        <v>34</v>
      </c>
      <c r="Q1093" t="s">
        <v>0</v>
      </c>
      <c r="R1093">
        <v>6398.5</v>
      </c>
      <c r="S1093" t="s">
        <v>152</v>
      </c>
      <c r="T1093">
        <v>4</v>
      </c>
      <c r="U1093" t="s">
        <v>153</v>
      </c>
      <c r="V1093">
        <v>936</v>
      </c>
      <c r="W1093" t="s">
        <v>151</v>
      </c>
      <c r="X1093">
        <v>1001575</v>
      </c>
      <c r="Y1093" t="s">
        <v>1</v>
      </c>
      <c r="Z1093" t="s">
        <v>2930</v>
      </c>
      <c r="AA1093" t="s">
        <v>512</v>
      </c>
      <c r="AB1093" t="s">
        <v>2931</v>
      </c>
      <c r="AC1093" t="s">
        <v>418</v>
      </c>
      <c r="AD1093" t="s">
        <v>463</v>
      </c>
      <c r="AE1093" t="s">
        <v>418</v>
      </c>
      <c r="AF1093" t="s">
        <v>2932</v>
      </c>
      <c r="AG1093" t="s">
        <v>421</v>
      </c>
      <c r="AH1093">
        <v>0.1131014924748</v>
      </c>
      <c r="AI1093" t="s">
        <v>5</v>
      </c>
      <c r="AJ1093">
        <v>0.99947629999999998</v>
      </c>
      <c r="AK1093" t="s">
        <v>4</v>
      </c>
      <c r="AL1093">
        <v>1.13586E-2</v>
      </c>
    </row>
    <row r="1094" spans="1:54" x14ac:dyDescent="0.25">
      <c r="A1094" t="str">
        <f t="shared" si="17"/>
        <v>feynman_I_50_26_14423</v>
      </c>
      <c r="B1094" t="s">
        <v>105</v>
      </c>
      <c r="C1094" t="s">
        <v>189</v>
      </c>
      <c r="D1094">
        <v>7200</v>
      </c>
      <c r="E1094" t="s">
        <v>190</v>
      </c>
      <c r="F1094">
        <v>1000000</v>
      </c>
      <c r="G1094" t="s">
        <v>191</v>
      </c>
      <c r="H1094">
        <v>14423</v>
      </c>
      <c r="I1094" t="s">
        <v>192</v>
      </c>
      <c r="J1094">
        <v>1E-3</v>
      </c>
      <c r="K1094" t="s">
        <v>3</v>
      </c>
      <c r="L1094">
        <v>0.97956069999999995</v>
      </c>
      <c r="M1094" t="s">
        <v>2</v>
      </c>
      <c r="N1094">
        <v>0.28052310000000003</v>
      </c>
      <c r="O1094" t="s">
        <v>17</v>
      </c>
      <c r="P1094">
        <v>144</v>
      </c>
      <c r="Q1094" t="s">
        <v>0</v>
      </c>
      <c r="R1094">
        <v>7203.1</v>
      </c>
      <c r="S1094" t="s">
        <v>152</v>
      </c>
      <c r="T1094">
        <v>3</v>
      </c>
      <c r="U1094" t="s">
        <v>153</v>
      </c>
      <c r="V1094">
        <v>103</v>
      </c>
      <c r="W1094" t="s">
        <v>151</v>
      </c>
      <c r="X1094">
        <v>686311</v>
      </c>
      <c r="Y1094" t="s">
        <v>1</v>
      </c>
      <c r="Z1094" t="e" cm="1">
        <f t="array" aca="1" ref="Z1094" ca="1">-1.8356854119633+(1.2643012869563*X3)+(((0.0124817573455*x0)*pow(X1,2))*pow(X2,2))+(((0.0746868327558*x0)*X1)*X2)+(((-0.245762126504*x0)*X3)*SIN((3.1415926535898*pow(((X1*pow(X2,2))+(X2*pow(X1,2))),0.5))))+((((-0.024963514691*x0)*pow(X1,2))*pow(X2,2))*SIN((2*pow(((X1*pow(X2,2))+(X2*pow(X1,2))),0.5))))+((((-0.098240846135*x0)*pow(X3,2))*COS(((3.1415926535898*LOG(X2))*LOG(pow(X1,2)))))*SIN(pow(((X1*pow(X2,2))+(X2*pow(X1,2))),0.5)))+((((-0.0281690996839*X1)*pow(X2,2))*pow(X3,2))*SIN(X2))+(((((0.0150767366247*x0)*X1)*pow(X2,2))*pow(X3,2))*SIN(X2))</f>
        <v>#NAME?</v>
      </c>
      <c r="AA1094" t="s">
        <v>512</v>
      </c>
      <c r="AB1094" t="s">
        <v>2933</v>
      </c>
      <c r="AC1094" t="s">
        <v>421</v>
      </c>
      <c r="AD1094" t="s">
        <v>2934</v>
      </c>
      <c r="AE1094" t="s">
        <v>418</v>
      </c>
      <c r="AF1094" t="s">
        <v>2935</v>
      </c>
      <c r="AG1094" t="s">
        <v>421</v>
      </c>
      <c r="AH1094" t="s">
        <v>2936</v>
      </c>
      <c r="AI1094" t="s">
        <v>421</v>
      </c>
      <c r="AJ1094" t="s">
        <v>2937</v>
      </c>
      <c r="AK1094" t="s">
        <v>418</v>
      </c>
      <c r="AL1094" t="s">
        <v>2938</v>
      </c>
      <c r="AM1094" t="s">
        <v>421</v>
      </c>
      <c r="AN1094" t="s">
        <v>2936</v>
      </c>
      <c r="AO1094" t="s">
        <v>418</v>
      </c>
      <c r="AP1094" t="s">
        <v>2939</v>
      </c>
      <c r="AQ1094" t="s">
        <v>421</v>
      </c>
      <c r="AR1094" t="s">
        <v>2940</v>
      </c>
      <c r="AS1094" t="s">
        <v>418</v>
      </c>
      <c r="AT1094" t="s">
        <v>2941</v>
      </c>
      <c r="AU1094" t="s">
        <v>421</v>
      </c>
      <c r="AV1094" t="s">
        <v>2942</v>
      </c>
      <c r="AW1094" t="s">
        <v>418</v>
      </c>
      <c r="AX1094">
        <v>1.8356854119632999</v>
      </c>
      <c r="AY1094" t="s">
        <v>5</v>
      </c>
      <c r="AZ1094">
        <v>0.97972530000000002</v>
      </c>
      <c r="BA1094" t="s">
        <v>4</v>
      </c>
      <c r="BB1094">
        <v>0.2805359</v>
      </c>
    </row>
    <row r="1095" spans="1:54" x14ac:dyDescent="0.25">
      <c r="A1095" t="str">
        <f t="shared" si="17"/>
        <v>feynman_test_5_14423</v>
      </c>
      <c r="B1095" t="s">
        <v>94</v>
      </c>
      <c r="C1095" t="s">
        <v>189</v>
      </c>
      <c r="D1095">
        <v>7200</v>
      </c>
      <c r="E1095" t="s">
        <v>190</v>
      </c>
      <c r="F1095">
        <v>1000000</v>
      </c>
      <c r="G1095" t="s">
        <v>191</v>
      </c>
      <c r="H1095">
        <v>14423</v>
      </c>
      <c r="I1095" t="s">
        <v>192</v>
      </c>
      <c r="J1095">
        <v>1E-3</v>
      </c>
      <c r="K1095" t="s">
        <v>3</v>
      </c>
      <c r="L1095">
        <v>1</v>
      </c>
      <c r="M1095" t="s">
        <v>2</v>
      </c>
      <c r="N1095">
        <v>0</v>
      </c>
      <c r="O1095" t="s">
        <v>17</v>
      </c>
      <c r="P1095">
        <v>22</v>
      </c>
      <c r="Q1095" t="s">
        <v>0</v>
      </c>
      <c r="R1095">
        <v>325.89999999999998</v>
      </c>
      <c r="S1095" t="s">
        <v>152</v>
      </c>
      <c r="T1095">
        <v>3</v>
      </c>
      <c r="U1095" t="s">
        <v>153</v>
      </c>
      <c r="V1095">
        <v>28</v>
      </c>
      <c r="W1095" t="s">
        <v>151</v>
      </c>
      <c r="X1095">
        <v>54353</v>
      </c>
      <c r="Y1095" t="s">
        <v>1</v>
      </c>
      <c r="Z1095" t="s">
        <v>2657</v>
      </c>
      <c r="AA1095" t="s">
        <v>512</v>
      </c>
      <c r="AB1095" t="s">
        <v>2658</v>
      </c>
      <c r="AC1095" t="s">
        <v>421</v>
      </c>
      <c r="AD1095" t="s">
        <v>2659</v>
      </c>
      <c r="AE1095" t="s">
        <v>5</v>
      </c>
      <c r="AF1095">
        <v>1</v>
      </c>
      <c r="AG1095" t="s">
        <v>4</v>
      </c>
      <c r="AH1095">
        <v>0</v>
      </c>
    </row>
    <row r="1096" spans="1:54" x14ac:dyDescent="0.25">
      <c r="A1096" t="str">
        <f t="shared" si="17"/>
        <v>feynman_II_35_21_14423</v>
      </c>
      <c r="B1096" t="s">
        <v>121</v>
      </c>
      <c r="C1096" t="s">
        <v>189</v>
      </c>
      <c r="D1096">
        <v>7200</v>
      </c>
      <c r="E1096" t="s">
        <v>190</v>
      </c>
      <c r="F1096">
        <v>1000000</v>
      </c>
      <c r="G1096" t="s">
        <v>191</v>
      </c>
      <c r="H1096">
        <v>14423</v>
      </c>
      <c r="I1096" t="s">
        <v>192</v>
      </c>
      <c r="J1096">
        <v>1E-3</v>
      </c>
      <c r="K1096" t="s">
        <v>3</v>
      </c>
      <c r="L1096">
        <v>0.99999130000000003</v>
      </c>
      <c r="M1096" t="s">
        <v>2</v>
      </c>
      <c r="N1096">
        <v>1.4843E-2</v>
      </c>
      <c r="O1096" t="s">
        <v>17</v>
      </c>
      <c r="P1096">
        <v>39</v>
      </c>
      <c r="Q1096" t="s">
        <v>0</v>
      </c>
      <c r="R1096">
        <v>6763.4</v>
      </c>
      <c r="S1096" t="s">
        <v>152</v>
      </c>
      <c r="T1096">
        <v>11</v>
      </c>
      <c r="U1096" t="s">
        <v>153</v>
      </c>
      <c r="V1096">
        <v>1081</v>
      </c>
      <c r="W1096" t="s">
        <v>151</v>
      </c>
      <c r="X1096">
        <v>1002354</v>
      </c>
      <c r="Y1096" t="s">
        <v>1</v>
      </c>
      <c r="Z1096" t="s">
        <v>2943</v>
      </c>
      <c r="AA1096" t="s">
        <v>512</v>
      </c>
      <c r="AB1096" t="s">
        <v>2944</v>
      </c>
      <c r="AC1096" t="s">
        <v>421</v>
      </c>
      <c r="AD1096" t="s">
        <v>435</v>
      </c>
      <c r="AE1096" t="s">
        <v>421</v>
      </c>
      <c r="AF1096" t="s">
        <v>2945</v>
      </c>
      <c r="AG1096" t="s">
        <v>421</v>
      </c>
      <c r="AH1096" t="s">
        <v>2946</v>
      </c>
      <c r="AI1096" t="s">
        <v>5</v>
      </c>
      <c r="AJ1096">
        <v>0.99999059999999995</v>
      </c>
      <c r="AK1096" t="s">
        <v>4</v>
      </c>
      <c r="AL1096">
        <v>1.5450800000000001E-2</v>
      </c>
    </row>
    <row r="1097" spans="1:54" x14ac:dyDescent="0.25">
      <c r="A1097" t="str">
        <f t="shared" si="17"/>
        <v>feynman_I_6_2b_28020</v>
      </c>
      <c r="B1097" t="s">
        <v>65</v>
      </c>
      <c r="C1097" t="s">
        <v>189</v>
      </c>
      <c r="D1097">
        <v>7200</v>
      </c>
      <c r="E1097" t="s">
        <v>190</v>
      </c>
      <c r="F1097">
        <v>1000000</v>
      </c>
      <c r="G1097" t="s">
        <v>191</v>
      </c>
      <c r="H1097">
        <v>28020</v>
      </c>
      <c r="I1097" t="s">
        <v>192</v>
      </c>
      <c r="J1097">
        <v>1E-3</v>
      </c>
      <c r="K1097" t="s">
        <v>3</v>
      </c>
      <c r="L1097">
        <v>0.99620359999999997</v>
      </c>
      <c r="M1097" t="s">
        <v>2</v>
      </c>
      <c r="N1097">
        <v>3.7027000000000002E-3</v>
      </c>
      <c r="O1097" t="s">
        <v>17</v>
      </c>
      <c r="P1097">
        <v>29</v>
      </c>
      <c r="Q1097" t="s">
        <v>0</v>
      </c>
      <c r="R1097">
        <v>6238.7</v>
      </c>
      <c r="S1097" t="s">
        <v>152</v>
      </c>
      <c r="T1097">
        <v>15</v>
      </c>
      <c r="U1097" t="s">
        <v>153</v>
      </c>
      <c r="V1097">
        <v>777</v>
      </c>
      <c r="W1097" t="s">
        <v>151</v>
      </c>
      <c r="X1097">
        <v>1000811</v>
      </c>
      <c r="Y1097" t="s">
        <v>1</v>
      </c>
      <c r="Z1097" t="s">
        <v>2947</v>
      </c>
      <c r="AA1097" t="s">
        <v>512</v>
      </c>
      <c r="AB1097" t="s">
        <v>2948</v>
      </c>
      <c r="AC1097" t="s">
        <v>418</v>
      </c>
      <c r="AD1097" t="s">
        <v>2949</v>
      </c>
      <c r="AE1097" t="s">
        <v>418</v>
      </c>
      <c r="AF1097" t="s">
        <v>2950</v>
      </c>
      <c r="AG1097" t="s">
        <v>421</v>
      </c>
      <c r="AH1097" t="s">
        <v>474</v>
      </c>
      <c r="AI1097" t="s">
        <v>421</v>
      </c>
      <c r="AJ1097" t="s">
        <v>2951</v>
      </c>
      <c r="AK1097" t="s">
        <v>421</v>
      </c>
      <c r="AL1097" t="s">
        <v>1003</v>
      </c>
      <c r="AM1097" t="s">
        <v>421</v>
      </c>
      <c r="AN1097">
        <v>0.38384328418410002</v>
      </c>
      <c r="AO1097" t="s">
        <v>5</v>
      </c>
      <c r="AP1097">
        <v>0.99606130000000004</v>
      </c>
      <c r="AQ1097" t="s">
        <v>4</v>
      </c>
      <c r="AR1097">
        <v>3.7731000000000002E-3</v>
      </c>
    </row>
    <row r="1098" spans="1:54" x14ac:dyDescent="0.25">
      <c r="A1098" t="str">
        <f t="shared" si="17"/>
        <v>feynman_test_11_21962</v>
      </c>
      <c r="B1098" t="s">
        <v>91</v>
      </c>
      <c r="C1098" t="s">
        <v>189</v>
      </c>
      <c r="D1098">
        <v>7200</v>
      </c>
      <c r="E1098" t="s">
        <v>190</v>
      </c>
      <c r="F1098">
        <v>1000000</v>
      </c>
      <c r="G1098" t="s">
        <v>191</v>
      </c>
      <c r="H1098">
        <v>21962</v>
      </c>
      <c r="I1098" t="s">
        <v>192</v>
      </c>
      <c r="J1098">
        <v>1E-3</v>
      </c>
      <c r="K1098" t="s">
        <v>3</v>
      </c>
      <c r="L1098">
        <v>0.98665579999999997</v>
      </c>
      <c r="M1098" t="s">
        <v>2</v>
      </c>
      <c r="N1098">
        <v>0.11974369999999999</v>
      </c>
      <c r="O1098" t="s">
        <v>17</v>
      </c>
      <c r="P1098">
        <v>34</v>
      </c>
      <c r="Q1098" t="s">
        <v>0</v>
      </c>
      <c r="R1098">
        <v>6960.4</v>
      </c>
      <c r="S1098" t="s">
        <v>152</v>
      </c>
      <c r="T1098">
        <v>3</v>
      </c>
      <c r="U1098" t="s">
        <v>153</v>
      </c>
      <c r="V1098">
        <v>722</v>
      </c>
      <c r="W1098" t="s">
        <v>151</v>
      </c>
      <c r="X1098">
        <v>1000909</v>
      </c>
      <c r="Y1098" t="s">
        <v>1</v>
      </c>
      <c r="Z1098" t="s">
        <v>2952</v>
      </c>
      <c r="AA1098" t="s">
        <v>512</v>
      </c>
      <c r="AB1098" t="s">
        <v>2953</v>
      </c>
      <c r="AC1098" t="s">
        <v>418</v>
      </c>
      <c r="AD1098" t="s">
        <v>2954</v>
      </c>
      <c r="AE1098" t="s">
        <v>418</v>
      </c>
      <c r="AF1098" t="s">
        <v>2955</v>
      </c>
      <c r="AG1098" t="s">
        <v>421</v>
      </c>
      <c r="AH1098" t="s">
        <v>2956</v>
      </c>
      <c r="AI1098" t="s">
        <v>418</v>
      </c>
      <c r="AJ1098" t="s">
        <v>2957</v>
      </c>
      <c r="AK1098" t="s">
        <v>5</v>
      </c>
      <c r="AL1098">
        <v>0.98669969999999996</v>
      </c>
      <c r="AM1098" t="s">
        <v>4</v>
      </c>
      <c r="AN1098">
        <v>0.1199371</v>
      </c>
    </row>
    <row r="1099" spans="1:54" x14ac:dyDescent="0.25">
      <c r="A1099" t="str">
        <f t="shared" si="17"/>
        <v>feynman_test_13_4426</v>
      </c>
      <c r="B1099" t="s">
        <v>132</v>
      </c>
      <c r="C1099" t="s">
        <v>189</v>
      </c>
      <c r="D1099">
        <v>7200</v>
      </c>
      <c r="E1099" t="s">
        <v>190</v>
      </c>
      <c r="F1099">
        <v>1000000</v>
      </c>
      <c r="G1099" t="s">
        <v>191</v>
      </c>
      <c r="H1099">
        <v>4426</v>
      </c>
      <c r="I1099" t="s">
        <v>192</v>
      </c>
      <c r="J1099">
        <v>1E-3</v>
      </c>
      <c r="K1099" t="s">
        <v>3</v>
      </c>
      <c r="L1099">
        <v>0.99263489999999999</v>
      </c>
      <c r="M1099" t="s">
        <v>2</v>
      </c>
      <c r="N1099">
        <v>1.3113999999999999E-3</v>
      </c>
      <c r="O1099" t="s">
        <v>17</v>
      </c>
      <c r="P1099">
        <v>33</v>
      </c>
      <c r="Q1099" t="s">
        <v>0</v>
      </c>
      <c r="R1099">
        <v>5940.2</v>
      </c>
      <c r="S1099" t="s">
        <v>152</v>
      </c>
      <c r="T1099">
        <v>17</v>
      </c>
      <c r="U1099" t="s">
        <v>153</v>
      </c>
      <c r="V1099">
        <v>956</v>
      </c>
      <c r="W1099" t="s">
        <v>151</v>
      </c>
      <c r="X1099">
        <v>1001787</v>
      </c>
      <c r="Y1099" t="s">
        <v>1</v>
      </c>
      <c r="Z1099" t="s">
        <v>2958</v>
      </c>
      <c r="AA1099" t="s">
        <v>512</v>
      </c>
      <c r="AB1099" t="s">
        <v>2959</v>
      </c>
      <c r="AC1099" t="s">
        <v>421</v>
      </c>
      <c r="AD1099" t="s">
        <v>2960</v>
      </c>
      <c r="AE1099" t="s">
        <v>421</v>
      </c>
      <c r="AF1099" t="s">
        <v>674</v>
      </c>
      <c r="AG1099" t="s">
        <v>5</v>
      </c>
      <c r="AH1099">
        <v>0.9907087</v>
      </c>
      <c r="AI1099" t="s">
        <v>4</v>
      </c>
      <c r="AJ1099">
        <v>1.4972E-3</v>
      </c>
    </row>
    <row r="1100" spans="1:54" x14ac:dyDescent="0.25">
      <c r="A1100" t="str">
        <f t="shared" si="17"/>
        <v>feynman_III_14_14_21962</v>
      </c>
      <c r="B1100" t="s">
        <v>119</v>
      </c>
      <c r="C1100" t="s">
        <v>189</v>
      </c>
      <c r="D1100">
        <v>7200</v>
      </c>
      <c r="E1100" t="s">
        <v>190</v>
      </c>
      <c r="F1100">
        <v>1000000</v>
      </c>
      <c r="G1100" t="s">
        <v>191</v>
      </c>
      <c r="H1100">
        <v>21962</v>
      </c>
      <c r="I1100" t="s">
        <v>192</v>
      </c>
      <c r="J1100">
        <v>1E-3</v>
      </c>
      <c r="K1100" t="s">
        <v>3</v>
      </c>
      <c r="L1100">
        <v>0.9998416</v>
      </c>
      <c r="M1100" t="s">
        <v>2</v>
      </c>
      <c r="N1100">
        <v>8.69143E-2</v>
      </c>
      <c r="O1100" t="s">
        <v>17</v>
      </c>
      <c r="P1100">
        <v>71</v>
      </c>
      <c r="Q1100" t="s">
        <v>0</v>
      </c>
      <c r="R1100">
        <v>6744.8</v>
      </c>
      <c r="S1100" t="s">
        <v>152</v>
      </c>
      <c r="T1100">
        <v>8</v>
      </c>
      <c r="U1100" t="s">
        <v>153</v>
      </c>
      <c r="V1100">
        <v>213</v>
      </c>
      <c r="W1100" t="s">
        <v>151</v>
      </c>
      <c r="X1100">
        <v>1000007</v>
      </c>
      <c r="Y1100" t="s">
        <v>1</v>
      </c>
      <c r="Z1100" t="s">
        <v>2961</v>
      </c>
      <c r="AA1100" t="s">
        <v>512</v>
      </c>
      <c r="AB1100" t="s">
        <v>2962</v>
      </c>
      <c r="AC1100" t="s">
        <v>421</v>
      </c>
      <c r="AD1100" t="s">
        <v>2963</v>
      </c>
      <c r="AE1100" t="s">
        <v>421</v>
      </c>
      <c r="AF1100" t="s">
        <v>2964</v>
      </c>
      <c r="AG1100" t="s">
        <v>421</v>
      </c>
      <c r="AH1100" t="s">
        <v>2965</v>
      </c>
      <c r="AI1100" t="s">
        <v>421</v>
      </c>
      <c r="AJ1100">
        <v>3.4974801915000002E-3</v>
      </c>
      <c r="AK1100" t="s">
        <v>5</v>
      </c>
      <c r="AL1100">
        <v>0.99977970000000005</v>
      </c>
      <c r="AM1100" t="s">
        <v>4</v>
      </c>
      <c r="AN1100">
        <v>0.1017574</v>
      </c>
    </row>
    <row r="1101" spans="1:54" x14ac:dyDescent="0.25">
      <c r="A1101" t="str">
        <f t="shared" si="17"/>
        <v>feynman_I_41_16_14423</v>
      </c>
      <c r="B1101" t="s">
        <v>125</v>
      </c>
      <c r="C1101" t="s">
        <v>189</v>
      </c>
      <c r="D1101">
        <v>7200</v>
      </c>
      <c r="E1101" t="s">
        <v>190</v>
      </c>
      <c r="F1101">
        <v>1000000</v>
      </c>
      <c r="G1101" t="s">
        <v>191</v>
      </c>
      <c r="H1101">
        <v>14423</v>
      </c>
      <c r="I1101" t="s">
        <v>192</v>
      </c>
      <c r="J1101">
        <v>1E-3</v>
      </c>
      <c r="K1101" t="s">
        <v>3</v>
      </c>
      <c r="L1101">
        <v>0.99996850000000004</v>
      </c>
      <c r="M1101" t="s">
        <v>2</v>
      </c>
      <c r="N1101">
        <v>1.6769699999999998E-2</v>
      </c>
      <c r="O1101" t="s">
        <v>17</v>
      </c>
      <c r="P1101">
        <v>26</v>
      </c>
      <c r="Q1101" t="s">
        <v>0</v>
      </c>
      <c r="R1101">
        <v>5517.3</v>
      </c>
      <c r="S1101" t="s">
        <v>152</v>
      </c>
      <c r="T1101">
        <v>3</v>
      </c>
      <c r="U1101" t="s">
        <v>153</v>
      </c>
      <c r="V1101">
        <v>885</v>
      </c>
      <c r="W1101" t="s">
        <v>151</v>
      </c>
      <c r="X1101">
        <v>1001106</v>
      </c>
      <c r="Y1101" t="s">
        <v>1</v>
      </c>
      <c r="Z1101" t="s">
        <v>2966</v>
      </c>
      <c r="AA1101" t="s">
        <v>512</v>
      </c>
      <c r="AB1101" t="s">
        <v>2967</v>
      </c>
      <c r="AC1101" t="s">
        <v>418</v>
      </c>
      <c r="AD1101" t="s">
        <v>2968</v>
      </c>
      <c r="AE1101" t="s">
        <v>5</v>
      </c>
      <c r="AF1101">
        <v>0.9999673</v>
      </c>
      <c r="AG1101" t="s">
        <v>4</v>
      </c>
      <c r="AH1101">
        <v>1.7060599999999999E-2</v>
      </c>
    </row>
    <row r="1102" spans="1:54" x14ac:dyDescent="0.25">
      <c r="A1102" t="str">
        <f t="shared" si="17"/>
        <v>feynman_test_8_28020</v>
      </c>
      <c r="B1102" t="s">
        <v>87</v>
      </c>
      <c r="C1102" t="s">
        <v>189</v>
      </c>
      <c r="D1102">
        <v>7200</v>
      </c>
      <c r="E1102" t="s">
        <v>190</v>
      </c>
      <c r="F1102">
        <v>1000000</v>
      </c>
      <c r="G1102" t="s">
        <v>191</v>
      </c>
      <c r="H1102">
        <v>28020</v>
      </c>
      <c r="I1102" t="s">
        <v>192</v>
      </c>
      <c r="J1102">
        <v>1E-3</v>
      </c>
      <c r="K1102" t="s">
        <v>3</v>
      </c>
      <c r="L1102">
        <v>0.99642969999999997</v>
      </c>
      <c r="M1102" t="s">
        <v>2</v>
      </c>
      <c r="N1102">
        <v>2.6901600000000001E-2</v>
      </c>
      <c r="O1102" t="s">
        <v>17</v>
      </c>
      <c r="P1102">
        <v>29</v>
      </c>
      <c r="Q1102" t="s">
        <v>0</v>
      </c>
      <c r="R1102">
        <v>6121.7</v>
      </c>
      <c r="S1102" t="s">
        <v>152</v>
      </c>
      <c r="T1102">
        <v>9</v>
      </c>
      <c r="U1102" t="s">
        <v>153</v>
      </c>
      <c r="V1102">
        <v>920</v>
      </c>
      <c r="W1102" t="s">
        <v>151</v>
      </c>
      <c r="X1102">
        <v>1001200</v>
      </c>
      <c r="Y1102" t="s">
        <v>1</v>
      </c>
      <c r="Z1102" t="e" cm="1">
        <f t="array" aca="1" ref="Z1102" ca="1">-0.1379602444255+((1.4315605422832*x0)*SIN(pow(0.4349655341112,(pow(X2,-1)*pow(((-1*pow(X1,-1))+((x0*X3)*pow(X1,-1))),0.5)))))</f>
        <v>#NAME?</v>
      </c>
      <c r="AA1102" t="s">
        <v>512</v>
      </c>
      <c r="AB1102" t="s">
        <v>2969</v>
      </c>
      <c r="AC1102" t="s">
        <v>418</v>
      </c>
      <c r="AD1102" t="s">
        <v>2970</v>
      </c>
      <c r="AE1102" t="s">
        <v>418</v>
      </c>
      <c r="AF1102">
        <v>0.13796024442550001</v>
      </c>
      <c r="AG1102" t="s">
        <v>5</v>
      </c>
      <c r="AH1102">
        <v>0.99639549999999999</v>
      </c>
      <c r="AI1102" t="s">
        <v>4</v>
      </c>
      <c r="AJ1102">
        <v>2.6929700000000001E-2</v>
      </c>
    </row>
    <row r="1103" spans="1:54" x14ac:dyDescent="0.25">
      <c r="A1103" t="str">
        <f t="shared" si="17"/>
        <v>feynman_II_11_27_14423</v>
      </c>
      <c r="B1103" t="s">
        <v>112</v>
      </c>
      <c r="C1103" t="s">
        <v>189</v>
      </c>
      <c r="D1103">
        <v>7200</v>
      </c>
      <c r="E1103" t="s">
        <v>190</v>
      </c>
      <c r="F1103">
        <v>1000000</v>
      </c>
      <c r="G1103" t="s">
        <v>191</v>
      </c>
      <c r="H1103">
        <v>14423</v>
      </c>
      <c r="I1103" t="s">
        <v>192</v>
      </c>
      <c r="J1103">
        <v>1E-3</v>
      </c>
      <c r="K1103" t="s">
        <v>3</v>
      </c>
      <c r="L1103">
        <v>0.99990559999999995</v>
      </c>
      <c r="M1103" t="s">
        <v>2</v>
      </c>
      <c r="N1103">
        <v>6.8152999999999998E-3</v>
      </c>
      <c r="O1103" t="s">
        <v>17</v>
      </c>
      <c r="P1103">
        <v>24</v>
      </c>
      <c r="Q1103" t="s">
        <v>0</v>
      </c>
      <c r="R1103">
        <v>5511.6</v>
      </c>
      <c r="S1103" t="s">
        <v>152</v>
      </c>
      <c r="T1103">
        <v>4</v>
      </c>
      <c r="U1103" t="s">
        <v>153</v>
      </c>
      <c r="V1103">
        <v>712</v>
      </c>
      <c r="W1103" t="s">
        <v>151</v>
      </c>
      <c r="X1103">
        <v>1000557</v>
      </c>
      <c r="Y1103" t="s">
        <v>1</v>
      </c>
      <c r="Z1103" t="s">
        <v>2971</v>
      </c>
      <c r="AA1103" t="s">
        <v>512</v>
      </c>
      <c r="AB1103" t="s">
        <v>2972</v>
      </c>
      <c r="AC1103" t="s">
        <v>421</v>
      </c>
      <c r="AD1103" t="s">
        <v>2973</v>
      </c>
      <c r="AE1103" t="s">
        <v>421</v>
      </c>
      <c r="AF1103">
        <v>6.6398214729000002E-3</v>
      </c>
      <c r="AG1103" t="s">
        <v>5</v>
      </c>
      <c r="AH1103">
        <v>0.99990670000000004</v>
      </c>
      <c r="AI1103" t="s">
        <v>4</v>
      </c>
      <c r="AJ1103">
        <v>6.7380000000000001E-3</v>
      </c>
    </row>
    <row r="1104" spans="1:54" x14ac:dyDescent="0.25">
      <c r="A1104" t="str">
        <f t="shared" si="17"/>
        <v>feynman_III_9_52_21962</v>
      </c>
      <c r="B1104" t="s">
        <v>141</v>
      </c>
      <c r="C1104" t="s">
        <v>189</v>
      </c>
      <c r="D1104">
        <v>7200</v>
      </c>
      <c r="E1104" t="s">
        <v>190</v>
      </c>
      <c r="F1104">
        <v>1000000</v>
      </c>
      <c r="G1104" t="s">
        <v>191</v>
      </c>
      <c r="H1104">
        <v>21962</v>
      </c>
      <c r="I1104" t="s">
        <v>192</v>
      </c>
      <c r="J1104">
        <v>1E-3</v>
      </c>
      <c r="K1104" t="s">
        <v>3</v>
      </c>
      <c r="L1104">
        <v>0.93250920000000004</v>
      </c>
      <c r="M1104" t="s">
        <v>2</v>
      </c>
      <c r="N1104">
        <v>3.7289382999999998</v>
      </c>
      <c r="O1104" t="s">
        <v>17</v>
      </c>
      <c r="P1104">
        <v>129</v>
      </c>
      <c r="Q1104" t="s">
        <v>0</v>
      </c>
      <c r="R1104">
        <v>7203.9</v>
      </c>
      <c r="S1104" t="s">
        <v>152</v>
      </c>
      <c r="T1104">
        <v>12</v>
      </c>
      <c r="U1104" t="s">
        <v>153</v>
      </c>
      <c r="V1104">
        <v>198</v>
      </c>
      <c r="W1104" t="s">
        <v>151</v>
      </c>
      <c r="X1104">
        <v>846087</v>
      </c>
      <c r="Y1104" t="s">
        <v>1</v>
      </c>
      <c r="Z1104" t="e" cm="1">
        <f t="array" aca="1" ref="Z1104" ca="1">-2.4684431471829+(6.1804871489107*X2)+((-0.9177867815445*X1)*COS(((6.2831853071796*X4)*SIN(pow(X5,-1)))))+((-0.1417419925541*pow(X4,2))*COS((X4*SIN((X4*pow(X5,-1))))))+((-1.8172234265553*X2)*X5)+(((5.6785821364112*x0)*X1)*pow(X3,-1))+((((3.3590052344608*X2)*X4)*pow((X3*X5),-0.5))*COS((X4*SIN(pow(X5,-1)))))+(((((0.3707779693168*X1)*X5)*pow(X2,2))*pow(X3,-1))*COS(((6.2831853071796*X4)*SIN(pow(X5,-1)))))+(((((-0.3811411750371*pow(x0,2))*pow(X3,-1))*pow((X1+pow(X4,-1)),2))*COS(((3.1415926535898*X4)*SIN(pow(X5,-1)))))*LOG(pow(X2,2)))</f>
        <v>#NAME?</v>
      </c>
      <c r="AA1104" t="s">
        <v>512</v>
      </c>
      <c r="AB1104" t="s">
        <v>2974</v>
      </c>
      <c r="AC1104" t="s">
        <v>418</v>
      </c>
      <c r="AD1104" t="s">
        <v>2975</v>
      </c>
      <c r="AE1104" t="s">
        <v>421</v>
      </c>
      <c r="AF1104" t="s">
        <v>2976</v>
      </c>
      <c r="AG1104" t="s">
        <v>421</v>
      </c>
      <c r="AH1104" t="s">
        <v>2977</v>
      </c>
      <c r="AI1104" t="s">
        <v>418</v>
      </c>
      <c r="AJ1104" t="s">
        <v>2978</v>
      </c>
      <c r="AK1104" t="s">
        <v>421</v>
      </c>
      <c r="AL1104" t="s">
        <v>2979</v>
      </c>
      <c r="AM1104" t="s">
        <v>418</v>
      </c>
      <c r="AN1104" t="s">
        <v>2980</v>
      </c>
      <c r="AO1104" t="s">
        <v>421</v>
      </c>
      <c r="AP1104" t="s">
        <v>2981</v>
      </c>
      <c r="AQ1104" t="s">
        <v>418</v>
      </c>
      <c r="AR1104" t="s">
        <v>2982</v>
      </c>
      <c r="AS1104" t="s">
        <v>418</v>
      </c>
      <c r="AT1104">
        <v>2.4684431471828998</v>
      </c>
      <c r="AU1104" t="s">
        <v>5</v>
      </c>
      <c r="AV1104">
        <v>0.93669690000000005</v>
      </c>
      <c r="AW1104" t="s">
        <v>4</v>
      </c>
      <c r="AX1104">
        <v>3.6046022999999998</v>
      </c>
    </row>
    <row r="1105" spans="1:48" x14ac:dyDescent="0.25">
      <c r="A1105" t="str">
        <f t="shared" si="17"/>
        <v>feynman_III_10_19_21962</v>
      </c>
      <c r="B1105" t="s">
        <v>103</v>
      </c>
      <c r="C1105" t="s">
        <v>189</v>
      </c>
      <c r="D1105">
        <v>7200</v>
      </c>
      <c r="E1105" t="s">
        <v>190</v>
      </c>
      <c r="F1105">
        <v>1000000</v>
      </c>
      <c r="G1105" t="s">
        <v>191</v>
      </c>
      <c r="H1105">
        <v>21962</v>
      </c>
      <c r="I1105" t="s">
        <v>192</v>
      </c>
      <c r="J1105">
        <v>1E-3</v>
      </c>
      <c r="K1105" t="s">
        <v>3</v>
      </c>
      <c r="L1105">
        <v>0.99992840000000005</v>
      </c>
      <c r="M1105" t="s">
        <v>2</v>
      </c>
      <c r="N1105">
        <v>6.1542600000000003E-2</v>
      </c>
      <c r="O1105" t="s">
        <v>17</v>
      </c>
      <c r="P1105">
        <v>50</v>
      </c>
      <c r="Q1105" t="s">
        <v>0</v>
      </c>
      <c r="R1105">
        <v>7200.8</v>
      </c>
      <c r="S1105" t="s">
        <v>152</v>
      </c>
      <c r="T1105">
        <v>12</v>
      </c>
      <c r="U1105" t="s">
        <v>153</v>
      </c>
      <c r="V1105">
        <v>296</v>
      </c>
      <c r="W1105" t="s">
        <v>151</v>
      </c>
      <c r="X1105">
        <v>918303</v>
      </c>
      <c r="Y1105" t="s">
        <v>1</v>
      </c>
      <c r="Z1105" t="s">
        <v>2983</v>
      </c>
      <c r="AA1105" t="s">
        <v>512</v>
      </c>
      <c r="AB1105" t="e" cm="1">
        <f t="array" ref="AB1105">-0.1100248250588*x0*X1</f>
        <v>#NAME?</v>
      </c>
      <c r="AC1105" t="s">
        <v>421</v>
      </c>
      <c r="AD1105" t="s">
        <v>2984</v>
      </c>
      <c r="AE1105" t="s">
        <v>421</v>
      </c>
      <c r="AF1105" t="s">
        <v>474</v>
      </c>
      <c r="AG1105" t="s">
        <v>421</v>
      </c>
      <c r="AH1105" t="s">
        <v>460</v>
      </c>
      <c r="AI1105" t="s">
        <v>421</v>
      </c>
      <c r="AJ1105" t="s">
        <v>2985</v>
      </c>
      <c r="AK1105" t="s">
        <v>418</v>
      </c>
      <c r="AL1105" t="s">
        <v>2986</v>
      </c>
      <c r="AM1105" t="s">
        <v>421</v>
      </c>
      <c r="AN1105" t="s">
        <v>2987</v>
      </c>
      <c r="AO1105" t="s">
        <v>421</v>
      </c>
      <c r="AP1105" t="s">
        <v>460</v>
      </c>
      <c r="AQ1105" t="s">
        <v>421</v>
      </c>
      <c r="AR1105">
        <v>1.94198104224E-2</v>
      </c>
      <c r="AS1105" t="s">
        <v>5</v>
      </c>
      <c r="AT1105">
        <v>0.99992709999999996</v>
      </c>
      <c r="AU1105" t="s">
        <v>4</v>
      </c>
      <c r="AV1105">
        <v>6.1813899999999998E-2</v>
      </c>
    </row>
    <row r="1106" spans="1:48" x14ac:dyDescent="0.25">
      <c r="A1106" t="str">
        <f t="shared" si="17"/>
        <v>feynman_test_14_28020</v>
      </c>
      <c r="B1106" t="s">
        <v>131</v>
      </c>
      <c r="C1106" t="s">
        <v>189</v>
      </c>
      <c r="D1106">
        <v>7200</v>
      </c>
      <c r="E1106" t="s">
        <v>190</v>
      </c>
      <c r="F1106">
        <v>1000000</v>
      </c>
      <c r="G1106" t="s">
        <v>191</v>
      </c>
      <c r="H1106">
        <v>28020</v>
      </c>
      <c r="I1106" t="s">
        <v>192</v>
      </c>
      <c r="J1106">
        <v>1E-3</v>
      </c>
      <c r="K1106" t="s">
        <v>3</v>
      </c>
      <c r="L1106">
        <v>0.99999660000000001</v>
      </c>
      <c r="M1106" t="s">
        <v>2</v>
      </c>
      <c r="N1106">
        <v>2.4230499999999999E-2</v>
      </c>
      <c r="O1106" t="s">
        <v>17</v>
      </c>
      <c r="P1106">
        <v>45</v>
      </c>
      <c r="Q1106" t="s">
        <v>0</v>
      </c>
      <c r="R1106">
        <v>6534.2</v>
      </c>
      <c r="S1106" t="s">
        <v>152</v>
      </c>
      <c r="T1106">
        <v>6</v>
      </c>
      <c r="U1106" t="s">
        <v>153</v>
      </c>
      <c r="V1106">
        <v>1000</v>
      </c>
      <c r="W1106" t="s">
        <v>151</v>
      </c>
      <c r="X1106">
        <v>1002081</v>
      </c>
      <c r="Y1106" t="s">
        <v>1</v>
      </c>
      <c r="Z1106" t="s">
        <v>2988</v>
      </c>
      <c r="AA1106" t="s">
        <v>512</v>
      </c>
      <c r="AB1106" t="s">
        <v>2989</v>
      </c>
      <c r="AC1106" t="s">
        <v>421</v>
      </c>
      <c r="AD1106" t="s">
        <v>2990</v>
      </c>
      <c r="AE1106" t="s">
        <v>418</v>
      </c>
      <c r="AF1106" t="s">
        <v>2991</v>
      </c>
      <c r="AG1106" t="s">
        <v>5</v>
      </c>
      <c r="AH1106">
        <v>0.99999729999999998</v>
      </c>
      <c r="AI1106" t="s">
        <v>4</v>
      </c>
      <c r="AJ1106">
        <v>2.1697500000000002E-2</v>
      </c>
    </row>
    <row r="1107" spans="1:48" x14ac:dyDescent="0.25">
      <c r="A1107" t="str">
        <f t="shared" si="17"/>
        <v>feynman_test_17_28020</v>
      </c>
      <c r="B1107" t="s">
        <v>145</v>
      </c>
      <c r="C1107" t="s">
        <v>189</v>
      </c>
      <c r="D1107">
        <v>7200</v>
      </c>
      <c r="E1107" t="s">
        <v>190</v>
      </c>
      <c r="F1107">
        <v>1000000</v>
      </c>
      <c r="G1107" t="s">
        <v>191</v>
      </c>
      <c r="H1107">
        <v>28020</v>
      </c>
      <c r="I1107" t="s">
        <v>192</v>
      </c>
      <c r="J1107">
        <v>1E-3</v>
      </c>
      <c r="K1107" t="s">
        <v>3</v>
      </c>
      <c r="L1107">
        <v>1</v>
      </c>
      <c r="M1107" t="s">
        <v>2</v>
      </c>
      <c r="N1107">
        <v>0</v>
      </c>
      <c r="O1107" t="s">
        <v>17</v>
      </c>
      <c r="P1107">
        <v>40</v>
      </c>
      <c r="Q1107" t="s">
        <v>0</v>
      </c>
      <c r="R1107">
        <v>2053.1</v>
      </c>
      <c r="S1107" t="s">
        <v>152</v>
      </c>
      <c r="T1107">
        <v>3</v>
      </c>
      <c r="U1107" t="s">
        <v>153</v>
      </c>
      <c r="V1107">
        <v>34</v>
      </c>
      <c r="W1107" t="s">
        <v>151</v>
      </c>
      <c r="X1107">
        <v>214122</v>
      </c>
      <c r="Y1107" t="s">
        <v>1</v>
      </c>
      <c r="Z1107" t="s">
        <v>2992</v>
      </c>
      <c r="AA1107" t="s">
        <v>512</v>
      </c>
      <c r="AB1107" t="s">
        <v>1307</v>
      </c>
      <c r="AC1107" t="s">
        <v>421</v>
      </c>
      <c r="AD1107" t="s">
        <v>1521</v>
      </c>
      <c r="AE1107" t="s">
        <v>421</v>
      </c>
      <c r="AF1107" t="s">
        <v>1308</v>
      </c>
      <c r="AG1107" t="s">
        <v>5</v>
      </c>
      <c r="AH1107">
        <v>1</v>
      </c>
      <c r="AI1107" t="s">
        <v>4</v>
      </c>
      <c r="AJ1107">
        <v>0</v>
      </c>
    </row>
    <row r="1108" spans="1:48" x14ac:dyDescent="0.25">
      <c r="A1108" t="str">
        <f t="shared" si="17"/>
        <v>feynman_test_3_21962</v>
      </c>
      <c r="B1108" t="s">
        <v>86</v>
      </c>
      <c r="C1108" t="s">
        <v>189</v>
      </c>
      <c r="D1108">
        <v>7200</v>
      </c>
      <c r="E1108" t="s">
        <v>190</v>
      </c>
      <c r="F1108">
        <v>1000000</v>
      </c>
      <c r="G1108" t="s">
        <v>191</v>
      </c>
      <c r="H1108">
        <v>21962</v>
      </c>
      <c r="I1108" t="s">
        <v>192</v>
      </c>
      <c r="J1108">
        <v>1E-3</v>
      </c>
      <c r="K1108" t="s">
        <v>3</v>
      </c>
      <c r="L1108">
        <v>0.99963460000000004</v>
      </c>
      <c r="M1108" t="s">
        <v>2</v>
      </c>
      <c r="N1108">
        <v>3.5215000000000003E-2</v>
      </c>
      <c r="O1108" t="s">
        <v>17</v>
      </c>
      <c r="P1108">
        <v>27</v>
      </c>
      <c r="Q1108" t="s">
        <v>0</v>
      </c>
      <c r="R1108">
        <v>5931.3</v>
      </c>
      <c r="S1108" t="s">
        <v>152</v>
      </c>
      <c r="T1108">
        <v>7</v>
      </c>
      <c r="U1108" t="s">
        <v>153</v>
      </c>
      <c r="V1108">
        <v>719</v>
      </c>
      <c r="W1108" t="s">
        <v>151</v>
      </c>
      <c r="X1108">
        <v>1000510</v>
      </c>
      <c r="Y1108" t="s">
        <v>1</v>
      </c>
      <c r="Z1108" t="s">
        <v>2993</v>
      </c>
      <c r="AA1108" t="s">
        <v>512</v>
      </c>
      <c r="AB1108" t="s">
        <v>2994</v>
      </c>
      <c r="AC1108" t="s">
        <v>418</v>
      </c>
      <c r="AD1108" t="s">
        <v>2995</v>
      </c>
      <c r="AE1108" t="s">
        <v>418</v>
      </c>
      <c r="AF1108" t="s">
        <v>2177</v>
      </c>
      <c r="AG1108" t="s">
        <v>421</v>
      </c>
      <c r="AH1108" t="s">
        <v>2996</v>
      </c>
      <c r="AI1108" t="s">
        <v>5</v>
      </c>
      <c r="AJ1108">
        <v>0.99965130000000002</v>
      </c>
      <c r="AK1108" t="s">
        <v>4</v>
      </c>
      <c r="AL1108">
        <v>3.4300999999999998E-2</v>
      </c>
    </row>
    <row r="1109" spans="1:48" x14ac:dyDescent="0.25">
      <c r="A1109" t="str">
        <f t="shared" si="17"/>
        <v>feynman_III_12_43_14423</v>
      </c>
      <c r="B1109" t="s">
        <v>33</v>
      </c>
      <c r="C1109" t="s">
        <v>189</v>
      </c>
      <c r="D1109">
        <v>7200</v>
      </c>
      <c r="E1109" t="s">
        <v>190</v>
      </c>
      <c r="F1109">
        <v>1000000</v>
      </c>
      <c r="G1109" t="s">
        <v>191</v>
      </c>
      <c r="H1109">
        <v>14423</v>
      </c>
      <c r="I1109" t="s">
        <v>192</v>
      </c>
      <c r="J1109">
        <v>1E-3</v>
      </c>
      <c r="K1109" t="s">
        <v>3</v>
      </c>
      <c r="L1109">
        <v>1</v>
      </c>
      <c r="M1109" t="s">
        <v>2</v>
      </c>
      <c r="N1109">
        <v>0</v>
      </c>
      <c r="O1109" t="s">
        <v>17</v>
      </c>
      <c r="P1109">
        <v>6</v>
      </c>
      <c r="Q1109" t="s">
        <v>0</v>
      </c>
      <c r="R1109">
        <v>1.9</v>
      </c>
      <c r="S1109" t="s">
        <v>152</v>
      </c>
      <c r="T1109">
        <v>1</v>
      </c>
      <c r="U1109" t="s">
        <v>153</v>
      </c>
      <c r="V1109">
        <v>2</v>
      </c>
      <c r="W1109" t="s">
        <v>151</v>
      </c>
      <c r="X1109">
        <v>520</v>
      </c>
      <c r="Y1109" t="s">
        <v>1</v>
      </c>
      <c r="Z1109" t="s">
        <v>517</v>
      </c>
      <c r="AA1109" t="s">
        <v>512</v>
      </c>
      <c r="AB1109" t="s">
        <v>518</v>
      </c>
      <c r="AC1109" t="s">
        <v>5</v>
      </c>
      <c r="AD1109">
        <v>1</v>
      </c>
      <c r="AE1109" t="s">
        <v>4</v>
      </c>
      <c r="AF1109">
        <v>0</v>
      </c>
    </row>
    <row r="1110" spans="1:48" x14ac:dyDescent="0.25">
      <c r="A1110" t="str">
        <f t="shared" si="17"/>
        <v>feynman_I_43_31_14423</v>
      </c>
      <c r="B1110" t="s">
        <v>72</v>
      </c>
      <c r="C1110" t="s">
        <v>189</v>
      </c>
      <c r="D1110">
        <v>7200</v>
      </c>
      <c r="E1110" t="s">
        <v>190</v>
      </c>
      <c r="F1110">
        <v>1000000</v>
      </c>
      <c r="G1110" t="s">
        <v>191</v>
      </c>
      <c r="H1110">
        <v>14423</v>
      </c>
      <c r="I1110" t="s">
        <v>192</v>
      </c>
      <c r="J1110">
        <v>1E-3</v>
      </c>
      <c r="K1110" t="s">
        <v>3</v>
      </c>
      <c r="L1110">
        <v>1</v>
      </c>
      <c r="M1110" t="s">
        <v>2</v>
      </c>
      <c r="N1110">
        <v>0</v>
      </c>
      <c r="O1110" t="s">
        <v>17</v>
      </c>
      <c r="P1110">
        <v>8</v>
      </c>
      <c r="Q1110" t="s">
        <v>0</v>
      </c>
      <c r="R1110">
        <v>5</v>
      </c>
      <c r="S1110" t="s">
        <v>152</v>
      </c>
      <c r="T1110">
        <v>1</v>
      </c>
      <c r="U1110" t="s">
        <v>153</v>
      </c>
      <c r="V1110">
        <v>3</v>
      </c>
      <c r="W1110" t="s">
        <v>151</v>
      </c>
      <c r="X1110">
        <v>1301</v>
      </c>
      <c r="Y1110" t="s">
        <v>1</v>
      </c>
      <c r="Z1110" t="s">
        <v>525</v>
      </c>
      <c r="AA1110" t="s">
        <v>512</v>
      </c>
      <c r="AB1110" t="s">
        <v>526</v>
      </c>
      <c r="AC1110" t="s">
        <v>5</v>
      </c>
      <c r="AD1110">
        <v>1</v>
      </c>
      <c r="AE1110" t="s">
        <v>4</v>
      </c>
      <c r="AF1110">
        <v>0</v>
      </c>
    </row>
    <row r="1111" spans="1:48" x14ac:dyDescent="0.25">
      <c r="A1111" t="str">
        <f t="shared" si="17"/>
        <v>feynman_II_38_14_14423</v>
      </c>
      <c r="B1111" t="s">
        <v>40</v>
      </c>
      <c r="C1111" t="s">
        <v>189</v>
      </c>
      <c r="D1111">
        <v>7200</v>
      </c>
      <c r="E1111" t="s">
        <v>190</v>
      </c>
      <c r="F1111">
        <v>1000000</v>
      </c>
      <c r="G1111" t="s">
        <v>191</v>
      </c>
      <c r="H1111">
        <v>14423</v>
      </c>
      <c r="I1111" t="s">
        <v>192</v>
      </c>
      <c r="J1111">
        <v>1E-3</v>
      </c>
      <c r="K1111" t="s">
        <v>3</v>
      </c>
      <c r="L1111">
        <v>1</v>
      </c>
      <c r="M1111" t="s">
        <v>2</v>
      </c>
      <c r="N1111">
        <v>0</v>
      </c>
      <c r="O1111" t="s">
        <v>17</v>
      </c>
      <c r="P1111">
        <v>12</v>
      </c>
      <c r="Q1111" t="s">
        <v>0</v>
      </c>
      <c r="R1111">
        <v>6.8</v>
      </c>
      <c r="S1111" t="s">
        <v>152</v>
      </c>
      <c r="T1111">
        <v>1</v>
      </c>
      <c r="U1111" t="s">
        <v>153</v>
      </c>
      <c r="V1111">
        <v>3</v>
      </c>
      <c r="W1111" t="s">
        <v>151</v>
      </c>
      <c r="X1111">
        <v>1660</v>
      </c>
      <c r="Y1111" t="s">
        <v>1</v>
      </c>
      <c r="Z1111" t="s">
        <v>543</v>
      </c>
      <c r="AA1111" t="s">
        <v>512</v>
      </c>
      <c r="AB1111" t="s">
        <v>544</v>
      </c>
      <c r="AC1111" t="s">
        <v>418</v>
      </c>
      <c r="AD1111" t="s">
        <v>420</v>
      </c>
      <c r="AE1111" t="s">
        <v>5</v>
      </c>
      <c r="AF1111">
        <v>1</v>
      </c>
      <c r="AG1111" t="s">
        <v>4</v>
      </c>
      <c r="AH1111">
        <v>0</v>
      </c>
    </row>
    <row r="1112" spans="1:48" x14ac:dyDescent="0.25">
      <c r="A1112" t="str">
        <f t="shared" si="17"/>
        <v>feynman_I_12_4_14423</v>
      </c>
      <c r="B1112" t="s">
        <v>83</v>
      </c>
      <c r="C1112" t="s">
        <v>189</v>
      </c>
      <c r="D1112">
        <v>7200</v>
      </c>
      <c r="E1112" t="s">
        <v>190</v>
      </c>
      <c r="F1112">
        <v>1000000</v>
      </c>
      <c r="G1112" t="s">
        <v>191</v>
      </c>
      <c r="H1112">
        <v>14423</v>
      </c>
      <c r="I1112" t="s">
        <v>192</v>
      </c>
      <c r="J1112">
        <v>1E-3</v>
      </c>
      <c r="K1112" t="s">
        <v>3</v>
      </c>
      <c r="L1112">
        <v>1</v>
      </c>
      <c r="M1112" t="s">
        <v>2</v>
      </c>
      <c r="N1112">
        <v>0</v>
      </c>
      <c r="O1112" t="s">
        <v>17</v>
      </c>
      <c r="P1112">
        <v>12</v>
      </c>
      <c r="Q1112" t="s">
        <v>0</v>
      </c>
      <c r="R1112">
        <v>15.3</v>
      </c>
      <c r="S1112" t="s">
        <v>152</v>
      </c>
      <c r="T1112">
        <v>1</v>
      </c>
      <c r="U1112" t="s">
        <v>153</v>
      </c>
      <c r="V1112">
        <v>4</v>
      </c>
      <c r="W1112" t="s">
        <v>151</v>
      </c>
      <c r="X1112">
        <v>3356</v>
      </c>
      <c r="Y1112" t="s">
        <v>1</v>
      </c>
      <c r="Z1112" t="s">
        <v>561</v>
      </c>
      <c r="AA1112" t="s">
        <v>512</v>
      </c>
      <c r="AB1112" t="s">
        <v>562</v>
      </c>
      <c r="AC1112" t="s">
        <v>5</v>
      </c>
      <c r="AD1112">
        <v>1</v>
      </c>
      <c r="AE1112" t="s">
        <v>4</v>
      </c>
      <c r="AF1112">
        <v>0</v>
      </c>
    </row>
    <row r="1113" spans="1:48" x14ac:dyDescent="0.25">
      <c r="A1113" t="str">
        <f t="shared" si="17"/>
        <v>feynman_I_27_6_14423</v>
      </c>
      <c r="B1113" t="s">
        <v>60</v>
      </c>
      <c r="C1113" t="s">
        <v>189</v>
      </c>
      <c r="D1113">
        <v>7200</v>
      </c>
      <c r="E1113" t="s">
        <v>190</v>
      </c>
      <c r="F1113">
        <v>1000000</v>
      </c>
      <c r="G1113" t="s">
        <v>191</v>
      </c>
      <c r="H1113">
        <v>14423</v>
      </c>
      <c r="I1113" t="s">
        <v>192</v>
      </c>
      <c r="J1113">
        <v>1E-3</v>
      </c>
      <c r="K1113" t="s">
        <v>3</v>
      </c>
      <c r="L1113">
        <v>1</v>
      </c>
      <c r="M1113" t="s">
        <v>2</v>
      </c>
      <c r="N1113">
        <v>0</v>
      </c>
      <c r="O1113" t="s">
        <v>17</v>
      </c>
      <c r="P1113">
        <v>14</v>
      </c>
      <c r="Q1113" t="s">
        <v>0</v>
      </c>
      <c r="R1113">
        <v>21.4</v>
      </c>
      <c r="S1113" t="s">
        <v>152</v>
      </c>
      <c r="T1113">
        <v>1</v>
      </c>
      <c r="U1113" t="s">
        <v>153</v>
      </c>
      <c r="V1113">
        <v>5</v>
      </c>
      <c r="W1113" t="s">
        <v>151</v>
      </c>
      <c r="X1113">
        <v>4505</v>
      </c>
      <c r="Y1113" t="s">
        <v>1</v>
      </c>
      <c r="Z1113" t="s">
        <v>577</v>
      </c>
      <c r="AA1113" t="s">
        <v>512</v>
      </c>
      <c r="AB1113" t="s">
        <v>578</v>
      </c>
      <c r="AC1113" t="s">
        <v>421</v>
      </c>
      <c r="AD1113" t="s">
        <v>428</v>
      </c>
      <c r="AE1113" t="s">
        <v>5</v>
      </c>
      <c r="AF1113">
        <v>1</v>
      </c>
      <c r="AG1113" t="s">
        <v>4</v>
      </c>
      <c r="AH1113">
        <v>0</v>
      </c>
    </row>
    <row r="1114" spans="1:48" x14ac:dyDescent="0.25">
      <c r="A1114" t="str">
        <f t="shared" si="17"/>
        <v>feynman_II_11_3_14423</v>
      </c>
      <c r="B1114" t="s">
        <v>126</v>
      </c>
      <c r="C1114" t="s">
        <v>189</v>
      </c>
      <c r="D1114">
        <v>7200</v>
      </c>
      <c r="E1114" t="s">
        <v>190</v>
      </c>
      <c r="F1114">
        <v>1000000</v>
      </c>
      <c r="G1114" t="s">
        <v>191</v>
      </c>
      <c r="H1114">
        <v>14423</v>
      </c>
      <c r="I1114" t="s">
        <v>192</v>
      </c>
      <c r="J1114">
        <v>1E-3</v>
      </c>
      <c r="K1114" t="s">
        <v>3</v>
      </c>
      <c r="L1114">
        <v>1</v>
      </c>
      <c r="M1114" t="s">
        <v>2</v>
      </c>
      <c r="N1114">
        <v>0</v>
      </c>
      <c r="O1114" t="s">
        <v>17</v>
      </c>
      <c r="P1114">
        <v>22</v>
      </c>
      <c r="Q1114" t="s">
        <v>0</v>
      </c>
      <c r="R1114">
        <v>827.6</v>
      </c>
      <c r="S1114" t="s">
        <v>152</v>
      </c>
      <c r="T1114">
        <v>7</v>
      </c>
      <c r="U1114" t="s">
        <v>153</v>
      </c>
      <c r="V1114">
        <v>66</v>
      </c>
      <c r="W1114" t="s">
        <v>151</v>
      </c>
      <c r="X1114">
        <v>137836</v>
      </c>
      <c r="Y1114" t="s">
        <v>1</v>
      </c>
      <c r="Z1114" t="s">
        <v>739</v>
      </c>
      <c r="AA1114" t="s">
        <v>512</v>
      </c>
      <c r="AB1114" t="s">
        <v>1190</v>
      </c>
      <c r="AC1114" t="s">
        <v>421</v>
      </c>
      <c r="AD1114" t="s">
        <v>1191</v>
      </c>
      <c r="AE1114" t="s">
        <v>5</v>
      </c>
      <c r="AF1114">
        <v>1</v>
      </c>
      <c r="AG1114" t="s">
        <v>4</v>
      </c>
      <c r="AH1114">
        <v>0</v>
      </c>
    </row>
    <row r="1115" spans="1:48" x14ac:dyDescent="0.25">
      <c r="A1115" t="str">
        <f t="shared" si="17"/>
        <v>strogatz_shearflow2_14423</v>
      </c>
      <c r="B1115" t="s">
        <v>20</v>
      </c>
      <c r="C1115" t="s">
        <v>189</v>
      </c>
      <c r="D1115">
        <v>7200</v>
      </c>
      <c r="E1115" t="s">
        <v>190</v>
      </c>
      <c r="F1115">
        <v>1000000</v>
      </c>
      <c r="G1115" t="s">
        <v>191</v>
      </c>
      <c r="H1115">
        <v>14423</v>
      </c>
      <c r="I1115" t="s">
        <v>192</v>
      </c>
      <c r="J1115">
        <v>1E-3</v>
      </c>
      <c r="K1115" t="s">
        <v>3</v>
      </c>
      <c r="L1115">
        <v>1</v>
      </c>
      <c r="M1115" t="s">
        <v>2</v>
      </c>
      <c r="N1115">
        <v>0</v>
      </c>
      <c r="O1115" t="s">
        <v>17</v>
      </c>
      <c r="P1115">
        <v>15</v>
      </c>
      <c r="Q1115" t="s">
        <v>0</v>
      </c>
      <c r="R1115">
        <v>380.9</v>
      </c>
      <c r="S1115" t="s">
        <v>152</v>
      </c>
      <c r="T1115">
        <v>9</v>
      </c>
      <c r="U1115" t="s">
        <v>153</v>
      </c>
      <c r="V1115">
        <v>149</v>
      </c>
      <c r="W1115" t="s">
        <v>151</v>
      </c>
      <c r="X1115">
        <v>200786</v>
      </c>
      <c r="Y1115" t="s">
        <v>1</v>
      </c>
      <c r="Z1115" t="s">
        <v>648</v>
      </c>
      <c r="AA1115" t="s">
        <v>512</v>
      </c>
      <c r="AB1115" t="s">
        <v>649</v>
      </c>
      <c r="AC1115" t="s">
        <v>418</v>
      </c>
      <c r="AD1115" t="s">
        <v>502</v>
      </c>
      <c r="AE1115" t="s">
        <v>5</v>
      </c>
      <c r="AF1115">
        <v>1</v>
      </c>
      <c r="AG1115" t="s">
        <v>4</v>
      </c>
      <c r="AH1115">
        <v>0</v>
      </c>
    </row>
    <row r="1116" spans="1:48" x14ac:dyDescent="0.25">
      <c r="A1116" t="str">
        <f t="shared" si="17"/>
        <v>strogatz_bacres1_14423</v>
      </c>
      <c r="B1116" t="s">
        <v>26</v>
      </c>
      <c r="C1116" t="s">
        <v>189</v>
      </c>
      <c r="D1116">
        <v>7200</v>
      </c>
      <c r="E1116" t="s">
        <v>190</v>
      </c>
      <c r="F1116">
        <v>1000000</v>
      </c>
      <c r="G1116" t="s">
        <v>191</v>
      </c>
      <c r="H1116">
        <v>14423</v>
      </c>
      <c r="I1116" t="s">
        <v>192</v>
      </c>
      <c r="J1116">
        <v>1E-3</v>
      </c>
      <c r="K1116" t="s">
        <v>3</v>
      </c>
      <c r="L1116">
        <v>1</v>
      </c>
      <c r="M1116" t="s">
        <v>2</v>
      </c>
      <c r="N1116">
        <v>0</v>
      </c>
      <c r="O1116" t="s">
        <v>17</v>
      </c>
      <c r="P1116">
        <v>20</v>
      </c>
      <c r="Q1116" t="s">
        <v>0</v>
      </c>
      <c r="R1116">
        <v>111.1</v>
      </c>
      <c r="S1116" t="s">
        <v>152</v>
      </c>
      <c r="T1116">
        <v>3</v>
      </c>
      <c r="U1116" t="s">
        <v>153</v>
      </c>
      <c r="V1116">
        <v>88</v>
      </c>
      <c r="W1116" t="s">
        <v>151</v>
      </c>
      <c r="X1116">
        <v>72322</v>
      </c>
      <c r="Y1116" t="s">
        <v>1</v>
      </c>
      <c r="Z1116" t="s">
        <v>798</v>
      </c>
      <c r="AA1116" t="s">
        <v>512</v>
      </c>
      <c r="AB1116" t="s">
        <v>1426</v>
      </c>
      <c r="AC1116" t="s">
        <v>421</v>
      </c>
      <c r="AD1116" t="s">
        <v>661</v>
      </c>
      <c r="AE1116" t="s">
        <v>418</v>
      </c>
      <c r="AF1116" t="s">
        <v>427</v>
      </c>
      <c r="AG1116" t="s">
        <v>421</v>
      </c>
      <c r="AH1116">
        <v>20</v>
      </c>
      <c r="AI1116" t="s">
        <v>5</v>
      </c>
      <c r="AJ1116">
        <v>1</v>
      </c>
      <c r="AK1116" t="s">
        <v>4</v>
      </c>
      <c r="AL1116">
        <v>0</v>
      </c>
    </row>
    <row r="1117" spans="1:48" x14ac:dyDescent="0.25">
      <c r="A1117" t="str">
        <f t="shared" si="17"/>
        <v>feynman_test_20_4426</v>
      </c>
      <c r="B1117" t="s">
        <v>148</v>
      </c>
      <c r="C1117" t="s">
        <v>189</v>
      </c>
      <c r="D1117">
        <v>7200</v>
      </c>
      <c r="E1117" t="s">
        <v>190</v>
      </c>
      <c r="F1117">
        <v>1000000</v>
      </c>
      <c r="G1117" t="s">
        <v>191</v>
      </c>
      <c r="H1117">
        <v>4426</v>
      </c>
      <c r="I1117" t="s">
        <v>192</v>
      </c>
      <c r="J1117">
        <v>1E-3</v>
      </c>
      <c r="K1117" t="s">
        <v>3</v>
      </c>
      <c r="L1117">
        <v>0.9459187</v>
      </c>
      <c r="M1117" t="s">
        <v>2</v>
      </c>
      <c r="N1117">
        <v>3.4287116000000002</v>
      </c>
      <c r="O1117" t="s">
        <v>17</v>
      </c>
      <c r="P1117">
        <v>124</v>
      </c>
      <c r="Q1117" t="s">
        <v>0</v>
      </c>
      <c r="R1117">
        <v>7203.5</v>
      </c>
      <c r="S1117" t="s">
        <v>152</v>
      </c>
      <c r="T1117">
        <v>6</v>
      </c>
      <c r="U1117" t="s">
        <v>153</v>
      </c>
      <c r="V1117">
        <v>78</v>
      </c>
      <c r="W1117" t="s">
        <v>151</v>
      </c>
      <c r="X1117">
        <v>706241</v>
      </c>
      <c r="Y1117" t="s">
        <v>1</v>
      </c>
      <c r="Z1117" t="s">
        <v>2997</v>
      </c>
      <c r="AA1117" t="s">
        <v>512</v>
      </c>
      <c r="AB1117" t="s">
        <v>2998</v>
      </c>
      <c r="AC1117" t="s">
        <v>421</v>
      </c>
      <c r="AD1117" t="s">
        <v>2999</v>
      </c>
      <c r="AE1117" t="s">
        <v>418</v>
      </c>
      <c r="AF1117" t="s">
        <v>3000</v>
      </c>
      <c r="AG1117" t="s">
        <v>418</v>
      </c>
      <c r="AH1117" t="s">
        <v>3001</v>
      </c>
      <c r="AI1117" t="s">
        <v>421</v>
      </c>
      <c r="AJ1117" t="s">
        <v>481</v>
      </c>
      <c r="AK1117" t="s">
        <v>421</v>
      </c>
      <c r="AL1117" t="s">
        <v>3002</v>
      </c>
      <c r="AM1117" t="s">
        <v>421</v>
      </c>
      <c r="AN1117" t="s">
        <v>3003</v>
      </c>
      <c r="AO1117" t="s">
        <v>421</v>
      </c>
      <c r="AP1117" t="s">
        <v>436</v>
      </c>
      <c r="AQ1117" t="s">
        <v>5</v>
      </c>
      <c r="AR1117">
        <v>0.89120999999999995</v>
      </c>
      <c r="AS1117" t="s">
        <v>4</v>
      </c>
      <c r="AT1117">
        <v>5.1980911000000001</v>
      </c>
    </row>
    <row r="1118" spans="1:48" x14ac:dyDescent="0.25">
      <c r="A1118" t="str">
        <f t="shared" si="17"/>
        <v>feynman_I_16_6_21962</v>
      </c>
      <c r="B1118" t="s">
        <v>50</v>
      </c>
      <c r="C1118" t="s">
        <v>189</v>
      </c>
      <c r="D1118">
        <v>7200</v>
      </c>
      <c r="E1118" t="s">
        <v>190</v>
      </c>
      <c r="F1118">
        <v>1000000</v>
      </c>
      <c r="G1118" t="s">
        <v>191</v>
      </c>
      <c r="H1118">
        <v>21962</v>
      </c>
      <c r="I1118" t="s">
        <v>192</v>
      </c>
      <c r="J1118">
        <v>1E-3</v>
      </c>
      <c r="K1118" t="s">
        <v>3</v>
      </c>
      <c r="L1118">
        <v>0.99639789999999995</v>
      </c>
      <c r="M1118" t="s">
        <v>2</v>
      </c>
      <c r="N1118">
        <v>6.8380899999999994E-2</v>
      </c>
      <c r="O1118" t="s">
        <v>17</v>
      </c>
      <c r="P1118">
        <v>30</v>
      </c>
      <c r="Q1118" t="s">
        <v>0</v>
      </c>
      <c r="R1118">
        <v>6648.2</v>
      </c>
      <c r="S1118" t="s">
        <v>152</v>
      </c>
      <c r="T1118">
        <v>9</v>
      </c>
      <c r="U1118" t="s">
        <v>153</v>
      </c>
      <c r="V1118">
        <v>783</v>
      </c>
      <c r="W1118" t="s">
        <v>151</v>
      </c>
      <c r="X1118">
        <v>1001043</v>
      </c>
      <c r="Y1118" t="s">
        <v>1</v>
      </c>
      <c r="Z1118" t="e" cm="1">
        <f t="array" aca="1" ref="Z1118" ca="1">-0.6207719292389+(2.0448025836178*x0)+((-1.5172718286641*pow(x0,2))*pow(((X1+X2)+(0.5*x0)),-1))+((-0.5915152387639*LOG(X1))*LOG(X2))</f>
        <v>#NAME?</v>
      </c>
      <c r="AA1118" t="s">
        <v>512</v>
      </c>
      <c r="AB1118" t="s">
        <v>3004</v>
      </c>
      <c r="AC1118" t="s">
        <v>418</v>
      </c>
      <c r="AD1118" t="s">
        <v>3005</v>
      </c>
      <c r="AE1118" t="s">
        <v>421</v>
      </c>
      <c r="AF1118" t="s">
        <v>493</v>
      </c>
      <c r="AG1118" t="s">
        <v>421</v>
      </c>
      <c r="AH1118" t="s">
        <v>428</v>
      </c>
      <c r="AI1118" t="s">
        <v>418</v>
      </c>
      <c r="AJ1118" t="s">
        <v>3006</v>
      </c>
      <c r="AK1118" t="s">
        <v>418</v>
      </c>
      <c r="AL1118">
        <v>0.62077192923890001</v>
      </c>
      <c r="AM1118" t="s">
        <v>5</v>
      </c>
      <c r="AN1118">
        <v>0.99642839999999999</v>
      </c>
      <c r="AO1118" t="s">
        <v>4</v>
      </c>
      <c r="AP1118">
        <v>6.8004599999999998E-2</v>
      </c>
    </row>
    <row r="1119" spans="1:48" x14ac:dyDescent="0.25">
      <c r="A1119" t="str">
        <f t="shared" si="17"/>
        <v>feynman_test_6_14423</v>
      </c>
      <c r="B1119" t="s">
        <v>146</v>
      </c>
      <c r="C1119" t="s">
        <v>189</v>
      </c>
      <c r="D1119">
        <v>7200</v>
      </c>
      <c r="E1119" t="s">
        <v>190</v>
      </c>
      <c r="F1119">
        <v>1000000</v>
      </c>
      <c r="G1119" t="s">
        <v>191</v>
      </c>
      <c r="H1119">
        <v>14423</v>
      </c>
      <c r="I1119" t="s">
        <v>192</v>
      </c>
      <c r="J1119">
        <v>1E-3</v>
      </c>
      <c r="K1119" t="s">
        <v>3</v>
      </c>
      <c r="L1119">
        <v>0.99945379999999995</v>
      </c>
      <c r="M1119" t="s">
        <v>2</v>
      </c>
      <c r="N1119">
        <v>1.0678099999999999E-2</v>
      </c>
      <c r="O1119" t="s">
        <v>17</v>
      </c>
      <c r="P1119">
        <v>34</v>
      </c>
      <c r="Q1119" t="s">
        <v>0</v>
      </c>
      <c r="R1119">
        <v>6126.8</v>
      </c>
      <c r="S1119" t="s">
        <v>152</v>
      </c>
      <c r="T1119">
        <v>9</v>
      </c>
      <c r="U1119" t="s">
        <v>153</v>
      </c>
      <c r="V1119">
        <v>1125</v>
      </c>
      <c r="W1119" t="s">
        <v>151</v>
      </c>
      <c r="X1119">
        <v>1002785</v>
      </c>
      <c r="Y1119" t="s">
        <v>1</v>
      </c>
      <c r="Z1119" t="s">
        <v>3007</v>
      </c>
      <c r="AA1119" t="s">
        <v>512</v>
      </c>
      <c r="AB1119">
        <v>8.4108110711806994</v>
      </c>
      <c r="AC1119" t="s">
        <v>418</v>
      </c>
      <c r="AD1119" t="s">
        <v>3008</v>
      </c>
      <c r="AE1119" t="s">
        <v>421</v>
      </c>
      <c r="AF1119" t="s">
        <v>2607</v>
      </c>
      <c r="AG1119" t="s">
        <v>5</v>
      </c>
      <c r="AH1119">
        <v>0.99906130000000004</v>
      </c>
      <c r="AI1119" t="s">
        <v>4</v>
      </c>
      <c r="AJ1119">
        <v>1.39101E-2</v>
      </c>
    </row>
    <row r="1120" spans="1:48" x14ac:dyDescent="0.25">
      <c r="A1120" t="str">
        <f t="shared" si="17"/>
        <v>feynman_I_15_3t_21962</v>
      </c>
      <c r="B1120" t="s">
        <v>92</v>
      </c>
      <c r="C1120" t="s">
        <v>189</v>
      </c>
      <c r="D1120">
        <v>7200</v>
      </c>
      <c r="E1120" t="s">
        <v>190</v>
      </c>
      <c r="F1120">
        <v>1000000</v>
      </c>
      <c r="G1120" t="s">
        <v>191</v>
      </c>
      <c r="H1120">
        <v>21962</v>
      </c>
      <c r="I1120" t="s">
        <v>192</v>
      </c>
      <c r="J1120">
        <v>1E-3</v>
      </c>
      <c r="K1120" t="s">
        <v>3</v>
      </c>
      <c r="L1120">
        <v>0.99994340000000004</v>
      </c>
      <c r="M1120" t="s">
        <v>2</v>
      </c>
      <c r="N1120">
        <v>9.0995999999999994E-3</v>
      </c>
      <c r="O1120" t="s">
        <v>17</v>
      </c>
      <c r="P1120">
        <v>28</v>
      </c>
      <c r="Q1120" t="s">
        <v>0</v>
      </c>
      <c r="R1120">
        <v>5895.4</v>
      </c>
      <c r="S1120" t="s">
        <v>152</v>
      </c>
      <c r="T1120">
        <v>5</v>
      </c>
      <c r="U1120" t="s">
        <v>153</v>
      </c>
      <c r="V1120">
        <v>755</v>
      </c>
      <c r="W1120" t="s">
        <v>151</v>
      </c>
      <c r="X1120">
        <v>1000450</v>
      </c>
      <c r="Y1120" t="s">
        <v>1</v>
      </c>
      <c r="Z1120" t="s">
        <v>3009</v>
      </c>
      <c r="AA1120" t="s">
        <v>512</v>
      </c>
      <c r="AB1120" t="s">
        <v>3010</v>
      </c>
      <c r="AC1120" t="s">
        <v>421</v>
      </c>
      <c r="AD1120" t="s">
        <v>3011</v>
      </c>
      <c r="AE1120" t="s">
        <v>421</v>
      </c>
      <c r="AF1120" t="s">
        <v>3012</v>
      </c>
      <c r="AG1120" t="s">
        <v>421</v>
      </c>
      <c r="AH1120" t="s">
        <v>3013</v>
      </c>
      <c r="AI1120" t="s">
        <v>5</v>
      </c>
      <c r="AJ1120">
        <v>0.99994329999999998</v>
      </c>
      <c r="AK1120" t="s">
        <v>4</v>
      </c>
      <c r="AL1120">
        <v>9.1024999999999995E-3</v>
      </c>
    </row>
    <row r="1121" spans="1:48" x14ac:dyDescent="0.25">
      <c r="A1121" t="str">
        <f t="shared" si="17"/>
        <v>feynman_I_48_2_21962</v>
      </c>
      <c r="B1121" t="s">
        <v>82</v>
      </c>
      <c r="C1121" t="s">
        <v>189</v>
      </c>
      <c r="D1121">
        <v>7200</v>
      </c>
      <c r="E1121" t="s">
        <v>190</v>
      </c>
      <c r="F1121">
        <v>1000000</v>
      </c>
      <c r="G1121" t="s">
        <v>191</v>
      </c>
      <c r="H1121">
        <v>21962</v>
      </c>
      <c r="I1121" t="s">
        <v>192</v>
      </c>
      <c r="J1121">
        <v>1E-3</v>
      </c>
      <c r="K1121" t="s">
        <v>3</v>
      </c>
      <c r="L1121">
        <v>1</v>
      </c>
      <c r="M1121" t="s">
        <v>2</v>
      </c>
      <c r="N1121">
        <v>5.4507000000000002E-3</v>
      </c>
      <c r="O1121" t="s">
        <v>17</v>
      </c>
      <c r="P1121">
        <v>36</v>
      </c>
      <c r="Q1121" t="s">
        <v>0</v>
      </c>
      <c r="R1121">
        <v>6555.5</v>
      </c>
      <c r="S1121" t="s">
        <v>152</v>
      </c>
      <c r="T1121">
        <v>12</v>
      </c>
      <c r="U1121" t="s">
        <v>153</v>
      </c>
      <c r="V1121">
        <v>838</v>
      </c>
      <c r="W1121" t="s">
        <v>151</v>
      </c>
      <c r="X1121">
        <v>1001181</v>
      </c>
      <c r="Y1121" t="s">
        <v>1</v>
      </c>
      <c r="Z1121" t="e" cm="1">
        <f t="array" aca="1" ref="Z1121" ca="1">-0.0036714508571+((1.0002115519304*x0)*pow(X2,2))+((0.4760309389486*x0)*pow(X1,2))+(((-0.1339415265103*x0)*pow(X1,3))*pow(((0.1+X1)+(-1*X2)),-1))</f>
        <v>#NAME?</v>
      </c>
      <c r="AA1121" t="s">
        <v>512</v>
      </c>
      <c r="AB1121" t="s">
        <v>3014</v>
      </c>
      <c r="AC1121" t="s">
        <v>418</v>
      </c>
      <c r="AD1121" t="s">
        <v>3015</v>
      </c>
      <c r="AE1121" t="s">
        <v>418</v>
      </c>
      <c r="AF1121" t="s">
        <v>426</v>
      </c>
      <c r="AG1121" t="s">
        <v>421</v>
      </c>
      <c r="AH1121" t="s">
        <v>1819</v>
      </c>
      <c r="AI1121" t="s">
        <v>421</v>
      </c>
      <c r="AJ1121" t="s">
        <v>3016</v>
      </c>
      <c r="AK1121" t="s">
        <v>418</v>
      </c>
      <c r="AL1121">
        <v>3.6714508571000001E-3</v>
      </c>
      <c r="AM1121" t="s">
        <v>5</v>
      </c>
      <c r="AN1121">
        <v>1</v>
      </c>
      <c r="AO1121" t="s">
        <v>4</v>
      </c>
      <c r="AP1121">
        <v>5.4649E-3</v>
      </c>
    </row>
    <row r="1122" spans="1:48" x14ac:dyDescent="0.25">
      <c r="A1122" t="str">
        <f t="shared" si="17"/>
        <v>feynman_I_15_3x_28020</v>
      </c>
      <c r="B1122" t="s">
        <v>93</v>
      </c>
      <c r="C1122" t="s">
        <v>189</v>
      </c>
      <c r="D1122">
        <v>7200</v>
      </c>
      <c r="E1122" t="s">
        <v>190</v>
      </c>
      <c r="F1122">
        <v>1000000</v>
      </c>
      <c r="G1122" t="s">
        <v>191</v>
      </c>
      <c r="H1122">
        <v>28020</v>
      </c>
      <c r="I1122" t="s">
        <v>192</v>
      </c>
      <c r="J1122">
        <v>1E-3</v>
      </c>
      <c r="K1122" t="s">
        <v>3</v>
      </c>
      <c r="L1122">
        <v>0.99973299999999998</v>
      </c>
      <c r="M1122" t="s">
        <v>2</v>
      </c>
      <c r="N1122">
        <v>2.61966E-2</v>
      </c>
      <c r="O1122" t="s">
        <v>17</v>
      </c>
      <c r="P1122">
        <v>24</v>
      </c>
      <c r="Q1122" t="s">
        <v>0</v>
      </c>
      <c r="R1122">
        <v>5813.5</v>
      </c>
      <c r="S1122" t="s">
        <v>152</v>
      </c>
      <c r="T1122">
        <v>5</v>
      </c>
      <c r="U1122" t="s">
        <v>153</v>
      </c>
      <c r="V1122">
        <v>782</v>
      </c>
      <c r="W1122" t="s">
        <v>151</v>
      </c>
      <c r="X1122">
        <v>1000405</v>
      </c>
      <c r="Y1122" t="s">
        <v>1</v>
      </c>
      <c r="Z1122" t="s">
        <v>3017</v>
      </c>
      <c r="AA1122" t="s">
        <v>512</v>
      </c>
      <c r="AB1122" t="s">
        <v>3018</v>
      </c>
      <c r="AC1122" t="s">
        <v>418</v>
      </c>
      <c r="AD1122" t="s">
        <v>3019</v>
      </c>
      <c r="AE1122" t="s">
        <v>421</v>
      </c>
      <c r="AF1122" t="s">
        <v>3020</v>
      </c>
      <c r="AG1122" t="s">
        <v>421</v>
      </c>
      <c r="AH1122">
        <v>8.5809617921199996E-2</v>
      </c>
      <c r="AI1122" t="s">
        <v>5</v>
      </c>
      <c r="AJ1122">
        <v>0.99971980000000005</v>
      </c>
      <c r="AK1122" t="s">
        <v>4</v>
      </c>
      <c r="AL1122">
        <v>2.68702E-2</v>
      </c>
    </row>
    <row r="1123" spans="1:48" x14ac:dyDescent="0.25">
      <c r="A1123" t="str">
        <f t="shared" si="17"/>
        <v>feynman_test_1_14423</v>
      </c>
      <c r="B1123" t="s">
        <v>147</v>
      </c>
      <c r="C1123" t="s">
        <v>189</v>
      </c>
      <c r="D1123">
        <v>7200</v>
      </c>
      <c r="E1123" t="s">
        <v>190</v>
      </c>
      <c r="F1123">
        <v>1000000</v>
      </c>
      <c r="G1123" t="s">
        <v>191</v>
      </c>
      <c r="H1123">
        <v>14423</v>
      </c>
      <c r="I1123" t="s">
        <v>192</v>
      </c>
      <c r="J1123">
        <v>1E-3</v>
      </c>
      <c r="K1123" t="s">
        <v>3</v>
      </c>
      <c r="L1123">
        <v>0.99997970000000003</v>
      </c>
      <c r="M1123" t="s">
        <v>2</v>
      </c>
      <c r="N1123">
        <v>5.1964999999999997E-2</v>
      </c>
      <c r="O1123" t="s">
        <v>17</v>
      </c>
      <c r="P1123">
        <v>67</v>
      </c>
      <c r="Q1123" t="s">
        <v>0</v>
      </c>
      <c r="R1123">
        <v>7201.6</v>
      </c>
      <c r="S1123" t="s">
        <v>152</v>
      </c>
      <c r="T1123">
        <v>6</v>
      </c>
      <c r="U1123" t="s">
        <v>153</v>
      </c>
      <c r="V1123">
        <v>173</v>
      </c>
      <c r="W1123" t="s">
        <v>151</v>
      </c>
      <c r="X1123">
        <v>962048</v>
      </c>
      <c r="Y1123" t="s">
        <v>1</v>
      </c>
      <c r="Z1123" t="s">
        <v>3021</v>
      </c>
      <c r="AA1123" t="s">
        <v>512</v>
      </c>
      <c r="AB1123" t="s">
        <v>3022</v>
      </c>
      <c r="AC1123" t="s">
        <v>421</v>
      </c>
      <c r="AD1123" t="s">
        <v>1555</v>
      </c>
      <c r="AE1123" t="s">
        <v>421</v>
      </c>
      <c r="AF1123" t="s">
        <v>3023</v>
      </c>
      <c r="AG1123" t="s">
        <v>5</v>
      </c>
      <c r="AH1123">
        <v>0.9999825</v>
      </c>
      <c r="AI1123" t="s">
        <v>4</v>
      </c>
      <c r="AJ1123">
        <v>5.3167300000000001E-2</v>
      </c>
    </row>
    <row r="1124" spans="1:48" x14ac:dyDescent="0.25">
      <c r="A1124" t="str">
        <f t="shared" si="17"/>
        <v>feynman_II_13_34_28020</v>
      </c>
      <c r="B1124" t="s">
        <v>56</v>
      </c>
      <c r="C1124" t="s">
        <v>189</v>
      </c>
      <c r="D1124">
        <v>7200</v>
      </c>
      <c r="E1124" t="s">
        <v>190</v>
      </c>
      <c r="F1124">
        <v>1000000</v>
      </c>
      <c r="G1124" t="s">
        <v>191</v>
      </c>
      <c r="H1124">
        <v>28020</v>
      </c>
      <c r="I1124" t="s">
        <v>192</v>
      </c>
      <c r="J1124">
        <v>1E-3</v>
      </c>
      <c r="K1124" t="s">
        <v>3</v>
      </c>
      <c r="L1124">
        <v>0.99999039999999995</v>
      </c>
      <c r="M1124" t="s">
        <v>2</v>
      </c>
      <c r="N1124">
        <v>6.5142000000000004E-3</v>
      </c>
      <c r="O1124" t="s">
        <v>17</v>
      </c>
      <c r="P1124">
        <v>22</v>
      </c>
      <c r="Q1124" t="s">
        <v>0</v>
      </c>
      <c r="R1124">
        <v>5617.1</v>
      </c>
      <c r="S1124" t="s">
        <v>152</v>
      </c>
      <c r="T1124">
        <v>6</v>
      </c>
      <c r="U1124" t="s">
        <v>153</v>
      </c>
      <c r="V1124">
        <v>758</v>
      </c>
      <c r="W1124" t="s">
        <v>151</v>
      </c>
      <c r="X1124">
        <v>1000238</v>
      </c>
      <c r="Y1124" t="s">
        <v>1</v>
      </c>
      <c r="Z1124" t="s">
        <v>3024</v>
      </c>
      <c r="AA1124" t="s">
        <v>512</v>
      </c>
      <c r="AB1124" t="s">
        <v>3025</v>
      </c>
      <c r="AC1124" t="s">
        <v>421</v>
      </c>
      <c r="AD1124" t="s">
        <v>3026</v>
      </c>
      <c r="AE1124" t="s">
        <v>421</v>
      </c>
      <c r="AF1124" t="s">
        <v>667</v>
      </c>
      <c r="AG1124" t="s">
        <v>5</v>
      </c>
      <c r="AH1124">
        <v>0.99999229999999995</v>
      </c>
      <c r="AI1124" t="s">
        <v>4</v>
      </c>
      <c r="AJ1124">
        <v>5.8439E-3</v>
      </c>
    </row>
    <row r="1125" spans="1:48" x14ac:dyDescent="0.25">
      <c r="A1125" t="str">
        <f t="shared" si="17"/>
        <v>feynman_I_15_10_14423</v>
      </c>
      <c r="B1125" t="s">
        <v>55</v>
      </c>
      <c r="C1125" t="s">
        <v>189</v>
      </c>
      <c r="D1125">
        <v>7200</v>
      </c>
      <c r="E1125" t="s">
        <v>190</v>
      </c>
      <c r="F1125">
        <v>1000000</v>
      </c>
      <c r="G1125" t="s">
        <v>191</v>
      </c>
      <c r="H1125">
        <v>14423</v>
      </c>
      <c r="I1125" t="s">
        <v>192</v>
      </c>
      <c r="J1125">
        <v>1E-3</v>
      </c>
      <c r="K1125" t="s">
        <v>3</v>
      </c>
      <c r="L1125">
        <v>0.99998880000000001</v>
      </c>
      <c r="M1125" t="s">
        <v>2</v>
      </c>
      <c r="N1125">
        <v>7.0540999999999998E-3</v>
      </c>
      <c r="O1125" t="s">
        <v>17</v>
      </c>
      <c r="P1125">
        <v>22</v>
      </c>
      <c r="Q1125" t="s">
        <v>0</v>
      </c>
      <c r="R1125">
        <v>5479.9</v>
      </c>
      <c r="S1125" t="s">
        <v>152</v>
      </c>
      <c r="T1125">
        <v>5</v>
      </c>
      <c r="U1125" t="s">
        <v>153</v>
      </c>
      <c r="V1125">
        <v>767</v>
      </c>
      <c r="W1125" t="s">
        <v>151</v>
      </c>
      <c r="X1125">
        <v>1000272</v>
      </c>
      <c r="Y1125" t="s">
        <v>1</v>
      </c>
      <c r="Z1125" t="s">
        <v>3027</v>
      </c>
      <c r="AA1125" t="s">
        <v>512</v>
      </c>
      <c r="AB1125" t="s">
        <v>3028</v>
      </c>
      <c r="AC1125" t="s">
        <v>421</v>
      </c>
      <c r="AD1125" t="s">
        <v>3029</v>
      </c>
      <c r="AE1125" t="s">
        <v>421</v>
      </c>
      <c r="AF1125" t="s">
        <v>667</v>
      </c>
      <c r="AG1125" t="s">
        <v>5</v>
      </c>
      <c r="AH1125">
        <v>0.99999079999999996</v>
      </c>
      <c r="AI1125" t="s">
        <v>4</v>
      </c>
      <c r="AJ1125">
        <v>6.3971999999999996E-3</v>
      </c>
    </row>
    <row r="1126" spans="1:48" x14ac:dyDescent="0.25">
      <c r="A1126" t="str">
        <f t="shared" si="17"/>
        <v>feynman_test_2_4426</v>
      </c>
      <c r="B1126" t="s">
        <v>143</v>
      </c>
      <c r="C1126" t="s">
        <v>189</v>
      </c>
      <c r="D1126">
        <v>7200</v>
      </c>
      <c r="E1126" t="s">
        <v>190</v>
      </c>
      <c r="F1126">
        <v>1000000</v>
      </c>
      <c r="G1126" t="s">
        <v>191</v>
      </c>
      <c r="H1126">
        <v>4426</v>
      </c>
      <c r="I1126" t="s">
        <v>192</v>
      </c>
      <c r="J1126">
        <v>1E-3</v>
      </c>
      <c r="K1126" t="s">
        <v>3</v>
      </c>
      <c r="L1126">
        <v>0.99450910000000003</v>
      </c>
      <c r="M1126" t="s">
        <v>2</v>
      </c>
      <c r="N1126">
        <v>0.1499106</v>
      </c>
      <c r="O1126" t="s">
        <v>17</v>
      </c>
      <c r="P1126">
        <v>108</v>
      </c>
      <c r="Q1126" t="s">
        <v>0</v>
      </c>
      <c r="R1126">
        <v>5782.1</v>
      </c>
      <c r="S1126" t="s">
        <v>152</v>
      </c>
      <c r="T1126">
        <v>18</v>
      </c>
      <c r="U1126" t="s">
        <v>153</v>
      </c>
      <c r="V1126">
        <v>481</v>
      </c>
      <c r="W1126" t="s">
        <v>151</v>
      </c>
      <c r="X1126">
        <v>1000071</v>
      </c>
      <c r="Y1126" t="s">
        <v>1</v>
      </c>
      <c r="Z1126" t="s">
        <v>3030</v>
      </c>
      <c r="AA1126" t="s">
        <v>512</v>
      </c>
      <c r="AB1126" t="s">
        <v>3031</v>
      </c>
      <c r="AC1126" t="s">
        <v>421</v>
      </c>
      <c r="AD1126" t="s">
        <v>3032</v>
      </c>
      <c r="AE1126" t="s">
        <v>421</v>
      </c>
      <c r="AF1126" t="s">
        <v>3033</v>
      </c>
      <c r="AG1126" t="s">
        <v>421</v>
      </c>
      <c r="AH1126" t="s">
        <v>3034</v>
      </c>
      <c r="AI1126" t="s">
        <v>418</v>
      </c>
      <c r="AJ1126" t="s">
        <v>3035</v>
      </c>
      <c r="AK1126" t="s">
        <v>421</v>
      </c>
      <c r="AL1126" t="s">
        <v>3036</v>
      </c>
      <c r="AM1126" t="s">
        <v>421</v>
      </c>
      <c r="AN1126" t="s">
        <v>3037</v>
      </c>
      <c r="AO1126" t="s">
        <v>421</v>
      </c>
      <c r="AP1126" t="s">
        <v>3038</v>
      </c>
      <c r="AQ1126" t="s">
        <v>421</v>
      </c>
      <c r="AR1126" t="s">
        <v>1532</v>
      </c>
      <c r="AS1126" t="s">
        <v>5</v>
      </c>
      <c r="AT1126">
        <v>0.9945001</v>
      </c>
      <c r="AU1126" t="s">
        <v>4</v>
      </c>
      <c r="AV1126">
        <v>0.14977019999999999</v>
      </c>
    </row>
    <row r="1127" spans="1:48" x14ac:dyDescent="0.25">
      <c r="A1127" t="str">
        <f t="shared" si="17"/>
        <v>feynman_II_13_23_14423</v>
      </c>
      <c r="B1127" t="s">
        <v>58</v>
      </c>
      <c r="C1127" t="s">
        <v>189</v>
      </c>
      <c r="D1127">
        <v>7200</v>
      </c>
      <c r="E1127" t="s">
        <v>190</v>
      </c>
      <c r="F1127">
        <v>1000000</v>
      </c>
      <c r="G1127" t="s">
        <v>191</v>
      </c>
      <c r="H1127">
        <v>14423</v>
      </c>
      <c r="I1127" t="s">
        <v>192</v>
      </c>
      <c r="J1127">
        <v>1E-3</v>
      </c>
      <c r="K1127" t="s">
        <v>3</v>
      </c>
      <c r="L1127">
        <v>0.99997579999999997</v>
      </c>
      <c r="M1127" t="s">
        <v>2</v>
      </c>
      <c r="N1127">
        <v>5.9833999999999998E-3</v>
      </c>
      <c r="O1127" t="s">
        <v>17</v>
      </c>
      <c r="P1127">
        <v>18</v>
      </c>
      <c r="Q1127" t="s">
        <v>0</v>
      </c>
      <c r="R1127">
        <v>5414</v>
      </c>
      <c r="S1127" t="s">
        <v>152</v>
      </c>
      <c r="T1127">
        <v>6</v>
      </c>
      <c r="U1127" t="s">
        <v>153</v>
      </c>
      <c r="V1127">
        <v>878</v>
      </c>
      <c r="W1127" t="s">
        <v>151</v>
      </c>
      <c r="X1127">
        <v>1000171</v>
      </c>
      <c r="Y1127" t="s">
        <v>1</v>
      </c>
      <c r="Z1127" t="s">
        <v>3039</v>
      </c>
      <c r="AA1127" t="s">
        <v>512</v>
      </c>
      <c r="AB1127" t="s">
        <v>3040</v>
      </c>
      <c r="AC1127" t="s">
        <v>418</v>
      </c>
      <c r="AD1127" t="s">
        <v>482</v>
      </c>
      <c r="AE1127" t="s">
        <v>421</v>
      </c>
      <c r="AF1127" t="s">
        <v>3041</v>
      </c>
      <c r="AG1127" t="s">
        <v>5</v>
      </c>
      <c r="AH1127">
        <v>0.99997449999999999</v>
      </c>
      <c r="AI1127" t="s">
        <v>4</v>
      </c>
      <c r="AJ1127">
        <v>6.1355000000000003E-3</v>
      </c>
    </row>
    <row r="1128" spans="1:48" x14ac:dyDescent="0.25">
      <c r="A1128" t="str">
        <f t="shared" si="17"/>
        <v>feynman_III_4_33_14423</v>
      </c>
      <c r="B1128" t="s">
        <v>96</v>
      </c>
      <c r="C1128" t="s">
        <v>189</v>
      </c>
      <c r="D1128">
        <v>7200</v>
      </c>
      <c r="E1128" t="s">
        <v>190</v>
      </c>
      <c r="F1128">
        <v>1000000</v>
      </c>
      <c r="G1128" t="s">
        <v>191</v>
      </c>
      <c r="H1128">
        <v>14423</v>
      </c>
      <c r="I1128" t="s">
        <v>192</v>
      </c>
      <c r="J1128">
        <v>1E-3</v>
      </c>
      <c r="K1128" t="s">
        <v>3</v>
      </c>
      <c r="L1128">
        <v>0.99999990000000005</v>
      </c>
      <c r="M1128" t="s">
        <v>2</v>
      </c>
      <c r="N1128">
        <v>1.2903000000000001E-3</v>
      </c>
      <c r="O1128" t="s">
        <v>17</v>
      </c>
      <c r="P1128">
        <v>38</v>
      </c>
      <c r="Q1128" t="s">
        <v>0</v>
      </c>
      <c r="R1128">
        <v>5014.7</v>
      </c>
      <c r="S1128" t="s">
        <v>152</v>
      </c>
      <c r="T1128">
        <v>6</v>
      </c>
      <c r="U1128" t="s">
        <v>153</v>
      </c>
      <c r="V1128">
        <v>1029</v>
      </c>
      <c r="W1128" t="s">
        <v>151</v>
      </c>
      <c r="X1128">
        <v>1000185</v>
      </c>
      <c r="Y1128" t="s">
        <v>1</v>
      </c>
      <c r="Z1128" t="s">
        <v>3042</v>
      </c>
      <c r="AA1128" t="s">
        <v>512</v>
      </c>
      <c r="AB1128" t="e" cm="1">
        <f t="array" ref="AB1128">-0.0793916874888*x0*X1</f>
        <v>#NAME?</v>
      </c>
      <c r="AC1128" t="s">
        <v>421</v>
      </c>
      <c r="AD1128" t="s">
        <v>3043</v>
      </c>
      <c r="AE1128" t="s">
        <v>421</v>
      </c>
      <c r="AF1128" t="s">
        <v>3044</v>
      </c>
      <c r="AG1128" t="s">
        <v>5</v>
      </c>
      <c r="AH1128">
        <v>0.99999990000000005</v>
      </c>
      <c r="AI1128" t="s">
        <v>4</v>
      </c>
      <c r="AJ1128">
        <v>1.3855E-3</v>
      </c>
    </row>
    <row r="1129" spans="1:48" x14ac:dyDescent="0.25">
      <c r="A1129" t="str">
        <f t="shared" si="17"/>
        <v>strogatz_glider1_28020</v>
      </c>
      <c r="B1129" t="s">
        <v>25</v>
      </c>
      <c r="C1129" t="s">
        <v>189</v>
      </c>
      <c r="D1129">
        <v>7200</v>
      </c>
      <c r="E1129" t="s">
        <v>190</v>
      </c>
      <c r="F1129">
        <v>1000000</v>
      </c>
      <c r="G1129" t="s">
        <v>191</v>
      </c>
      <c r="H1129">
        <v>28020</v>
      </c>
      <c r="I1129" t="s">
        <v>192</v>
      </c>
      <c r="J1129">
        <v>1E-3</v>
      </c>
      <c r="K1129" t="s">
        <v>3</v>
      </c>
      <c r="L1129">
        <v>1</v>
      </c>
      <c r="M1129" t="s">
        <v>2</v>
      </c>
      <c r="N1129">
        <v>0</v>
      </c>
      <c r="O1129" t="s">
        <v>17</v>
      </c>
      <c r="P1129">
        <v>11</v>
      </c>
      <c r="Q1129" t="s">
        <v>0</v>
      </c>
      <c r="R1129">
        <v>3.4</v>
      </c>
      <c r="S1129" t="s">
        <v>152</v>
      </c>
      <c r="T1129">
        <v>1</v>
      </c>
      <c r="U1129" t="s">
        <v>153</v>
      </c>
      <c r="V1129">
        <v>6</v>
      </c>
      <c r="W1129" t="s">
        <v>151</v>
      </c>
      <c r="X1129">
        <v>2630</v>
      </c>
      <c r="Y1129" t="s">
        <v>1</v>
      </c>
      <c r="Z1129" t="s">
        <v>513</v>
      </c>
      <c r="AA1129" t="s">
        <v>512</v>
      </c>
      <c r="AB1129" t="s">
        <v>514</v>
      </c>
      <c r="AC1129" t="s">
        <v>418</v>
      </c>
      <c r="AD1129" t="s">
        <v>419</v>
      </c>
      <c r="AE1129" t="s">
        <v>5</v>
      </c>
      <c r="AF1129">
        <v>1</v>
      </c>
      <c r="AG1129" t="s">
        <v>4</v>
      </c>
      <c r="AH1129">
        <v>0</v>
      </c>
    </row>
    <row r="1130" spans="1:48" x14ac:dyDescent="0.25">
      <c r="A1130" t="str">
        <f t="shared" si="17"/>
        <v>feynman_I_14_3_28020</v>
      </c>
      <c r="B1130" t="s">
        <v>73</v>
      </c>
      <c r="C1130" t="s">
        <v>189</v>
      </c>
      <c r="D1130">
        <v>7200</v>
      </c>
      <c r="E1130" t="s">
        <v>190</v>
      </c>
      <c r="F1130">
        <v>1000000</v>
      </c>
      <c r="G1130" t="s">
        <v>191</v>
      </c>
      <c r="H1130">
        <v>28020</v>
      </c>
      <c r="I1130" t="s">
        <v>192</v>
      </c>
      <c r="J1130">
        <v>1E-3</v>
      </c>
      <c r="K1130" t="s">
        <v>3</v>
      </c>
      <c r="L1130">
        <v>1</v>
      </c>
      <c r="M1130" t="s">
        <v>2</v>
      </c>
      <c r="N1130">
        <v>0</v>
      </c>
      <c r="O1130" t="s">
        <v>17</v>
      </c>
      <c r="P1130">
        <v>8</v>
      </c>
      <c r="Q1130" t="s">
        <v>0</v>
      </c>
      <c r="R1130">
        <v>4.8</v>
      </c>
      <c r="S1130" t="s">
        <v>152</v>
      </c>
      <c r="T1130">
        <v>1</v>
      </c>
      <c r="U1130" t="s">
        <v>153</v>
      </c>
      <c r="V1130">
        <v>3</v>
      </c>
      <c r="W1130" t="s">
        <v>151</v>
      </c>
      <c r="X1130">
        <v>1133</v>
      </c>
      <c r="Y1130" t="s">
        <v>1</v>
      </c>
      <c r="Z1130" t="s">
        <v>525</v>
      </c>
      <c r="AA1130" t="s">
        <v>512</v>
      </c>
      <c r="AB1130" t="s">
        <v>526</v>
      </c>
      <c r="AC1130" t="s">
        <v>5</v>
      </c>
      <c r="AD1130">
        <v>1</v>
      </c>
      <c r="AE1130" t="s">
        <v>4</v>
      </c>
      <c r="AF1130">
        <v>0</v>
      </c>
    </row>
    <row r="1131" spans="1:48" x14ac:dyDescent="0.25">
      <c r="A1131" t="str">
        <f t="shared" si="17"/>
        <v>feynman_I_47_23_28020</v>
      </c>
      <c r="B1131" t="s">
        <v>54</v>
      </c>
      <c r="C1131" t="s">
        <v>189</v>
      </c>
      <c r="D1131">
        <v>7200</v>
      </c>
      <c r="E1131" t="s">
        <v>190</v>
      </c>
      <c r="F1131">
        <v>1000000</v>
      </c>
      <c r="G1131" t="s">
        <v>191</v>
      </c>
      <c r="H1131">
        <v>28020</v>
      </c>
      <c r="I1131" t="s">
        <v>192</v>
      </c>
      <c r="J1131">
        <v>1E-3</v>
      </c>
      <c r="K1131" t="s">
        <v>3</v>
      </c>
      <c r="L1131">
        <v>1</v>
      </c>
      <c r="M1131" t="s">
        <v>2</v>
      </c>
      <c r="N1131">
        <v>0</v>
      </c>
      <c r="O1131" t="s">
        <v>17</v>
      </c>
      <c r="P1131">
        <v>12</v>
      </c>
      <c r="Q1131" t="s">
        <v>0</v>
      </c>
      <c r="R1131">
        <v>9.6999999999999993</v>
      </c>
      <c r="S1131" t="s">
        <v>152</v>
      </c>
      <c r="T1131">
        <v>1</v>
      </c>
      <c r="U1131" t="s">
        <v>153</v>
      </c>
      <c r="V1131">
        <v>4</v>
      </c>
      <c r="W1131" t="s">
        <v>151</v>
      </c>
      <c r="X1131">
        <v>2421</v>
      </c>
      <c r="Y1131" t="s">
        <v>1</v>
      </c>
      <c r="Z1131" t="s">
        <v>549</v>
      </c>
      <c r="AA1131" t="s">
        <v>512</v>
      </c>
      <c r="AB1131" t="s">
        <v>550</v>
      </c>
      <c r="AC1131" t="s">
        <v>5</v>
      </c>
      <c r="AD1131">
        <v>1</v>
      </c>
      <c r="AE1131" t="s">
        <v>4</v>
      </c>
      <c r="AF1131">
        <v>0</v>
      </c>
    </row>
    <row r="1132" spans="1:48" x14ac:dyDescent="0.25">
      <c r="A1132" t="str">
        <f t="shared" si="17"/>
        <v>feynman_I_39_11_28020</v>
      </c>
      <c r="B1132" t="s">
        <v>53</v>
      </c>
      <c r="C1132" t="s">
        <v>189</v>
      </c>
      <c r="D1132">
        <v>7200</v>
      </c>
      <c r="E1132" t="s">
        <v>190</v>
      </c>
      <c r="F1132">
        <v>1000000</v>
      </c>
      <c r="G1132" t="s">
        <v>191</v>
      </c>
      <c r="H1132">
        <v>28020</v>
      </c>
      <c r="I1132" t="s">
        <v>192</v>
      </c>
      <c r="J1132">
        <v>1E-3</v>
      </c>
      <c r="K1132" t="s">
        <v>3</v>
      </c>
      <c r="L1132">
        <v>1</v>
      </c>
      <c r="M1132" t="s">
        <v>2</v>
      </c>
      <c r="N1132">
        <v>0</v>
      </c>
      <c r="O1132" t="s">
        <v>17</v>
      </c>
      <c r="P1132">
        <v>14</v>
      </c>
      <c r="Q1132" t="s">
        <v>0</v>
      </c>
      <c r="R1132">
        <v>15.5</v>
      </c>
      <c r="S1132" t="s">
        <v>152</v>
      </c>
      <c r="T1132">
        <v>1</v>
      </c>
      <c r="U1132" t="s">
        <v>153</v>
      </c>
      <c r="V1132">
        <v>4</v>
      </c>
      <c r="W1132" t="s">
        <v>151</v>
      </c>
      <c r="X1132">
        <v>3465</v>
      </c>
      <c r="Y1132" t="s">
        <v>1</v>
      </c>
      <c r="Z1132" t="s">
        <v>792</v>
      </c>
      <c r="AA1132" t="s">
        <v>512</v>
      </c>
      <c r="AB1132" t="s">
        <v>1382</v>
      </c>
      <c r="AC1132" t="s">
        <v>418</v>
      </c>
      <c r="AD1132" t="s">
        <v>423</v>
      </c>
      <c r="AE1132" t="s">
        <v>5</v>
      </c>
      <c r="AF1132">
        <v>1</v>
      </c>
      <c r="AG1132" t="s">
        <v>4</v>
      </c>
      <c r="AH1132">
        <v>0</v>
      </c>
    </row>
    <row r="1133" spans="1:48" x14ac:dyDescent="0.25">
      <c r="A1133" t="str">
        <f t="shared" si="17"/>
        <v>feynman_I_11_19_28020</v>
      </c>
      <c r="B1133" t="s">
        <v>138</v>
      </c>
      <c r="C1133" t="s">
        <v>189</v>
      </c>
      <c r="D1133">
        <v>7200</v>
      </c>
      <c r="E1133" t="s">
        <v>190</v>
      </c>
      <c r="F1133">
        <v>1000000</v>
      </c>
      <c r="G1133" t="s">
        <v>191</v>
      </c>
      <c r="H1133">
        <v>28020</v>
      </c>
      <c r="I1133" t="s">
        <v>192</v>
      </c>
      <c r="J1133">
        <v>1E-3</v>
      </c>
      <c r="K1133" t="s">
        <v>3</v>
      </c>
      <c r="L1133">
        <v>1</v>
      </c>
      <c r="M1133" t="s">
        <v>2</v>
      </c>
      <c r="N1133">
        <v>0</v>
      </c>
      <c r="O1133" t="s">
        <v>17</v>
      </c>
      <c r="P1133">
        <v>18</v>
      </c>
      <c r="Q1133" t="s">
        <v>0</v>
      </c>
      <c r="R1133">
        <v>27.5</v>
      </c>
      <c r="S1133" t="s">
        <v>152</v>
      </c>
      <c r="T1133">
        <v>1</v>
      </c>
      <c r="U1133" t="s">
        <v>153</v>
      </c>
      <c r="V1133">
        <v>6</v>
      </c>
      <c r="W1133" t="s">
        <v>151</v>
      </c>
      <c r="X1133">
        <v>5769</v>
      </c>
      <c r="Y1133" t="s">
        <v>1</v>
      </c>
      <c r="Z1133" t="s">
        <v>683</v>
      </c>
      <c r="AA1133" t="s">
        <v>512</v>
      </c>
      <c r="AB1133" t="s">
        <v>579</v>
      </c>
      <c r="AC1133" t="s">
        <v>421</v>
      </c>
      <c r="AD1133" t="s">
        <v>503</v>
      </c>
      <c r="AE1133" t="s">
        <v>421</v>
      </c>
      <c r="AF1133" t="s">
        <v>429</v>
      </c>
      <c r="AG1133" t="s">
        <v>5</v>
      </c>
      <c r="AH1133">
        <v>1</v>
      </c>
      <c r="AI1133" t="s">
        <v>4</v>
      </c>
      <c r="AJ1133">
        <v>0</v>
      </c>
    </row>
    <row r="1134" spans="1:48" x14ac:dyDescent="0.25">
      <c r="A1134" t="str">
        <f t="shared" si="17"/>
        <v>strogatz_lv2_28020</v>
      </c>
      <c r="B1134" t="s">
        <v>27</v>
      </c>
      <c r="C1134" t="s">
        <v>189</v>
      </c>
      <c r="D1134">
        <v>7200</v>
      </c>
      <c r="E1134" t="s">
        <v>190</v>
      </c>
      <c r="F1134">
        <v>1000000</v>
      </c>
      <c r="G1134" t="s">
        <v>191</v>
      </c>
      <c r="H1134">
        <v>28020</v>
      </c>
      <c r="I1134" t="s">
        <v>192</v>
      </c>
      <c r="J1134">
        <v>1E-3</v>
      </c>
      <c r="K1134" t="s">
        <v>3</v>
      </c>
      <c r="L1134">
        <v>1</v>
      </c>
      <c r="M1134" t="s">
        <v>2</v>
      </c>
      <c r="N1134">
        <v>0</v>
      </c>
      <c r="O1134" t="s">
        <v>17</v>
      </c>
      <c r="P1134">
        <v>16</v>
      </c>
      <c r="Q1134" t="s">
        <v>0</v>
      </c>
      <c r="R1134">
        <v>97.8</v>
      </c>
      <c r="S1134" t="s">
        <v>152</v>
      </c>
      <c r="T1134">
        <v>4</v>
      </c>
      <c r="U1134" t="s">
        <v>153</v>
      </c>
      <c r="V1134">
        <v>44</v>
      </c>
      <c r="W1134" t="s">
        <v>151</v>
      </c>
      <c r="X1134">
        <v>51039</v>
      </c>
      <c r="Y1134" t="s">
        <v>1</v>
      </c>
      <c r="Z1134" t="s">
        <v>2822</v>
      </c>
      <c r="AA1134" t="s">
        <v>512</v>
      </c>
      <c r="AB1134" t="e" cm="1">
        <f t="array" ref="AB1134">-1*x0*X1</f>
        <v>#NAME?</v>
      </c>
      <c r="AC1134" t="s">
        <v>421</v>
      </c>
      <c r="AD1134" t="s">
        <v>2823</v>
      </c>
      <c r="AE1134" t="s">
        <v>418</v>
      </c>
      <c r="AF1134" t="s">
        <v>433</v>
      </c>
      <c r="AG1134" t="s">
        <v>5</v>
      </c>
      <c r="AH1134">
        <v>1</v>
      </c>
      <c r="AI1134" t="s">
        <v>4</v>
      </c>
      <c r="AJ1134">
        <v>0</v>
      </c>
    </row>
    <row r="1135" spans="1:48" x14ac:dyDescent="0.25">
      <c r="A1135" t="str">
        <f t="shared" si="17"/>
        <v>feynman_II_13_17_28020</v>
      </c>
      <c r="B1135" t="s">
        <v>113</v>
      </c>
      <c r="C1135" t="s">
        <v>189</v>
      </c>
      <c r="D1135">
        <v>7200</v>
      </c>
      <c r="E1135" t="s">
        <v>190</v>
      </c>
      <c r="F1135">
        <v>1000000</v>
      </c>
      <c r="G1135" t="s">
        <v>191</v>
      </c>
      <c r="H1135">
        <v>28020</v>
      </c>
      <c r="I1135" t="s">
        <v>192</v>
      </c>
      <c r="J1135">
        <v>1E-3</v>
      </c>
      <c r="K1135" t="s">
        <v>3</v>
      </c>
      <c r="L1135">
        <v>1</v>
      </c>
      <c r="M1135" t="s">
        <v>2</v>
      </c>
      <c r="N1135">
        <v>0</v>
      </c>
      <c r="O1135" t="s">
        <v>17</v>
      </c>
      <c r="P1135">
        <v>14</v>
      </c>
      <c r="Q1135" t="s">
        <v>0</v>
      </c>
      <c r="R1135">
        <v>441.9</v>
      </c>
      <c r="S1135" t="s">
        <v>152</v>
      </c>
      <c r="T1135">
        <v>3</v>
      </c>
      <c r="U1135" t="s">
        <v>153</v>
      </c>
      <c r="V1135">
        <v>78</v>
      </c>
      <c r="W1135" t="s">
        <v>151</v>
      </c>
      <c r="X1135">
        <v>91476</v>
      </c>
      <c r="Y1135" t="s">
        <v>1</v>
      </c>
      <c r="Z1135" t="s">
        <v>690</v>
      </c>
      <c r="AA1135" t="s">
        <v>512</v>
      </c>
      <c r="AB1135" t="s">
        <v>691</v>
      </c>
      <c r="AC1135" t="s">
        <v>5</v>
      </c>
      <c r="AD1135">
        <v>1</v>
      </c>
      <c r="AE1135" t="s">
        <v>4</v>
      </c>
      <c r="AF1135">
        <v>0</v>
      </c>
    </row>
    <row r="1136" spans="1:48" x14ac:dyDescent="0.25">
      <c r="A1136" t="str">
        <f t="shared" si="17"/>
        <v>feynman_I_37_4_28020</v>
      </c>
      <c r="B1136" t="s">
        <v>61</v>
      </c>
      <c r="C1136" t="s">
        <v>189</v>
      </c>
      <c r="D1136">
        <v>7200</v>
      </c>
      <c r="E1136" t="s">
        <v>190</v>
      </c>
      <c r="F1136">
        <v>1000000</v>
      </c>
      <c r="G1136" t="s">
        <v>191</v>
      </c>
      <c r="H1136">
        <v>28020</v>
      </c>
      <c r="I1136" t="s">
        <v>192</v>
      </c>
      <c r="J1136">
        <v>1E-3</v>
      </c>
      <c r="K1136" t="s">
        <v>3</v>
      </c>
      <c r="L1136">
        <v>1</v>
      </c>
      <c r="M1136" t="s">
        <v>2</v>
      </c>
      <c r="N1136">
        <v>0</v>
      </c>
      <c r="O1136" t="s">
        <v>17</v>
      </c>
      <c r="P1136">
        <v>19</v>
      </c>
      <c r="Q1136" t="s">
        <v>0</v>
      </c>
      <c r="R1136">
        <v>47.5</v>
      </c>
      <c r="S1136" t="s">
        <v>152</v>
      </c>
      <c r="T1136">
        <v>1</v>
      </c>
      <c r="U1136" t="s">
        <v>153</v>
      </c>
      <c r="V1136">
        <v>9</v>
      </c>
      <c r="W1136" t="s">
        <v>151</v>
      </c>
      <c r="X1136">
        <v>8290</v>
      </c>
      <c r="Y1136" t="s">
        <v>1</v>
      </c>
      <c r="Z1136" t="s">
        <v>626</v>
      </c>
      <c r="AA1136" t="s">
        <v>512</v>
      </c>
      <c r="AB1136" t="s">
        <v>427</v>
      </c>
      <c r="AC1136" t="s">
        <v>421</v>
      </c>
      <c r="AD1136" t="s">
        <v>454</v>
      </c>
      <c r="AE1136" t="s">
        <v>421</v>
      </c>
      <c r="AF1136" t="s">
        <v>455</v>
      </c>
      <c r="AG1136" t="s">
        <v>5</v>
      </c>
      <c r="AH1136">
        <v>1</v>
      </c>
      <c r="AI1136" t="s">
        <v>4</v>
      </c>
      <c r="AJ1136">
        <v>0</v>
      </c>
    </row>
    <row r="1137" spans="1:94" x14ac:dyDescent="0.25">
      <c r="A1137" t="str">
        <f t="shared" si="17"/>
        <v>feynman_III_4_32_21962</v>
      </c>
      <c r="B1137" t="s">
        <v>98</v>
      </c>
      <c r="C1137" t="s">
        <v>189</v>
      </c>
      <c r="D1137">
        <v>7200</v>
      </c>
      <c r="E1137" t="s">
        <v>190</v>
      </c>
      <c r="F1137">
        <v>1000000</v>
      </c>
      <c r="G1137" t="s">
        <v>191</v>
      </c>
      <c r="H1137">
        <v>21962</v>
      </c>
      <c r="I1137" t="s">
        <v>192</v>
      </c>
      <c r="J1137">
        <v>1E-3</v>
      </c>
      <c r="K1137" t="s">
        <v>3</v>
      </c>
      <c r="L1137">
        <v>0.99999700000000002</v>
      </c>
      <c r="M1137" t="s">
        <v>2</v>
      </c>
      <c r="N1137">
        <v>1.6203200000000001E-2</v>
      </c>
      <c r="O1137" t="s">
        <v>17</v>
      </c>
      <c r="P1137">
        <v>14</v>
      </c>
      <c r="Q1137" t="s">
        <v>0</v>
      </c>
      <c r="R1137">
        <v>6172.8</v>
      </c>
      <c r="S1137" t="s">
        <v>152</v>
      </c>
      <c r="T1137">
        <v>4</v>
      </c>
      <c r="U1137" t="s">
        <v>153</v>
      </c>
      <c r="V1137">
        <v>939</v>
      </c>
      <c r="W1137" t="s">
        <v>151</v>
      </c>
      <c r="X1137">
        <v>1000914</v>
      </c>
      <c r="Y1137" t="s">
        <v>1</v>
      </c>
      <c r="Z1137" t="e" cm="1">
        <f t="array" aca="1" ref="Z1137" ca="1">-0.4701043061801+(((6.2755714797458*X2)*X3)*pow((x0*X1),-1))</f>
        <v>#NAME?</v>
      </c>
      <c r="AA1137" t="s">
        <v>512</v>
      </c>
      <c r="AB1137" t="s">
        <v>3045</v>
      </c>
      <c r="AC1137" t="s">
        <v>418</v>
      </c>
      <c r="AD1137">
        <v>0.47010430618010002</v>
      </c>
      <c r="AE1137" t="s">
        <v>5</v>
      </c>
      <c r="AF1137">
        <v>0.99999680000000002</v>
      </c>
      <c r="AG1137" t="s">
        <v>4</v>
      </c>
      <c r="AH1137">
        <v>1.6181500000000001E-2</v>
      </c>
    </row>
    <row r="1138" spans="1:94" x14ac:dyDescent="0.25">
      <c r="A1138" t="str">
        <f t="shared" si="17"/>
        <v>feynman_I_12_5_14423</v>
      </c>
      <c r="B1138" t="s">
        <v>36</v>
      </c>
      <c r="C1138" t="s">
        <v>189</v>
      </c>
      <c r="D1138">
        <v>7200</v>
      </c>
      <c r="E1138" t="s">
        <v>190</v>
      </c>
      <c r="F1138">
        <v>1000000</v>
      </c>
      <c r="G1138" t="s">
        <v>191</v>
      </c>
      <c r="H1138">
        <v>14423</v>
      </c>
      <c r="I1138" t="s">
        <v>192</v>
      </c>
      <c r="J1138">
        <v>1E-3</v>
      </c>
      <c r="K1138" t="s">
        <v>3</v>
      </c>
      <c r="L1138">
        <v>1</v>
      </c>
      <c r="M1138" t="s">
        <v>2</v>
      </c>
      <c r="N1138">
        <v>0</v>
      </c>
      <c r="O1138" t="s">
        <v>17</v>
      </c>
      <c r="P1138">
        <v>6</v>
      </c>
      <c r="Q1138" t="s">
        <v>0</v>
      </c>
      <c r="R1138">
        <v>2.4</v>
      </c>
      <c r="S1138" t="s">
        <v>152</v>
      </c>
      <c r="T1138">
        <v>1</v>
      </c>
      <c r="U1138" t="s">
        <v>153</v>
      </c>
      <c r="V1138">
        <v>2</v>
      </c>
      <c r="W1138" t="s">
        <v>151</v>
      </c>
      <c r="X1138">
        <v>594</v>
      </c>
      <c r="Y1138" t="s">
        <v>1</v>
      </c>
      <c r="Z1138" t="s">
        <v>519</v>
      </c>
      <c r="AA1138" t="s">
        <v>512</v>
      </c>
      <c r="AB1138" t="s">
        <v>520</v>
      </c>
      <c r="AC1138" t="s">
        <v>5</v>
      </c>
      <c r="AD1138">
        <v>1</v>
      </c>
      <c r="AE1138" t="s">
        <v>4</v>
      </c>
      <c r="AF1138">
        <v>0</v>
      </c>
    </row>
    <row r="1139" spans="1:94" x14ac:dyDescent="0.25">
      <c r="A1139" t="str">
        <f t="shared" si="17"/>
        <v>feynman_II_34_29a_14423</v>
      </c>
      <c r="B1139" t="s">
        <v>71</v>
      </c>
      <c r="C1139" t="s">
        <v>189</v>
      </c>
      <c r="D1139">
        <v>7200</v>
      </c>
      <c r="E1139" t="s">
        <v>190</v>
      </c>
      <c r="F1139">
        <v>1000000</v>
      </c>
      <c r="G1139" t="s">
        <v>191</v>
      </c>
      <c r="H1139">
        <v>14423</v>
      </c>
      <c r="I1139" t="s">
        <v>192</v>
      </c>
      <c r="J1139">
        <v>1E-3</v>
      </c>
      <c r="K1139" t="s">
        <v>3</v>
      </c>
      <c r="L1139">
        <v>1</v>
      </c>
      <c r="M1139" t="s">
        <v>2</v>
      </c>
      <c r="N1139">
        <v>0</v>
      </c>
      <c r="O1139" t="s">
        <v>17</v>
      </c>
      <c r="P1139">
        <v>10</v>
      </c>
      <c r="Q1139" t="s">
        <v>0</v>
      </c>
      <c r="R1139">
        <v>6.6</v>
      </c>
      <c r="S1139" t="s">
        <v>152</v>
      </c>
      <c r="T1139">
        <v>1</v>
      </c>
      <c r="U1139" t="s">
        <v>153</v>
      </c>
      <c r="V1139">
        <v>3</v>
      </c>
      <c r="W1139" t="s">
        <v>151</v>
      </c>
      <c r="X1139">
        <v>1543</v>
      </c>
      <c r="Y1139" t="s">
        <v>1</v>
      </c>
      <c r="Z1139" t="s">
        <v>533</v>
      </c>
      <c r="AA1139" t="s">
        <v>512</v>
      </c>
      <c r="AB1139" t="s">
        <v>534</v>
      </c>
      <c r="AC1139" t="s">
        <v>5</v>
      </c>
      <c r="AD1139">
        <v>1</v>
      </c>
      <c r="AE1139" t="s">
        <v>4</v>
      </c>
      <c r="AF1139">
        <v>0</v>
      </c>
    </row>
    <row r="1140" spans="1:94" x14ac:dyDescent="0.25">
      <c r="A1140" t="str">
        <f t="shared" si="17"/>
        <v>feynman_II_34_11_14423</v>
      </c>
      <c r="B1140" t="s">
        <v>95</v>
      </c>
      <c r="C1140" t="s">
        <v>189</v>
      </c>
      <c r="D1140">
        <v>7200</v>
      </c>
      <c r="E1140" t="s">
        <v>190</v>
      </c>
      <c r="F1140">
        <v>1000000</v>
      </c>
      <c r="G1140" t="s">
        <v>191</v>
      </c>
      <c r="H1140">
        <v>14423</v>
      </c>
      <c r="I1140" t="s">
        <v>192</v>
      </c>
      <c r="J1140">
        <v>1E-3</v>
      </c>
      <c r="K1140" t="s">
        <v>3</v>
      </c>
      <c r="L1140">
        <v>1</v>
      </c>
      <c r="M1140" t="s">
        <v>2</v>
      </c>
      <c r="N1140">
        <v>0</v>
      </c>
      <c r="O1140" t="s">
        <v>17</v>
      </c>
      <c r="P1140">
        <v>12</v>
      </c>
      <c r="Q1140" t="s">
        <v>0</v>
      </c>
      <c r="R1140">
        <v>11.4</v>
      </c>
      <c r="S1140" t="s">
        <v>152</v>
      </c>
      <c r="T1140">
        <v>1</v>
      </c>
      <c r="U1140" t="s">
        <v>153</v>
      </c>
      <c r="V1140">
        <v>4</v>
      </c>
      <c r="W1140" t="s">
        <v>151</v>
      </c>
      <c r="X1140">
        <v>2548</v>
      </c>
      <c r="Y1140" t="s">
        <v>1</v>
      </c>
      <c r="Z1140" t="s">
        <v>553</v>
      </c>
      <c r="AA1140" t="s">
        <v>512</v>
      </c>
      <c r="AB1140" t="s">
        <v>554</v>
      </c>
      <c r="AC1140" t="s">
        <v>5</v>
      </c>
      <c r="AD1140">
        <v>1</v>
      </c>
      <c r="AE1140" t="s">
        <v>4</v>
      </c>
      <c r="AF1140">
        <v>0</v>
      </c>
    </row>
    <row r="1141" spans="1:94" x14ac:dyDescent="0.25">
      <c r="A1141" t="str">
        <f t="shared" si="17"/>
        <v>feynman_I_34_1_14423</v>
      </c>
      <c r="B1141" t="s">
        <v>52</v>
      </c>
      <c r="C1141" t="s">
        <v>189</v>
      </c>
      <c r="D1141">
        <v>7200</v>
      </c>
      <c r="E1141" t="s">
        <v>190</v>
      </c>
      <c r="F1141">
        <v>1000000</v>
      </c>
      <c r="G1141" t="s">
        <v>191</v>
      </c>
      <c r="H1141">
        <v>14423</v>
      </c>
      <c r="I1141" t="s">
        <v>192</v>
      </c>
      <c r="J1141">
        <v>1E-3</v>
      </c>
      <c r="K1141" t="s">
        <v>3</v>
      </c>
      <c r="L1141">
        <v>1</v>
      </c>
      <c r="M1141" t="s">
        <v>2</v>
      </c>
      <c r="N1141">
        <v>0</v>
      </c>
      <c r="O1141" t="s">
        <v>17</v>
      </c>
      <c r="P1141">
        <v>18</v>
      </c>
      <c r="Q1141" t="s">
        <v>0</v>
      </c>
      <c r="R1141">
        <v>19.100000000000001</v>
      </c>
      <c r="S1141" t="s">
        <v>152</v>
      </c>
      <c r="T1141">
        <v>1</v>
      </c>
      <c r="U1141" t="s">
        <v>153</v>
      </c>
      <c r="V1141">
        <v>5</v>
      </c>
      <c r="W1141" t="s">
        <v>151</v>
      </c>
      <c r="X1141">
        <v>3837</v>
      </c>
      <c r="Y1141" t="s">
        <v>1</v>
      </c>
      <c r="Z1141" t="s">
        <v>933</v>
      </c>
      <c r="AA1141" t="s">
        <v>512</v>
      </c>
      <c r="AB1141" t="s">
        <v>1885</v>
      </c>
      <c r="AC1141" t="s">
        <v>418</v>
      </c>
      <c r="AD1141" t="s">
        <v>425</v>
      </c>
      <c r="AE1141" t="s">
        <v>421</v>
      </c>
      <c r="AF1141" t="s">
        <v>426</v>
      </c>
      <c r="AG1141" t="s">
        <v>5</v>
      </c>
      <c r="AH1141">
        <v>1</v>
      </c>
      <c r="AI1141" t="s">
        <v>4</v>
      </c>
      <c r="AJ1141">
        <v>0</v>
      </c>
    </row>
    <row r="1142" spans="1:94" x14ac:dyDescent="0.25">
      <c r="A1142" t="str">
        <f t="shared" si="17"/>
        <v>feynman_III_17_37_14423</v>
      </c>
      <c r="B1142" t="s">
        <v>77</v>
      </c>
      <c r="C1142" t="s">
        <v>189</v>
      </c>
      <c r="D1142">
        <v>7200</v>
      </c>
      <c r="E1142" t="s">
        <v>190</v>
      </c>
      <c r="F1142">
        <v>1000000</v>
      </c>
      <c r="G1142" t="s">
        <v>191</v>
      </c>
      <c r="H1142">
        <v>14423</v>
      </c>
      <c r="I1142" t="s">
        <v>192</v>
      </c>
      <c r="J1142">
        <v>1E-3</v>
      </c>
      <c r="K1142" t="s">
        <v>3</v>
      </c>
      <c r="L1142">
        <v>1</v>
      </c>
      <c r="M1142" t="s">
        <v>2</v>
      </c>
      <c r="N1142">
        <v>0</v>
      </c>
      <c r="O1142" t="s">
        <v>17</v>
      </c>
      <c r="P1142">
        <v>13</v>
      </c>
      <c r="Q1142" t="s">
        <v>0</v>
      </c>
      <c r="R1142">
        <v>20.2</v>
      </c>
      <c r="S1142" t="s">
        <v>152</v>
      </c>
      <c r="T1142">
        <v>1</v>
      </c>
      <c r="U1142" t="s">
        <v>153</v>
      </c>
      <c r="V1142">
        <v>7</v>
      </c>
      <c r="W1142" t="s">
        <v>151</v>
      </c>
      <c r="X1142">
        <v>4509</v>
      </c>
      <c r="Y1142" t="s">
        <v>1</v>
      </c>
      <c r="Z1142" t="s">
        <v>594</v>
      </c>
      <c r="AA1142" t="s">
        <v>512</v>
      </c>
      <c r="AB1142" t="s">
        <v>595</v>
      </c>
      <c r="AC1142" t="s">
        <v>421</v>
      </c>
      <c r="AD1142" t="s">
        <v>422</v>
      </c>
      <c r="AE1142" t="s">
        <v>5</v>
      </c>
      <c r="AF1142">
        <v>1</v>
      </c>
      <c r="AG1142" t="s">
        <v>4</v>
      </c>
      <c r="AH1142">
        <v>0</v>
      </c>
    </row>
    <row r="1143" spans="1:94" x14ac:dyDescent="0.25">
      <c r="A1143" t="str">
        <f t="shared" si="17"/>
        <v>feynman_I_32_17_21962</v>
      </c>
      <c r="B1143" t="s">
        <v>137</v>
      </c>
      <c r="C1143" t="s">
        <v>189</v>
      </c>
      <c r="D1143">
        <v>7200</v>
      </c>
      <c r="E1143" t="s">
        <v>190</v>
      </c>
      <c r="F1143">
        <v>1000000</v>
      </c>
      <c r="G1143" t="s">
        <v>191</v>
      </c>
      <c r="H1143">
        <v>21962</v>
      </c>
      <c r="I1143" t="s">
        <v>192</v>
      </c>
      <c r="J1143">
        <v>1E-3</v>
      </c>
      <c r="K1143" t="s">
        <v>3</v>
      </c>
      <c r="L1143">
        <v>0.99960970000000005</v>
      </c>
      <c r="M1143" t="s">
        <v>2</v>
      </c>
      <c r="N1143">
        <v>9.2116900000000002E-2</v>
      </c>
      <c r="O1143" t="s">
        <v>17</v>
      </c>
      <c r="P1143">
        <v>62</v>
      </c>
      <c r="Q1143" t="s">
        <v>0</v>
      </c>
      <c r="R1143">
        <v>7201.8</v>
      </c>
      <c r="S1143" t="s">
        <v>152</v>
      </c>
      <c r="T1143">
        <v>15</v>
      </c>
      <c r="U1143" t="s">
        <v>153</v>
      </c>
      <c r="V1143">
        <v>177</v>
      </c>
      <c r="W1143" t="s">
        <v>151</v>
      </c>
      <c r="X1143">
        <v>974562</v>
      </c>
      <c r="Y1143" t="s">
        <v>1</v>
      </c>
      <c r="Z1143" t="s">
        <v>3046</v>
      </c>
      <c r="AA1143" t="s">
        <v>512</v>
      </c>
      <c r="AB1143" t="s">
        <v>3047</v>
      </c>
      <c r="AC1143" t="s">
        <v>421</v>
      </c>
      <c r="AD1143" t="s">
        <v>3048</v>
      </c>
      <c r="AE1143" t="s">
        <v>421</v>
      </c>
      <c r="AF1143" t="s">
        <v>3049</v>
      </c>
      <c r="AG1143" t="s">
        <v>421</v>
      </c>
      <c r="AH1143" t="s">
        <v>2619</v>
      </c>
      <c r="AI1143" t="s">
        <v>421</v>
      </c>
      <c r="AJ1143" t="s">
        <v>3050</v>
      </c>
      <c r="AK1143" t="s">
        <v>421</v>
      </c>
      <c r="AL1143" t="s">
        <v>3051</v>
      </c>
      <c r="AM1143" t="s">
        <v>421</v>
      </c>
      <c r="AN1143" t="s">
        <v>1532</v>
      </c>
      <c r="AO1143" t="s">
        <v>5</v>
      </c>
      <c r="AP1143">
        <v>0.99962139999999999</v>
      </c>
      <c r="AQ1143" t="s">
        <v>4</v>
      </c>
      <c r="AR1143">
        <v>9.1768699999999995E-2</v>
      </c>
    </row>
    <row r="1144" spans="1:94" x14ac:dyDescent="0.25">
      <c r="A1144" t="str">
        <f t="shared" si="17"/>
        <v>feynman_III_15_12_14423</v>
      </c>
      <c r="B1144" t="s">
        <v>67</v>
      </c>
      <c r="C1144" t="s">
        <v>189</v>
      </c>
      <c r="D1144">
        <v>7200</v>
      </c>
      <c r="E1144" t="s">
        <v>190</v>
      </c>
      <c r="F1144">
        <v>1000000</v>
      </c>
      <c r="G1144" t="s">
        <v>191</v>
      </c>
      <c r="H1144">
        <v>14423</v>
      </c>
      <c r="I1144" t="s">
        <v>192</v>
      </c>
      <c r="J1144">
        <v>1E-3</v>
      </c>
      <c r="K1144" t="s">
        <v>3</v>
      </c>
      <c r="L1144">
        <v>1</v>
      </c>
      <c r="M1144" t="s">
        <v>2</v>
      </c>
      <c r="N1144">
        <v>0</v>
      </c>
      <c r="O1144" t="s">
        <v>17</v>
      </c>
      <c r="P1144">
        <v>15</v>
      </c>
      <c r="Q1144" t="s">
        <v>0</v>
      </c>
      <c r="R1144">
        <v>208.3</v>
      </c>
      <c r="S1144" t="s">
        <v>152</v>
      </c>
      <c r="T1144">
        <v>4</v>
      </c>
      <c r="U1144" t="s">
        <v>153</v>
      </c>
      <c r="V1144">
        <v>41</v>
      </c>
      <c r="W1144" t="s">
        <v>151</v>
      </c>
      <c r="X1144">
        <v>41103</v>
      </c>
      <c r="Y1144" t="s">
        <v>1</v>
      </c>
      <c r="Z1144" t="s">
        <v>3052</v>
      </c>
      <c r="AA1144" t="s">
        <v>512</v>
      </c>
      <c r="AB1144" t="s">
        <v>3053</v>
      </c>
      <c r="AC1144" t="s">
        <v>421</v>
      </c>
      <c r="AD1144" t="s">
        <v>462</v>
      </c>
      <c r="AE1144" t="s">
        <v>421</v>
      </c>
      <c r="AF1144" t="s">
        <v>422</v>
      </c>
      <c r="AG1144" t="s">
        <v>5</v>
      </c>
      <c r="AH1144">
        <v>1</v>
      </c>
      <c r="AI1144" t="s">
        <v>4</v>
      </c>
      <c r="AJ1144">
        <v>0</v>
      </c>
    </row>
    <row r="1145" spans="1:94" x14ac:dyDescent="0.25">
      <c r="A1145" t="str">
        <f t="shared" si="17"/>
        <v>feynman_test_18_14423</v>
      </c>
      <c r="B1145" t="s">
        <v>123</v>
      </c>
      <c r="C1145" t="s">
        <v>189</v>
      </c>
      <c r="D1145">
        <v>7200</v>
      </c>
      <c r="E1145" t="s">
        <v>190</v>
      </c>
      <c r="F1145">
        <v>1000000</v>
      </c>
      <c r="G1145" t="s">
        <v>191</v>
      </c>
      <c r="H1145">
        <v>14423</v>
      </c>
      <c r="I1145" t="s">
        <v>192</v>
      </c>
      <c r="J1145">
        <v>1E-3</v>
      </c>
      <c r="K1145" t="s">
        <v>3</v>
      </c>
      <c r="L1145">
        <v>1</v>
      </c>
      <c r="M1145" t="s">
        <v>2</v>
      </c>
      <c r="N1145">
        <v>0</v>
      </c>
      <c r="O1145" t="s">
        <v>17</v>
      </c>
      <c r="P1145">
        <v>26</v>
      </c>
      <c r="Q1145" t="s">
        <v>0</v>
      </c>
      <c r="R1145">
        <v>342.1</v>
      </c>
      <c r="S1145" t="s">
        <v>152</v>
      </c>
      <c r="T1145">
        <v>3</v>
      </c>
      <c r="U1145" t="s">
        <v>153</v>
      </c>
      <c r="V1145">
        <v>19</v>
      </c>
      <c r="W1145" t="s">
        <v>151</v>
      </c>
      <c r="X1145">
        <v>51511</v>
      </c>
      <c r="Y1145" t="s">
        <v>1</v>
      </c>
      <c r="Z1145" t="s">
        <v>617</v>
      </c>
      <c r="AA1145" t="s">
        <v>512</v>
      </c>
      <c r="AB1145" t="s">
        <v>618</v>
      </c>
      <c r="AC1145" t="s">
        <v>421</v>
      </c>
      <c r="AD1145" t="s">
        <v>449</v>
      </c>
      <c r="AE1145" t="s">
        <v>5</v>
      </c>
      <c r="AF1145">
        <v>1</v>
      </c>
      <c r="AG1145" t="s">
        <v>4</v>
      </c>
      <c r="AH1145">
        <v>0</v>
      </c>
    </row>
    <row r="1146" spans="1:94" x14ac:dyDescent="0.25">
      <c r="A1146" t="str">
        <f t="shared" si="17"/>
        <v>feynman_II_11_20_14423</v>
      </c>
      <c r="B1146" t="s">
        <v>122</v>
      </c>
      <c r="C1146" t="s">
        <v>189</v>
      </c>
      <c r="D1146">
        <v>7200</v>
      </c>
      <c r="E1146" t="s">
        <v>190</v>
      </c>
      <c r="F1146">
        <v>1000000</v>
      </c>
      <c r="G1146" t="s">
        <v>191</v>
      </c>
      <c r="H1146">
        <v>14423</v>
      </c>
      <c r="I1146" t="s">
        <v>192</v>
      </c>
      <c r="J1146">
        <v>1E-3</v>
      </c>
      <c r="K1146" t="s">
        <v>3</v>
      </c>
      <c r="L1146">
        <v>1</v>
      </c>
      <c r="M1146" t="s">
        <v>2</v>
      </c>
      <c r="N1146">
        <v>0</v>
      </c>
      <c r="O1146" t="s">
        <v>17</v>
      </c>
      <c r="P1146">
        <v>16</v>
      </c>
      <c r="Q1146" t="s">
        <v>0</v>
      </c>
      <c r="R1146">
        <v>152.6</v>
      </c>
      <c r="S1146" t="s">
        <v>152</v>
      </c>
      <c r="T1146">
        <v>1</v>
      </c>
      <c r="U1146" t="s">
        <v>153</v>
      </c>
      <c r="V1146">
        <v>11</v>
      </c>
      <c r="W1146" t="s">
        <v>151</v>
      </c>
      <c r="X1146">
        <v>23662</v>
      </c>
      <c r="Y1146" t="s">
        <v>1</v>
      </c>
      <c r="Z1146" t="s">
        <v>2478</v>
      </c>
      <c r="AA1146" t="s">
        <v>512</v>
      </c>
      <c r="AB1146" t="s">
        <v>2479</v>
      </c>
      <c r="AC1146" t="s">
        <v>5</v>
      </c>
      <c r="AD1146">
        <v>1</v>
      </c>
      <c r="AE1146" t="s">
        <v>4</v>
      </c>
      <c r="AF1146">
        <v>0</v>
      </c>
    </row>
    <row r="1147" spans="1:94" x14ac:dyDescent="0.25">
      <c r="A1147" t="str">
        <f t="shared" si="17"/>
        <v>feynman_I_9_18_21962</v>
      </c>
      <c r="B1147" t="s">
        <v>150</v>
      </c>
      <c r="C1147" t="s">
        <v>189</v>
      </c>
      <c r="D1147">
        <v>7200</v>
      </c>
      <c r="E1147" t="s">
        <v>190</v>
      </c>
      <c r="F1147">
        <v>1000000</v>
      </c>
      <c r="G1147" t="s">
        <v>191</v>
      </c>
      <c r="H1147">
        <v>21962</v>
      </c>
      <c r="I1147" t="s">
        <v>192</v>
      </c>
      <c r="J1147">
        <v>1E-3</v>
      </c>
      <c r="K1147" t="s">
        <v>3</v>
      </c>
      <c r="L1147">
        <v>0.98800350000000003</v>
      </c>
      <c r="M1147" t="s">
        <v>2</v>
      </c>
      <c r="N1147">
        <v>1.34924E-2</v>
      </c>
      <c r="O1147" t="s">
        <v>17</v>
      </c>
      <c r="P1147">
        <v>38</v>
      </c>
      <c r="Q1147" t="s">
        <v>0</v>
      </c>
      <c r="R1147">
        <v>6670.5</v>
      </c>
      <c r="S1147" t="s">
        <v>152</v>
      </c>
      <c r="T1147">
        <v>10</v>
      </c>
      <c r="U1147" t="s">
        <v>153</v>
      </c>
      <c r="V1147">
        <v>1556</v>
      </c>
      <c r="W1147" t="s">
        <v>151</v>
      </c>
      <c r="X1147">
        <v>1003958</v>
      </c>
      <c r="Y1147" t="s">
        <v>1</v>
      </c>
      <c r="Z1147" t="e" cm="1">
        <f t="array" aca="1" ref="Z1147" ca="1">-0.0059775097093+(1.8703955054182*pow(((((((X4*X6)*X8)*pow(X2,2))*pow(X3,-2))*pow((x0*X1),2))*pow((1+(pow(2,X5)*pow(2,X7))),-1)),0.5))</f>
        <v>#NAME?</v>
      </c>
      <c r="AA1147" t="s">
        <v>512</v>
      </c>
      <c r="AB1147" t="s">
        <v>3054</v>
      </c>
      <c r="AC1147" t="s">
        <v>421</v>
      </c>
      <c r="AD1147" t="s">
        <v>3055</v>
      </c>
      <c r="AE1147" t="s">
        <v>421</v>
      </c>
      <c r="AF1147" t="s">
        <v>3056</v>
      </c>
      <c r="AG1147" t="s">
        <v>418</v>
      </c>
      <c r="AH1147">
        <v>5.9775097092999996E-3</v>
      </c>
      <c r="AI1147" t="s">
        <v>5</v>
      </c>
      <c r="AJ1147">
        <v>0.98812979999999995</v>
      </c>
      <c r="AK1147" t="s">
        <v>4</v>
      </c>
      <c r="AL1147">
        <v>1.33166E-2</v>
      </c>
    </row>
    <row r="1148" spans="1:94" x14ac:dyDescent="0.25">
      <c r="A1148" t="str">
        <f t="shared" si="17"/>
        <v>feynman_I_29_16_28020</v>
      </c>
      <c r="B1148" t="s">
        <v>88</v>
      </c>
      <c r="C1148" t="s">
        <v>189</v>
      </c>
      <c r="D1148">
        <v>7200</v>
      </c>
      <c r="E1148" t="s">
        <v>190</v>
      </c>
      <c r="F1148">
        <v>1000000</v>
      </c>
      <c r="G1148" t="s">
        <v>191</v>
      </c>
      <c r="H1148">
        <v>28020</v>
      </c>
      <c r="I1148" t="s">
        <v>192</v>
      </c>
      <c r="J1148">
        <v>1E-3</v>
      </c>
      <c r="K1148" t="s">
        <v>3</v>
      </c>
      <c r="L1148">
        <v>0.97709900000000005</v>
      </c>
      <c r="M1148" t="s">
        <v>2</v>
      </c>
      <c r="N1148">
        <v>0.29054590000000002</v>
      </c>
      <c r="O1148" t="s">
        <v>17</v>
      </c>
      <c r="P1148">
        <v>76</v>
      </c>
      <c r="Q1148" t="s">
        <v>0</v>
      </c>
      <c r="R1148">
        <v>7201.7</v>
      </c>
      <c r="S1148" t="s">
        <v>152</v>
      </c>
      <c r="T1148">
        <v>8</v>
      </c>
      <c r="U1148" t="s">
        <v>153</v>
      </c>
      <c r="V1148">
        <v>215</v>
      </c>
      <c r="W1148" t="s">
        <v>151</v>
      </c>
      <c r="X1148">
        <v>840932</v>
      </c>
      <c r="Y1148" t="s">
        <v>1</v>
      </c>
      <c r="Z1148" t="e" cm="1">
        <f t="array" aca="1" ref="Z1148" ca="1">-1.3027235735568+(1.1327061580056*X1)+(1.1383777482011*x0)+(0.5549522368526*SIN((X3+LOG(pow(X2,-2)))))+(-0.9093502032925*SIN(X3))+((-0.5549522368526*X2)*SIN((X3+LOG(pow(X2,-2)))))+(((-3.0380617911601*pow((X2+X3),-1))*LOG(x0))*LOG(X1))+(((-15758.596107649*pow(SIN(pow(((X2*pow(X3,-1))+(X3*pow(X2,-1))),-1)),12))*LOG(x0))*LOG(X1))</f>
        <v>#NAME?</v>
      </c>
      <c r="AA1148" t="s">
        <v>512</v>
      </c>
      <c r="AB1148" t="s">
        <v>3057</v>
      </c>
      <c r="AC1148" t="s">
        <v>421</v>
      </c>
      <c r="AD1148" t="s">
        <v>3058</v>
      </c>
      <c r="AE1148" t="s">
        <v>418</v>
      </c>
      <c r="AF1148" t="s">
        <v>3059</v>
      </c>
      <c r="AG1148" t="s">
        <v>421</v>
      </c>
      <c r="AH1148" t="s">
        <v>3060</v>
      </c>
      <c r="AI1148" t="s">
        <v>418</v>
      </c>
      <c r="AJ1148" t="s">
        <v>3061</v>
      </c>
      <c r="AK1148" t="s">
        <v>421</v>
      </c>
      <c r="AL1148" t="s">
        <v>460</v>
      </c>
      <c r="AM1148" t="s">
        <v>418</v>
      </c>
      <c r="AN1148" t="s">
        <v>3062</v>
      </c>
      <c r="AO1148" t="s">
        <v>421</v>
      </c>
      <c r="AP1148" t="s">
        <v>3063</v>
      </c>
      <c r="AQ1148" t="s">
        <v>418</v>
      </c>
      <c r="AR1148" t="s">
        <v>3064</v>
      </c>
      <c r="AS1148" t="s">
        <v>421</v>
      </c>
      <c r="AT1148" t="s">
        <v>3065</v>
      </c>
      <c r="AU1148" t="s">
        <v>421</v>
      </c>
      <c r="AV1148" t="s">
        <v>3060</v>
      </c>
      <c r="AW1148" t="s">
        <v>418</v>
      </c>
      <c r="AX1148">
        <v>1.3027235735567999</v>
      </c>
      <c r="AY1148" t="s">
        <v>5</v>
      </c>
      <c r="AZ1148">
        <v>0.97684159999999998</v>
      </c>
      <c r="BA1148" t="s">
        <v>4</v>
      </c>
      <c r="BB1148">
        <v>0.29157080000000002</v>
      </c>
    </row>
    <row r="1149" spans="1:94" x14ac:dyDescent="0.25">
      <c r="A1149" t="str">
        <f t="shared" si="17"/>
        <v>feynman_test_9_28020</v>
      </c>
      <c r="B1149" t="s">
        <v>136</v>
      </c>
      <c r="C1149" t="s">
        <v>189</v>
      </c>
      <c r="D1149">
        <v>7200</v>
      </c>
      <c r="E1149" t="s">
        <v>190</v>
      </c>
      <c r="F1149">
        <v>1000000</v>
      </c>
      <c r="G1149" t="s">
        <v>191</v>
      </c>
      <c r="H1149">
        <v>28020</v>
      </c>
      <c r="I1149" t="s">
        <v>192</v>
      </c>
      <c r="J1149">
        <v>1E-3</v>
      </c>
      <c r="K1149" t="s">
        <v>3</v>
      </c>
      <c r="L1149">
        <v>0.9529647</v>
      </c>
      <c r="M1149" t="s">
        <v>2</v>
      </c>
      <c r="N1149">
        <v>1494.2150896999999</v>
      </c>
      <c r="O1149" t="s">
        <v>17</v>
      </c>
      <c r="P1149">
        <v>291</v>
      </c>
      <c r="Q1149" t="s">
        <v>0</v>
      </c>
      <c r="R1149">
        <v>7205.1</v>
      </c>
      <c r="S1149" t="s">
        <v>152</v>
      </c>
      <c r="T1149">
        <v>2</v>
      </c>
      <c r="U1149" t="s">
        <v>153</v>
      </c>
      <c r="V1149">
        <v>49</v>
      </c>
      <c r="W1149" t="s">
        <v>151</v>
      </c>
      <c r="X1149">
        <v>535088</v>
      </c>
      <c r="Y1149" t="s">
        <v>1</v>
      </c>
      <c r="Z1149" t="e" cm="1">
        <f t="array" aca="1" ref="Z1149" ca="1">-18.463116101158+(((0.3365413493318*pow(x0,-5))*pow(X4,-1))*pow((X3*pow(X1,-1)),5))+(((-3.2377403080887*pow(x0,-4))*pow(X1,5))*pow(X4,-1))+((((16.5700373324977*pow(x0,-4))*pow(X1,-1))*pow(X3,2))*pow((((-1+(X1*pow(x0,-1)))+(X4*pow((x0+X1),-1)))+(pow(X1,2)*pow(X3,-1))),-4))+((((46.9036947839576*X3)*pow(x0,-4))*pow(X2,2))*SIN(pow((((pow(x0,-1)+(-1*pow(X1,-1)))+(X4*pow(x0,-1)))+SIN((X1*pow(X3,-1)))),-4)))+((((331.357485491623*X2)*X4)*pow(x0,-4))*pow((((pow(x0,-1)+(-1*pow(X1,-1)))+(X4*pow(x0,-1)))+(pow(X1,0.5)*pow(X3,-1))),-4))+((((-4.4940941173932*pow(x0,5))*pow(X1,-4))*pow(X4,-5))*pow((X1+COS((1+X2))),4))+(((((0.8147383905137*X2)*pow(x0,5))*pow(X1,-4))*pow(X4,-5))*pow((X1+COS(((1+X3)+(-1*X2)))),4))+(((((15.085333259846*X3)*pow(x0,5))*pow(X1,-4))*pow(X4,-5))*pow((X1+COS((1+X2))),4))+(((((-1.7453622253819*pow(x0,4))*pow(X1,-4))*pow(X3,2))*pow(X4,-5))*pow((1+(0.8333333333333*X2)),4))+(((((-217.170937974224*X2)*pow(x0,-4))*pow(X1,-1))*pow(X3,2))*pow((((-1+(X1*pow(x0,-1)))+(X4*pow(x0,-1)))+(pow(X1,2)*pow(X3,-1))),-4))</f>
        <v>#NAME?</v>
      </c>
      <c r="AA1149" t="s">
        <v>512</v>
      </c>
      <c r="AB1149" t="s">
        <v>3066</v>
      </c>
      <c r="AC1149" t="s">
        <v>418</v>
      </c>
      <c r="AD1149" t="s">
        <v>3067</v>
      </c>
      <c r="AE1149" t="s">
        <v>421</v>
      </c>
      <c r="AF1149" t="s">
        <v>3068</v>
      </c>
      <c r="AG1149" t="s">
        <v>421</v>
      </c>
      <c r="AH1149" t="s">
        <v>3069</v>
      </c>
      <c r="AI1149" t="s">
        <v>418</v>
      </c>
      <c r="AJ1149" t="s">
        <v>2351</v>
      </c>
      <c r="AK1149" t="s">
        <v>421</v>
      </c>
      <c r="AL1149" t="s">
        <v>3070</v>
      </c>
      <c r="AM1149" t="s">
        <v>421</v>
      </c>
      <c r="AN1149" t="s">
        <v>3069</v>
      </c>
      <c r="AO1149" t="s">
        <v>421</v>
      </c>
      <c r="AP1149" t="s">
        <v>3071</v>
      </c>
      <c r="AQ1149" t="s">
        <v>421</v>
      </c>
      <c r="AR1149" t="s">
        <v>457</v>
      </c>
      <c r="AS1149" t="s">
        <v>418</v>
      </c>
      <c r="AT1149" t="s">
        <v>2351</v>
      </c>
      <c r="AU1149" t="s">
        <v>418</v>
      </c>
      <c r="AV1149" t="s">
        <v>3072</v>
      </c>
      <c r="AW1149" t="s">
        <v>421</v>
      </c>
      <c r="AX1149" t="s">
        <v>3073</v>
      </c>
      <c r="AY1149" t="s">
        <v>421</v>
      </c>
      <c r="AZ1149" t="s">
        <v>500</v>
      </c>
      <c r="BA1149" t="s">
        <v>418</v>
      </c>
      <c r="BB1149" t="s">
        <v>3074</v>
      </c>
      <c r="BC1149" t="s">
        <v>421</v>
      </c>
      <c r="BD1149" t="s">
        <v>3075</v>
      </c>
      <c r="BE1149" t="s">
        <v>421</v>
      </c>
      <c r="BF1149" t="s">
        <v>3076</v>
      </c>
      <c r="BG1149" t="s">
        <v>421</v>
      </c>
      <c r="BH1149" t="s">
        <v>500</v>
      </c>
      <c r="BI1149" t="s">
        <v>418</v>
      </c>
      <c r="BJ1149" t="s">
        <v>3074</v>
      </c>
      <c r="BK1149" t="s">
        <v>421</v>
      </c>
      <c r="BL1149" t="s">
        <v>3077</v>
      </c>
      <c r="BM1149" t="s">
        <v>418</v>
      </c>
      <c r="BN1149" t="s">
        <v>3078</v>
      </c>
      <c r="BO1149" t="s">
        <v>421</v>
      </c>
      <c r="BP1149" t="s">
        <v>3079</v>
      </c>
      <c r="BQ1149" t="s">
        <v>421</v>
      </c>
      <c r="BR1149" t="s">
        <v>3080</v>
      </c>
      <c r="BS1149" t="s">
        <v>421</v>
      </c>
      <c r="BT1149" t="s">
        <v>3081</v>
      </c>
      <c r="BU1149" t="s">
        <v>421</v>
      </c>
      <c r="BV1149" t="s">
        <v>679</v>
      </c>
      <c r="BW1149" t="s">
        <v>421</v>
      </c>
      <c r="BX1149" t="s">
        <v>3082</v>
      </c>
      <c r="BY1149" t="s">
        <v>421</v>
      </c>
      <c r="BZ1149" t="s">
        <v>3083</v>
      </c>
      <c r="CA1149" t="s">
        <v>421</v>
      </c>
      <c r="CB1149" t="s">
        <v>3084</v>
      </c>
      <c r="CC1149" t="s">
        <v>421</v>
      </c>
      <c r="CD1149" t="s">
        <v>3082</v>
      </c>
      <c r="CE1149" t="s">
        <v>418</v>
      </c>
      <c r="CF1149" t="s">
        <v>3085</v>
      </c>
      <c r="CG1149" t="s">
        <v>421</v>
      </c>
      <c r="CH1149" t="s">
        <v>3084</v>
      </c>
      <c r="CI1149" t="s">
        <v>421</v>
      </c>
      <c r="CJ1149" t="s">
        <v>3082</v>
      </c>
      <c r="CK1149" t="s">
        <v>418</v>
      </c>
      <c r="CL1149">
        <v>18.463116101158001</v>
      </c>
      <c r="CM1149" t="s">
        <v>5</v>
      </c>
      <c r="CN1149">
        <v>0.93783369999999999</v>
      </c>
      <c r="CO1149" t="s">
        <v>4</v>
      </c>
      <c r="CP1149">
        <v>1650.3496087999999</v>
      </c>
    </row>
    <row r="1150" spans="1:94" x14ac:dyDescent="0.25">
      <c r="A1150" t="str">
        <f t="shared" si="17"/>
        <v>feynman_I_34_14_21962</v>
      </c>
      <c r="B1150" t="s">
        <v>51</v>
      </c>
      <c r="C1150" t="s">
        <v>189</v>
      </c>
      <c r="D1150">
        <v>7200</v>
      </c>
      <c r="E1150" t="s">
        <v>190</v>
      </c>
      <c r="F1150">
        <v>1000000</v>
      </c>
      <c r="G1150" t="s">
        <v>191</v>
      </c>
      <c r="H1150">
        <v>21962</v>
      </c>
      <c r="I1150" t="s">
        <v>192</v>
      </c>
      <c r="J1150">
        <v>1E-3</v>
      </c>
      <c r="K1150" t="s">
        <v>3</v>
      </c>
      <c r="L1150">
        <v>1</v>
      </c>
      <c r="M1150" t="s">
        <v>2</v>
      </c>
      <c r="N1150">
        <v>0</v>
      </c>
      <c r="O1150" t="s">
        <v>17</v>
      </c>
      <c r="P1150">
        <v>20</v>
      </c>
      <c r="Q1150" t="s">
        <v>0</v>
      </c>
      <c r="R1150">
        <v>2424.3000000000002</v>
      </c>
      <c r="S1150" t="s">
        <v>152</v>
      </c>
      <c r="T1150">
        <v>2</v>
      </c>
      <c r="U1150" t="s">
        <v>153</v>
      </c>
      <c r="V1150">
        <v>354</v>
      </c>
      <c r="W1150" t="s">
        <v>151</v>
      </c>
      <c r="X1150">
        <v>434961</v>
      </c>
      <c r="Y1150" t="s">
        <v>1</v>
      </c>
      <c r="Z1150" t="s">
        <v>2480</v>
      </c>
      <c r="AA1150" t="s">
        <v>512</v>
      </c>
      <c r="AB1150" t="s">
        <v>2481</v>
      </c>
      <c r="AC1150" t="s">
        <v>418</v>
      </c>
      <c r="AD1150" t="s">
        <v>425</v>
      </c>
      <c r="AE1150" t="s">
        <v>421</v>
      </c>
      <c r="AF1150" t="s">
        <v>486</v>
      </c>
      <c r="AG1150" t="s">
        <v>5</v>
      </c>
      <c r="AH1150">
        <v>1</v>
      </c>
      <c r="AI1150" t="s">
        <v>4</v>
      </c>
      <c r="AJ1150">
        <v>0</v>
      </c>
    </row>
    <row r="1151" spans="1:94" x14ac:dyDescent="0.25">
      <c r="A1151" t="str">
        <f t="shared" si="17"/>
        <v>feynman_II_24_17_14423</v>
      </c>
      <c r="B1151" t="s">
        <v>49</v>
      </c>
      <c r="C1151" t="s">
        <v>189</v>
      </c>
      <c r="D1151">
        <v>7200</v>
      </c>
      <c r="E1151" t="s">
        <v>190</v>
      </c>
      <c r="F1151">
        <v>1000000</v>
      </c>
      <c r="G1151" t="s">
        <v>191</v>
      </c>
      <c r="H1151">
        <v>14423</v>
      </c>
      <c r="I1151" t="s">
        <v>192</v>
      </c>
      <c r="J1151">
        <v>1E-3</v>
      </c>
      <c r="K1151" t="s">
        <v>3</v>
      </c>
      <c r="L1151">
        <v>0.99997170000000002</v>
      </c>
      <c r="M1151" t="s">
        <v>2</v>
      </c>
      <c r="N1151">
        <v>4.5718E-3</v>
      </c>
      <c r="O1151" t="s">
        <v>17</v>
      </c>
      <c r="P1151">
        <v>22</v>
      </c>
      <c r="Q1151" t="s">
        <v>0</v>
      </c>
      <c r="R1151">
        <v>5281.6</v>
      </c>
      <c r="S1151" t="s">
        <v>152</v>
      </c>
      <c r="T1151">
        <v>5</v>
      </c>
      <c r="U1151" t="s">
        <v>153</v>
      </c>
      <c r="V1151">
        <v>997</v>
      </c>
      <c r="W1151" t="s">
        <v>151</v>
      </c>
      <c r="X1151">
        <v>1000581</v>
      </c>
      <c r="Y1151" t="s">
        <v>1</v>
      </c>
      <c r="Z1151" t="s">
        <v>3086</v>
      </c>
      <c r="AA1151" t="s">
        <v>512</v>
      </c>
      <c r="AB1151" t="s">
        <v>3087</v>
      </c>
      <c r="AC1151" t="s">
        <v>421</v>
      </c>
      <c r="AD1151" t="s">
        <v>3088</v>
      </c>
      <c r="AE1151" t="s">
        <v>421</v>
      </c>
      <c r="AF1151">
        <v>8.0082806542999992E-3</v>
      </c>
      <c r="AG1151" t="s">
        <v>5</v>
      </c>
      <c r="AH1151">
        <v>0.99996960000000001</v>
      </c>
      <c r="AI1151" t="s">
        <v>4</v>
      </c>
      <c r="AJ1151">
        <v>4.7806000000000003E-3</v>
      </c>
    </row>
    <row r="1152" spans="1:94" x14ac:dyDescent="0.25">
      <c r="A1152" t="str">
        <f t="shared" si="17"/>
        <v>feynman_I_34_27_28020</v>
      </c>
      <c r="B1152" t="s">
        <v>34</v>
      </c>
      <c r="C1152" t="s">
        <v>189</v>
      </c>
      <c r="D1152">
        <v>7200</v>
      </c>
      <c r="E1152" t="s">
        <v>190</v>
      </c>
      <c r="F1152">
        <v>1000000</v>
      </c>
      <c r="G1152" t="s">
        <v>191</v>
      </c>
      <c r="H1152">
        <v>28020</v>
      </c>
      <c r="I1152" t="s">
        <v>192</v>
      </c>
      <c r="J1152">
        <v>1E-3</v>
      </c>
      <c r="K1152" t="s">
        <v>3</v>
      </c>
      <c r="L1152">
        <v>1</v>
      </c>
      <c r="M1152" t="s">
        <v>2</v>
      </c>
      <c r="N1152">
        <v>0</v>
      </c>
      <c r="O1152" t="s">
        <v>17</v>
      </c>
      <c r="P1152">
        <v>6</v>
      </c>
      <c r="Q1152" t="s">
        <v>0</v>
      </c>
      <c r="R1152">
        <v>2</v>
      </c>
      <c r="S1152" t="s">
        <v>152</v>
      </c>
      <c r="T1152">
        <v>1</v>
      </c>
      <c r="U1152" t="s">
        <v>153</v>
      </c>
      <c r="V1152">
        <v>2</v>
      </c>
      <c r="W1152" t="s">
        <v>151</v>
      </c>
      <c r="X1152">
        <v>520</v>
      </c>
      <c r="Y1152" t="s">
        <v>1</v>
      </c>
      <c r="Z1152" t="s">
        <v>517</v>
      </c>
      <c r="AA1152" t="s">
        <v>512</v>
      </c>
      <c r="AB1152" t="s">
        <v>518</v>
      </c>
      <c r="AC1152" t="s">
        <v>5</v>
      </c>
      <c r="AD1152">
        <v>1</v>
      </c>
      <c r="AE1152" t="s">
        <v>4</v>
      </c>
      <c r="AF1152">
        <v>0</v>
      </c>
    </row>
    <row r="1153" spans="1:50" x14ac:dyDescent="0.25">
      <c r="A1153" t="str">
        <f t="shared" si="17"/>
        <v>feynman_II_27_18_28020</v>
      </c>
      <c r="B1153" t="s">
        <v>43</v>
      </c>
      <c r="C1153" t="s">
        <v>189</v>
      </c>
      <c r="D1153">
        <v>7200</v>
      </c>
      <c r="E1153" t="s">
        <v>190</v>
      </c>
      <c r="F1153">
        <v>1000000</v>
      </c>
      <c r="G1153" t="s">
        <v>191</v>
      </c>
      <c r="H1153">
        <v>28020</v>
      </c>
      <c r="I1153" t="s">
        <v>192</v>
      </c>
      <c r="J1153">
        <v>1E-3</v>
      </c>
      <c r="K1153" t="s">
        <v>3</v>
      </c>
      <c r="L1153">
        <v>1</v>
      </c>
      <c r="M1153" t="s">
        <v>2</v>
      </c>
      <c r="N1153">
        <v>0</v>
      </c>
      <c r="O1153" t="s">
        <v>17</v>
      </c>
      <c r="P1153">
        <v>8</v>
      </c>
      <c r="Q1153" t="s">
        <v>0</v>
      </c>
      <c r="R1153">
        <v>5.4</v>
      </c>
      <c r="S1153" t="s">
        <v>152</v>
      </c>
      <c r="T1153">
        <v>1</v>
      </c>
      <c r="U1153" t="s">
        <v>153</v>
      </c>
      <c r="V1153">
        <v>3</v>
      </c>
      <c r="W1153" t="s">
        <v>151</v>
      </c>
      <c r="X1153">
        <v>1351</v>
      </c>
      <c r="Y1153" t="s">
        <v>1</v>
      </c>
      <c r="Z1153" t="s">
        <v>527</v>
      </c>
      <c r="AA1153" t="s">
        <v>512</v>
      </c>
      <c r="AB1153" t="s">
        <v>528</v>
      </c>
      <c r="AC1153" t="s">
        <v>5</v>
      </c>
      <c r="AD1153">
        <v>1</v>
      </c>
      <c r="AE1153" t="s">
        <v>4</v>
      </c>
      <c r="AF1153">
        <v>0</v>
      </c>
    </row>
    <row r="1154" spans="1:50" x14ac:dyDescent="0.25">
      <c r="A1154" t="str">
        <f t="shared" si="17"/>
        <v>feynman_II_37_1_28020</v>
      </c>
      <c r="B1154" t="s">
        <v>75</v>
      </c>
      <c r="C1154" t="s">
        <v>189</v>
      </c>
      <c r="D1154">
        <v>7200</v>
      </c>
      <c r="E1154" t="s">
        <v>190</v>
      </c>
      <c r="F1154">
        <v>1000000</v>
      </c>
      <c r="G1154" t="s">
        <v>191</v>
      </c>
      <c r="H1154">
        <v>28020</v>
      </c>
      <c r="I1154" t="s">
        <v>192</v>
      </c>
      <c r="J1154">
        <v>1E-3</v>
      </c>
      <c r="K1154" t="s">
        <v>3</v>
      </c>
      <c r="L1154">
        <v>1</v>
      </c>
      <c r="M1154" t="s">
        <v>2</v>
      </c>
      <c r="N1154">
        <v>0</v>
      </c>
      <c r="O1154" t="s">
        <v>17</v>
      </c>
      <c r="P1154">
        <v>14</v>
      </c>
      <c r="Q1154" t="s">
        <v>0</v>
      </c>
      <c r="R1154">
        <v>9.6999999999999993</v>
      </c>
      <c r="S1154" t="s">
        <v>152</v>
      </c>
      <c r="T1154">
        <v>1</v>
      </c>
      <c r="U1154" t="s">
        <v>153</v>
      </c>
      <c r="V1154">
        <v>4</v>
      </c>
      <c r="W1154" t="s">
        <v>151</v>
      </c>
      <c r="X1154">
        <v>2340</v>
      </c>
      <c r="Y1154" t="s">
        <v>1</v>
      </c>
      <c r="Z1154" t="s">
        <v>547</v>
      </c>
      <c r="AA1154" t="s">
        <v>512</v>
      </c>
      <c r="AB1154" t="s">
        <v>548</v>
      </c>
      <c r="AC1154" t="s">
        <v>421</v>
      </c>
      <c r="AD1154" t="s">
        <v>422</v>
      </c>
      <c r="AE1154" t="s">
        <v>5</v>
      </c>
      <c r="AF1154">
        <v>1</v>
      </c>
      <c r="AG1154" t="s">
        <v>4</v>
      </c>
      <c r="AH1154">
        <v>0</v>
      </c>
    </row>
    <row r="1155" spans="1:50" x14ac:dyDescent="0.25">
      <c r="A1155" t="str">
        <f t="shared" si="17"/>
        <v>feynman_II_10_9_28020</v>
      </c>
      <c r="B1155" t="s">
        <v>68</v>
      </c>
      <c r="C1155" t="s">
        <v>189</v>
      </c>
      <c r="D1155">
        <v>7200</v>
      </c>
      <c r="E1155" t="s">
        <v>190</v>
      </c>
      <c r="F1155">
        <v>1000000</v>
      </c>
      <c r="G1155" t="s">
        <v>191</v>
      </c>
      <c r="H1155">
        <v>28020</v>
      </c>
      <c r="I1155" t="s">
        <v>192</v>
      </c>
      <c r="J1155">
        <v>1E-3</v>
      </c>
      <c r="K1155" t="s">
        <v>3</v>
      </c>
      <c r="L1155">
        <v>1</v>
      </c>
      <c r="M1155" t="s">
        <v>2</v>
      </c>
      <c r="N1155">
        <v>0</v>
      </c>
      <c r="O1155" t="s">
        <v>17</v>
      </c>
      <c r="P1155">
        <v>16</v>
      </c>
      <c r="Q1155" t="s">
        <v>0</v>
      </c>
      <c r="R1155">
        <v>12.3</v>
      </c>
      <c r="S1155" t="s">
        <v>152</v>
      </c>
      <c r="T1155">
        <v>1</v>
      </c>
      <c r="U1155" t="s">
        <v>153</v>
      </c>
      <c r="V1155">
        <v>4</v>
      </c>
      <c r="W1155" t="s">
        <v>151</v>
      </c>
      <c r="X1155">
        <v>2885</v>
      </c>
      <c r="Y1155" t="s">
        <v>1</v>
      </c>
      <c r="Z1155" t="s">
        <v>565</v>
      </c>
      <c r="AA1155" t="s">
        <v>512</v>
      </c>
      <c r="AB1155" t="s">
        <v>566</v>
      </c>
      <c r="AC1155" t="s">
        <v>418</v>
      </c>
      <c r="AD1155" t="s">
        <v>424</v>
      </c>
      <c r="AE1155" t="s">
        <v>5</v>
      </c>
      <c r="AF1155">
        <v>1</v>
      </c>
      <c r="AG1155" t="s">
        <v>4</v>
      </c>
      <c r="AH1155">
        <v>0</v>
      </c>
    </row>
    <row r="1156" spans="1:50" x14ac:dyDescent="0.25">
      <c r="A1156" t="str">
        <f t="shared" ref="A1156:A1219" si="18">CONCATENATE(B1156, "_", H1156)</f>
        <v>feynman_I_38_12_28020</v>
      </c>
      <c r="B1156" t="s">
        <v>104</v>
      </c>
      <c r="C1156" t="s">
        <v>189</v>
      </c>
      <c r="D1156">
        <v>7200</v>
      </c>
      <c r="E1156" t="s">
        <v>190</v>
      </c>
      <c r="F1156">
        <v>1000000</v>
      </c>
      <c r="G1156" t="s">
        <v>191</v>
      </c>
      <c r="H1156">
        <v>28020</v>
      </c>
      <c r="I1156" t="s">
        <v>192</v>
      </c>
      <c r="J1156">
        <v>1E-3</v>
      </c>
      <c r="K1156" t="s">
        <v>3</v>
      </c>
      <c r="L1156">
        <v>1</v>
      </c>
      <c r="M1156" t="s">
        <v>2</v>
      </c>
      <c r="N1156">
        <v>0</v>
      </c>
      <c r="O1156" t="s">
        <v>17</v>
      </c>
      <c r="P1156">
        <v>16</v>
      </c>
      <c r="Q1156" t="s">
        <v>0</v>
      </c>
      <c r="R1156">
        <v>23.4</v>
      </c>
      <c r="S1156" t="s">
        <v>152</v>
      </c>
      <c r="T1156">
        <v>1</v>
      </c>
      <c r="U1156" t="s">
        <v>153</v>
      </c>
      <c r="V1156">
        <v>6</v>
      </c>
      <c r="W1156" t="s">
        <v>151</v>
      </c>
      <c r="X1156">
        <v>5506</v>
      </c>
      <c r="Y1156" t="s">
        <v>1</v>
      </c>
      <c r="Z1156" t="s">
        <v>581</v>
      </c>
      <c r="AA1156" t="s">
        <v>512</v>
      </c>
      <c r="AB1156" t="s">
        <v>582</v>
      </c>
      <c r="AC1156" t="s">
        <v>5</v>
      </c>
      <c r="AD1156">
        <v>1</v>
      </c>
      <c r="AE1156" t="s">
        <v>4</v>
      </c>
      <c r="AF1156">
        <v>0</v>
      </c>
    </row>
    <row r="1157" spans="1:50" x14ac:dyDescent="0.25">
      <c r="A1157" t="str">
        <f t="shared" si="18"/>
        <v>feynman_II_15_4_28020</v>
      </c>
      <c r="B1157" t="s">
        <v>70</v>
      </c>
      <c r="C1157" t="s">
        <v>189</v>
      </c>
      <c r="D1157">
        <v>7200</v>
      </c>
      <c r="E1157" t="s">
        <v>190</v>
      </c>
      <c r="F1157">
        <v>1000000</v>
      </c>
      <c r="G1157" t="s">
        <v>191</v>
      </c>
      <c r="H1157">
        <v>28020</v>
      </c>
      <c r="I1157" t="s">
        <v>192</v>
      </c>
      <c r="J1157">
        <v>1E-3</v>
      </c>
      <c r="K1157" t="s">
        <v>3</v>
      </c>
      <c r="L1157">
        <v>1</v>
      </c>
      <c r="M1157" t="s">
        <v>2</v>
      </c>
      <c r="N1157">
        <v>0</v>
      </c>
      <c r="O1157" t="s">
        <v>17</v>
      </c>
      <c r="P1157">
        <v>9</v>
      </c>
      <c r="Q1157" t="s">
        <v>0</v>
      </c>
      <c r="R1157">
        <v>11.4</v>
      </c>
      <c r="S1157" t="s">
        <v>152</v>
      </c>
      <c r="T1157">
        <v>1</v>
      </c>
      <c r="U1157" t="s">
        <v>153</v>
      </c>
      <c r="V1157">
        <v>6</v>
      </c>
      <c r="W1157" t="s">
        <v>151</v>
      </c>
      <c r="X1157">
        <v>2895</v>
      </c>
      <c r="Y1157" t="s">
        <v>1</v>
      </c>
      <c r="Z1157" t="s">
        <v>580</v>
      </c>
      <c r="AA1157" t="s">
        <v>512</v>
      </c>
      <c r="AB1157" t="e" cm="1">
        <f t="array" ref="AB1157">-1*x0*X1*COS(X2)</f>
        <v>#NAME?</v>
      </c>
      <c r="AC1157" t="s">
        <v>5</v>
      </c>
      <c r="AD1157">
        <v>1</v>
      </c>
      <c r="AE1157" t="s">
        <v>4</v>
      </c>
      <c r="AF1157">
        <v>0</v>
      </c>
    </row>
    <row r="1158" spans="1:50" x14ac:dyDescent="0.25">
      <c r="A1158" t="str">
        <f t="shared" si="18"/>
        <v>feynman_II_36_38_28020</v>
      </c>
      <c r="B1158" t="s">
        <v>149</v>
      </c>
      <c r="C1158" t="s">
        <v>189</v>
      </c>
      <c r="D1158">
        <v>7200</v>
      </c>
      <c r="E1158" t="s">
        <v>190</v>
      </c>
      <c r="F1158">
        <v>1000000</v>
      </c>
      <c r="G1158" t="s">
        <v>191</v>
      </c>
      <c r="H1158">
        <v>28020</v>
      </c>
      <c r="I1158" t="s">
        <v>192</v>
      </c>
      <c r="J1158">
        <v>1E-3</v>
      </c>
      <c r="K1158" t="s">
        <v>3</v>
      </c>
      <c r="L1158">
        <v>1</v>
      </c>
      <c r="M1158" t="s">
        <v>2</v>
      </c>
      <c r="N1158">
        <v>0</v>
      </c>
      <c r="O1158" t="s">
        <v>17</v>
      </c>
      <c r="P1158">
        <v>38</v>
      </c>
      <c r="Q1158" t="s">
        <v>0</v>
      </c>
      <c r="R1158">
        <v>165.7</v>
      </c>
      <c r="S1158" t="s">
        <v>152</v>
      </c>
      <c r="T1158">
        <v>1</v>
      </c>
      <c r="U1158" t="s">
        <v>153</v>
      </c>
      <c r="V1158">
        <v>11</v>
      </c>
      <c r="W1158" t="s">
        <v>151</v>
      </c>
      <c r="X1158">
        <v>28317</v>
      </c>
      <c r="Y1158" t="s">
        <v>1</v>
      </c>
      <c r="Z1158" t="s">
        <v>604</v>
      </c>
      <c r="AA1158" t="s">
        <v>512</v>
      </c>
      <c r="AB1158" t="s">
        <v>605</v>
      </c>
      <c r="AC1158" t="s">
        <v>421</v>
      </c>
      <c r="AD1158" t="s">
        <v>441</v>
      </c>
      <c r="AE1158" t="s">
        <v>5</v>
      </c>
      <c r="AF1158">
        <v>1</v>
      </c>
      <c r="AG1158" t="s">
        <v>4</v>
      </c>
      <c r="AH1158">
        <v>0</v>
      </c>
    </row>
    <row r="1159" spans="1:50" x14ac:dyDescent="0.25">
      <c r="A1159" t="str">
        <f t="shared" si="18"/>
        <v>feynman_II_2_42_28020</v>
      </c>
      <c r="B1159" t="s">
        <v>127</v>
      </c>
      <c r="C1159" t="s">
        <v>189</v>
      </c>
      <c r="D1159">
        <v>7200</v>
      </c>
      <c r="E1159" t="s">
        <v>190</v>
      </c>
      <c r="F1159">
        <v>1000000</v>
      </c>
      <c r="G1159" t="s">
        <v>191</v>
      </c>
      <c r="H1159">
        <v>28020</v>
      </c>
      <c r="I1159" t="s">
        <v>192</v>
      </c>
      <c r="J1159">
        <v>1E-3</v>
      </c>
      <c r="K1159" t="s">
        <v>3</v>
      </c>
      <c r="L1159">
        <v>1</v>
      </c>
      <c r="M1159" t="s">
        <v>2</v>
      </c>
      <c r="N1159">
        <v>0</v>
      </c>
      <c r="O1159" t="s">
        <v>17</v>
      </c>
      <c r="P1159">
        <v>24</v>
      </c>
      <c r="Q1159" t="s">
        <v>0</v>
      </c>
      <c r="R1159">
        <v>2668.2</v>
      </c>
      <c r="S1159" t="s">
        <v>152</v>
      </c>
      <c r="T1159">
        <v>6</v>
      </c>
      <c r="U1159" t="s">
        <v>153</v>
      </c>
      <c r="V1159">
        <v>124</v>
      </c>
      <c r="W1159" t="s">
        <v>151</v>
      </c>
      <c r="X1159">
        <v>376240</v>
      </c>
      <c r="Y1159" t="s">
        <v>1</v>
      </c>
      <c r="Z1159" t="s">
        <v>889</v>
      </c>
      <c r="AA1159" t="s">
        <v>512</v>
      </c>
      <c r="AB1159" t="s">
        <v>1727</v>
      </c>
      <c r="AC1159" t="s">
        <v>421</v>
      </c>
      <c r="AD1159" t="s">
        <v>1728</v>
      </c>
      <c r="AE1159" t="s">
        <v>5</v>
      </c>
      <c r="AF1159">
        <v>1</v>
      </c>
      <c r="AG1159" t="s">
        <v>4</v>
      </c>
      <c r="AH1159">
        <v>0</v>
      </c>
    </row>
    <row r="1160" spans="1:50" x14ac:dyDescent="0.25">
      <c r="A1160" t="str">
        <f t="shared" si="18"/>
        <v>feynman_I_50_26_28020</v>
      </c>
      <c r="B1160" t="s">
        <v>105</v>
      </c>
      <c r="C1160" t="s">
        <v>189</v>
      </c>
      <c r="D1160">
        <v>7200</v>
      </c>
      <c r="E1160" t="s">
        <v>190</v>
      </c>
      <c r="F1160">
        <v>1000000</v>
      </c>
      <c r="G1160" t="s">
        <v>191</v>
      </c>
      <c r="H1160">
        <v>28020</v>
      </c>
      <c r="I1160" t="s">
        <v>192</v>
      </c>
      <c r="J1160">
        <v>1E-3</v>
      </c>
      <c r="K1160" t="s">
        <v>3</v>
      </c>
      <c r="L1160">
        <v>1</v>
      </c>
      <c r="M1160" t="s">
        <v>2</v>
      </c>
      <c r="N1160">
        <v>0</v>
      </c>
      <c r="O1160" t="s">
        <v>17</v>
      </c>
      <c r="P1160">
        <v>30</v>
      </c>
      <c r="Q1160" t="s">
        <v>0</v>
      </c>
      <c r="R1160">
        <v>409</v>
      </c>
      <c r="S1160" t="s">
        <v>152</v>
      </c>
      <c r="T1160">
        <v>3</v>
      </c>
      <c r="U1160" t="s">
        <v>153</v>
      </c>
      <c r="V1160">
        <v>42</v>
      </c>
      <c r="W1160" t="s">
        <v>151</v>
      </c>
      <c r="X1160">
        <v>70970</v>
      </c>
      <c r="Y1160" t="s">
        <v>1</v>
      </c>
      <c r="Z1160" t="s">
        <v>3089</v>
      </c>
      <c r="AA1160" t="s">
        <v>512</v>
      </c>
      <c r="AB1160" t="s">
        <v>3090</v>
      </c>
      <c r="AC1160" t="s">
        <v>421</v>
      </c>
      <c r="AD1160" t="s">
        <v>3091</v>
      </c>
      <c r="AE1160" t="s">
        <v>421</v>
      </c>
      <c r="AF1160" t="s">
        <v>3092</v>
      </c>
      <c r="AG1160" t="s">
        <v>5</v>
      </c>
      <c r="AH1160">
        <v>1</v>
      </c>
      <c r="AI1160" t="s">
        <v>4</v>
      </c>
      <c r="AJ1160">
        <v>0</v>
      </c>
    </row>
    <row r="1161" spans="1:50" x14ac:dyDescent="0.25">
      <c r="A1161" t="str">
        <f t="shared" si="18"/>
        <v>feynman_I_8_14_14423</v>
      </c>
      <c r="B1161" t="s">
        <v>89</v>
      </c>
      <c r="C1161" t="s">
        <v>189</v>
      </c>
      <c r="D1161">
        <v>7200</v>
      </c>
      <c r="E1161" t="s">
        <v>190</v>
      </c>
      <c r="F1161">
        <v>1000000</v>
      </c>
      <c r="G1161" t="s">
        <v>191</v>
      </c>
      <c r="H1161">
        <v>14423</v>
      </c>
      <c r="I1161" t="s">
        <v>192</v>
      </c>
      <c r="J1161">
        <v>1E-3</v>
      </c>
      <c r="K1161" t="s">
        <v>3</v>
      </c>
      <c r="L1161">
        <v>0.95967080000000005</v>
      </c>
      <c r="M1161" t="s">
        <v>2</v>
      </c>
      <c r="N1161">
        <v>0.19972709999999999</v>
      </c>
      <c r="O1161" t="s">
        <v>17</v>
      </c>
      <c r="P1161">
        <v>57</v>
      </c>
      <c r="Q1161" t="s">
        <v>0</v>
      </c>
      <c r="R1161">
        <v>7202.6</v>
      </c>
      <c r="S1161" t="s">
        <v>152</v>
      </c>
      <c r="T1161">
        <v>6</v>
      </c>
      <c r="U1161" t="s">
        <v>153</v>
      </c>
      <c r="V1161">
        <v>281</v>
      </c>
      <c r="W1161" t="s">
        <v>151</v>
      </c>
      <c r="X1161">
        <v>972180</v>
      </c>
      <c r="Y1161" t="s">
        <v>1</v>
      </c>
      <c r="Z1161" t="s">
        <v>3093</v>
      </c>
      <c r="AA1161" t="s">
        <v>512</v>
      </c>
      <c r="AB1161" t="s">
        <v>3094</v>
      </c>
      <c r="AC1161" t="s">
        <v>418</v>
      </c>
      <c r="AD1161" t="s">
        <v>3095</v>
      </c>
      <c r="AE1161" t="s">
        <v>421</v>
      </c>
      <c r="AF1161" t="s">
        <v>3096</v>
      </c>
      <c r="AG1161" t="s">
        <v>421</v>
      </c>
      <c r="AH1161" t="s">
        <v>3097</v>
      </c>
      <c r="AI1161" t="s">
        <v>418</v>
      </c>
      <c r="AJ1161" t="s">
        <v>3098</v>
      </c>
      <c r="AK1161" t="s">
        <v>421</v>
      </c>
      <c r="AL1161" t="s">
        <v>460</v>
      </c>
      <c r="AM1161" t="s">
        <v>421</v>
      </c>
      <c r="AN1161" t="s">
        <v>3099</v>
      </c>
      <c r="AO1161" t="s">
        <v>418</v>
      </c>
      <c r="AP1161" t="s">
        <v>3100</v>
      </c>
      <c r="AQ1161" t="s">
        <v>418</v>
      </c>
      <c r="AR1161" t="s">
        <v>3101</v>
      </c>
      <c r="AS1161" t="s">
        <v>421</v>
      </c>
      <c r="AT1161">
        <v>3.7913809680237001</v>
      </c>
      <c r="AU1161" t="s">
        <v>5</v>
      </c>
      <c r="AV1161">
        <v>0.95994449999999998</v>
      </c>
      <c r="AW1161" t="s">
        <v>4</v>
      </c>
      <c r="AX1161">
        <v>0.19913800000000001</v>
      </c>
    </row>
    <row r="1162" spans="1:50" x14ac:dyDescent="0.25">
      <c r="A1162" t="str">
        <f t="shared" si="18"/>
        <v>feynman_I_6_2a_4426</v>
      </c>
      <c r="B1162" t="s">
        <v>32</v>
      </c>
      <c r="C1162" t="s">
        <v>189</v>
      </c>
      <c r="D1162">
        <v>7200</v>
      </c>
      <c r="E1162" t="s">
        <v>190</v>
      </c>
      <c r="F1162">
        <v>1000000</v>
      </c>
      <c r="G1162" t="s">
        <v>191</v>
      </c>
      <c r="H1162">
        <v>4426</v>
      </c>
      <c r="I1162" t="s">
        <v>192</v>
      </c>
      <c r="J1162">
        <v>1E-3</v>
      </c>
      <c r="K1162" t="s">
        <v>3</v>
      </c>
      <c r="L1162">
        <v>0.99979899999999999</v>
      </c>
      <c r="M1162" t="s">
        <v>2</v>
      </c>
      <c r="N1162">
        <v>9.923E-4</v>
      </c>
      <c r="O1162" t="s">
        <v>17</v>
      </c>
      <c r="P1162">
        <v>10</v>
      </c>
      <c r="Q1162" t="s">
        <v>0</v>
      </c>
      <c r="R1162">
        <v>7200.2</v>
      </c>
      <c r="S1162" t="s">
        <v>152</v>
      </c>
      <c r="T1162">
        <v>34</v>
      </c>
      <c r="U1162" t="s">
        <v>153</v>
      </c>
      <c r="V1162">
        <v>2020</v>
      </c>
      <c r="W1162" t="s">
        <v>151</v>
      </c>
      <c r="X1162">
        <v>908673</v>
      </c>
      <c r="Y1162" t="s">
        <v>1</v>
      </c>
      <c r="Z1162" t="e" cm="1">
        <f t="array" aca="1" ref="Z1162" ca="1">-0.0073365633046+(0.2502776015849*pow(x0,(-1*x0)))</f>
        <v>#NAME?</v>
      </c>
      <c r="AA1162" t="s">
        <v>512</v>
      </c>
      <c r="AB1162">
        <v>-7.3365633045999997E-3</v>
      </c>
      <c r="AC1162" t="s">
        <v>421</v>
      </c>
      <c r="AD1162" t="s">
        <v>3102</v>
      </c>
      <c r="AE1162" t="s">
        <v>5</v>
      </c>
      <c r="AF1162">
        <v>0.99980279999999999</v>
      </c>
      <c r="AG1162" t="s">
        <v>4</v>
      </c>
      <c r="AH1162">
        <v>9.856000000000001E-4</v>
      </c>
    </row>
    <row r="1163" spans="1:50" x14ac:dyDescent="0.25">
      <c r="A1163" t="str">
        <f t="shared" si="18"/>
        <v>feynman_II_8_31_21962</v>
      </c>
      <c r="B1163" t="s">
        <v>42</v>
      </c>
      <c r="C1163" t="s">
        <v>189</v>
      </c>
      <c r="D1163">
        <v>7200</v>
      </c>
      <c r="E1163" t="s">
        <v>190</v>
      </c>
      <c r="F1163">
        <v>1000000</v>
      </c>
      <c r="G1163" t="s">
        <v>191</v>
      </c>
      <c r="H1163">
        <v>21962</v>
      </c>
      <c r="I1163" t="s">
        <v>192</v>
      </c>
      <c r="J1163">
        <v>1E-3</v>
      </c>
      <c r="K1163" t="s">
        <v>3</v>
      </c>
      <c r="L1163">
        <v>1</v>
      </c>
      <c r="M1163" t="s">
        <v>2</v>
      </c>
      <c r="N1163">
        <v>0</v>
      </c>
      <c r="O1163" t="s">
        <v>17</v>
      </c>
      <c r="P1163">
        <v>8</v>
      </c>
      <c r="Q1163" t="s">
        <v>0</v>
      </c>
      <c r="R1163">
        <v>4.0999999999999996</v>
      </c>
      <c r="S1163" t="s">
        <v>152</v>
      </c>
      <c r="T1163">
        <v>1</v>
      </c>
      <c r="U1163" t="s">
        <v>153</v>
      </c>
      <c r="V1163">
        <v>3</v>
      </c>
      <c r="W1163" t="s">
        <v>151</v>
      </c>
      <c r="X1163">
        <v>1040</v>
      </c>
      <c r="Y1163" t="s">
        <v>1</v>
      </c>
      <c r="Z1163" t="s">
        <v>523</v>
      </c>
      <c r="AA1163" t="s">
        <v>512</v>
      </c>
      <c r="AB1163" t="s">
        <v>524</v>
      </c>
      <c r="AC1163" t="s">
        <v>5</v>
      </c>
      <c r="AD1163">
        <v>1</v>
      </c>
      <c r="AE1163" t="s">
        <v>4</v>
      </c>
      <c r="AF1163">
        <v>0</v>
      </c>
    </row>
    <row r="1164" spans="1:50" x14ac:dyDescent="0.25">
      <c r="A1164" t="str">
        <f t="shared" si="18"/>
        <v>feynman_I_18_12_21962</v>
      </c>
      <c r="B1164" t="s">
        <v>78</v>
      </c>
      <c r="C1164" t="s">
        <v>189</v>
      </c>
      <c r="D1164">
        <v>7200</v>
      </c>
      <c r="E1164" t="s">
        <v>190</v>
      </c>
      <c r="F1164">
        <v>1000000</v>
      </c>
      <c r="G1164" t="s">
        <v>191</v>
      </c>
      <c r="H1164">
        <v>21962</v>
      </c>
      <c r="I1164" t="s">
        <v>192</v>
      </c>
      <c r="J1164">
        <v>1E-3</v>
      </c>
      <c r="K1164" t="s">
        <v>3</v>
      </c>
      <c r="L1164">
        <v>1</v>
      </c>
      <c r="M1164" t="s">
        <v>2</v>
      </c>
      <c r="N1164">
        <v>0</v>
      </c>
      <c r="O1164" t="s">
        <v>17</v>
      </c>
      <c r="P1164">
        <v>11</v>
      </c>
      <c r="Q1164" t="s">
        <v>0</v>
      </c>
      <c r="R1164">
        <v>8.8000000000000007</v>
      </c>
      <c r="S1164" t="s">
        <v>152</v>
      </c>
      <c r="T1164">
        <v>1</v>
      </c>
      <c r="U1164" t="s">
        <v>153</v>
      </c>
      <c r="V1164">
        <v>4</v>
      </c>
      <c r="W1164" t="s">
        <v>151</v>
      </c>
      <c r="X1164">
        <v>2272</v>
      </c>
      <c r="Y1164" t="s">
        <v>1</v>
      </c>
      <c r="Z1164" t="s">
        <v>541</v>
      </c>
      <c r="AA1164" t="s">
        <v>512</v>
      </c>
      <c r="AB1164" t="s">
        <v>542</v>
      </c>
      <c r="AC1164" t="s">
        <v>5</v>
      </c>
      <c r="AD1164">
        <v>1</v>
      </c>
      <c r="AE1164" t="s">
        <v>4</v>
      </c>
      <c r="AF1164">
        <v>0</v>
      </c>
    </row>
    <row r="1165" spans="1:50" x14ac:dyDescent="0.25">
      <c r="A1165" t="str">
        <f t="shared" si="18"/>
        <v>feynman_III_21_20_21962</v>
      </c>
      <c r="B1165" t="s">
        <v>109</v>
      </c>
      <c r="C1165" t="s">
        <v>189</v>
      </c>
      <c r="D1165">
        <v>7200</v>
      </c>
      <c r="E1165" t="s">
        <v>190</v>
      </c>
      <c r="F1165">
        <v>1000000</v>
      </c>
      <c r="G1165" t="s">
        <v>191</v>
      </c>
      <c r="H1165">
        <v>21962</v>
      </c>
      <c r="I1165" t="s">
        <v>192</v>
      </c>
      <c r="J1165">
        <v>1E-3</v>
      </c>
      <c r="K1165" t="s">
        <v>3</v>
      </c>
      <c r="L1165">
        <v>1</v>
      </c>
      <c r="M1165" t="s">
        <v>2</v>
      </c>
      <c r="N1165">
        <v>0</v>
      </c>
      <c r="O1165" t="s">
        <v>17</v>
      </c>
      <c r="P1165">
        <v>12</v>
      </c>
      <c r="Q1165" t="s">
        <v>0</v>
      </c>
      <c r="R1165">
        <v>10.3</v>
      </c>
      <c r="S1165" t="s">
        <v>152</v>
      </c>
      <c r="T1165">
        <v>1</v>
      </c>
      <c r="U1165" t="s">
        <v>153</v>
      </c>
      <c r="V1165">
        <v>4</v>
      </c>
      <c r="W1165" t="s">
        <v>151</v>
      </c>
      <c r="X1165">
        <v>2570</v>
      </c>
      <c r="Y1165" t="s">
        <v>1</v>
      </c>
      <c r="Z1165" t="s">
        <v>559</v>
      </c>
      <c r="AA1165" t="s">
        <v>512</v>
      </c>
      <c r="AB1165" t="s">
        <v>560</v>
      </c>
      <c r="AC1165" t="s">
        <v>5</v>
      </c>
      <c r="AD1165">
        <v>1</v>
      </c>
      <c r="AE1165" t="s">
        <v>4</v>
      </c>
      <c r="AF1165">
        <v>0</v>
      </c>
    </row>
    <row r="1166" spans="1:50" x14ac:dyDescent="0.25">
      <c r="A1166" t="str">
        <f t="shared" si="18"/>
        <v>feynman_II_34_29b_21962</v>
      </c>
      <c r="B1166" t="s">
        <v>133</v>
      </c>
      <c r="C1166" t="s">
        <v>189</v>
      </c>
      <c r="D1166">
        <v>7200</v>
      </c>
      <c r="E1166" t="s">
        <v>190</v>
      </c>
      <c r="F1166">
        <v>1000000</v>
      </c>
      <c r="G1166" t="s">
        <v>191</v>
      </c>
      <c r="H1166">
        <v>21962</v>
      </c>
      <c r="I1166" t="s">
        <v>192</v>
      </c>
      <c r="J1166">
        <v>1E-3</v>
      </c>
      <c r="K1166" t="s">
        <v>3</v>
      </c>
      <c r="L1166">
        <v>1</v>
      </c>
      <c r="M1166" t="s">
        <v>2</v>
      </c>
      <c r="N1166">
        <v>0</v>
      </c>
      <c r="O1166" t="s">
        <v>17</v>
      </c>
      <c r="P1166">
        <v>14</v>
      </c>
      <c r="Q1166" t="s">
        <v>0</v>
      </c>
      <c r="R1166">
        <v>16.399999999999999</v>
      </c>
      <c r="S1166" t="s">
        <v>152</v>
      </c>
      <c r="T1166">
        <v>1</v>
      </c>
      <c r="U1166" t="s">
        <v>153</v>
      </c>
      <c r="V1166">
        <v>5</v>
      </c>
      <c r="W1166" t="s">
        <v>151</v>
      </c>
      <c r="X1166">
        <v>3967</v>
      </c>
      <c r="Y1166" t="s">
        <v>1</v>
      </c>
      <c r="Z1166" t="s">
        <v>573</v>
      </c>
      <c r="AA1166" t="s">
        <v>512</v>
      </c>
      <c r="AB1166" t="s">
        <v>574</v>
      </c>
      <c r="AC1166" t="s">
        <v>5</v>
      </c>
      <c r="AD1166">
        <v>1</v>
      </c>
      <c r="AE1166" t="s">
        <v>4</v>
      </c>
      <c r="AF1166">
        <v>0</v>
      </c>
    </row>
    <row r="1167" spans="1:50" x14ac:dyDescent="0.25">
      <c r="A1167" t="str">
        <f t="shared" si="18"/>
        <v>strogatz_barmag2_21962</v>
      </c>
      <c r="B1167" t="s">
        <v>24</v>
      </c>
      <c r="C1167" t="s">
        <v>189</v>
      </c>
      <c r="D1167">
        <v>7200</v>
      </c>
      <c r="E1167" t="s">
        <v>190</v>
      </c>
      <c r="F1167">
        <v>1000000</v>
      </c>
      <c r="G1167" t="s">
        <v>191</v>
      </c>
      <c r="H1167">
        <v>21962</v>
      </c>
      <c r="I1167" t="s">
        <v>192</v>
      </c>
      <c r="J1167">
        <v>1E-3</v>
      </c>
      <c r="K1167" t="s">
        <v>3</v>
      </c>
      <c r="L1167">
        <v>1</v>
      </c>
      <c r="M1167" t="s">
        <v>2</v>
      </c>
      <c r="N1167">
        <v>0</v>
      </c>
      <c r="O1167" t="s">
        <v>17</v>
      </c>
      <c r="P1167">
        <v>14</v>
      </c>
      <c r="Q1167" t="s">
        <v>0</v>
      </c>
      <c r="R1167">
        <v>37.799999999999997</v>
      </c>
      <c r="S1167" t="s">
        <v>152</v>
      </c>
      <c r="T1167">
        <v>5</v>
      </c>
      <c r="U1167" t="s">
        <v>153</v>
      </c>
      <c r="V1167">
        <v>35</v>
      </c>
      <c r="W1167" t="s">
        <v>151</v>
      </c>
      <c r="X1167">
        <v>24365</v>
      </c>
      <c r="Y1167" t="s">
        <v>1</v>
      </c>
      <c r="Z1167" t="s">
        <v>762</v>
      </c>
      <c r="AA1167" t="s">
        <v>512</v>
      </c>
      <c r="AB1167">
        <f>-1*SIN(X1)</f>
        <v>0.98358230602824037</v>
      </c>
      <c r="AC1167" t="s">
        <v>418</v>
      </c>
      <c r="AD1167" t="s">
        <v>437</v>
      </c>
      <c r="AE1167" t="s">
        <v>418</v>
      </c>
      <c r="AF1167" t="s">
        <v>438</v>
      </c>
      <c r="AG1167" t="s">
        <v>5</v>
      </c>
      <c r="AH1167">
        <v>1</v>
      </c>
      <c r="AI1167" t="s">
        <v>4</v>
      </c>
      <c r="AJ1167">
        <v>0</v>
      </c>
    </row>
    <row r="1168" spans="1:50" x14ac:dyDescent="0.25">
      <c r="A1168" t="str">
        <f t="shared" si="18"/>
        <v>feynman_II_6_11_21962</v>
      </c>
      <c r="B1168" t="s">
        <v>116</v>
      </c>
      <c r="C1168" t="s">
        <v>189</v>
      </c>
      <c r="D1168">
        <v>7200</v>
      </c>
      <c r="E1168" t="s">
        <v>190</v>
      </c>
      <c r="F1168">
        <v>1000000</v>
      </c>
      <c r="G1168" t="s">
        <v>191</v>
      </c>
      <c r="H1168">
        <v>21962</v>
      </c>
      <c r="I1168" t="s">
        <v>192</v>
      </c>
      <c r="J1168">
        <v>1E-3</v>
      </c>
      <c r="K1168" t="s">
        <v>3</v>
      </c>
      <c r="L1168">
        <v>1</v>
      </c>
      <c r="M1168" t="s">
        <v>2</v>
      </c>
      <c r="N1168">
        <v>0</v>
      </c>
      <c r="O1168" t="s">
        <v>17</v>
      </c>
      <c r="P1168">
        <v>19</v>
      </c>
      <c r="Q1168" t="s">
        <v>0</v>
      </c>
      <c r="R1168">
        <v>127.3</v>
      </c>
      <c r="S1168" t="s">
        <v>152</v>
      </c>
      <c r="T1168">
        <v>1</v>
      </c>
      <c r="U1168" t="s">
        <v>153</v>
      </c>
      <c r="V1168">
        <v>13</v>
      </c>
      <c r="W1168" t="s">
        <v>151</v>
      </c>
      <c r="X1168">
        <v>21558</v>
      </c>
      <c r="Y1168" t="s">
        <v>1</v>
      </c>
      <c r="Z1168" t="s">
        <v>3103</v>
      </c>
      <c r="AA1168" t="s">
        <v>512</v>
      </c>
      <c r="AB1168" t="s">
        <v>3104</v>
      </c>
      <c r="AC1168" t="s">
        <v>5</v>
      </c>
      <c r="AD1168">
        <v>1</v>
      </c>
      <c r="AE1168" t="s">
        <v>4</v>
      </c>
      <c r="AF1168">
        <v>0</v>
      </c>
    </row>
    <row r="1169" spans="1:50" x14ac:dyDescent="0.25">
      <c r="A1169" t="str">
        <f t="shared" si="18"/>
        <v>feynman_II_6_15a_28020</v>
      </c>
      <c r="B1169" t="s">
        <v>142</v>
      </c>
      <c r="C1169" t="s">
        <v>189</v>
      </c>
      <c r="D1169">
        <v>7200</v>
      </c>
      <c r="E1169" t="s">
        <v>190</v>
      </c>
      <c r="F1169">
        <v>1000000</v>
      </c>
      <c r="G1169" t="s">
        <v>191</v>
      </c>
      <c r="H1169">
        <v>28020</v>
      </c>
      <c r="I1169" t="s">
        <v>192</v>
      </c>
      <c r="J1169">
        <v>1E-3</v>
      </c>
      <c r="K1169" t="s">
        <v>3</v>
      </c>
      <c r="L1169">
        <v>0.99926459999999995</v>
      </c>
      <c r="M1169" t="s">
        <v>2</v>
      </c>
      <c r="N1169">
        <v>1.01505E-2</v>
      </c>
      <c r="O1169" t="s">
        <v>17</v>
      </c>
      <c r="P1169">
        <v>32</v>
      </c>
      <c r="Q1169" t="s">
        <v>0</v>
      </c>
      <c r="R1169">
        <v>5711.3</v>
      </c>
      <c r="S1169" t="s">
        <v>152</v>
      </c>
      <c r="T1169">
        <v>3</v>
      </c>
      <c r="U1169" t="s">
        <v>153</v>
      </c>
      <c r="V1169">
        <v>973</v>
      </c>
      <c r="W1169" t="s">
        <v>151</v>
      </c>
      <c r="X1169">
        <v>1001723</v>
      </c>
      <c r="Y1169" t="s">
        <v>1</v>
      </c>
      <c r="Z1169" t="s">
        <v>3105</v>
      </c>
      <c r="AA1169" t="s">
        <v>512</v>
      </c>
      <c r="AB1169" t="s">
        <v>3106</v>
      </c>
      <c r="AC1169" t="s">
        <v>421</v>
      </c>
      <c r="AD1169" t="s">
        <v>3107</v>
      </c>
      <c r="AE1169" t="s">
        <v>5</v>
      </c>
      <c r="AF1169">
        <v>0.99928609999999995</v>
      </c>
      <c r="AG1169" t="s">
        <v>4</v>
      </c>
      <c r="AH1169">
        <v>1.00424E-2</v>
      </c>
    </row>
    <row r="1170" spans="1:50" x14ac:dyDescent="0.25">
      <c r="A1170" t="str">
        <f t="shared" si="18"/>
        <v>feynman_test_5_28020</v>
      </c>
      <c r="B1170" t="s">
        <v>94</v>
      </c>
      <c r="C1170" t="s">
        <v>189</v>
      </c>
      <c r="D1170">
        <v>7200</v>
      </c>
      <c r="E1170" t="s">
        <v>190</v>
      </c>
      <c r="F1170">
        <v>1000000</v>
      </c>
      <c r="G1170" t="s">
        <v>191</v>
      </c>
      <c r="H1170">
        <v>28020</v>
      </c>
      <c r="I1170" t="s">
        <v>192</v>
      </c>
      <c r="J1170">
        <v>1E-3</v>
      </c>
      <c r="K1170" t="s">
        <v>3</v>
      </c>
      <c r="L1170">
        <v>1</v>
      </c>
      <c r="M1170" t="s">
        <v>2</v>
      </c>
      <c r="N1170">
        <v>0</v>
      </c>
      <c r="O1170" t="s">
        <v>17</v>
      </c>
      <c r="P1170">
        <v>18</v>
      </c>
      <c r="Q1170" t="s">
        <v>0</v>
      </c>
      <c r="R1170">
        <v>1522.2</v>
      </c>
      <c r="S1170" t="s">
        <v>152</v>
      </c>
      <c r="T1170">
        <v>6</v>
      </c>
      <c r="U1170" t="s">
        <v>153</v>
      </c>
      <c r="V1170">
        <v>106</v>
      </c>
      <c r="W1170" t="s">
        <v>151</v>
      </c>
      <c r="X1170">
        <v>253000</v>
      </c>
      <c r="Y1170" t="s">
        <v>1</v>
      </c>
      <c r="Z1170" t="s">
        <v>702</v>
      </c>
      <c r="AA1170" t="s">
        <v>512</v>
      </c>
      <c r="AB1170" t="s">
        <v>998</v>
      </c>
      <c r="AC1170" t="s">
        <v>421</v>
      </c>
      <c r="AD1170" t="s">
        <v>999</v>
      </c>
      <c r="AE1170" t="s">
        <v>5</v>
      </c>
      <c r="AF1170">
        <v>1</v>
      </c>
      <c r="AG1170" t="s">
        <v>4</v>
      </c>
      <c r="AH1170">
        <v>0</v>
      </c>
    </row>
    <row r="1171" spans="1:50" x14ac:dyDescent="0.25">
      <c r="A1171" t="str">
        <f t="shared" si="18"/>
        <v>feynman_II_11_28_21962</v>
      </c>
      <c r="B1171" t="s">
        <v>45</v>
      </c>
      <c r="C1171" t="s">
        <v>189</v>
      </c>
      <c r="D1171">
        <v>7200</v>
      </c>
      <c r="E1171" t="s">
        <v>190</v>
      </c>
      <c r="F1171">
        <v>1000000</v>
      </c>
      <c r="G1171" t="s">
        <v>191</v>
      </c>
      <c r="H1171">
        <v>21962</v>
      </c>
      <c r="I1171" t="s">
        <v>192</v>
      </c>
      <c r="J1171">
        <v>1E-3</v>
      </c>
      <c r="K1171" t="s">
        <v>3</v>
      </c>
      <c r="L1171">
        <v>0.99998830000000005</v>
      </c>
      <c r="M1171" t="s">
        <v>2</v>
      </c>
      <c r="N1171">
        <v>9.9839999999999998E-4</v>
      </c>
      <c r="O1171" t="s">
        <v>17</v>
      </c>
      <c r="P1171">
        <v>10</v>
      </c>
      <c r="Q1171" t="s">
        <v>0</v>
      </c>
      <c r="R1171">
        <v>4455.3</v>
      </c>
      <c r="S1171" t="s">
        <v>152</v>
      </c>
      <c r="T1171">
        <v>12</v>
      </c>
      <c r="U1171" t="s">
        <v>153</v>
      </c>
      <c r="V1171">
        <v>1588</v>
      </c>
      <c r="W1171" t="s">
        <v>151</v>
      </c>
      <c r="X1171">
        <v>1000352</v>
      </c>
      <c r="Y1171" t="s">
        <v>1</v>
      </c>
      <c r="Z1171" t="e" cm="1">
        <f t="array" aca="1" ref="Z1171" ca="1">-0.2385144218251+(1.2399952740552*pow(2.2,(x0*X1)))</f>
        <v>#NAME?</v>
      </c>
      <c r="AA1171" t="s">
        <v>512</v>
      </c>
      <c r="AB1171" t="s">
        <v>3108</v>
      </c>
      <c r="AC1171" t="s">
        <v>418</v>
      </c>
      <c r="AD1171">
        <v>0.23851442182509999</v>
      </c>
      <c r="AE1171" t="s">
        <v>5</v>
      </c>
      <c r="AF1171">
        <v>0.99998799999999999</v>
      </c>
      <c r="AG1171" t="s">
        <v>4</v>
      </c>
      <c r="AH1171">
        <v>1.0016000000000001E-3</v>
      </c>
    </row>
    <row r="1172" spans="1:50" x14ac:dyDescent="0.25">
      <c r="A1172" t="str">
        <f t="shared" si="18"/>
        <v>feynman_I_29_4_14423</v>
      </c>
      <c r="B1172" t="s">
        <v>38</v>
      </c>
      <c r="C1172" t="s">
        <v>189</v>
      </c>
      <c r="D1172">
        <v>7200</v>
      </c>
      <c r="E1172" t="s">
        <v>190</v>
      </c>
      <c r="F1172">
        <v>1000000</v>
      </c>
      <c r="G1172" t="s">
        <v>191</v>
      </c>
      <c r="H1172">
        <v>14423</v>
      </c>
      <c r="I1172" t="s">
        <v>192</v>
      </c>
      <c r="J1172">
        <v>1E-3</v>
      </c>
      <c r="K1172" t="s">
        <v>3</v>
      </c>
      <c r="L1172">
        <v>1</v>
      </c>
      <c r="M1172" t="s">
        <v>2</v>
      </c>
      <c r="N1172">
        <v>0</v>
      </c>
      <c r="O1172" t="s">
        <v>17</v>
      </c>
      <c r="P1172">
        <v>8</v>
      </c>
      <c r="Q1172" t="s">
        <v>0</v>
      </c>
      <c r="R1172">
        <v>3.2</v>
      </c>
      <c r="S1172" t="s">
        <v>152</v>
      </c>
      <c r="T1172">
        <v>1</v>
      </c>
      <c r="U1172" t="s">
        <v>153</v>
      </c>
      <c r="V1172">
        <v>2</v>
      </c>
      <c r="W1172" t="s">
        <v>151</v>
      </c>
      <c r="X1172">
        <v>798</v>
      </c>
      <c r="Y1172" t="s">
        <v>1</v>
      </c>
      <c r="Z1172" t="s">
        <v>521</v>
      </c>
      <c r="AA1172" t="s">
        <v>512</v>
      </c>
      <c r="AB1172" t="s">
        <v>522</v>
      </c>
      <c r="AC1172" t="s">
        <v>5</v>
      </c>
      <c r="AD1172">
        <v>1</v>
      </c>
      <c r="AE1172" t="s">
        <v>4</v>
      </c>
      <c r="AF1172">
        <v>0</v>
      </c>
    </row>
    <row r="1173" spans="1:50" x14ac:dyDescent="0.25">
      <c r="A1173" t="str">
        <f t="shared" si="18"/>
        <v>feynman_III_7_38_14423</v>
      </c>
      <c r="B1173" t="s">
        <v>76</v>
      </c>
      <c r="C1173" t="s">
        <v>189</v>
      </c>
      <c r="D1173">
        <v>7200</v>
      </c>
      <c r="E1173" t="s">
        <v>190</v>
      </c>
      <c r="F1173">
        <v>1000000</v>
      </c>
      <c r="G1173" t="s">
        <v>191</v>
      </c>
      <c r="H1173">
        <v>14423</v>
      </c>
      <c r="I1173" t="s">
        <v>192</v>
      </c>
      <c r="J1173">
        <v>1E-3</v>
      </c>
      <c r="K1173" t="s">
        <v>3</v>
      </c>
      <c r="L1173">
        <v>1</v>
      </c>
      <c r="M1173" t="s">
        <v>2</v>
      </c>
      <c r="N1173">
        <v>0</v>
      </c>
      <c r="O1173" t="s">
        <v>17</v>
      </c>
      <c r="P1173">
        <v>10</v>
      </c>
      <c r="Q1173" t="s">
        <v>0</v>
      </c>
      <c r="R1173">
        <v>6.4</v>
      </c>
      <c r="S1173" t="s">
        <v>152</v>
      </c>
      <c r="T1173">
        <v>1</v>
      </c>
      <c r="U1173" t="s">
        <v>153</v>
      </c>
      <c r="V1173">
        <v>3</v>
      </c>
      <c r="W1173" t="s">
        <v>151</v>
      </c>
      <c r="X1173">
        <v>1631</v>
      </c>
      <c r="Y1173" t="s">
        <v>1</v>
      </c>
      <c r="Z1173" t="s">
        <v>537</v>
      </c>
      <c r="AA1173" t="s">
        <v>512</v>
      </c>
      <c r="AB1173" t="s">
        <v>538</v>
      </c>
      <c r="AC1173" t="s">
        <v>5</v>
      </c>
      <c r="AD1173">
        <v>1</v>
      </c>
      <c r="AE1173" t="s">
        <v>4</v>
      </c>
      <c r="AF1173">
        <v>0</v>
      </c>
    </row>
    <row r="1174" spans="1:50" x14ac:dyDescent="0.25">
      <c r="A1174" t="str">
        <f t="shared" si="18"/>
        <v>feynman_I_18_14_14423</v>
      </c>
      <c r="B1174" t="s">
        <v>111</v>
      </c>
      <c r="C1174" t="s">
        <v>189</v>
      </c>
      <c r="D1174">
        <v>7200</v>
      </c>
      <c r="E1174" t="s">
        <v>190</v>
      </c>
      <c r="F1174">
        <v>1000000</v>
      </c>
      <c r="G1174" t="s">
        <v>191</v>
      </c>
      <c r="H1174">
        <v>14423</v>
      </c>
      <c r="I1174" t="s">
        <v>192</v>
      </c>
      <c r="J1174">
        <v>1E-3</v>
      </c>
      <c r="K1174" t="s">
        <v>3</v>
      </c>
      <c r="L1174">
        <v>1</v>
      </c>
      <c r="M1174" t="s">
        <v>2</v>
      </c>
      <c r="N1174">
        <v>0</v>
      </c>
      <c r="O1174" t="s">
        <v>17</v>
      </c>
      <c r="P1174">
        <v>13</v>
      </c>
      <c r="Q1174" t="s">
        <v>0</v>
      </c>
      <c r="R1174">
        <v>14</v>
      </c>
      <c r="S1174" t="s">
        <v>152</v>
      </c>
      <c r="T1174">
        <v>1</v>
      </c>
      <c r="U1174" t="s">
        <v>153</v>
      </c>
      <c r="V1174">
        <v>5</v>
      </c>
      <c r="W1174" t="s">
        <v>151</v>
      </c>
      <c r="X1174">
        <v>3555</v>
      </c>
      <c r="Y1174" t="s">
        <v>1</v>
      </c>
      <c r="Z1174" t="s">
        <v>746</v>
      </c>
      <c r="AA1174" t="s">
        <v>512</v>
      </c>
      <c r="AB1174" t="s">
        <v>747</v>
      </c>
      <c r="AC1174" t="s">
        <v>5</v>
      </c>
      <c r="AD1174">
        <v>1</v>
      </c>
      <c r="AE1174" t="s">
        <v>4</v>
      </c>
      <c r="AF1174">
        <v>0</v>
      </c>
    </row>
    <row r="1175" spans="1:50" x14ac:dyDescent="0.25">
      <c r="A1175" t="str">
        <f t="shared" si="18"/>
        <v>feynman_III_13_18_14423</v>
      </c>
      <c r="B1175" t="s">
        <v>114</v>
      </c>
      <c r="C1175" t="s">
        <v>189</v>
      </c>
      <c r="D1175">
        <v>7200</v>
      </c>
      <c r="E1175" t="s">
        <v>190</v>
      </c>
      <c r="F1175">
        <v>1000000</v>
      </c>
      <c r="G1175" t="s">
        <v>191</v>
      </c>
      <c r="H1175">
        <v>14423</v>
      </c>
      <c r="I1175" t="s">
        <v>192</v>
      </c>
      <c r="J1175">
        <v>1E-3</v>
      </c>
      <c r="K1175" t="s">
        <v>3</v>
      </c>
      <c r="L1175">
        <v>1</v>
      </c>
      <c r="M1175" t="s">
        <v>2</v>
      </c>
      <c r="N1175">
        <v>0</v>
      </c>
      <c r="O1175" t="s">
        <v>17</v>
      </c>
      <c r="P1175">
        <v>16</v>
      </c>
      <c r="Q1175" t="s">
        <v>0</v>
      </c>
      <c r="R1175">
        <v>16.100000000000001</v>
      </c>
      <c r="S1175" t="s">
        <v>152</v>
      </c>
      <c r="T1175">
        <v>1</v>
      </c>
      <c r="U1175" t="s">
        <v>153</v>
      </c>
      <c r="V1175">
        <v>5</v>
      </c>
      <c r="W1175" t="s">
        <v>151</v>
      </c>
      <c r="X1175">
        <v>3873</v>
      </c>
      <c r="Y1175" t="s">
        <v>1</v>
      </c>
      <c r="Z1175" t="e" cm="1">
        <f t="array" aca="1" ref="Z1175" ca="1">-0.0000000000003+((((12.5663706143592*x0)*X2)*pow(X1,2))*pow(X3,-1))</f>
        <v>#NAME?</v>
      </c>
      <c r="AA1175" t="s">
        <v>512</v>
      </c>
      <c r="AB1175" t="s">
        <v>572</v>
      </c>
      <c r="AC1175" t="s">
        <v>418</v>
      </c>
      <c r="AD1175" s="7">
        <v>2.9999999999999998E-13</v>
      </c>
      <c r="AE1175" t="s">
        <v>5</v>
      </c>
      <c r="AF1175">
        <v>1</v>
      </c>
      <c r="AG1175" t="s">
        <v>4</v>
      </c>
      <c r="AH1175">
        <v>0</v>
      </c>
    </row>
    <row r="1176" spans="1:50" x14ac:dyDescent="0.25">
      <c r="A1176" t="str">
        <f t="shared" si="18"/>
        <v>feynman_I_32_5_14423</v>
      </c>
      <c r="B1176" t="s">
        <v>108</v>
      </c>
      <c r="C1176" t="s">
        <v>189</v>
      </c>
      <c r="D1176">
        <v>7200</v>
      </c>
      <c r="E1176" t="s">
        <v>190</v>
      </c>
      <c r="F1176">
        <v>1000000</v>
      </c>
      <c r="G1176" t="s">
        <v>191</v>
      </c>
      <c r="H1176">
        <v>14423</v>
      </c>
      <c r="I1176" t="s">
        <v>192</v>
      </c>
      <c r="J1176">
        <v>1E-3</v>
      </c>
      <c r="K1176" t="s">
        <v>3</v>
      </c>
      <c r="L1176">
        <v>1</v>
      </c>
      <c r="M1176" t="s">
        <v>2</v>
      </c>
      <c r="N1176">
        <v>0</v>
      </c>
      <c r="O1176" t="s">
        <v>17</v>
      </c>
      <c r="P1176">
        <v>18</v>
      </c>
      <c r="Q1176" t="s">
        <v>0</v>
      </c>
      <c r="R1176">
        <v>24.6</v>
      </c>
      <c r="S1176" t="s">
        <v>152</v>
      </c>
      <c r="T1176">
        <v>1</v>
      </c>
      <c r="U1176" t="s">
        <v>153</v>
      </c>
      <c r="V1176">
        <v>6</v>
      </c>
      <c r="W1176" t="s">
        <v>151</v>
      </c>
      <c r="X1176">
        <v>5666</v>
      </c>
      <c r="Y1176" t="s">
        <v>1</v>
      </c>
      <c r="Z1176" t="s">
        <v>583</v>
      </c>
      <c r="AA1176" t="s">
        <v>512</v>
      </c>
      <c r="AB1176" t="s">
        <v>584</v>
      </c>
      <c r="AC1176" t="s">
        <v>5</v>
      </c>
      <c r="AD1176">
        <v>1</v>
      </c>
      <c r="AE1176" t="s">
        <v>4</v>
      </c>
      <c r="AF1176">
        <v>0</v>
      </c>
    </row>
    <row r="1177" spans="1:50" x14ac:dyDescent="0.25">
      <c r="A1177" t="str">
        <f t="shared" si="18"/>
        <v>feynman_II_8_7_14423</v>
      </c>
      <c r="B1177" t="s">
        <v>80</v>
      </c>
      <c r="C1177" t="s">
        <v>189</v>
      </c>
      <c r="D1177">
        <v>7200</v>
      </c>
      <c r="E1177" t="s">
        <v>190</v>
      </c>
      <c r="F1177">
        <v>1000000</v>
      </c>
      <c r="G1177" t="s">
        <v>191</v>
      </c>
      <c r="H1177">
        <v>14423</v>
      </c>
      <c r="I1177" t="s">
        <v>192</v>
      </c>
      <c r="J1177">
        <v>1E-3</v>
      </c>
      <c r="K1177" t="s">
        <v>3</v>
      </c>
      <c r="L1177">
        <v>1</v>
      </c>
      <c r="M1177" t="s">
        <v>2</v>
      </c>
      <c r="N1177">
        <v>0</v>
      </c>
      <c r="O1177" t="s">
        <v>17</v>
      </c>
      <c r="P1177">
        <v>12</v>
      </c>
      <c r="Q1177" t="s">
        <v>0</v>
      </c>
      <c r="R1177">
        <v>181.6</v>
      </c>
      <c r="S1177" t="s">
        <v>152</v>
      </c>
      <c r="T1177">
        <v>3</v>
      </c>
      <c r="U1177" t="s">
        <v>153</v>
      </c>
      <c r="V1177">
        <v>46</v>
      </c>
      <c r="W1177" t="s">
        <v>151</v>
      </c>
      <c r="X1177">
        <v>41382</v>
      </c>
      <c r="Y1177" t="s">
        <v>1</v>
      </c>
      <c r="Z1177" t="s">
        <v>2837</v>
      </c>
      <c r="AA1177" t="s">
        <v>512</v>
      </c>
      <c r="AB1177" t="s">
        <v>2838</v>
      </c>
      <c r="AC1177" t="s">
        <v>5</v>
      </c>
      <c r="AD1177">
        <v>1</v>
      </c>
      <c r="AE1177" t="s">
        <v>4</v>
      </c>
      <c r="AF1177">
        <v>0</v>
      </c>
    </row>
    <row r="1178" spans="1:50" x14ac:dyDescent="0.25">
      <c r="A1178" t="str">
        <f t="shared" si="18"/>
        <v>strogatz_bacres2_14423</v>
      </c>
      <c r="B1178" t="s">
        <v>22</v>
      </c>
      <c r="C1178" t="s">
        <v>189</v>
      </c>
      <c r="D1178">
        <v>7200</v>
      </c>
      <c r="E1178" t="s">
        <v>190</v>
      </c>
      <c r="F1178">
        <v>1000000</v>
      </c>
      <c r="G1178" t="s">
        <v>191</v>
      </c>
      <c r="H1178">
        <v>14423</v>
      </c>
      <c r="I1178" t="s">
        <v>192</v>
      </c>
      <c r="J1178">
        <v>1E-3</v>
      </c>
      <c r="K1178" t="s">
        <v>3</v>
      </c>
      <c r="L1178">
        <v>1</v>
      </c>
      <c r="M1178" t="s">
        <v>2</v>
      </c>
      <c r="N1178">
        <v>0</v>
      </c>
      <c r="O1178" t="s">
        <v>17</v>
      </c>
      <c r="P1178">
        <v>16</v>
      </c>
      <c r="Q1178" t="s">
        <v>0</v>
      </c>
      <c r="R1178">
        <v>16.5</v>
      </c>
      <c r="S1178" t="s">
        <v>152</v>
      </c>
      <c r="T1178">
        <v>2</v>
      </c>
      <c r="U1178" t="s">
        <v>153</v>
      </c>
      <c r="V1178">
        <v>19</v>
      </c>
      <c r="W1178" t="s">
        <v>151</v>
      </c>
      <c r="X1178">
        <v>12413</v>
      </c>
      <c r="Y1178" t="s">
        <v>1</v>
      </c>
      <c r="Z1178" t="s">
        <v>602</v>
      </c>
      <c r="AA1178" t="s">
        <v>512</v>
      </c>
      <c r="AB1178" t="s">
        <v>603</v>
      </c>
      <c r="AC1178" t="s">
        <v>421</v>
      </c>
      <c r="AD1178" t="s">
        <v>423</v>
      </c>
      <c r="AE1178" t="s">
        <v>421</v>
      </c>
      <c r="AF1178">
        <v>10</v>
      </c>
      <c r="AG1178" t="s">
        <v>5</v>
      </c>
      <c r="AH1178">
        <v>1</v>
      </c>
      <c r="AI1178" t="s">
        <v>4</v>
      </c>
      <c r="AJ1178">
        <v>0</v>
      </c>
    </row>
    <row r="1179" spans="1:50" x14ac:dyDescent="0.25">
      <c r="A1179" t="str">
        <f t="shared" si="18"/>
        <v>feynman_I_30_3_14423</v>
      </c>
      <c r="B1179" t="s">
        <v>64</v>
      </c>
      <c r="C1179" t="s">
        <v>189</v>
      </c>
      <c r="D1179">
        <v>7200</v>
      </c>
      <c r="E1179" t="s">
        <v>190</v>
      </c>
      <c r="F1179">
        <v>1000000</v>
      </c>
      <c r="G1179" t="s">
        <v>191</v>
      </c>
      <c r="H1179">
        <v>14423</v>
      </c>
      <c r="I1179" t="s">
        <v>192</v>
      </c>
      <c r="J1179">
        <v>1E-3</v>
      </c>
      <c r="K1179" t="s">
        <v>3</v>
      </c>
      <c r="L1179">
        <v>0.99847010000000003</v>
      </c>
      <c r="M1179" t="s">
        <v>2</v>
      </c>
      <c r="N1179">
        <v>0.10077659999999999</v>
      </c>
      <c r="O1179" t="s">
        <v>17</v>
      </c>
      <c r="P1179">
        <v>77</v>
      </c>
      <c r="Q1179" t="s">
        <v>0</v>
      </c>
      <c r="R1179">
        <v>7201.5</v>
      </c>
      <c r="S1179" t="s">
        <v>152</v>
      </c>
      <c r="T1179">
        <v>8</v>
      </c>
      <c r="U1179" t="s">
        <v>153</v>
      </c>
      <c r="V1179">
        <v>239</v>
      </c>
      <c r="W1179" t="s">
        <v>151</v>
      </c>
      <c r="X1179">
        <v>947204</v>
      </c>
      <c r="Y1179" t="s">
        <v>1</v>
      </c>
      <c r="Z1179" t="s">
        <v>3109</v>
      </c>
      <c r="AA1179" t="s">
        <v>512</v>
      </c>
      <c r="AB1179" t="s">
        <v>3110</v>
      </c>
      <c r="AC1179" t="s">
        <v>421</v>
      </c>
      <c r="AD1179" t="s">
        <v>3111</v>
      </c>
      <c r="AE1179" t="s">
        <v>421</v>
      </c>
      <c r="AF1179" t="s">
        <v>1528</v>
      </c>
      <c r="AG1179" t="s">
        <v>418</v>
      </c>
      <c r="AH1179" t="s">
        <v>3112</v>
      </c>
      <c r="AI1179" t="s">
        <v>421</v>
      </c>
      <c r="AJ1179" t="s">
        <v>1532</v>
      </c>
      <c r="AK1179" t="s">
        <v>421</v>
      </c>
      <c r="AL1179" t="s">
        <v>3113</v>
      </c>
      <c r="AM1179" t="s">
        <v>421</v>
      </c>
      <c r="AN1179" t="s">
        <v>3114</v>
      </c>
      <c r="AO1179" t="s">
        <v>421</v>
      </c>
      <c r="AP1179" t="s">
        <v>3115</v>
      </c>
      <c r="AQ1179" t="s">
        <v>421</v>
      </c>
      <c r="AR1179" t="s">
        <v>467</v>
      </c>
      <c r="AS1179" t="s">
        <v>421</v>
      </c>
      <c r="AT1179">
        <v>3.8403752744399999E-2</v>
      </c>
      <c r="AU1179" t="s">
        <v>5</v>
      </c>
      <c r="AV1179">
        <v>0.99847580000000002</v>
      </c>
      <c r="AW1179" t="s">
        <v>4</v>
      </c>
      <c r="AX1179">
        <v>0.10048600000000001</v>
      </c>
    </row>
    <row r="1180" spans="1:50" x14ac:dyDescent="0.25">
      <c r="A1180" t="str">
        <f t="shared" si="18"/>
        <v>feynman_test_16_21962</v>
      </c>
      <c r="B1180" t="s">
        <v>140</v>
      </c>
      <c r="C1180" t="s">
        <v>189</v>
      </c>
      <c r="D1180">
        <v>7200</v>
      </c>
      <c r="E1180" t="s">
        <v>190</v>
      </c>
      <c r="F1180">
        <v>1000000</v>
      </c>
      <c r="G1180" t="s">
        <v>191</v>
      </c>
      <c r="H1180">
        <v>21962</v>
      </c>
      <c r="I1180" t="s">
        <v>192</v>
      </c>
      <c r="J1180">
        <v>1E-3</v>
      </c>
      <c r="K1180" t="s">
        <v>3</v>
      </c>
      <c r="L1180">
        <v>0.99880639999999998</v>
      </c>
      <c r="M1180" t="s">
        <v>2</v>
      </c>
      <c r="N1180">
        <v>0.98526150000000001</v>
      </c>
      <c r="O1180" t="s">
        <v>17</v>
      </c>
      <c r="P1180">
        <v>91</v>
      </c>
      <c r="Q1180" t="s">
        <v>0</v>
      </c>
      <c r="R1180">
        <v>7202.1</v>
      </c>
      <c r="S1180" t="s">
        <v>152</v>
      </c>
      <c r="T1180">
        <v>5</v>
      </c>
      <c r="U1180" t="s">
        <v>153</v>
      </c>
      <c r="V1180">
        <v>213</v>
      </c>
      <c r="W1180" t="s">
        <v>151</v>
      </c>
      <c r="X1180">
        <v>860991</v>
      </c>
      <c r="Y1180" t="s">
        <v>1</v>
      </c>
      <c r="Z1180" t="s">
        <v>3116</v>
      </c>
      <c r="AA1180" t="s">
        <v>512</v>
      </c>
      <c r="AB1180" t="s">
        <v>3117</v>
      </c>
      <c r="AC1180" t="s">
        <v>418</v>
      </c>
      <c r="AD1180" t="s">
        <v>3118</v>
      </c>
      <c r="AE1180" t="s">
        <v>421</v>
      </c>
      <c r="AF1180" t="s">
        <v>3119</v>
      </c>
      <c r="AG1180" t="s">
        <v>421</v>
      </c>
      <c r="AH1180" t="s">
        <v>3120</v>
      </c>
      <c r="AI1180" t="s">
        <v>418</v>
      </c>
      <c r="AJ1180" t="s">
        <v>3121</v>
      </c>
      <c r="AK1180" t="s">
        <v>421</v>
      </c>
      <c r="AL1180" t="s">
        <v>492</v>
      </c>
      <c r="AM1180" t="s">
        <v>421</v>
      </c>
      <c r="AN1180" t="s">
        <v>3122</v>
      </c>
      <c r="AO1180" t="s">
        <v>418</v>
      </c>
      <c r="AP1180" t="s">
        <v>3123</v>
      </c>
      <c r="AQ1180" t="s">
        <v>421</v>
      </c>
      <c r="AR1180" t="s">
        <v>3124</v>
      </c>
      <c r="AS1180" t="s">
        <v>5</v>
      </c>
      <c r="AT1180">
        <v>0.99885869999999999</v>
      </c>
      <c r="AU1180" t="s">
        <v>4</v>
      </c>
      <c r="AV1180">
        <v>0.96808459999999996</v>
      </c>
    </row>
    <row r="1181" spans="1:50" x14ac:dyDescent="0.25">
      <c r="A1181" t="str">
        <f t="shared" si="18"/>
        <v>feynman_test_7_14423</v>
      </c>
      <c r="B1181" t="s">
        <v>118</v>
      </c>
      <c r="C1181" t="s">
        <v>189</v>
      </c>
      <c r="D1181">
        <v>7200</v>
      </c>
      <c r="E1181" t="s">
        <v>190</v>
      </c>
      <c r="F1181">
        <v>1000000</v>
      </c>
      <c r="G1181" t="s">
        <v>191</v>
      </c>
      <c r="H1181">
        <v>14423</v>
      </c>
      <c r="I1181" t="s">
        <v>192</v>
      </c>
      <c r="J1181">
        <v>1E-3</v>
      </c>
      <c r="K1181" t="s">
        <v>3</v>
      </c>
      <c r="L1181">
        <v>0.9999808</v>
      </c>
      <c r="M1181" t="s">
        <v>2</v>
      </c>
      <c r="N1181">
        <v>5.3912999999999999E-3</v>
      </c>
      <c r="O1181" t="s">
        <v>17</v>
      </c>
      <c r="P1181">
        <v>28</v>
      </c>
      <c r="Q1181" t="s">
        <v>0</v>
      </c>
      <c r="R1181">
        <v>5002.8999999999996</v>
      </c>
      <c r="S1181" t="s">
        <v>152</v>
      </c>
      <c r="T1181">
        <v>7</v>
      </c>
      <c r="U1181" t="s">
        <v>153</v>
      </c>
      <c r="V1181">
        <v>1037</v>
      </c>
      <c r="W1181" t="s">
        <v>151</v>
      </c>
      <c r="X1181">
        <v>1001234</v>
      </c>
      <c r="Y1181" t="s">
        <v>1</v>
      </c>
      <c r="Z1181" t="e" cm="1">
        <f t="array" aca="1" ref="Z1181" ca="1">-0.0017843409406+(2.8967266506022*pow((x0*X1),0.5))+((((-0.3698470319625*X2)*pow(X3,2))*pow(X4,-2))*pow((x0+X1),-1))</f>
        <v>#NAME?</v>
      </c>
      <c r="AA1181" t="s">
        <v>512</v>
      </c>
      <c r="AB1181" t="s">
        <v>3125</v>
      </c>
      <c r="AC1181" t="s">
        <v>421</v>
      </c>
      <c r="AD1181" t="s">
        <v>472</v>
      </c>
      <c r="AE1181" t="s">
        <v>421</v>
      </c>
      <c r="AF1181" t="s">
        <v>3126</v>
      </c>
      <c r="AG1181" t="s">
        <v>418</v>
      </c>
      <c r="AH1181">
        <v>1.7843409405999999E-3</v>
      </c>
      <c r="AI1181" t="s">
        <v>5</v>
      </c>
      <c r="AJ1181">
        <v>0.99998109999999996</v>
      </c>
      <c r="AK1181" t="s">
        <v>4</v>
      </c>
      <c r="AL1181">
        <v>5.3996000000000001E-3</v>
      </c>
    </row>
    <row r="1182" spans="1:50" x14ac:dyDescent="0.25">
      <c r="A1182" t="str">
        <f t="shared" si="18"/>
        <v>feynman_test_15_21962</v>
      </c>
      <c r="B1182" t="s">
        <v>97</v>
      </c>
      <c r="C1182" t="s">
        <v>189</v>
      </c>
      <c r="D1182">
        <v>7200</v>
      </c>
      <c r="E1182" t="s">
        <v>190</v>
      </c>
      <c r="F1182">
        <v>1000000</v>
      </c>
      <c r="G1182" t="s">
        <v>191</v>
      </c>
      <c r="H1182">
        <v>21962</v>
      </c>
      <c r="I1182" t="s">
        <v>192</v>
      </c>
      <c r="J1182">
        <v>1E-3</v>
      </c>
      <c r="K1182" t="s">
        <v>3</v>
      </c>
      <c r="L1182">
        <v>0.99972950000000005</v>
      </c>
      <c r="M1182" t="s">
        <v>2</v>
      </c>
      <c r="N1182">
        <v>2.07688E-2</v>
      </c>
      <c r="O1182" t="s">
        <v>17</v>
      </c>
      <c r="P1182">
        <v>34</v>
      </c>
      <c r="Q1182" t="s">
        <v>0</v>
      </c>
      <c r="R1182">
        <v>5515.2</v>
      </c>
      <c r="S1182" t="s">
        <v>152</v>
      </c>
      <c r="T1182">
        <v>8</v>
      </c>
      <c r="U1182" t="s">
        <v>153</v>
      </c>
      <c r="V1182">
        <v>830</v>
      </c>
      <c r="W1182" t="s">
        <v>151</v>
      </c>
      <c r="X1182">
        <v>1000914</v>
      </c>
      <c r="Y1182" t="s">
        <v>1</v>
      </c>
      <c r="Z1182" t="s">
        <v>3127</v>
      </c>
      <c r="AA1182" t="s">
        <v>512</v>
      </c>
      <c r="AB1182" t="s">
        <v>3128</v>
      </c>
      <c r="AC1182" t="s">
        <v>418</v>
      </c>
      <c r="AD1182" t="s">
        <v>3129</v>
      </c>
      <c r="AE1182" t="s">
        <v>421</v>
      </c>
      <c r="AF1182" t="s">
        <v>3130</v>
      </c>
      <c r="AG1182" t="s">
        <v>5</v>
      </c>
      <c r="AH1182">
        <v>0.99973040000000002</v>
      </c>
      <c r="AI1182" t="s">
        <v>4</v>
      </c>
      <c r="AJ1182">
        <v>2.07098E-2</v>
      </c>
    </row>
    <row r="1183" spans="1:50" x14ac:dyDescent="0.25">
      <c r="A1183" t="str">
        <f t="shared" si="18"/>
        <v>feynman_I_41_16_28020</v>
      </c>
      <c r="B1183" t="s">
        <v>125</v>
      </c>
      <c r="C1183" t="s">
        <v>189</v>
      </c>
      <c r="D1183">
        <v>7200</v>
      </c>
      <c r="E1183" t="s">
        <v>190</v>
      </c>
      <c r="F1183">
        <v>1000000</v>
      </c>
      <c r="G1183" t="s">
        <v>191</v>
      </c>
      <c r="H1183">
        <v>28020</v>
      </c>
      <c r="I1183" t="s">
        <v>192</v>
      </c>
      <c r="J1183">
        <v>1E-3</v>
      </c>
      <c r="K1183" t="s">
        <v>3</v>
      </c>
      <c r="L1183">
        <v>0.99997000000000003</v>
      </c>
      <c r="M1183" t="s">
        <v>2</v>
      </c>
      <c r="N1183">
        <v>1.6373200000000001E-2</v>
      </c>
      <c r="O1183" t="s">
        <v>17</v>
      </c>
      <c r="P1183">
        <v>26</v>
      </c>
      <c r="Q1183" t="s">
        <v>0</v>
      </c>
      <c r="R1183">
        <v>5798</v>
      </c>
      <c r="S1183" t="s">
        <v>152</v>
      </c>
      <c r="T1183">
        <v>9</v>
      </c>
      <c r="U1183" t="s">
        <v>153</v>
      </c>
      <c r="V1183">
        <v>805</v>
      </c>
      <c r="W1183" t="s">
        <v>151</v>
      </c>
      <c r="X1183">
        <v>1001217</v>
      </c>
      <c r="Y1183" t="s">
        <v>1</v>
      </c>
      <c r="Z1183" t="s">
        <v>3131</v>
      </c>
      <c r="AA1183" t="s">
        <v>512</v>
      </c>
      <c r="AB1183" t="s">
        <v>3132</v>
      </c>
      <c r="AC1183" t="s">
        <v>418</v>
      </c>
      <c r="AD1183" t="s">
        <v>3133</v>
      </c>
      <c r="AE1183" t="s">
        <v>5</v>
      </c>
      <c r="AF1183">
        <v>0.99997800000000003</v>
      </c>
      <c r="AG1183" t="s">
        <v>4</v>
      </c>
      <c r="AH1183">
        <v>1.40079E-2</v>
      </c>
    </row>
    <row r="1184" spans="1:50" x14ac:dyDescent="0.25">
      <c r="A1184" t="str">
        <f t="shared" si="18"/>
        <v>feynman_II_35_21_28020</v>
      </c>
      <c r="B1184" t="s">
        <v>121</v>
      </c>
      <c r="C1184" t="s">
        <v>189</v>
      </c>
      <c r="D1184">
        <v>7200</v>
      </c>
      <c r="E1184" t="s">
        <v>190</v>
      </c>
      <c r="F1184">
        <v>1000000</v>
      </c>
      <c r="G1184" t="s">
        <v>191</v>
      </c>
      <c r="H1184">
        <v>28020</v>
      </c>
      <c r="I1184" t="s">
        <v>192</v>
      </c>
      <c r="J1184">
        <v>1E-3</v>
      </c>
      <c r="K1184" t="s">
        <v>3</v>
      </c>
      <c r="L1184">
        <v>0.9972067</v>
      </c>
      <c r="M1184" t="s">
        <v>2</v>
      </c>
      <c r="N1184">
        <v>0.26670319999999997</v>
      </c>
      <c r="O1184" t="s">
        <v>17</v>
      </c>
      <c r="P1184">
        <v>48</v>
      </c>
      <c r="Q1184" t="s">
        <v>0</v>
      </c>
      <c r="R1184">
        <v>6020.5</v>
      </c>
      <c r="S1184" t="s">
        <v>152</v>
      </c>
      <c r="T1184">
        <v>8</v>
      </c>
      <c r="U1184" t="s">
        <v>153</v>
      </c>
      <c r="V1184">
        <v>1231</v>
      </c>
      <c r="W1184" t="s">
        <v>151</v>
      </c>
      <c r="X1184">
        <v>1002556</v>
      </c>
      <c r="Y1184" t="s">
        <v>1</v>
      </c>
      <c r="Z1184" t="s">
        <v>3134</v>
      </c>
      <c r="AA1184" t="s">
        <v>512</v>
      </c>
      <c r="AB1184" t="s">
        <v>3135</v>
      </c>
      <c r="AC1184" t="s">
        <v>418</v>
      </c>
      <c r="AD1184" t="s">
        <v>3136</v>
      </c>
      <c r="AE1184" t="s">
        <v>418</v>
      </c>
      <c r="AF1184" t="s">
        <v>3137</v>
      </c>
      <c r="AG1184" t="s">
        <v>421</v>
      </c>
      <c r="AH1184" t="s">
        <v>3138</v>
      </c>
      <c r="AI1184" t="s">
        <v>421</v>
      </c>
      <c r="AJ1184">
        <v>3.7980657405500003E-2</v>
      </c>
      <c r="AK1184" t="s">
        <v>5</v>
      </c>
      <c r="AL1184">
        <v>0.99726910000000002</v>
      </c>
      <c r="AM1184" t="s">
        <v>4</v>
      </c>
      <c r="AN1184">
        <v>0.26204430000000001</v>
      </c>
    </row>
    <row r="1185" spans="1:44" x14ac:dyDescent="0.25">
      <c r="A1185" t="str">
        <f t="shared" si="18"/>
        <v>strogatz_shearflow1_21962</v>
      </c>
      <c r="B1185" t="s">
        <v>23</v>
      </c>
      <c r="C1185" t="s">
        <v>189</v>
      </c>
      <c r="D1185">
        <v>7200</v>
      </c>
      <c r="E1185" t="s">
        <v>190</v>
      </c>
      <c r="F1185">
        <v>1000000</v>
      </c>
      <c r="G1185" t="s">
        <v>191</v>
      </c>
      <c r="H1185">
        <v>21962</v>
      </c>
      <c r="I1185" t="s">
        <v>192</v>
      </c>
      <c r="J1185">
        <v>1E-3</v>
      </c>
      <c r="K1185" t="s">
        <v>3</v>
      </c>
      <c r="L1185">
        <v>1</v>
      </c>
      <c r="M1185" t="s">
        <v>2</v>
      </c>
      <c r="N1185">
        <v>0</v>
      </c>
      <c r="O1185" t="s">
        <v>17</v>
      </c>
      <c r="P1185">
        <v>13</v>
      </c>
      <c r="Q1185" t="s">
        <v>0</v>
      </c>
      <c r="R1185">
        <v>1261.2</v>
      </c>
      <c r="S1185" t="s">
        <v>152</v>
      </c>
      <c r="T1185">
        <v>14</v>
      </c>
      <c r="U1185" t="s">
        <v>153</v>
      </c>
      <c r="V1185">
        <v>442</v>
      </c>
      <c r="W1185" t="s">
        <v>151</v>
      </c>
      <c r="X1185">
        <v>642388</v>
      </c>
      <c r="Y1185" t="s">
        <v>1</v>
      </c>
      <c r="Z1185" t="s">
        <v>3139</v>
      </c>
      <c r="AA1185" t="s">
        <v>512</v>
      </c>
      <c r="AB1185" t="s">
        <v>3140</v>
      </c>
      <c r="AC1185" t="s">
        <v>5</v>
      </c>
      <c r="AD1185">
        <v>1</v>
      </c>
      <c r="AE1185" t="s">
        <v>4</v>
      </c>
      <c r="AF1185">
        <v>0</v>
      </c>
    </row>
    <row r="1186" spans="1:44" x14ac:dyDescent="0.25">
      <c r="A1186" t="str">
        <f t="shared" si="18"/>
        <v>feynman_I_10_7_21962</v>
      </c>
      <c r="B1186" t="s">
        <v>57</v>
      </c>
      <c r="C1186" t="s">
        <v>189</v>
      </c>
      <c r="D1186">
        <v>7200</v>
      </c>
      <c r="E1186" t="s">
        <v>190</v>
      </c>
      <c r="F1186">
        <v>1000000</v>
      </c>
      <c r="G1186" t="s">
        <v>191</v>
      </c>
      <c r="H1186">
        <v>21962</v>
      </c>
      <c r="I1186" t="s">
        <v>192</v>
      </c>
      <c r="J1186">
        <v>1E-3</v>
      </c>
      <c r="K1186" t="s">
        <v>3</v>
      </c>
      <c r="L1186">
        <v>0.99997559999999996</v>
      </c>
      <c r="M1186" t="s">
        <v>2</v>
      </c>
      <c r="N1186">
        <v>5.9825E-3</v>
      </c>
      <c r="O1186" t="s">
        <v>17</v>
      </c>
      <c r="P1186">
        <v>18</v>
      </c>
      <c r="Q1186" t="s">
        <v>0</v>
      </c>
      <c r="R1186">
        <v>5103.5</v>
      </c>
      <c r="S1186" t="s">
        <v>152</v>
      </c>
      <c r="T1186">
        <v>8</v>
      </c>
      <c r="U1186" t="s">
        <v>153</v>
      </c>
      <c r="V1186">
        <v>955</v>
      </c>
      <c r="W1186" t="s">
        <v>151</v>
      </c>
      <c r="X1186">
        <v>1000475</v>
      </c>
      <c r="Y1186" t="s">
        <v>1</v>
      </c>
      <c r="Z1186" t="s">
        <v>3141</v>
      </c>
      <c r="AA1186" t="s">
        <v>512</v>
      </c>
      <c r="AB1186" t="s">
        <v>3142</v>
      </c>
      <c r="AC1186" t="s">
        <v>418</v>
      </c>
      <c r="AD1186" t="s">
        <v>482</v>
      </c>
      <c r="AE1186" t="s">
        <v>421</v>
      </c>
      <c r="AF1186" t="s">
        <v>3143</v>
      </c>
      <c r="AG1186" t="s">
        <v>5</v>
      </c>
      <c r="AH1186">
        <v>0.99997570000000002</v>
      </c>
      <c r="AI1186" t="s">
        <v>4</v>
      </c>
      <c r="AJ1186">
        <v>6.0022000000000001E-3</v>
      </c>
    </row>
    <row r="1187" spans="1:44" x14ac:dyDescent="0.25">
      <c r="A1187" t="str">
        <f t="shared" si="18"/>
        <v>feynman_I_25_13_14423</v>
      </c>
      <c r="B1187" t="s">
        <v>35</v>
      </c>
      <c r="C1187" t="s">
        <v>189</v>
      </c>
      <c r="D1187">
        <v>7200</v>
      </c>
      <c r="E1187" t="s">
        <v>190</v>
      </c>
      <c r="F1187">
        <v>1000000</v>
      </c>
      <c r="G1187" t="s">
        <v>191</v>
      </c>
      <c r="H1187">
        <v>14423</v>
      </c>
      <c r="I1187" t="s">
        <v>192</v>
      </c>
      <c r="J1187">
        <v>1E-3</v>
      </c>
      <c r="K1187" t="s">
        <v>3</v>
      </c>
      <c r="L1187">
        <v>1</v>
      </c>
      <c r="M1187" t="s">
        <v>2</v>
      </c>
      <c r="N1187">
        <v>0</v>
      </c>
      <c r="O1187" t="s">
        <v>17</v>
      </c>
      <c r="P1187">
        <v>8</v>
      </c>
      <c r="Q1187" t="s">
        <v>0</v>
      </c>
      <c r="R1187">
        <v>3.1</v>
      </c>
      <c r="S1187" t="s">
        <v>152</v>
      </c>
      <c r="T1187">
        <v>1</v>
      </c>
      <c r="U1187" t="s">
        <v>153</v>
      </c>
      <c r="V1187">
        <v>2</v>
      </c>
      <c r="W1187" t="s">
        <v>151</v>
      </c>
      <c r="X1187">
        <v>798</v>
      </c>
      <c r="Y1187" t="s">
        <v>1</v>
      </c>
      <c r="Z1187" t="s">
        <v>521</v>
      </c>
      <c r="AA1187" t="s">
        <v>512</v>
      </c>
      <c r="AB1187" t="s">
        <v>522</v>
      </c>
      <c r="AC1187" t="s">
        <v>5</v>
      </c>
      <c r="AD1187">
        <v>1</v>
      </c>
      <c r="AE1187" t="s">
        <v>4</v>
      </c>
      <c r="AF1187">
        <v>0</v>
      </c>
    </row>
    <row r="1188" spans="1:44" x14ac:dyDescent="0.25">
      <c r="A1188" t="str">
        <f t="shared" si="18"/>
        <v>feynman_II_34_2a_14423</v>
      </c>
      <c r="B1188" t="s">
        <v>66</v>
      </c>
      <c r="C1188" t="s">
        <v>189</v>
      </c>
      <c r="D1188">
        <v>7200</v>
      </c>
      <c r="E1188" t="s">
        <v>190</v>
      </c>
      <c r="F1188">
        <v>1000000</v>
      </c>
      <c r="G1188" t="s">
        <v>191</v>
      </c>
      <c r="H1188">
        <v>14423</v>
      </c>
      <c r="I1188" t="s">
        <v>192</v>
      </c>
      <c r="J1188">
        <v>1E-3</v>
      </c>
      <c r="K1188" t="s">
        <v>3</v>
      </c>
      <c r="L1188">
        <v>1</v>
      </c>
      <c r="M1188" t="s">
        <v>2</v>
      </c>
      <c r="N1188">
        <v>0</v>
      </c>
      <c r="O1188" t="s">
        <v>17</v>
      </c>
      <c r="P1188">
        <v>10</v>
      </c>
      <c r="Q1188" t="s">
        <v>0</v>
      </c>
      <c r="R1188">
        <v>6</v>
      </c>
      <c r="S1188" t="s">
        <v>152</v>
      </c>
      <c r="T1188">
        <v>1</v>
      </c>
      <c r="U1188" t="s">
        <v>153</v>
      </c>
      <c r="V1188">
        <v>3</v>
      </c>
      <c r="W1188" t="s">
        <v>151</v>
      </c>
      <c r="X1188">
        <v>1543</v>
      </c>
      <c r="Y1188" t="s">
        <v>1</v>
      </c>
      <c r="Z1188" t="s">
        <v>535</v>
      </c>
      <c r="AA1188" t="s">
        <v>512</v>
      </c>
      <c r="AB1188" t="s">
        <v>536</v>
      </c>
      <c r="AC1188" t="s">
        <v>5</v>
      </c>
      <c r="AD1188">
        <v>1</v>
      </c>
      <c r="AE1188" t="s">
        <v>4</v>
      </c>
      <c r="AF1188">
        <v>0</v>
      </c>
    </row>
    <row r="1189" spans="1:44" x14ac:dyDescent="0.25">
      <c r="A1189" t="str">
        <f t="shared" si="18"/>
        <v>feynman_I_43_16_14423</v>
      </c>
      <c r="B1189" t="s">
        <v>100</v>
      </c>
      <c r="C1189" t="s">
        <v>189</v>
      </c>
      <c r="D1189">
        <v>7200</v>
      </c>
      <c r="E1189" t="s">
        <v>190</v>
      </c>
      <c r="F1189">
        <v>1000000</v>
      </c>
      <c r="G1189" t="s">
        <v>191</v>
      </c>
      <c r="H1189">
        <v>14423</v>
      </c>
      <c r="I1189" t="s">
        <v>192</v>
      </c>
      <c r="J1189">
        <v>1E-3</v>
      </c>
      <c r="K1189" t="s">
        <v>3</v>
      </c>
      <c r="L1189">
        <v>1</v>
      </c>
      <c r="M1189" t="s">
        <v>2</v>
      </c>
      <c r="N1189">
        <v>0</v>
      </c>
      <c r="O1189" t="s">
        <v>17</v>
      </c>
      <c r="P1189">
        <v>12</v>
      </c>
      <c r="Q1189" t="s">
        <v>0</v>
      </c>
      <c r="R1189">
        <v>9.3000000000000007</v>
      </c>
      <c r="S1189" t="s">
        <v>152</v>
      </c>
      <c r="T1189">
        <v>1</v>
      </c>
      <c r="U1189" t="s">
        <v>153</v>
      </c>
      <c r="V1189">
        <v>4</v>
      </c>
      <c r="W1189" t="s">
        <v>151</v>
      </c>
      <c r="X1189">
        <v>2377</v>
      </c>
      <c r="Y1189" t="s">
        <v>1</v>
      </c>
      <c r="Z1189" t="s">
        <v>555</v>
      </c>
      <c r="AA1189" t="s">
        <v>512</v>
      </c>
      <c r="AB1189" t="s">
        <v>556</v>
      </c>
      <c r="AC1189" t="s">
        <v>5</v>
      </c>
      <c r="AD1189">
        <v>1</v>
      </c>
      <c r="AE1189" t="s">
        <v>4</v>
      </c>
      <c r="AF1189">
        <v>0</v>
      </c>
    </row>
    <row r="1190" spans="1:44" x14ac:dyDescent="0.25">
      <c r="A1190" t="str">
        <f t="shared" si="18"/>
        <v>strogatz_glider2_14423</v>
      </c>
      <c r="B1190" t="s">
        <v>19</v>
      </c>
      <c r="C1190" t="s">
        <v>189</v>
      </c>
      <c r="D1190">
        <v>7200</v>
      </c>
      <c r="E1190" t="s">
        <v>190</v>
      </c>
      <c r="F1190">
        <v>1000000</v>
      </c>
      <c r="G1190" t="s">
        <v>191</v>
      </c>
      <c r="H1190">
        <v>14423</v>
      </c>
      <c r="I1190" t="s">
        <v>192</v>
      </c>
      <c r="J1190">
        <v>1E-3</v>
      </c>
      <c r="K1190" t="s">
        <v>3</v>
      </c>
      <c r="L1190">
        <v>1</v>
      </c>
      <c r="M1190" t="s">
        <v>2</v>
      </c>
      <c r="N1190">
        <v>0</v>
      </c>
      <c r="O1190" t="s">
        <v>17</v>
      </c>
      <c r="P1190">
        <v>13</v>
      </c>
      <c r="Q1190" t="s">
        <v>0</v>
      </c>
      <c r="R1190">
        <v>24.1</v>
      </c>
      <c r="S1190" t="s">
        <v>152</v>
      </c>
      <c r="T1190">
        <v>3</v>
      </c>
      <c r="U1190" t="s">
        <v>153</v>
      </c>
      <c r="V1190">
        <v>14</v>
      </c>
      <c r="W1190" t="s">
        <v>151</v>
      </c>
      <c r="X1190">
        <v>14655</v>
      </c>
      <c r="Y1190" t="s">
        <v>1</v>
      </c>
      <c r="Z1190" t="s">
        <v>575</v>
      </c>
      <c r="AA1190" t="s">
        <v>512</v>
      </c>
      <c r="AB1190" t="s">
        <v>576</v>
      </c>
      <c r="AC1190" t="s">
        <v>421</v>
      </c>
      <c r="AD1190" t="s">
        <v>427</v>
      </c>
      <c r="AE1190" t="s">
        <v>5</v>
      </c>
      <c r="AF1190">
        <v>1</v>
      </c>
      <c r="AG1190" t="s">
        <v>4</v>
      </c>
      <c r="AH1190">
        <v>0</v>
      </c>
    </row>
    <row r="1191" spans="1:44" x14ac:dyDescent="0.25">
      <c r="A1191" t="str">
        <f t="shared" si="18"/>
        <v>feynman_II_27_16_14423</v>
      </c>
      <c r="B1191" t="s">
        <v>79</v>
      </c>
      <c r="C1191" t="s">
        <v>189</v>
      </c>
      <c r="D1191">
        <v>7200</v>
      </c>
      <c r="E1191" t="s">
        <v>190</v>
      </c>
      <c r="F1191">
        <v>1000000</v>
      </c>
      <c r="G1191" t="s">
        <v>191</v>
      </c>
      <c r="H1191">
        <v>14423</v>
      </c>
      <c r="I1191" t="s">
        <v>192</v>
      </c>
      <c r="J1191">
        <v>1E-3</v>
      </c>
      <c r="K1191" t="s">
        <v>3</v>
      </c>
      <c r="L1191">
        <v>1</v>
      </c>
      <c r="M1191" t="s">
        <v>2</v>
      </c>
      <c r="N1191">
        <v>0</v>
      </c>
      <c r="O1191" t="s">
        <v>17</v>
      </c>
      <c r="P1191">
        <v>12</v>
      </c>
      <c r="Q1191" t="s">
        <v>0</v>
      </c>
      <c r="R1191">
        <v>10.8</v>
      </c>
      <c r="S1191" t="s">
        <v>152</v>
      </c>
      <c r="T1191">
        <v>1</v>
      </c>
      <c r="U1191" t="s">
        <v>153</v>
      </c>
      <c r="V1191">
        <v>4</v>
      </c>
      <c r="W1191" t="s">
        <v>151</v>
      </c>
      <c r="X1191">
        <v>2610</v>
      </c>
      <c r="Y1191" t="s">
        <v>1</v>
      </c>
      <c r="Z1191" t="s">
        <v>3144</v>
      </c>
      <c r="AA1191" t="s">
        <v>512</v>
      </c>
      <c r="AB1191" t="s">
        <v>586</v>
      </c>
      <c r="AC1191" t="s">
        <v>421</v>
      </c>
      <c r="AD1191" s="7">
        <v>1E-13</v>
      </c>
      <c r="AE1191" t="s">
        <v>5</v>
      </c>
      <c r="AF1191">
        <v>1</v>
      </c>
      <c r="AG1191" t="s">
        <v>4</v>
      </c>
      <c r="AH1191">
        <v>0</v>
      </c>
    </row>
    <row r="1192" spans="1:44" x14ac:dyDescent="0.25">
      <c r="A1192" t="str">
        <f t="shared" si="18"/>
        <v>feynman_I_18_4_14423</v>
      </c>
      <c r="B1192" t="s">
        <v>85</v>
      </c>
      <c r="C1192" t="s">
        <v>189</v>
      </c>
      <c r="D1192">
        <v>7200</v>
      </c>
      <c r="E1192" t="s">
        <v>190</v>
      </c>
      <c r="F1192">
        <v>1000000</v>
      </c>
      <c r="G1192" t="s">
        <v>191</v>
      </c>
      <c r="H1192">
        <v>14423</v>
      </c>
      <c r="I1192" t="s">
        <v>192</v>
      </c>
      <c r="J1192">
        <v>1E-3</v>
      </c>
      <c r="K1192" t="s">
        <v>3</v>
      </c>
      <c r="L1192">
        <v>0.99984790000000001</v>
      </c>
      <c r="M1192" t="s">
        <v>2</v>
      </c>
      <c r="N1192">
        <v>1.04793E-2</v>
      </c>
      <c r="O1192" t="s">
        <v>17</v>
      </c>
      <c r="P1192">
        <v>30</v>
      </c>
      <c r="Q1192" t="s">
        <v>0</v>
      </c>
      <c r="R1192">
        <v>6054</v>
      </c>
      <c r="S1192" t="s">
        <v>152</v>
      </c>
      <c r="T1192">
        <v>22</v>
      </c>
      <c r="U1192" t="s">
        <v>153</v>
      </c>
      <c r="V1192">
        <v>816</v>
      </c>
      <c r="W1192" t="s">
        <v>151</v>
      </c>
      <c r="X1192">
        <v>1000998</v>
      </c>
      <c r="Y1192" t="s">
        <v>1</v>
      </c>
      <c r="Z1192" t="s">
        <v>3145</v>
      </c>
      <c r="AA1192" t="s">
        <v>512</v>
      </c>
      <c r="AB1192" t="s">
        <v>3146</v>
      </c>
      <c r="AC1192" t="s">
        <v>421</v>
      </c>
      <c r="AD1192" t="s">
        <v>3147</v>
      </c>
      <c r="AE1192" t="s">
        <v>418</v>
      </c>
      <c r="AF1192" t="s">
        <v>3148</v>
      </c>
      <c r="AG1192" t="s">
        <v>421</v>
      </c>
      <c r="AH1192" t="s">
        <v>3149</v>
      </c>
      <c r="AI1192" t="s">
        <v>5</v>
      </c>
      <c r="AJ1192">
        <v>0.99985040000000003</v>
      </c>
      <c r="AK1192" t="s">
        <v>4</v>
      </c>
      <c r="AL1192">
        <v>1.04005E-2</v>
      </c>
    </row>
    <row r="1193" spans="1:44" x14ac:dyDescent="0.25">
      <c r="A1193" t="str">
        <f t="shared" si="18"/>
        <v>feynman_test_19_14423</v>
      </c>
      <c r="B1193" t="s">
        <v>139</v>
      </c>
      <c r="C1193" t="s">
        <v>189</v>
      </c>
      <c r="D1193">
        <v>7200</v>
      </c>
      <c r="E1193" t="s">
        <v>190</v>
      </c>
      <c r="F1193">
        <v>1000000</v>
      </c>
      <c r="G1193" t="s">
        <v>191</v>
      </c>
      <c r="H1193">
        <v>14423</v>
      </c>
      <c r="I1193" t="s">
        <v>192</v>
      </c>
      <c r="J1193">
        <v>1E-3</v>
      </c>
      <c r="K1193" t="s">
        <v>3</v>
      </c>
      <c r="L1193">
        <v>1</v>
      </c>
      <c r="M1193" t="s">
        <v>2</v>
      </c>
      <c r="N1193">
        <v>0</v>
      </c>
      <c r="O1193" t="s">
        <v>17</v>
      </c>
      <c r="P1193">
        <v>48</v>
      </c>
      <c r="Q1193" t="s">
        <v>0</v>
      </c>
      <c r="R1193">
        <v>762.5</v>
      </c>
      <c r="S1193" t="s">
        <v>152</v>
      </c>
      <c r="T1193">
        <v>2</v>
      </c>
      <c r="U1193" t="s">
        <v>153</v>
      </c>
      <c r="V1193">
        <v>24</v>
      </c>
      <c r="W1193" t="s">
        <v>151</v>
      </c>
      <c r="X1193">
        <v>102739</v>
      </c>
      <c r="Y1193" t="s">
        <v>1</v>
      </c>
      <c r="Z1193" t="s">
        <v>3150</v>
      </c>
      <c r="AA1193" t="s">
        <v>512</v>
      </c>
      <c r="AB1193" t="s">
        <v>3151</v>
      </c>
      <c r="AC1193" t="s">
        <v>421</v>
      </c>
      <c r="AD1193" t="s">
        <v>439</v>
      </c>
      <c r="AE1193" t="s">
        <v>418</v>
      </c>
      <c r="AF1193" t="s">
        <v>440</v>
      </c>
      <c r="AG1193" t="s">
        <v>5</v>
      </c>
      <c r="AH1193">
        <v>1</v>
      </c>
      <c r="AI1193" t="s">
        <v>4</v>
      </c>
      <c r="AJ1193">
        <v>0</v>
      </c>
    </row>
    <row r="1194" spans="1:44" x14ac:dyDescent="0.25">
      <c r="A1194" t="str">
        <f t="shared" si="18"/>
        <v>feynman_I_12_2_14423</v>
      </c>
      <c r="B1194" t="s">
        <v>110</v>
      </c>
      <c r="C1194" t="s">
        <v>189</v>
      </c>
      <c r="D1194">
        <v>7200</v>
      </c>
      <c r="E1194" t="s">
        <v>190</v>
      </c>
      <c r="F1194">
        <v>1000000</v>
      </c>
      <c r="G1194" t="s">
        <v>191</v>
      </c>
      <c r="H1194">
        <v>14423</v>
      </c>
      <c r="I1194" t="s">
        <v>192</v>
      </c>
      <c r="J1194">
        <v>1E-3</v>
      </c>
      <c r="K1194" t="s">
        <v>3</v>
      </c>
      <c r="L1194">
        <v>1</v>
      </c>
      <c r="M1194" t="s">
        <v>2</v>
      </c>
      <c r="N1194">
        <v>0</v>
      </c>
      <c r="O1194" t="s">
        <v>17</v>
      </c>
      <c r="P1194">
        <v>16</v>
      </c>
      <c r="Q1194" t="s">
        <v>0</v>
      </c>
      <c r="R1194">
        <v>97.2</v>
      </c>
      <c r="S1194" t="s">
        <v>152</v>
      </c>
      <c r="T1194">
        <v>2</v>
      </c>
      <c r="U1194" t="s">
        <v>153</v>
      </c>
      <c r="V1194">
        <v>10</v>
      </c>
      <c r="W1194" t="s">
        <v>151</v>
      </c>
      <c r="X1194">
        <v>17356</v>
      </c>
      <c r="Y1194" t="s">
        <v>1</v>
      </c>
      <c r="Z1194" t="s">
        <v>3152</v>
      </c>
      <c r="AA1194" t="s">
        <v>512</v>
      </c>
      <c r="AB1194" t="s">
        <v>3153</v>
      </c>
      <c r="AC1194" t="s">
        <v>5</v>
      </c>
      <c r="AD1194">
        <v>1</v>
      </c>
      <c r="AE1194" t="s">
        <v>4</v>
      </c>
      <c r="AF1194">
        <v>0</v>
      </c>
    </row>
    <row r="1195" spans="1:44" x14ac:dyDescent="0.25">
      <c r="A1195" t="str">
        <f t="shared" si="18"/>
        <v>feynman_I_40_1_14423</v>
      </c>
      <c r="B1195" t="s">
        <v>144</v>
      </c>
      <c r="C1195" t="s">
        <v>189</v>
      </c>
      <c r="D1195">
        <v>7200</v>
      </c>
      <c r="E1195" t="s">
        <v>190</v>
      </c>
      <c r="F1195">
        <v>1000000</v>
      </c>
      <c r="G1195" t="s">
        <v>191</v>
      </c>
      <c r="H1195">
        <v>14423</v>
      </c>
      <c r="I1195" t="s">
        <v>192</v>
      </c>
      <c r="J1195">
        <v>1E-3</v>
      </c>
      <c r="K1195" t="s">
        <v>3</v>
      </c>
      <c r="L1195">
        <v>0.95981839999999996</v>
      </c>
      <c r="M1195" t="s">
        <v>2</v>
      </c>
      <c r="N1195">
        <v>0.13042309999999999</v>
      </c>
      <c r="O1195" t="s">
        <v>17</v>
      </c>
      <c r="P1195">
        <v>40</v>
      </c>
      <c r="Q1195" t="s">
        <v>0</v>
      </c>
      <c r="R1195">
        <v>6112.3</v>
      </c>
      <c r="S1195" t="s">
        <v>152</v>
      </c>
      <c r="T1195">
        <v>10</v>
      </c>
      <c r="U1195" t="s">
        <v>153</v>
      </c>
      <c r="V1195">
        <v>704</v>
      </c>
      <c r="W1195" t="s">
        <v>151</v>
      </c>
      <c r="X1195">
        <v>1001025</v>
      </c>
      <c r="Y1195" t="s">
        <v>1</v>
      </c>
      <c r="Z1195" t="s">
        <v>3154</v>
      </c>
      <c r="AA1195" t="s">
        <v>512</v>
      </c>
      <c r="AB1195" t="s">
        <v>3155</v>
      </c>
      <c r="AC1195" t="s">
        <v>421</v>
      </c>
      <c r="AD1195" t="s">
        <v>3156</v>
      </c>
      <c r="AE1195" t="s">
        <v>421</v>
      </c>
      <c r="AF1195">
        <v>3.604193441324</v>
      </c>
      <c r="AG1195" t="s">
        <v>5</v>
      </c>
      <c r="AH1195">
        <v>0.95962749999999997</v>
      </c>
      <c r="AI1195" t="s">
        <v>4</v>
      </c>
      <c r="AJ1195">
        <v>0.13193270000000001</v>
      </c>
    </row>
    <row r="1196" spans="1:44" x14ac:dyDescent="0.25">
      <c r="A1196" t="str">
        <f t="shared" si="18"/>
        <v>feynman_test_11_14423</v>
      </c>
      <c r="B1196" t="s">
        <v>91</v>
      </c>
      <c r="C1196" t="s">
        <v>189</v>
      </c>
      <c r="D1196">
        <v>7200</v>
      </c>
      <c r="E1196" t="s">
        <v>190</v>
      </c>
      <c r="F1196">
        <v>1000000</v>
      </c>
      <c r="G1196" t="s">
        <v>191</v>
      </c>
      <c r="H1196">
        <v>14423</v>
      </c>
      <c r="I1196" t="s">
        <v>192</v>
      </c>
      <c r="J1196">
        <v>1E-3</v>
      </c>
      <c r="K1196" t="s">
        <v>3</v>
      </c>
      <c r="L1196">
        <v>0.99659430000000004</v>
      </c>
      <c r="M1196" t="s">
        <v>2</v>
      </c>
      <c r="N1196">
        <v>6.0469299999999997E-2</v>
      </c>
      <c r="O1196" t="s">
        <v>17</v>
      </c>
      <c r="P1196">
        <v>52</v>
      </c>
      <c r="Q1196" t="s">
        <v>0</v>
      </c>
      <c r="R1196">
        <v>6918.7</v>
      </c>
      <c r="S1196" t="s">
        <v>152</v>
      </c>
      <c r="T1196">
        <v>6</v>
      </c>
      <c r="U1196" t="s">
        <v>153</v>
      </c>
      <c r="V1196">
        <v>1116</v>
      </c>
      <c r="W1196" t="s">
        <v>151</v>
      </c>
      <c r="X1196">
        <v>1002370</v>
      </c>
      <c r="Y1196" t="s">
        <v>1</v>
      </c>
      <c r="Z1196" t="s">
        <v>3157</v>
      </c>
      <c r="AA1196" t="s">
        <v>512</v>
      </c>
      <c r="AB1196" t="s">
        <v>3158</v>
      </c>
      <c r="AC1196" t="s">
        <v>418</v>
      </c>
      <c r="AD1196" t="s">
        <v>3159</v>
      </c>
      <c r="AE1196" t="s">
        <v>421</v>
      </c>
      <c r="AF1196" t="s">
        <v>3160</v>
      </c>
      <c r="AG1196" t="s">
        <v>421</v>
      </c>
      <c r="AH1196" t="s">
        <v>499</v>
      </c>
      <c r="AI1196" t="s">
        <v>421</v>
      </c>
      <c r="AJ1196" t="s">
        <v>474</v>
      </c>
      <c r="AK1196" t="s">
        <v>421</v>
      </c>
      <c r="AL1196" t="s">
        <v>443</v>
      </c>
      <c r="AM1196" t="s">
        <v>421</v>
      </c>
      <c r="AN1196" t="s">
        <v>3161</v>
      </c>
      <c r="AO1196" t="s">
        <v>5</v>
      </c>
      <c r="AP1196">
        <v>0.99659189999999998</v>
      </c>
      <c r="AQ1196" t="s">
        <v>4</v>
      </c>
      <c r="AR1196">
        <v>6.0788399999999999E-2</v>
      </c>
    </row>
    <row r="1197" spans="1:44" x14ac:dyDescent="0.25">
      <c r="A1197" t="str">
        <f t="shared" si="18"/>
        <v>feynman_II_11_27_28020</v>
      </c>
      <c r="B1197" t="s">
        <v>112</v>
      </c>
      <c r="C1197" t="s">
        <v>189</v>
      </c>
      <c r="D1197">
        <v>7200</v>
      </c>
      <c r="E1197" t="s">
        <v>190</v>
      </c>
      <c r="F1197">
        <v>1000000</v>
      </c>
      <c r="G1197" t="s">
        <v>191</v>
      </c>
      <c r="H1197">
        <v>28020</v>
      </c>
      <c r="I1197" t="s">
        <v>192</v>
      </c>
      <c r="J1197">
        <v>1E-3</v>
      </c>
      <c r="K1197" t="s">
        <v>3</v>
      </c>
      <c r="L1197">
        <v>0.99990579999999996</v>
      </c>
      <c r="M1197" t="s">
        <v>2</v>
      </c>
      <c r="N1197">
        <v>6.7945000000000002E-3</v>
      </c>
      <c r="O1197" t="s">
        <v>17</v>
      </c>
      <c r="P1197">
        <v>24</v>
      </c>
      <c r="Q1197" t="s">
        <v>0</v>
      </c>
      <c r="R1197">
        <v>5204.1000000000004</v>
      </c>
      <c r="S1197" t="s">
        <v>152</v>
      </c>
      <c r="T1197">
        <v>4</v>
      </c>
      <c r="U1197" t="s">
        <v>153</v>
      </c>
      <c r="V1197">
        <v>711</v>
      </c>
      <c r="W1197" t="s">
        <v>151</v>
      </c>
      <c r="X1197">
        <v>1000615</v>
      </c>
      <c r="Y1197" t="s">
        <v>1</v>
      </c>
      <c r="Z1197" t="s">
        <v>3162</v>
      </c>
      <c r="AA1197" t="s">
        <v>512</v>
      </c>
      <c r="AB1197" t="s">
        <v>3163</v>
      </c>
      <c r="AC1197" t="s">
        <v>421</v>
      </c>
      <c r="AD1197" t="s">
        <v>3164</v>
      </c>
      <c r="AE1197" t="s">
        <v>421</v>
      </c>
      <c r="AF1197">
        <v>6.3796155453000004E-3</v>
      </c>
      <c r="AG1197" t="s">
        <v>5</v>
      </c>
      <c r="AH1197">
        <v>0.99990889999999999</v>
      </c>
      <c r="AI1197" t="s">
        <v>4</v>
      </c>
      <c r="AJ1197">
        <v>6.6927999999999996E-3</v>
      </c>
    </row>
    <row r="1198" spans="1:44" x14ac:dyDescent="0.25">
      <c r="A1198" t="str">
        <f t="shared" si="18"/>
        <v>feynman_II_6_15b_14423</v>
      </c>
      <c r="B1198" t="s">
        <v>115</v>
      </c>
      <c r="C1198" t="s">
        <v>189</v>
      </c>
      <c r="D1198">
        <v>7200</v>
      </c>
      <c r="E1198" t="s">
        <v>190</v>
      </c>
      <c r="F1198">
        <v>1000000</v>
      </c>
      <c r="G1198" t="s">
        <v>191</v>
      </c>
      <c r="H1198">
        <v>14423</v>
      </c>
      <c r="I1198" t="s">
        <v>192</v>
      </c>
      <c r="J1198">
        <v>1E-3</v>
      </c>
      <c r="K1198" t="s">
        <v>3</v>
      </c>
      <c r="L1198">
        <v>1</v>
      </c>
      <c r="M1198" t="s">
        <v>2</v>
      </c>
      <c r="N1198">
        <v>0</v>
      </c>
      <c r="O1198" t="s">
        <v>17</v>
      </c>
      <c r="P1198">
        <v>17</v>
      </c>
      <c r="Q1198" t="s">
        <v>0</v>
      </c>
      <c r="R1198">
        <v>2940.5</v>
      </c>
      <c r="S1198" t="s">
        <v>152</v>
      </c>
      <c r="T1198">
        <v>5</v>
      </c>
      <c r="U1198" t="s">
        <v>153</v>
      </c>
      <c r="V1198">
        <v>249</v>
      </c>
      <c r="W1198" t="s">
        <v>151</v>
      </c>
      <c r="X1198">
        <v>528070</v>
      </c>
      <c r="Y1198" t="s">
        <v>1</v>
      </c>
      <c r="Z1198" t="s">
        <v>890</v>
      </c>
      <c r="AA1198" t="s">
        <v>512</v>
      </c>
      <c r="AB1198" t="s">
        <v>891</v>
      </c>
      <c r="AC1198" t="s">
        <v>5</v>
      </c>
      <c r="AD1198">
        <v>1</v>
      </c>
      <c r="AE1198" t="s">
        <v>4</v>
      </c>
      <c r="AF1198">
        <v>0</v>
      </c>
    </row>
    <row r="1199" spans="1:44" x14ac:dyDescent="0.25">
      <c r="A1199" t="str">
        <f t="shared" si="18"/>
        <v>feynman_I_6_2_21962</v>
      </c>
      <c r="B1199" t="s">
        <v>44</v>
      </c>
      <c r="C1199" t="s">
        <v>189</v>
      </c>
      <c r="D1199">
        <v>7200</v>
      </c>
      <c r="E1199" t="s">
        <v>190</v>
      </c>
      <c r="F1199">
        <v>1000000</v>
      </c>
      <c r="G1199" t="s">
        <v>191</v>
      </c>
      <c r="H1199">
        <v>21962</v>
      </c>
      <c r="I1199" t="s">
        <v>192</v>
      </c>
      <c r="J1199">
        <v>1E-3</v>
      </c>
      <c r="K1199" t="s">
        <v>3</v>
      </c>
      <c r="L1199">
        <v>0.99800060000000002</v>
      </c>
      <c r="M1199" t="s">
        <v>2</v>
      </c>
      <c r="N1199">
        <v>1.903E-3</v>
      </c>
      <c r="O1199" t="s">
        <v>17</v>
      </c>
      <c r="P1199">
        <v>21</v>
      </c>
      <c r="Q1199" t="s">
        <v>0</v>
      </c>
      <c r="R1199">
        <v>4860.6000000000004</v>
      </c>
      <c r="S1199" t="s">
        <v>152</v>
      </c>
      <c r="T1199">
        <v>7</v>
      </c>
      <c r="U1199" t="s">
        <v>153</v>
      </c>
      <c r="V1199">
        <v>1157</v>
      </c>
      <c r="W1199" t="s">
        <v>151</v>
      </c>
      <c r="X1199">
        <v>1000758</v>
      </c>
      <c r="Y1199" t="s">
        <v>1</v>
      </c>
      <c r="Z1199" t="e" cm="1">
        <f t="array" aca="1" ref="Z1199" ca="1">-0.0974804821046+(0.0133272509081*x0)+(0.558756557352*pow((x0+pow((X1*SIN(pow(x0,-1))),2)),-1))</f>
        <v>#NAME?</v>
      </c>
      <c r="AA1199" t="s">
        <v>512</v>
      </c>
      <c r="AB1199" t="s">
        <v>3165</v>
      </c>
      <c r="AC1199" t="s">
        <v>421</v>
      </c>
      <c r="AD1199" t="s">
        <v>3166</v>
      </c>
      <c r="AE1199" t="s">
        <v>421</v>
      </c>
      <c r="AF1199" t="s">
        <v>3167</v>
      </c>
      <c r="AG1199" t="s">
        <v>418</v>
      </c>
      <c r="AH1199">
        <v>9.7480482104600003E-2</v>
      </c>
      <c r="AI1199" t="s">
        <v>5</v>
      </c>
      <c r="AJ1199">
        <v>0.99801589999999996</v>
      </c>
      <c r="AK1199" t="s">
        <v>4</v>
      </c>
      <c r="AL1199">
        <v>1.9047000000000001E-3</v>
      </c>
    </row>
    <row r="1200" spans="1:44" x14ac:dyDescent="0.25">
      <c r="A1200" t="str">
        <f t="shared" si="18"/>
        <v>feynman_test_6_28020</v>
      </c>
      <c r="B1200" t="s">
        <v>146</v>
      </c>
      <c r="C1200" t="s">
        <v>189</v>
      </c>
      <c r="D1200">
        <v>7200</v>
      </c>
      <c r="E1200" t="s">
        <v>190</v>
      </c>
      <c r="F1200">
        <v>1000000</v>
      </c>
      <c r="G1200" t="s">
        <v>191</v>
      </c>
      <c r="H1200">
        <v>28020</v>
      </c>
      <c r="I1200" t="s">
        <v>192</v>
      </c>
      <c r="J1200">
        <v>1E-3</v>
      </c>
      <c r="K1200" t="s">
        <v>3</v>
      </c>
      <c r="L1200">
        <v>0.99833939999999999</v>
      </c>
      <c r="M1200" t="s">
        <v>2</v>
      </c>
      <c r="N1200">
        <v>1.85934E-2</v>
      </c>
      <c r="O1200" t="s">
        <v>17</v>
      </c>
      <c r="P1200">
        <v>57</v>
      </c>
      <c r="Q1200" t="s">
        <v>0</v>
      </c>
      <c r="R1200">
        <v>6503.3</v>
      </c>
      <c r="S1200" t="s">
        <v>152</v>
      </c>
      <c r="T1200">
        <v>7</v>
      </c>
      <c r="U1200" t="s">
        <v>153</v>
      </c>
      <c r="V1200">
        <v>1704</v>
      </c>
      <c r="W1200" t="s">
        <v>151</v>
      </c>
      <c r="X1200">
        <v>1004449</v>
      </c>
      <c r="Y1200" t="s">
        <v>1</v>
      </c>
      <c r="Z1200" t="s">
        <v>3168</v>
      </c>
      <c r="AA1200" t="s">
        <v>512</v>
      </c>
      <c r="AB1200" t="s">
        <v>3169</v>
      </c>
      <c r="AC1200" t="s">
        <v>421</v>
      </c>
      <c r="AD1200" t="s">
        <v>3170</v>
      </c>
      <c r="AE1200" t="s">
        <v>418</v>
      </c>
      <c r="AF1200" t="s">
        <v>3171</v>
      </c>
      <c r="AG1200" t="s">
        <v>418</v>
      </c>
      <c r="AH1200" t="s">
        <v>3172</v>
      </c>
      <c r="AI1200" t="s">
        <v>421</v>
      </c>
      <c r="AJ1200">
        <v>1.2979804845776</v>
      </c>
      <c r="AK1200" t="s">
        <v>5</v>
      </c>
      <c r="AL1200">
        <v>0.99837129999999996</v>
      </c>
      <c r="AM1200" t="s">
        <v>4</v>
      </c>
      <c r="AN1200">
        <v>1.84011E-2</v>
      </c>
    </row>
    <row r="1201" spans="1:54" x14ac:dyDescent="0.25">
      <c r="A1201" t="str">
        <f t="shared" si="18"/>
        <v>feynman_III_14_14_14423</v>
      </c>
      <c r="B1201" t="s">
        <v>119</v>
      </c>
      <c r="C1201" t="s">
        <v>189</v>
      </c>
      <c r="D1201">
        <v>7200</v>
      </c>
      <c r="E1201" t="s">
        <v>190</v>
      </c>
      <c r="F1201">
        <v>1000000</v>
      </c>
      <c r="G1201" t="s">
        <v>191</v>
      </c>
      <c r="H1201">
        <v>14423</v>
      </c>
      <c r="I1201" t="s">
        <v>192</v>
      </c>
      <c r="J1201">
        <v>1E-3</v>
      </c>
      <c r="K1201" t="s">
        <v>3</v>
      </c>
      <c r="L1201">
        <v>0.99999519999999997</v>
      </c>
      <c r="M1201" t="s">
        <v>2</v>
      </c>
      <c r="N1201">
        <v>1.50771E-2</v>
      </c>
      <c r="O1201" t="s">
        <v>17</v>
      </c>
      <c r="P1201">
        <v>76</v>
      </c>
      <c r="Q1201" t="s">
        <v>0</v>
      </c>
      <c r="R1201">
        <v>7029.6</v>
      </c>
      <c r="S1201" t="s">
        <v>152</v>
      </c>
      <c r="T1201">
        <v>8</v>
      </c>
      <c r="U1201" t="s">
        <v>153</v>
      </c>
      <c r="V1201">
        <v>1687</v>
      </c>
      <c r="W1201" t="s">
        <v>151</v>
      </c>
      <c r="X1201">
        <v>1004500</v>
      </c>
      <c r="Y1201" t="s">
        <v>1</v>
      </c>
      <c r="Z1201" t="s">
        <v>3173</v>
      </c>
      <c r="AA1201" t="s">
        <v>512</v>
      </c>
      <c r="AB1201" t="s">
        <v>3174</v>
      </c>
      <c r="AC1201" t="s">
        <v>418</v>
      </c>
      <c r="AD1201" t="s">
        <v>3175</v>
      </c>
      <c r="AE1201" t="s">
        <v>421</v>
      </c>
      <c r="AF1201" t="s">
        <v>3176</v>
      </c>
      <c r="AG1201" t="s">
        <v>421</v>
      </c>
      <c r="AH1201" t="s">
        <v>3177</v>
      </c>
      <c r="AI1201" t="s">
        <v>421</v>
      </c>
      <c r="AJ1201" t="s">
        <v>458</v>
      </c>
      <c r="AK1201" t="s">
        <v>421</v>
      </c>
      <c r="AL1201" t="s">
        <v>3178</v>
      </c>
      <c r="AM1201" t="s">
        <v>5</v>
      </c>
      <c r="AN1201">
        <v>0.99999850000000001</v>
      </c>
      <c r="AO1201" t="s">
        <v>4</v>
      </c>
      <c r="AP1201">
        <v>8.5617999999999996E-3</v>
      </c>
    </row>
    <row r="1202" spans="1:54" x14ac:dyDescent="0.25">
      <c r="A1202" t="str">
        <f t="shared" si="18"/>
        <v>feynman_III_10_19_14423</v>
      </c>
      <c r="B1202" t="s">
        <v>103</v>
      </c>
      <c r="C1202" t="s">
        <v>189</v>
      </c>
      <c r="D1202">
        <v>7200</v>
      </c>
      <c r="E1202" t="s">
        <v>190</v>
      </c>
      <c r="F1202">
        <v>1000000</v>
      </c>
      <c r="G1202" t="s">
        <v>191</v>
      </c>
      <c r="H1202">
        <v>14423</v>
      </c>
      <c r="I1202" t="s">
        <v>192</v>
      </c>
      <c r="J1202">
        <v>1E-3</v>
      </c>
      <c r="K1202" t="s">
        <v>3</v>
      </c>
      <c r="L1202">
        <v>0.99990210000000002</v>
      </c>
      <c r="M1202" t="s">
        <v>2</v>
      </c>
      <c r="N1202">
        <v>7.2042400000000006E-2</v>
      </c>
      <c r="O1202" t="s">
        <v>17</v>
      </c>
      <c r="P1202">
        <v>54</v>
      </c>
      <c r="Q1202" t="s">
        <v>0</v>
      </c>
      <c r="R1202">
        <v>7201.8</v>
      </c>
      <c r="S1202" t="s">
        <v>152</v>
      </c>
      <c r="T1202">
        <v>6</v>
      </c>
      <c r="U1202" t="s">
        <v>153</v>
      </c>
      <c r="V1202">
        <v>268</v>
      </c>
      <c r="W1202" t="s">
        <v>151</v>
      </c>
      <c r="X1202">
        <v>934756</v>
      </c>
      <c r="Y1202" t="s">
        <v>1</v>
      </c>
      <c r="Z1202" t="s">
        <v>3179</v>
      </c>
      <c r="AA1202" t="s">
        <v>512</v>
      </c>
      <c r="AB1202" t="s">
        <v>3180</v>
      </c>
      <c r="AC1202" t="s">
        <v>418</v>
      </c>
      <c r="AD1202" t="s">
        <v>3181</v>
      </c>
      <c r="AE1202" t="s">
        <v>421</v>
      </c>
      <c r="AF1202" t="s">
        <v>3182</v>
      </c>
      <c r="AG1202" t="s">
        <v>421</v>
      </c>
      <c r="AH1202" t="s">
        <v>474</v>
      </c>
      <c r="AI1202" t="s">
        <v>421</v>
      </c>
      <c r="AJ1202" t="s">
        <v>460</v>
      </c>
      <c r="AK1202" t="s">
        <v>418</v>
      </c>
      <c r="AL1202" t="s">
        <v>3183</v>
      </c>
      <c r="AM1202" t="s">
        <v>421</v>
      </c>
      <c r="AN1202" t="s">
        <v>3184</v>
      </c>
      <c r="AO1202" t="s">
        <v>418</v>
      </c>
      <c r="AP1202" t="s">
        <v>3185</v>
      </c>
      <c r="AQ1202" t="s">
        <v>421</v>
      </c>
      <c r="AR1202" t="s">
        <v>492</v>
      </c>
      <c r="AS1202" t="s">
        <v>418</v>
      </c>
      <c r="AT1202" t="s">
        <v>3186</v>
      </c>
      <c r="AU1202" t="s">
        <v>5</v>
      </c>
      <c r="AV1202">
        <v>0.99990000000000001</v>
      </c>
      <c r="AW1202" t="s">
        <v>4</v>
      </c>
      <c r="AX1202">
        <v>7.2226799999999994E-2</v>
      </c>
    </row>
    <row r="1203" spans="1:54" x14ac:dyDescent="0.25">
      <c r="A1203" t="str">
        <f t="shared" si="18"/>
        <v>feynman_test_3_14423</v>
      </c>
      <c r="B1203" t="s">
        <v>86</v>
      </c>
      <c r="C1203" t="s">
        <v>189</v>
      </c>
      <c r="D1203">
        <v>7200</v>
      </c>
      <c r="E1203" t="s">
        <v>190</v>
      </c>
      <c r="F1203">
        <v>1000000</v>
      </c>
      <c r="G1203" t="s">
        <v>191</v>
      </c>
      <c r="H1203">
        <v>14423</v>
      </c>
      <c r="I1203" t="s">
        <v>192</v>
      </c>
      <c r="J1203">
        <v>1E-3</v>
      </c>
      <c r="K1203" t="s">
        <v>3</v>
      </c>
      <c r="L1203">
        <v>0.99973690000000004</v>
      </c>
      <c r="M1203" t="s">
        <v>2</v>
      </c>
      <c r="N1203">
        <v>2.9852400000000001E-2</v>
      </c>
      <c r="O1203" t="s">
        <v>17</v>
      </c>
      <c r="P1203">
        <v>27</v>
      </c>
      <c r="Q1203" t="s">
        <v>0</v>
      </c>
      <c r="R1203">
        <v>5620.6</v>
      </c>
      <c r="S1203" t="s">
        <v>152</v>
      </c>
      <c r="T1203">
        <v>7</v>
      </c>
      <c r="U1203" t="s">
        <v>153</v>
      </c>
      <c r="V1203">
        <v>978</v>
      </c>
      <c r="W1203" t="s">
        <v>151</v>
      </c>
      <c r="X1203">
        <v>1001227</v>
      </c>
      <c r="Y1203" t="s">
        <v>1</v>
      </c>
      <c r="Z1203" t="s">
        <v>3187</v>
      </c>
      <c r="AA1203" t="s">
        <v>512</v>
      </c>
      <c r="AB1203" t="s">
        <v>3188</v>
      </c>
      <c r="AC1203" t="s">
        <v>421</v>
      </c>
      <c r="AD1203" t="s">
        <v>1613</v>
      </c>
      <c r="AE1203" t="s">
        <v>418</v>
      </c>
      <c r="AF1203" t="s">
        <v>3189</v>
      </c>
      <c r="AG1203" t="s">
        <v>5</v>
      </c>
      <c r="AH1203">
        <v>0.99973369999999995</v>
      </c>
      <c r="AI1203" t="s">
        <v>4</v>
      </c>
      <c r="AJ1203">
        <v>3.0057400000000001E-2</v>
      </c>
    </row>
    <row r="1204" spans="1:54" x14ac:dyDescent="0.25">
      <c r="A1204" t="str">
        <f t="shared" si="18"/>
        <v>feynman_III_12_43_28020</v>
      </c>
      <c r="B1204" t="s">
        <v>33</v>
      </c>
      <c r="C1204" t="s">
        <v>189</v>
      </c>
      <c r="D1204">
        <v>7200</v>
      </c>
      <c r="E1204" t="s">
        <v>190</v>
      </c>
      <c r="F1204">
        <v>1000000</v>
      </c>
      <c r="G1204" t="s">
        <v>191</v>
      </c>
      <c r="H1204">
        <v>28020</v>
      </c>
      <c r="I1204" t="s">
        <v>192</v>
      </c>
      <c r="J1204">
        <v>1E-3</v>
      </c>
      <c r="K1204" t="s">
        <v>3</v>
      </c>
      <c r="L1204">
        <v>1</v>
      </c>
      <c r="M1204" t="s">
        <v>2</v>
      </c>
      <c r="N1204">
        <v>0</v>
      </c>
      <c r="O1204" t="s">
        <v>17</v>
      </c>
      <c r="P1204">
        <v>6</v>
      </c>
      <c r="Q1204" t="s">
        <v>0</v>
      </c>
      <c r="R1204">
        <v>2.4</v>
      </c>
      <c r="S1204" t="s">
        <v>152</v>
      </c>
      <c r="T1204">
        <v>1</v>
      </c>
      <c r="U1204" t="s">
        <v>153</v>
      </c>
      <c r="V1204">
        <v>2</v>
      </c>
      <c r="W1204" t="s">
        <v>151</v>
      </c>
      <c r="X1204">
        <v>674</v>
      </c>
      <c r="Y1204" t="s">
        <v>1</v>
      </c>
      <c r="Z1204" t="s">
        <v>517</v>
      </c>
      <c r="AA1204" t="s">
        <v>512</v>
      </c>
      <c r="AB1204" t="s">
        <v>518</v>
      </c>
      <c r="AC1204" t="s">
        <v>5</v>
      </c>
      <c r="AD1204">
        <v>1</v>
      </c>
      <c r="AE1204" t="s">
        <v>4</v>
      </c>
      <c r="AF1204">
        <v>0</v>
      </c>
    </row>
    <row r="1205" spans="1:54" x14ac:dyDescent="0.25">
      <c r="A1205" t="str">
        <f t="shared" si="18"/>
        <v>feynman_I_43_31_28020</v>
      </c>
      <c r="B1205" t="s">
        <v>72</v>
      </c>
      <c r="C1205" t="s">
        <v>189</v>
      </c>
      <c r="D1205">
        <v>7200</v>
      </c>
      <c r="E1205" t="s">
        <v>190</v>
      </c>
      <c r="F1205">
        <v>1000000</v>
      </c>
      <c r="G1205" t="s">
        <v>191</v>
      </c>
      <c r="H1205">
        <v>28020</v>
      </c>
      <c r="I1205" t="s">
        <v>192</v>
      </c>
      <c r="J1205">
        <v>1E-3</v>
      </c>
      <c r="K1205" t="s">
        <v>3</v>
      </c>
      <c r="L1205">
        <v>1</v>
      </c>
      <c r="M1205" t="s">
        <v>2</v>
      </c>
      <c r="N1205">
        <v>0</v>
      </c>
      <c r="O1205" t="s">
        <v>17</v>
      </c>
      <c r="P1205">
        <v>8</v>
      </c>
      <c r="Q1205" t="s">
        <v>0</v>
      </c>
      <c r="R1205">
        <v>4.7</v>
      </c>
      <c r="S1205" t="s">
        <v>152</v>
      </c>
      <c r="T1205">
        <v>1</v>
      </c>
      <c r="U1205" t="s">
        <v>153</v>
      </c>
      <c r="V1205">
        <v>3</v>
      </c>
      <c r="W1205" t="s">
        <v>151</v>
      </c>
      <c r="X1205">
        <v>1301</v>
      </c>
      <c r="Y1205" t="s">
        <v>1</v>
      </c>
      <c r="Z1205" t="s">
        <v>525</v>
      </c>
      <c r="AA1205" t="s">
        <v>512</v>
      </c>
      <c r="AB1205" t="s">
        <v>526</v>
      </c>
      <c r="AC1205" t="s">
        <v>5</v>
      </c>
      <c r="AD1205">
        <v>1</v>
      </c>
      <c r="AE1205" t="s">
        <v>4</v>
      </c>
      <c r="AF1205">
        <v>0</v>
      </c>
    </row>
    <row r="1206" spans="1:54" x14ac:dyDescent="0.25">
      <c r="A1206" t="str">
        <f t="shared" si="18"/>
        <v>feynman_II_38_14_28020</v>
      </c>
      <c r="B1206" t="s">
        <v>40</v>
      </c>
      <c r="C1206" t="s">
        <v>189</v>
      </c>
      <c r="D1206">
        <v>7200</v>
      </c>
      <c r="E1206" t="s">
        <v>190</v>
      </c>
      <c r="F1206">
        <v>1000000</v>
      </c>
      <c r="G1206" t="s">
        <v>191</v>
      </c>
      <c r="H1206">
        <v>28020</v>
      </c>
      <c r="I1206" t="s">
        <v>192</v>
      </c>
      <c r="J1206">
        <v>1E-3</v>
      </c>
      <c r="K1206" t="s">
        <v>3</v>
      </c>
      <c r="L1206">
        <v>1</v>
      </c>
      <c r="M1206" t="s">
        <v>2</v>
      </c>
      <c r="N1206">
        <v>0</v>
      </c>
      <c r="O1206" t="s">
        <v>17</v>
      </c>
      <c r="P1206">
        <v>12</v>
      </c>
      <c r="Q1206" t="s">
        <v>0</v>
      </c>
      <c r="R1206">
        <v>5.8</v>
      </c>
      <c r="S1206" t="s">
        <v>152</v>
      </c>
      <c r="T1206">
        <v>1</v>
      </c>
      <c r="U1206" t="s">
        <v>153</v>
      </c>
      <c r="V1206">
        <v>3</v>
      </c>
      <c r="W1206" t="s">
        <v>151</v>
      </c>
      <c r="X1206">
        <v>1506</v>
      </c>
      <c r="Y1206" t="s">
        <v>1</v>
      </c>
      <c r="Z1206" t="s">
        <v>543</v>
      </c>
      <c r="AA1206" t="s">
        <v>512</v>
      </c>
      <c r="AB1206" t="s">
        <v>544</v>
      </c>
      <c r="AC1206" t="s">
        <v>418</v>
      </c>
      <c r="AD1206" t="s">
        <v>420</v>
      </c>
      <c r="AE1206" t="s">
        <v>5</v>
      </c>
      <c r="AF1206">
        <v>1</v>
      </c>
      <c r="AG1206" t="s">
        <v>4</v>
      </c>
      <c r="AH1206">
        <v>0</v>
      </c>
    </row>
    <row r="1207" spans="1:54" x14ac:dyDescent="0.25">
      <c r="A1207" t="str">
        <f t="shared" si="18"/>
        <v>feynman_I_12_4_28020</v>
      </c>
      <c r="B1207" t="s">
        <v>83</v>
      </c>
      <c r="C1207" t="s">
        <v>189</v>
      </c>
      <c r="D1207">
        <v>7200</v>
      </c>
      <c r="E1207" t="s">
        <v>190</v>
      </c>
      <c r="F1207">
        <v>1000000</v>
      </c>
      <c r="G1207" t="s">
        <v>191</v>
      </c>
      <c r="H1207">
        <v>28020</v>
      </c>
      <c r="I1207" t="s">
        <v>192</v>
      </c>
      <c r="J1207">
        <v>1E-3</v>
      </c>
      <c r="K1207" t="s">
        <v>3</v>
      </c>
      <c r="L1207">
        <v>1</v>
      </c>
      <c r="M1207" t="s">
        <v>2</v>
      </c>
      <c r="N1207">
        <v>0</v>
      </c>
      <c r="O1207" t="s">
        <v>17</v>
      </c>
      <c r="P1207">
        <v>14</v>
      </c>
      <c r="Q1207" t="s">
        <v>0</v>
      </c>
      <c r="R1207">
        <v>14.7</v>
      </c>
      <c r="S1207" t="s">
        <v>152</v>
      </c>
      <c r="T1207">
        <v>1</v>
      </c>
      <c r="U1207" t="s">
        <v>153</v>
      </c>
      <c r="V1207">
        <v>4</v>
      </c>
      <c r="W1207" t="s">
        <v>151</v>
      </c>
      <c r="X1207">
        <v>3404</v>
      </c>
      <c r="Y1207" t="s">
        <v>1</v>
      </c>
      <c r="Z1207" t="s">
        <v>3190</v>
      </c>
      <c r="AA1207" t="s">
        <v>512</v>
      </c>
      <c r="AB1207" t="s">
        <v>3191</v>
      </c>
      <c r="AC1207" t="s">
        <v>5</v>
      </c>
      <c r="AD1207">
        <v>1</v>
      </c>
      <c r="AE1207" t="s">
        <v>4</v>
      </c>
      <c r="AF1207">
        <v>0</v>
      </c>
    </row>
    <row r="1208" spans="1:54" x14ac:dyDescent="0.25">
      <c r="A1208" t="str">
        <f t="shared" si="18"/>
        <v>feynman_I_27_6_28020</v>
      </c>
      <c r="B1208" t="s">
        <v>60</v>
      </c>
      <c r="C1208" t="s">
        <v>189</v>
      </c>
      <c r="D1208">
        <v>7200</v>
      </c>
      <c r="E1208" t="s">
        <v>190</v>
      </c>
      <c r="F1208">
        <v>1000000</v>
      </c>
      <c r="G1208" t="s">
        <v>191</v>
      </c>
      <c r="H1208">
        <v>28020</v>
      </c>
      <c r="I1208" t="s">
        <v>192</v>
      </c>
      <c r="J1208">
        <v>1E-3</v>
      </c>
      <c r="K1208" t="s">
        <v>3</v>
      </c>
      <c r="L1208">
        <v>1</v>
      </c>
      <c r="M1208" t="s">
        <v>2</v>
      </c>
      <c r="N1208">
        <v>0</v>
      </c>
      <c r="O1208" t="s">
        <v>17</v>
      </c>
      <c r="P1208">
        <v>14</v>
      </c>
      <c r="Q1208" t="s">
        <v>0</v>
      </c>
      <c r="R1208">
        <v>19.899999999999999</v>
      </c>
      <c r="S1208" t="s">
        <v>152</v>
      </c>
      <c r="T1208">
        <v>1</v>
      </c>
      <c r="U1208" t="s">
        <v>153</v>
      </c>
      <c r="V1208">
        <v>5</v>
      </c>
      <c r="W1208" t="s">
        <v>151</v>
      </c>
      <c r="X1208">
        <v>4505</v>
      </c>
      <c r="Y1208" t="s">
        <v>1</v>
      </c>
      <c r="Z1208" t="s">
        <v>577</v>
      </c>
      <c r="AA1208" t="s">
        <v>512</v>
      </c>
      <c r="AB1208" t="s">
        <v>578</v>
      </c>
      <c r="AC1208" t="s">
        <v>421</v>
      </c>
      <c r="AD1208" t="s">
        <v>428</v>
      </c>
      <c r="AE1208" t="s">
        <v>5</v>
      </c>
      <c r="AF1208">
        <v>1</v>
      </c>
      <c r="AG1208" t="s">
        <v>4</v>
      </c>
      <c r="AH1208">
        <v>0</v>
      </c>
    </row>
    <row r="1209" spans="1:54" x14ac:dyDescent="0.25">
      <c r="A1209" t="str">
        <f t="shared" si="18"/>
        <v>feynman_test_13_21962</v>
      </c>
      <c r="B1209" t="s">
        <v>132</v>
      </c>
      <c r="C1209" t="s">
        <v>189</v>
      </c>
      <c r="D1209">
        <v>7200</v>
      </c>
      <c r="E1209" t="s">
        <v>190</v>
      </c>
      <c r="F1209">
        <v>1000000</v>
      </c>
      <c r="G1209" t="s">
        <v>191</v>
      </c>
      <c r="H1209">
        <v>21962</v>
      </c>
      <c r="I1209" t="s">
        <v>192</v>
      </c>
      <c r="J1209">
        <v>1E-3</v>
      </c>
      <c r="K1209" t="s">
        <v>3</v>
      </c>
      <c r="L1209">
        <v>0.98596479999999997</v>
      </c>
      <c r="M1209" t="s">
        <v>2</v>
      </c>
      <c r="N1209">
        <v>1.8209000000000001E-3</v>
      </c>
      <c r="O1209" t="s">
        <v>17</v>
      </c>
      <c r="P1209">
        <v>35</v>
      </c>
      <c r="Q1209" t="s">
        <v>0</v>
      </c>
      <c r="R1209">
        <v>5432.2</v>
      </c>
      <c r="S1209" t="s">
        <v>152</v>
      </c>
      <c r="T1209">
        <v>12</v>
      </c>
      <c r="U1209" t="s">
        <v>153</v>
      </c>
      <c r="V1209">
        <v>1149</v>
      </c>
      <c r="W1209" t="s">
        <v>151</v>
      </c>
      <c r="X1209">
        <v>1002003</v>
      </c>
      <c r="Y1209" t="s">
        <v>1</v>
      </c>
      <c r="Z1209" t="s">
        <v>3192</v>
      </c>
      <c r="AA1209" t="s">
        <v>512</v>
      </c>
      <c r="AB1209" t="s">
        <v>3193</v>
      </c>
      <c r="AC1209" t="s">
        <v>421</v>
      </c>
      <c r="AD1209" t="s">
        <v>3194</v>
      </c>
      <c r="AE1209" t="s">
        <v>421</v>
      </c>
      <c r="AF1209" t="s">
        <v>3195</v>
      </c>
      <c r="AG1209" t="s">
        <v>421</v>
      </c>
      <c r="AH1209" t="s">
        <v>674</v>
      </c>
      <c r="AI1209" t="s">
        <v>5</v>
      </c>
      <c r="AJ1209">
        <v>0.98541330000000005</v>
      </c>
      <c r="AK1209" t="s">
        <v>4</v>
      </c>
      <c r="AL1209">
        <v>1.8437E-3</v>
      </c>
    </row>
    <row r="1210" spans="1:54" x14ac:dyDescent="0.25">
      <c r="A1210" t="str">
        <f t="shared" si="18"/>
        <v>feynman_II_11_3_28020</v>
      </c>
      <c r="B1210" t="s">
        <v>126</v>
      </c>
      <c r="C1210" t="s">
        <v>189</v>
      </c>
      <c r="D1210">
        <v>7200</v>
      </c>
      <c r="E1210" t="s">
        <v>190</v>
      </c>
      <c r="F1210">
        <v>1000000</v>
      </c>
      <c r="G1210" t="s">
        <v>191</v>
      </c>
      <c r="H1210">
        <v>28020</v>
      </c>
      <c r="I1210" t="s">
        <v>192</v>
      </c>
      <c r="J1210">
        <v>1E-3</v>
      </c>
      <c r="K1210" t="s">
        <v>3</v>
      </c>
      <c r="L1210">
        <v>1</v>
      </c>
      <c r="M1210" t="s">
        <v>2</v>
      </c>
      <c r="N1210">
        <v>0</v>
      </c>
      <c r="O1210" t="s">
        <v>17</v>
      </c>
      <c r="P1210">
        <v>24</v>
      </c>
      <c r="Q1210" t="s">
        <v>0</v>
      </c>
      <c r="R1210">
        <v>849.7</v>
      </c>
      <c r="S1210" t="s">
        <v>152</v>
      </c>
      <c r="T1210">
        <v>8</v>
      </c>
      <c r="U1210" t="s">
        <v>153</v>
      </c>
      <c r="V1210">
        <v>76</v>
      </c>
      <c r="W1210" t="s">
        <v>151</v>
      </c>
      <c r="X1210">
        <v>154287</v>
      </c>
      <c r="Y1210" t="s">
        <v>1</v>
      </c>
      <c r="Z1210" t="s">
        <v>644</v>
      </c>
      <c r="AA1210" t="s">
        <v>512</v>
      </c>
      <c r="AB1210" t="s">
        <v>645</v>
      </c>
      <c r="AC1210" t="s">
        <v>418</v>
      </c>
      <c r="AD1210" t="s">
        <v>495</v>
      </c>
      <c r="AE1210" t="s">
        <v>421</v>
      </c>
      <c r="AF1210" t="s">
        <v>496</v>
      </c>
      <c r="AG1210" t="s">
        <v>5</v>
      </c>
      <c r="AH1210">
        <v>1</v>
      </c>
      <c r="AI1210" t="s">
        <v>4</v>
      </c>
      <c r="AJ1210">
        <v>0</v>
      </c>
    </row>
    <row r="1211" spans="1:54" x14ac:dyDescent="0.25">
      <c r="A1211" t="str">
        <f t="shared" si="18"/>
        <v>strogatz_shearflow2_28020</v>
      </c>
      <c r="B1211" t="s">
        <v>20</v>
      </c>
      <c r="C1211" t="s">
        <v>189</v>
      </c>
      <c r="D1211">
        <v>7200</v>
      </c>
      <c r="E1211" t="s">
        <v>190</v>
      </c>
      <c r="F1211">
        <v>1000000</v>
      </c>
      <c r="G1211" t="s">
        <v>191</v>
      </c>
      <c r="H1211">
        <v>28020</v>
      </c>
      <c r="I1211" t="s">
        <v>192</v>
      </c>
      <c r="J1211">
        <v>1E-3</v>
      </c>
      <c r="K1211" t="s">
        <v>3</v>
      </c>
      <c r="L1211">
        <v>1</v>
      </c>
      <c r="M1211" t="s">
        <v>2</v>
      </c>
      <c r="N1211">
        <v>0</v>
      </c>
      <c r="O1211" t="s">
        <v>17</v>
      </c>
      <c r="P1211">
        <v>17</v>
      </c>
      <c r="Q1211" t="s">
        <v>0</v>
      </c>
      <c r="R1211">
        <v>15.4</v>
      </c>
      <c r="S1211" t="s">
        <v>152</v>
      </c>
      <c r="T1211">
        <v>3</v>
      </c>
      <c r="U1211" t="s">
        <v>153</v>
      </c>
      <c r="V1211">
        <v>15</v>
      </c>
      <c r="W1211" t="s">
        <v>151</v>
      </c>
      <c r="X1211">
        <v>11061</v>
      </c>
      <c r="Y1211" t="s">
        <v>1</v>
      </c>
      <c r="Z1211" t="s">
        <v>2463</v>
      </c>
      <c r="AA1211" t="s">
        <v>512</v>
      </c>
      <c r="AB1211" t="s">
        <v>2464</v>
      </c>
      <c r="AC1211" t="s">
        <v>421</v>
      </c>
      <c r="AD1211" t="s">
        <v>2465</v>
      </c>
      <c r="AE1211" t="s">
        <v>5</v>
      </c>
      <c r="AF1211">
        <v>1</v>
      </c>
      <c r="AG1211" t="s">
        <v>4</v>
      </c>
      <c r="AH1211">
        <v>0</v>
      </c>
    </row>
    <row r="1212" spans="1:54" x14ac:dyDescent="0.25">
      <c r="A1212" t="str">
        <f t="shared" si="18"/>
        <v>feynman_II_13_23_28020</v>
      </c>
      <c r="B1212" t="s">
        <v>58</v>
      </c>
      <c r="C1212" t="s">
        <v>189</v>
      </c>
      <c r="D1212">
        <v>7200</v>
      </c>
      <c r="E1212" t="s">
        <v>190</v>
      </c>
      <c r="F1212">
        <v>1000000</v>
      </c>
      <c r="G1212" t="s">
        <v>191</v>
      </c>
      <c r="H1212">
        <v>28020</v>
      </c>
      <c r="I1212" t="s">
        <v>192</v>
      </c>
      <c r="J1212">
        <v>1E-3</v>
      </c>
      <c r="K1212" t="s">
        <v>3</v>
      </c>
      <c r="L1212">
        <v>0.99998889999999996</v>
      </c>
      <c r="M1212" t="s">
        <v>2</v>
      </c>
      <c r="N1212">
        <v>4.0442999999999998E-3</v>
      </c>
      <c r="O1212" t="s">
        <v>17</v>
      </c>
      <c r="P1212">
        <v>18</v>
      </c>
      <c r="Q1212" t="s">
        <v>0</v>
      </c>
      <c r="R1212">
        <v>4951.5</v>
      </c>
      <c r="S1212" t="s">
        <v>152</v>
      </c>
      <c r="T1212">
        <v>9</v>
      </c>
      <c r="U1212" t="s">
        <v>153</v>
      </c>
      <c r="V1212">
        <v>1173</v>
      </c>
      <c r="W1212" t="s">
        <v>151</v>
      </c>
      <c r="X1212">
        <v>1000581</v>
      </c>
      <c r="Y1212" t="s">
        <v>1</v>
      </c>
      <c r="Z1212" t="s">
        <v>3196</v>
      </c>
      <c r="AA1212" t="s">
        <v>512</v>
      </c>
      <c r="AB1212" t="s">
        <v>3197</v>
      </c>
      <c r="AC1212" t="s">
        <v>421</v>
      </c>
      <c r="AD1212" t="s">
        <v>3198</v>
      </c>
      <c r="AE1212" t="s">
        <v>5</v>
      </c>
      <c r="AF1212">
        <v>0.99998860000000001</v>
      </c>
      <c r="AG1212" t="s">
        <v>4</v>
      </c>
      <c r="AH1212">
        <v>4.1208E-3</v>
      </c>
    </row>
    <row r="1213" spans="1:54" x14ac:dyDescent="0.25">
      <c r="A1213" t="str">
        <f t="shared" si="18"/>
        <v>strogatz_bacres1_28020</v>
      </c>
      <c r="B1213" t="s">
        <v>26</v>
      </c>
      <c r="C1213" t="s">
        <v>189</v>
      </c>
      <c r="D1213">
        <v>7200</v>
      </c>
      <c r="E1213" t="s">
        <v>190</v>
      </c>
      <c r="F1213">
        <v>1000000</v>
      </c>
      <c r="G1213" t="s">
        <v>191</v>
      </c>
      <c r="H1213">
        <v>28020</v>
      </c>
      <c r="I1213" t="s">
        <v>192</v>
      </c>
      <c r="J1213">
        <v>1E-3</v>
      </c>
      <c r="K1213" t="s">
        <v>3</v>
      </c>
      <c r="L1213">
        <v>1</v>
      </c>
      <c r="M1213" t="s">
        <v>2</v>
      </c>
      <c r="N1213">
        <v>0</v>
      </c>
      <c r="O1213" t="s">
        <v>17</v>
      </c>
      <c r="P1213">
        <v>20</v>
      </c>
      <c r="Q1213" t="s">
        <v>0</v>
      </c>
      <c r="R1213">
        <v>292.5</v>
      </c>
      <c r="S1213" t="s">
        <v>152</v>
      </c>
      <c r="T1213">
        <v>5</v>
      </c>
      <c r="U1213" t="s">
        <v>153</v>
      </c>
      <c r="V1213">
        <v>188</v>
      </c>
      <c r="W1213" t="s">
        <v>151</v>
      </c>
      <c r="X1213">
        <v>181730</v>
      </c>
      <c r="Y1213" t="s">
        <v>1</v>
      </c>
      <c r="Z1213" t="s">
        <v>614</v>
      </c>
      <c r="AA1213" t="s">
        <v>512</v>
      </c>
      <c r="AB1213" t="e" cm="1">
        <f t="array" ref="AB1213">-1*x0</f>
        <v>#NAME?</v>
      </c>
      <c r="AC1213" t="s">
        <v>418</v>
      </c>
      <c r="AD1213" t="s">
        <v>448</v>
      </c>
      <c r="AE1213" t="s">
        <v>421</v>
      </c>
      <c r="AF1213" t="s">
        <v>423</v>
      </c>
      <c r="AG1213" t="s">
        <v>421</v>
      </c>
      <c r="AH1213">
        <v>20</v>
      </c>
      <c r="AI1213" t="s">
        <v>5</v>
      </c>
      <c r="AJ1213">
        <v>1</v>
      </c>
      <c r="AK1213" t="s">
        <v>4</v>
      </c>
      <c r="AL1213">
        <v>0</v>
      </c>
    </row>
    <row r="1214" spans="1:54" x14ac:dyDescent="0.25">
      <c r="A1214" t="str">
        <f t="shared" si="18"/>
        <v>feynman_test_1_28020</v>
      </c>
      <c r="B1214" t="s">
        <v>147</v>
      </c>
      <c r="C1214" t="s">
        <v>189</v>
      </c>
      <c r="D1214">
        <v>7200</v>
      </c>
      <c r="E1214" t="s">
        <v>190</v>
      </c>
      <c r="F1214">
        <v>1000000</v>
      </c>
      <c r="G1214" t="s">
        <v>191</v>
      </c>
      <c r="H1214">
        <v>28020</v>
      </c>
      <c r="I1214" t="s">
        <v>192</v>
      </c>
      <c r="J1214">
        <v>1E-3</v>
      </c>
      <c r="K1214" t="s">
        <v>3</v>
      </c>
      <c r="L1214">
        <v>0.99995699999999998</v>
      </c>
      <c r="M1214" t="s">
        <v>2</v>
      </c>
      <c r="N1214">
        <v>7.7733999999999998E-2</v>
      </c>
      <c r="O1214" t="s">
        <v>17</v>
      </c>
      <c r="P1214">
        <v>66</v>
      </c>
      <c r="Q1214" t="s">
        <v>0</v>
      </c>
      <c r="R1214">
        <v>6435.8</v>
      </c>
      <c r="S1214" t="s">
        <v>152</v>
      </c>
      <c r="T1214">
        <v>3</v>
      </c>
      <c r="U1214" t="s">
        <v>153</v>
      </c>
      <c r="V1214">
        <v>1985</v>
      </c>
      <c r="W1214" t="s">
        <v>151</v>
      </c>
      <c r="X1214">
        <v>1005348</v>
      </c>
      <c r="Y1214" t="s">
        <v>1</v>
      </c>
      <c r="Z1214" t="s">
        <v>3199</v>
      </c>
      <c r="AA1214" t="s">
        <v>512</v>
      </c>
      <c r="AB1214" t="s">
        <v>3200</v>
      </c>
      <c r="AC1214" t="s">
        <v>421</v>
      </c>
      <c r="AD1214" t="s">
        <v>3201</v>
      </c>
      <c r="AE1214" t="s">
        <v>418</v>
      </c>
      <c r="AF1214" t="s">
        <v>3202</v>
      </c>
      <c r="AG1214" t="s">
        <v>418</v>
      </c>
      <c r="AH1214" t="s">
        <v>3203</v>
      </c>
      <c r="AI1214" t="s">
        <v>5</v>
      </c>
      <c r="AJ1214">
        <v>0.99995330000000004</v>
      </c>
      <c r="AK1214" t="s">
        <v>4</v>
      </c>
      <c r="AL1214">
        <v>8.0519400000000005E-2</v>
      </c>
    </row>
    <row r="1215" spans="1:54" x14ac:dyDescent="0.25">
      <c r="A1215" t="str">
        <f t="shared" si="18"/>
        <v>feynman_III_9_52_14423</v>
      </c>
      <c r="B1215" t="s">
        <v>141</v>
      </c>
      <c r="C1215" t="s">
        <v>189</v>
      </c>
      <c r="D1215">
        <v>7200</v>
      </c>
      <c r="E1215" t="s">
        <v>190</v>
      </c>
      <c r="F1215">
        <v>1000000</v>
      </c>
      <c r="G1215" t="s">
        <v>191</v>
      </c>
      <c r="H1215">
        <v>14423</v>
      </c>
      <c r="I1215" t="s">
        <v>192</v>
      </c>
      <c r="J1215">
        <v>1E-3</v>
      </c>
      <c r="K1215" t="s">
        <v>3</v>
      </c>
      <c r="L1215">
        <v>0.99880020000000003</v>
      </c>
      <c r="M1215" t="s">
        <v>2</v>
      </c>
      <c r="N1215">
        <v>0.4990675</v>
      </c>
      <c r="O1215" t="s">
        <v>17</v>
      </c>
      <c r="P1215">
        <v>131</v>
      </c>
      <c r="Q1215" t="s">
        <v>0</v>
      </c>
      <c r="R1215">
        <v>7205.1</v>
      </c>
      <c r="S1215" t="s">
        <v>152</v>
      </c>
      <c r="T1215">
        <v>7</v>
      </c>
      <c r="U1215" t="s">
        <v>153</v>
      </c>
      <c r="V1215">
        <v>154</v>
      </c>
      <c r="W1215" t="s">
        <v>151</v>
      </c>
      <c r="X1215">
        <v>847443</v>
      </c>
      <c r="Y1215" t="s">
        <v>1</v>
      </c>
      <c r="Z1215" t="s">
        <v>3204</v>
      </c>
      <c r="AA1215" t="s">
        <v>512</v>
      </c>
      <c r="AB1215" t="s">
        <v>3205</v>
      </c>
      <c r="AC1215" t="s">
        <v>418</v>
      </c>
      <c r="AD1215" t="s">
        <v>3206</v>
      </c>
      <c r="AE1215" t="s">
        <v>418</v>
      </c>
      <c r="AF1215" t="s">
        <v>3207</v>
      </c>
      <c r="AG1215" t="s">
        <v>418</v>
      </c>
      <c r="AH1215" t="s">
        <v>3208</v>
      </c>
      <c r="AI1215" t="s">
        <v>418</v>
      </c>
      <c r="AJ1215" t="s">
        <v>3206</v>
      </c>
      <c r="AK1215" t="s">
        <v>418</v>
      </c>
      <c r="AL1215" t="s">
        <v>3209</v>
      </c>
      <c r="AM1215" t="s">
        <v>421</v>
      </c>
      <c r="AN1215" t="s">
        <v>3210</v>
      </c>
      <c r="AO1215" t="s">
        <v>418</v>
      </c>
      <c r="AP1215" t="s">
        <v>3211</v>
      </c>
      <c r="AQ1215" t="s">
        <v>418</v>
      </c>
      <c r="AR1215" t="s">
        <v>3212</v>
      </c>
      <c r="AS1215" t="s">
        <v>421</v>
      </c>
      <c r="AT1215" t="s">
        <v>3213</v>
      </c>
      <c r="AU1215" t="s">
        <v>418</v>
      </c>
      <c r="AV1215" t="s">
        <v>3206</v>
      </c>
      <c r="AW1215" t="s">
        <v>421</v>
      </c>
      <c r="AX1215" t="s">
        <v>3214</v>
      </c>
      <c r="AY1215" t="s">
        <v>5</v>
      </c>
      <c r="AZ1215">
        <v>0.99873500000000004</v>
      </c>
      <c r="BA1215" t="s">
        <v>4</v>
      </c>
      <c r="BB1215">
        <v>0.50366370000000005</v>
      </c>
    </row>
    <row r="1216" spans="1:54" x14ac:dyDescent="0.25">
      <c r="A1216" t="str">
        <f t="shared" si="18"/>
        <v>feynman_I_16_6_14423</v>
      </c>
      <c r="B1216" t="s">
        <v>50</v>
      </c>
      <c r="C1216" t="s">
        <v>189</v>
      </c>
      <c r="D1216">
        <v>7200</v>
      </c>
      <c r="E1216" t="s">
        <v>190</v>
      </c>
      <c r="F1216">
        <v>1000000</v>
      </c>
      <c r="G1216" t="s">
        <v>191</v>
      </c>
      <c r="H1216">
        <v>14423</v>
      </c>
      <c r="I1216" t="s">
        <v>192</v>
      </c>
      <c r="J1216">
        <v>1E-3</v>
      </c>
      <c r="K1216" t="s">
        <v>3</v>
      </c>
      <c r="L1216">
        <v>0.99765789999999999</v>
      </c>
      <c r="M1216" t="s">
        <v>2</v>
      </c>
      <c r="N1216">
        <v>5.5129699999999997E-2</v>
      </c>
      <c r="O1216" t="s">
        <v>17</v>
      </c>
      <c r="P1216">
        <v>43</v>
      </c>
      <c r="Q1216" t="s">
        <v>0</v>
      </c>
      <c r="R1216">
        <v>5938.8</v>
      </c>
      <c r="S1216" t="s">
        <v>152</v>
      </c>
      <c r="T1216">
        <v>10</v>
      </c>
      <c r="U1216" t="s">
        <v>153</v>
      </c>
      <c r="V1216">
        <v>990</v>
      </c>
      <c r="W1216" t="s">
        <v>151</v>
      </c>
      <c r="X1216">
        <v>1001367</v>
      </c>
      <c r="Y1216" t="s">
        <v>1</v>
      </c>
      <c r="Z1216" t="e" cm="1">
        <f t="array" aca="1" ref="Z1216" ca="1">-1.3061908817847+(2.7127683978361*x0)+((-2.3266068125578*LOG(X1))*LOG(X2))+((-3.8886760695863*pow(x0,2))*pow(((3.1415926535898+x0)+(X1*X2)),-1))+(((2.4392458244155*EXP((-0.2700329531986*x0)))*LOG(X1))*LOG(X2))</f>
        <v>#NAME?</v>
      </c>
      <c r="AA1216" t="s">
        <v>512</v>
      </c>
      <c r="AB1216" t="s">
        <v>3215</v>
      </c>
      <c r="AC1216" t="s">
        <v>418</v>
      </c>
      <c r="AD1216" t="s">
        <v>3216</v>
      </c>
      <c r="AE1216" t="s">
        <v>421</v>
      </c>
      <c r="AF1216" t="s">
        <v>671</v>
      </c>
      <c r="AG1216" t="s">
        <v>421</v>
      </c>
      <c r="AH1216" t="s">
        <v>3217</v>
      </c>
      <c r="AI1216" t="s">
        <v>418</v>
      </c>
      <c r="AJ1216" t="s">
        <v>3218</v>
      </c>
      <c r="AK1216" t="s">
        <v>418</v>
      </c>
      <c r="AL1216">
        <v>1.3061908817847001</v>
      </c>
      <c r="AM1216" t="s">
        <v>421</v>
      </c>
      <c r="AN1216" t="s">
        <v>3219</v>
      </c>
      <c r="AO1216" t="s">
        <v>5</v>
      </c>
      <c r="AP1216">
        <v>0.9976891</v>
      </c>
      <c r="AQ1216" t="s">
        <v>4</v>
      </c>
      <c r="AR1216">
        <v>5.4743800000000002E-2</v>
      </c>
    </row>
    <row r="1217" spans="1:48" x14ac:dyDescent="0.25">
      <c r="A1217" t="str">
        <f t="shared" si="18"/>
        <v>feynman_I_15_3t_14423</v>
      </c>
      <c r="B1217" t="s">
        <v>92</v>
      </c>
      <c r="C1217" t="s">
        <v>189</v>
      </c>
      <c r="D1217">
        <v>7200</v>
      </c>
      <c r="E1217" t="s">
        <v>190</v>
      </c>
      <c r="F1217">
        <v>1000000</v>
      </c>
      <c r="G1217" t="s">
        <v>191</v>
      </c>
      <c r="H1217">
        <v>14423</v>
      </c>
      <c r="I1217" t="s">
        <v>192</v>
      </c>
      <c r="J1217">
        <v>1E-3</v>
      </c>
      <c r="K1217" t="s">
        <v>3</v>
      </c>
      <c r="L1217">
        <v>0.99994419999999995</v>
      </c>
      <c r="M1217" t="s">
        <v>2</v>
      </c>
      <c r="N1217">
        <v>9.0278000000000008E-3</v>
      </c>
      <c r="O1217" t="s">
        <v>17</v>
      </c>
      <c r="P1217">
        <v>28</v>
      </c>
      <c r="Q1217" t="s">
        <v>0</v>
      </c>
      <c r="R1217">
        <v>5646</v>
      </c>
      <c r="S1217" t="s">
        <v>152</v>
      </c>
      <c r="T1217">
        <v>7</v>
      </c>
      <c r="U1217" t="s">
        <v>153</v>
      </c>
      <c r="V1217">
        <v>759</v>
      </c>
      <c r="W1217" t="s">
        <v>151</v>
      </c>
      <c r="X1217">
        <v>1000542</v>
      </c>
      <c r="Y1217" t="s">
        <v>1</v>
      </c>
      <c r="Z1217" t="s">
        <v>3220</v>
      </c>
      <c r="AA1217" t="s">
        <v>512</v>
      </c>
      <c r="AB1217" t="s">
        <v>3221</v>
      </c>
      <c r="AC1217" t="s">
        <v>421</v>
      </c>
      <c r="AD1217" t="s">
        <v>3222</v>
      </c>
      <c r="AE1217" t="s">
        <v>421</v>
      </c>
      <c r="AF1217" t="s">
        <v>3223</v>
      </c>
      <c r="AG1217" t="s">
        <v>421</v>
      </c>
      <c r="AH1217" t="s">
        <v>3224</v>
      </c>
      <c r="AI1217" t="s">
        <v>5</v>
      </c>
      <c r="AJ1217">
        <v>0.99994819999999995</v>
      </c>
      <c r="AK1217" t="s">
        <v>4</v>
      </c>
      <c r="AL1217">
        <v>8.7191000000000005E-3</v>
      </c>
    </row>
    <row r="1218" spans="1:48" x14ac:dyDescent="0.25">
      <c r="A1218" t="str">
        <f t="shared" si="18"/>
        <v>feynman_II_24_17_28020</v>
      </c>
      <c r="B1218" t="s">
        <v>49</v>
      </c>
      <c r="C1218" t="s">
        <v>189</v>
      </c>
      <c r="D1218">
        <v>7200</v>
      </c>
      <c r="E1218" t="s">
        <v>190</v>
      </c>
      <c r="F1218">
        <v>1000000</v>
      </c>
      <c r="G1218" t="s">
        <v>191</v>
      </c>
      <c r="H1218">
        <v>28020</v>
      </c>
      <c r="I1218" t="s">
        <v>192</v>
      </c>
      <c r="J1218">
        <v>1E-3</v>
      </c>
      <c r="K1218" t="s">
        <v>3</v>
      </c>
      <c r="L1218">
        <v>0.99996850000000004</v>
      </c>
      <c r="M1218" t="s">
        <v>2</v>
      </c>
      <c r="N1218">
        <v>4.8323000000000003E-3</v>
      </c>
      <c r="O1218" t="s">
        <v>17</v>
      </c>
      <c r="P1218">
        <v>22</v>
      </c>
      <c r="Q1218" t="s">
        <v>0</v>
      </c>
      <c r="R1218">
        <v>4964.3999999999996</v>
      </c>
      <c r="S1218" t="s">
        <v>152</v>
      </c>
      <c r="T1218">
        <v>9</v>
      </c>
      <c r="U1218" t="s">
        <v>153</v>
      </c>
      <c r="V1218">
        <v>1072</v>
      </c>
      <c r="W1218" t="s">
        <v>151</v>
      </c>
      <c r="X1218">
        <v>1000835</v>
      </c>
      <c r="Y1218" t="s">
        <v>1</v>
      </c>
      <c r="Z1218" t="e" cm="1">
        <f t="array" aca="1" ref="Z1218" ca="1">-0.0165342601503+((1.0041956432202*x0)*pow(X1,-1))+(((-5.8776623311995*X1)*pow(x0,-1))*pow(X2,-2.1415926535898))</f>
        <v>#NAME?</v>
      </c>
      <c r="AA1218" t="s">
        <v>512</v>
      </c>
      <c r="AB1218" t="s">
        <v>3225</v>
      </c>
      <c r="AC1218" t="s">
        <v>421</v>
      </c>
      <c r="AD1218" t="s">
        <v>3226</v>
      </c>
      <c r="AE1218" t="s">
        <v>418</v>
      </c>
      <c r="AF1218">
        <v>1.65342601503E-2</v>
      </c>
      <c r="AG1218" t="s">
        <v>5</v>
      </c>
      <c r="AH1218">
        <v>0.99997040000000004</v>
      </c>
      <c r="AI1218" t="s">
        <v>4</v>
      </c>
      <c r="AJ1218">
        <v>4.6972999999999997E-3</v>
      </c>
    </row>
    <row r="1219" spans="1:48" x14ac:dyDescent="0.25">
      <c r="A1219" t="str">
        <f t="shared" si="18"/>
        <v>feynman_III_4_33_28020</v>
      </c>
      <c r="B1219" t="s">
        <v>96</v>
      </c>
      <c r="C1219" t="s">
        <v>189</v>
      </c>
      <c r="D1219">
        <v>7200</v>
      </c>
      <c r="E1219" t="s">
        <v>190</v>
      </c>
      <c r="F1219">
        <v>1000000</v>
      </c>
      <c r="G1219" t="s">
        <v>191</v>
      </c>
      <c r="H1219">
        <v>28020</v>
      </c>
      <c r="I1219" t="s">
        <v>192</v>
      </c>
      <c r="J1219">
        <v>1E-3</v>
      </c>
      <c r="K1219" t="s">
        <v>3</v>
      </c>
      <c r="L1219">
        <v>0.99995710000000004</v>
      </c>
      <c r="M1219" t="s">
        <v>2</v>
      </c>
      <c r="N1219">
        <v>3.33117E-2</v>
      </c>
      <c r="O1219" t="s">
        <v>17</v>
      </c>
      <c r="P1219">
        <v>12</v>
      </c>
      <c r="Q1219" t="s">
        <v>0</v>
      </c>
      <c r="R1219">
        <v>4693.3</v>
      </c>
      <c r="S1219" t="s">
        <v>152</v>
      </c>
      <c r="T1219">
        <v>10</v>
      </c>
      <c r="U1219" t="s">
        <v>153</v>
      </c>
      <c r="V1219">
        <v>1258</v>
      </c>
      <c r="W1219" t="s">
        <v>151</v>
      </c>
      <c r="X1219">
        <v>1000549</v>
      </c>
      <c r="Y1219" t="s">
        <v>1</v>
      </c>
      <c r="Z1219" t="s">
        <v>3227</v>
      </c>
      <c r="AA1219" t="s">
        <v>512</v>
      </c>
      <c r="AB1219" t="e" cm="1">
        <f t="array" ref="AB1219">-0.0722364974303*x0*X1</f>
        <v>#NAME?</v>
      </c>
      <c r="AC1219" t="s">
        <v>421</v>
      </c>
      <c r="AD1219" t="s">
        <v>3228</v>
      </c>
      <c r="AE1219" t="s">
        <v>5</v>
      </c>
      <c r="AF1219">
        <v>0.99995849999999997</v>
      </c>
      <c r="AG1219" t="s">
        <v>4</v>
      </c>
      <c r="AH1219">
        <v>3.2796800000000001E-2</v>
      </c>
    </row>
    <row r="1220" spans="1:48" x14ac:dyDescent="0.25">
      <c r="A1220" t="str">
        <f t="shared" ref="A1220:A1283" si="19">CONCATENATE(B1220, "_", H1220)</f>
        <v>feynman_I_15_10_28020</v>
      </c>
      <c r="B1220" t="s">
        <v>55</v>
      </c>
      <c r="C1220" t="s">
        <v>189</v>
      </c>
      <c r="D1220">
        <v>7200</v>
      </c>
      <c r="E1220" t="s">
        <v>190</v>
      </c>
      <c r="F1220">
        <v>1000000</v>
      </c>
      <c r="G1220" t="s">
        <v>191</v>
      </c>
      <c r="H1220">
        <v>28020</v>
      </c>
      <c r="I1220" t="s">
        <v>192</v>
      </c>
      <c r="J1220">
        <v>1E-3</v>
      </c>
      <c r="K1220" t="s">
        <v>3</v>
      </c>
      <c r="L1220">
        <v>0.99999159999999998</v>
      </c>
      <c r="M1220" t="s">
        <v>2</v>
      </c>
      <c r="N1220">
        <v>6.1062E-3</v>
      </c>
      <c r="O1220" t="s">
        <v>17</v>
      </c>
      <c r="P1220">
        <v>26</v>
      </c>
      <c r="Q1220" t="s">
        <v>0</v>
      </c>
      <c r="R1220">
        <v>5450.5</v>
      </c>
      <c r="S1220" t="s">
        <v>152</v>
      </c>
      <c r="T1220">
        <v>9</v>
      </c>
      <c r="U1220" t="s">
        <v>153</v>
      </c>
      <c r="V1220">
        <v>731</v>
      </c>
      <c r="W1220" t="s">
        <v>151</v>
      </c>
      <c r="X1220">
        <v>1000214</v>
      </c>
      <c r="Y1220" t="s">
        <v>1</v>
      </c>
      <c r="Z1220" t="s">
        <v>3229</v>
      </c>
      <c r="AA1220" t="s">
        <v>512</v>
      </c>
      <c r="AB1220" t="s">
        <v>3230</v>
      </c>
      <c r="AC1220" t="s">
        <v>421</v>
      </c>
      <c r="AD1220" t="s">
        <v>3231</v>
      </c>
      <c r="AE1220" t="s">
        <v>418</v>
      </c>
      <c r="AF1220" t="s">
        <v>3232</v>
      </c>
      <c r="AG1220" t="s">
        <v>421</v>
      </c>
      <c r="AH1220">
        <v>1.779452648E-3</v>
      </c>
      <c r="AI1220" t="s">
        <v>5</v>
      </c>
      <c r="AJ1220">
        <v>0.99999139999999997</v>
      </c>
      <c r="AK1220" t="s">
        <v>4</v>
      </c>
      <c r="AL1220">
        <v>6.1847999999999998E-3</v>
      </c>
    </row>
    <row r="1221" spans="1:48" x14ac:dyDescent="0.25">
      <c r="A1221" t="str">
        <f t="shared" si="19"/>
        <v>feynman_test_20_21962</v>
      </c>
      <c r="B1221" t="s">
        <v>148</v>
      </c>
      <c r="C1221" t="s">
        <v>189</v>
      </c>
      <c r="D1221">
        <v>7200</v>
      </c>
      <c r="E1221" t="s">
        <v>190</v>
      </c>
      <c r="F1221">
        <v>1000000</v>
      </c>
      <c r="G1221" t="s">
        <v>191</v>
      </c>
      <c r="H1221">
        <v>21962</v>
      </c>
      <c r="I1221" t="s">
        <v>192</v>
      </c>
      <c r="J1221">
        <v>1E-3</v>
      </c>
      <c r="K1221" t="s">
        <v>3</v>
      </c>
      <c r="L1221">
        <v>0.95911930000000001</v>
      </c>
      <c r="M1221" t="s">
        <v>2</v>
      </c>
      <c r="N1221">
        <v>2.6478698000000001</v>
      </c>
      <c r="O1221" t="s">
        <v>17</v>
      </c>
      <c r="P1221">
        <v>78</v>
      </c>
      <c r="Q1221" t="s">
        <v>0</v>
      </c>
      <c r="R1221">
        <v>7202.3</v>
      </c>
      <c r="S1221" t="s">
        <v>152</v>
      </c>
      <c r="T1221">
        <v>7</v>
      </c>
      <c r="U1221" t="s">
        <v>153</v>
      </c>
      <c r="V1221">
        <v>144</v>
      </c>
      <c r="W1221" t="s">
        <v>151</v>
      </c>
      <c r="X1221">
        <v>930040</v>
      </c>
      <c r="Y1221" t="s">
        <v>1</v>
      </c>
      <c r="Z1221" t="s">
        <v>3233</v>
      </c>
      <c r="AA1221" t="s">
        <v>512</v>
      </c>
      <c r="AB1221" t="s">
        <v>3234</v>
      </c>
      <c r="AC1221" t="s">
        <v>418</v>
      </c>
      <c r="AD1221" t="s">
        <v>3235</v>
      </c>
      <c r="AE1221" t="s">
        <v>421</v>
      </c>
      <c r="AF1221" t="s">
        <v>3236</v>
      </c>
      <c r="AG1221" t="s">
        <v>418</v>
      </c>
      <c r="AH1221" t="s">
        <v>3237</v>
      </c>
      <c r="AI1221" t="s">
        <v>421</v>
      </c>
      <c r="AJ1221" t="s">
        <v>3238</v>
      </c>
      <c r="AK1221" t="s">
        <v>421</v>
      </c>
      <c r="AL1221" t="s">
        <v>3239</v>
      </c>
      <c r="AM1221" t="s">
        <v>421</v>
      </c>
      <c r="AN1221" t="s">
        <v>3240</v>
      </c>
      <c r="AO1221" t="s">
        <v>421</v>
      </c>
      <c r="AP1221" t="s">
        <v>3241</v>
      </c>
      <c r="AQ1221" t="s">
        <v>421</v>
      </c>
      <c r="AR1221">
        <v>6.6534847896000004E-2</v>
      </c>
      <c r="AS1221" t="s">
        <v>5</v>
      </c>
      <c r="AT1221">
        <v>0.93716140000000003</v>
      </c>
      <c r="AU1221" t="s">
        <v>4</v>
      </c>
      <c r="AV1221">
        <v>4.9249263000000001</v>
      </c>
    </row>
    <row r="1222" spans="1:48" x14ac:dyDescent="0.25">
      <c r="A1222" t="str">
        <f t="shared" si="19"/>
        <v>feynman_I_48_2_14423</v>
      </c>
      <c r="B1222" t="s">
        <v>82</v>
      </c>
      <c r="C1222" t="s">
        <v>189</v>
      </c>
      <c r="D1222">
        <v>7200</v>
      </c>
      <c r="E1222" t="s">
        <v>190</v>
      </c>
      <c r="F1222">
        <v>1000000</v>
      </c>
      <c r="G1222" t="s">
        <v>191</v>
      </c>
      <c r="H1222">
        <v>14423</v>
      </c>
      <c r="I1222" t="s">
        <v>192</v>
      </c>
      <c r="J1222">
        <v>1E-3</v>
      </c>
      <c r="K1222" t="s">
        <v>3</v>
      </c>
      <c r="L1222">
        <v>1</v>
      </c>
      <c r="M1222" t="s">
        <v>2</v>
      </c>
      <c r="N1222">
        <v>9.3083000000000003E-3</v>
      </c>
      <c r="O1222" t="s">
        <v>17</v>
      </c>
      <c r="P1222">
        <v>32</v>
      </c>
      <c r="Q1222" t="s">
        <v>0</v>
      </c>
      <c r="R1222">
        <v>5781.8</v>
      </c>
      <c r="S1222" t="s">
        <v>152</v>
      </c>
      <c r="T1222">
        <v>15</v>
      </c>
      <c r="U1222" t="s">
        <v>153</v>
      </c>
      <c r="V1222">
        <v>789</v>
      </c>
      <c r="W1222" t="s">
        <v>151</v>
      </c>
      <c r="X1222">
        <v>1001143</v>
      </c>
      <c r="Y1222" t="s">
        <v>1</v>
      </c>
      <c r="Z1222" t="s">
        <v>3242</v>
      </c>
      <c r="AA1222" t="s">
        <v>512</v>
      </c>
      <c r="AB1222" t="s">
        <v>3243</v>
      </c>
      <c r="AC1222" t="s">
        <v>418</v>
      </c>
      <c r="AD1222" t="s">
        <v>3244</v>
      </c>
      <c r="AE1222" t="s">
        <v>418</v>
      </c>
      <c r="AF1222" t="s">
        <v>482</v>
      </c>
      <c r="AG1222" t="s">
        <v>421</v>
      </c>
      <c r="AH1222" t="s">
        <v>3245</v>
      </c>
      <c r="AI1222" t="s">
        <v>5</v>
      </c>
      <c r="AJ1222">
        <v>1</v>
      </c>
      <c r="AK1222" t="s">
        <v>4</v>
      </c>
      <c r="AL1222">
        <v>8.3213000000000002E-3</v>
      </c>
    </row>
    <row r="1223" spans="1:48" x14ac:dyDescent="0.25">
      <c r="A1223" t="str">
        <f t="shared" si="19"/>
        <v>feynman_III_4_32_14423</v>
      </c>
      <c r="B1223" t="s">
        <v>98</v>
      </c>
      <c r="C1223" t="s">
        <v>189</v>
      </c>
      <c r="D1223">
        <v>7200</v>
      </c>
      <c r="E1223" t="s">
        <v>190</v>
      </c>
      <c r="F1223">
        <v>1000000</v>
      </c>
      <c r="G1223" t="s">
        <v>191</v>
      </c>
      <c r="H1223">
        <v>14423</v>
      </c>
      <c r="I1223" t="s">
        <v>192</v>
      </c>
      <c r="J1223">
        <v>1E-3</v>
      </c>
      <c r="K1223" t="s">
        <v>3</v>
      </c>
      <c r="L1223">
        <v>1</v>
      </c>
      <c r="M1223" t="s">
        <v>2</v>
      </c>
      <c r="N1223">
        <v>4.6710000000000002E-4</v>
      </c>
      <c r="O1223" t="s">
        <v>17</v>
      </c>
      <c r="P1223">
        <v>28</v>
      </c>
      <c r="Q1223" t="s">
        <v>0</v>
      </c>
      <c r="R1223">
        <v>4715.8</v>
      </c>
      <c r="S1223" t="s">
        <v>152</v>
      </c>
      <c r="T1223">
        <v>6</v>
      </c>
      <c r="U1223" t="s">
        <v>153</v>
      </c>
      <c r="V1223">
        <v>999</v>
      </c>
      <c r="W1223" t="s">
        <v>151</v>
      </c>
      <c r="X1223">
        <v>1000953</v>
      </c>
      <c r="Y1223" t="s">
        <v>1</v>
      </c>
      <c r="Z1223" t="e" cm="1">
        <f t="array" aca="1" ref="Z1223" ca="1">-0.4992743450977+(((0.0128350173983*x0)*X1)*pow((X2*X3),-1))+((((6.283029229923*X2)*X3)*pow(x0,-1))*pow(X1,-1))</f>
        <v>#NAME?</v>
      </c>
      <c r="AA1223" t="s">
        <v>512</v>
      </c>
      <c r="AB1223" t="s">
        <v>3246</v>
      </c>
      <c r="AC1223" t="s">
        <v>421</v>
      </c>
      <c r="AD1223" t="s">
        <v>3247</v>
      </c>
      <c r="AE1223" t="s">
        <v>418</v>
      </c>
      <c r="AF1223">
        <v>0.49927434509770002</v>
      </c>
      <c r="AG1223" t="s">
        <v>5</v>
      </c>
      <c r="AH1223">
        <v>1</v>
      </c>
      <c r="AI1223" t="s">
        <v>4</v>
      </c>
      <c r="AJ1223">
        <v>4.6450000000000001E-4</v>
      </c>
    </row>
    <row r="1224" spans="1:48" x14ac:dyDescent="0.25">
      <c r="A1224" t="str">
        <f t="shared" si="19"/>
        <v>feynman_I_12_5_28020</v>
      </c>
      <c r="B1224" t="s">
        <v>36</v>
      </c>
      <c r="C1224" t="s">
        <v>189</v>
      </c>
      <c r="D1224">
        <v>7200</v>
      </c>
      <c r="E1224" t="s">
        <v>190</v>
      </c>
      <c r="F1224">
        <v>1000000</v>
      </c>
      <c r="G1224" t="s">
        <v>191</v>
      </c>
      <c r="H1224">
        <v>28020</v>
      </c>
      <c r="I1224" t="s">
        <v>192</v>
      </c>
      <c r="J1224">
        <v>1E-3</v>
      </c>
      <c r="K1224" t="s">
        <v>3</v>
      </c>
      <c r="L1224">
        <v>1</v>
      </c>
      <c r="M1224" t="s">
        <v>2</v>
      </c>
      <c r="N1224">
        <v>0</v>
      </c>
      <c r="O1224" t="s">
        <v>17</v>
      </c>
      <c r="P1224">
        <v>6</v>
      </c>
      <c r="Q1224" t="s">
        <v>0</v>
      </c>
      <c r="R1224">
        <v>1.9</v>
      </c>
      <c r="S1224" t="s">
        <v>152</v>
      </c>
      <c r="T1224">
        <v>1</v>
      </c>
      <c r="U1224" t="s">
        <v>153</v>
      </c>
      <c r="V1224">
        <v>2</v>
      </c>
      <c r="W1224" t="s">
        <v>151</v>
      </c>
      <c r="X1224">
        <v>519</v>
      </c>
      <c r="Y1224" t="s">
        <v>1</v>
      </c>
      <c r="Z1224" t="s">
        <v>519</v>
      </c>
      <c r="AA1224" t="s">
        <v>512</v>
      </c>
      <c r="AB1224" t="s">
        <v>520</v>
      </c>
      <c r="AC1224" t="s">
        <v>5</v>
      </c>
      <c r="AD1224">
        <v>1</v>
      </c>
      <c r="AE1224" t="s">
        <v>4</v>
      </c>
      <c r="AF1224">
        <v>0</v>
      </c>
    </row>
    <row r="1225" spans="1:48" x14ac:dyDescent="0.25">
      <c r="A1225" t="str">
        <f t="shared" si="19"/>
        <v>feynman_II_34_29a_28020</v>
      </c>
      <c r="B1225" t="s">
        <v>71</v>
      </c>
      <c r="C1225" t="s">
        <v>189</v>
      </c>
      <c r="D1225">
        <v>7200</v>
      </c>
      <c r="E1225" t="s">
        <v>190</v>
      </c>
      <c r="F1225">
        <v>1000000</v>
      </c>
      <c r="G1225" t="s">
        <v>191</v>
      </c>
      <c r="H1225">
        <v>28020</v>
      </c>
      <c r="I1225" t="s">
        <v>192</v>
      </c>
      <c r="J1225">
        <v>1E-3</v>
      </c>
      <c r="K1225" t="s">
        <v>3</v>
      </c>
      <c r="L1225">
        <v>1</v>
      </c>
      <c r="M1225" t="s">
        <v>2</v>
      </c>
      <c r="N1225">
        <v>0</v>
      </c>
      <c r="O1225" t="s">
        <v>17</v>
      </c>
      <c r="P1225">
        <v>10</v>
      </c>
      <c r="Q1225" t="s">
        <v>0</v>
      </c>
      <c r="R1225">
        <v>5.6</v>
      </c>
      <c r="S1225" t="s">
        <v>152</v>
      </c>
      <c r="T1225">
        <v>1</v>
      </c>
      <c r="U1225" t="s">
        <v>153</v>
      </c>
      <c r="V1225">
        <v>3</v>
      </c>
      <c r="W1225" t="s">
        <v>151</v>
      </c>
      <c r="X1225">
        <v>1544</v>
      </c>
      <c r="Y1225" t="s">
        <v>1</v>
      </c>
      <c r="Z1225" t="s">
        <v>533</v>
      </c>
      <c r="AA1225" t="s">
        <v>512</v>
      </c>
      <c r="AB1225" t="s">
        <v>534</v>
      </c>
      <c r="AC1225" t="s">
        <v>5</v>
      </c>
      <c r="AD1225">
        <v>1</v>
      </c>
      <c r="AE1225" t="s">
        <v>4</v>
      </c>
      <c r="AF1225">
        <v>0</v>
      </c>
    </row>
    <row r="1226" spans="1:48" x14ac:dyDescent="0.25">
      <c r="A1226" t="str">
        <f t="shared" si="19"/>
        <v>feynman_II_34_11_28020</v>
      </c>
      <c r="B1226" t="s">
        <v>95</v>
      </c>
      <c r="C1226" t="s">
        <v>189</v>
      </c>
      <c r="D1226">
        <v>7200</v>
      </c>
      <c r="E1226" t="s">
        <v>190</v>
      </c>
      <c r="F1226">
        <v>1000000</v>
      </c>
      <c r="G1226" t="s">
        <v>191</v>
      </c>
      <c r="H1226">
        <v>28020</v>
      </c>
      <c r="I1226" t="s">
        <v>192</v>
      </c>
      <c r="J1226">
        <v>1E-3</v>
      </c>
      <c r="K1226" t="s">
        <v>3</v>
      </c>
      <c r="L1226">
        <v>1</v>
      </c>
      <c r="M1226" t="s">
        <v>2</v>
      </c>
      <c r="N1226">
        <v>0</v>
      </c>
      <c r="O1226" t="s">
        <v>17</v>
      </c>
      <c r="P1226">
        <v>12</v>
      </c>
      <c r="Q1226" t="s">
        <v>0</v>
      </c>
      <c r="R1226">
        <v>10.1</v>
      </c>
      <c r="S1226" t="s">
        <v>152</v>
      </c>
      <c r="T1226">
        <v>1</v>
      </c>
      <c r="U1226" t="s">
        <v>153</v>
      </c>
      <c r="V1226">
        <v>4</v>
      </c>
      <c r="W1226" t="s">
        <v>151</v>
      </c>
      <c r="X1226">
        <v>2734</v>
      </c>
      <c r="Y1226" t="s">
        <v>1</v>
      </c>
      <c r="Z1226" t="s">
        <v>553</v>
      </c>
      <c r="AA1226" t="s">
        <v>512</v>
      </c>
      <c r="AB1226" t="s">
        <v>554</v>
      </c>
      <c r="AC1226" t="s">
        <v>5</v>
      </c>
      <c r="AD1226">
        <v>1</v>
      </c>
      <c r="AE1226" t="s">
        <v>4</v>
      </c>
      <c r="AF1226">
        <v>0</v>
      </c>
    </row>
    <row r="1227" spans="1:48" x14ac:dyDescent="0.25">
      <c r="A1227" t="str">
        <f t="shared" si="19"/>
        <v>feynman_I_34_1_28020</v>
      </c>
      <c r="B1227" t="s">
        <v>52</v>
      </c>
      <c r="C1227" t="s">
        <v>189</v>
      </c>
      <c r="D1227">
        <v>7200</v>
      </c>
      <c r="E1227" t="s">
        <v>190</v>
      </c>
      <c r="F1227">
        <v>1000000</v>
      </c>
      <c r="G1227" t="s">
        <v>191</v>
      </c>
      <c r="H1227">
        <v>28020</v>
      </c>
      <c r="I1227" t="s">
        <v>192</v>
      </c>
      <c r="J1227">
        <v>1E-3</v>
      </c>
      <c r="K1227" t="s">
        <v>3</v>
      </c>
      <c r="L1227">
        <v>1</v>
      </c>
      <c r="M1227" t="s">
        <v>2</v>
      </c>
      <c r="N1227">
        <v>0</v>
      </c>
      <c r="O1227" t="s">
        <v>17</v>
      </c>
      <c r="P1227">
        <v>14</v>
      </c>
      <c r="Q1227" t="s">
        <v>0</v>
      </c>
      <c r="R1227">
        <v>20.399999999999999</v>
      </c>
      <c r="S1227" t="s">
        <v>152</v>
      </c>
      <c r="T1227">
        <v>1</v>
      </c>
      <c r="U1227" t="s">
        <v>153</v>
      </c>
      <c r="V1227">
        <v>6</v>
      </c>
      <c r="W1227" t="s">
        <v>151</v>
      </c>
      <c r="X1227">
        <v>5024</v>
      </c>
      <c r="Y1227" t="s">
        <v>1</v>
      </c>
      <c r="Z1227" t="s">
        <v>3248</v>
      </c>
      <c r="AA1227" t="s">
        <v>512</v>
      </c>
      <c r="AB1227" t="s">
        <v>1970</v>
      </c>
      <c r="AC1227" t="s">
        <v>418</v>
      </c>
      <c r="AD1227" t="s">
        <v>425</v>
      </c>
      <c r="AE1227" t="s">
        <v>5</v>
      </c>
      <c r="AF1227">
        <v>1</v>
      </c>
      <c r="AG1227" t="s">
        <v>4</v>
      </c>
      <c r="AH1227">
        <v>0</v>
      </c>
    </row>
    <row r="1228" spans="1:48" x14ac:dyDescent="0.25">
      <c r="A1228" t="str">
        <f t="shared" si="19"/>
        <v>feynman_III_17_37_28020</v>
      </c>
      <c r="B1228" t="s">
        <v>77</v>
      </c>
      <c r="C1228" t="s">
        <v>189</v>
      </c>
      <c r="D1228">
        <v>7200</v>
      </c>
      <c r="E1228" t="s">
        <v>190</v>
      </c>
      <c r="F1228">
        <v>1000000</v>
      </c>
      <c r="G1228" t="s">
        <v>191</v>
      </c>
      <c r="H1228">
        <v>28020</v>
      </c>
      <c r="I1228" t="s">
        <v>192</v>
      </c>
      <c r="J1228">
        <v>1E-3</v>
      </c>
      <c r="K1228" t="s">
        <v>3</v>
      </c>
      <c r="L1228">
        <v>1</v>
      </c>
      <c r="M1228" t="s">
        <v>2</v>
      </c>
      <c r="N1228">
        <v>0</v>
      </c>
      <c r="O1228" t="s">
        <v>17</v>
      </c>
      <c r="P1228">
        <v>13</v>
      </c>
      <c r="Q1228" t="s">
        <v>0</v>
      </c>
      <c r="R1228">
        <v>17.5</v>
      </c>
      <c r="S1228" t="s">
        <v>152</v>
      </c>
      <c r="T1228">
        <v>1</v>
      </c>
      <c r="U1228" t="s">
        <v>153</v>
      </c>
      <c r="V1228">
        <v>7</v>
      </c>
      <c r="W1228" t="s">
        <v>151</v>
      </c>
      <c r="X1228">
        <v>4509</v>
      </c>
      <c r="Y1228" t="s">
        <v>1</v>
      </c>
      <c r="Z1228" t="s">
        <v>594</v>
      </c>
      <c r="AA1228" t="s">
        <v>512</v>
      </c>
      <c r="AB1228" t="s">
        <v>595</v>
      </c>
      <c r="AC1228" t="s">
        <v>421</v>
      </c>
      <c r="AD1228" t="s">
        <v>422</v>
      </c>
      <c r="AE1228" t="s">
        <v>5</v>
      </c>
      <c r="AF1228">
        <v>1</v>
      </c>
      <c r="AG1228" t="s">
        <v>4</v>
      </c>
      <c r="AH1228">
        <v>0</v>
      </c>
    </row>
    <row r="1229" spans="1:48" x14ac:dyDescent="0.25">
      <c r="A1229" t="str">
        <f t="shared" si="19"/>
        <v>feynman_III_15_12_28020</v>
      </c>
      <c r="B1229" t="s">
        <v>67</v>
      </c>
      <c r="C1229" t="s">
        <v>189</v>
      </c>
      <c r="D1229">
        <v>7200</v>
      </c>
      <c r="E1229" t="s">
        <v>190</v>
      </c>
      <c r="F1229">
        <v>1000000</v>
      </c>
      <c r="G1229" t="s">
        <v>191</v>
      </c>
      <c r="H1229">
        <v>28020</v>
      </c>
      <c r="I1229" t="s">
        <v>192</v>
      </c>
      <c r="J1229">
        <v>1E-3</v>
      </c>
      <c r="K1229" t="s">
        <v>3</v>
      </c>
      <c r="L1229">
        <v>1</v>
      </c>
      <c r="M1229" t="s">
        <v>2</v>
      </c>
      <c r="N1229">
        <v>0</v>
      </c>
      <c r="O1229" t="s">
        <v>17</v>
      </c>
      <c r="P1229">
        <v>17</v>
      </c>
      <c r="Q1229" t="s">
        <v>0</v>
      </c>
      <c r="R1229">
        <v>297.60000000000002</v>
      </c>
      <c r="S1229" t="s">
        <v>152</v>
      </c>
      <c r="T1229">
        <v>5</v>
      </c>
      <c r="U1229" t="s">
        <v>153</v>
      </c>
      <c r="V1229">
        <v>27</v>
      </c>
      <c r="W1229" t="s">
        <v>151</v>
      </c>
      <c r="X1229">
        <v>54775</v>
      </c>
      <c r="Y1229" t="s">
        <v>1</v>
      </c>
      <c r="Z1229" t="s">
        <v>3249</v>
      </c>
      <c r="AA1229" t="s">
        <v>512</v>
      </c>
      <c r="AB1229" t="s">
        <v>983</v>
      </c>
      <c r="AC1229" t="s">
        <v>418</v>
      </c>
      <c r="AD1229" t="s">
        <v>3250</v>
      </c>
      <c r="AE1229" t="s">
        <v>5</v>
      </c>
      <c r="AF1229">
        <v>1</v>
      </c>
      <c r="AG1229" t="s">
        <v>4</v>
      </c>
      <c r="AH1229">
        <v>0</v>
      </c>
    </row>
    <row r="1230" spans="1:48" x14ac:dyDescent="0.25">
      <c r="A1230" t="str">
        <f t="shared" si="19"/>
        <v>feynman_test_18_28020</v>
      </c>
      <c r="B1230" t="s">
        <v>123</v>
      </c>
      <c r="C1230" t="s">
        <v>189</v>
      </c>
      <c r="D1230">
        <v>7200</v>
      </c>
      <c r="E1230" t="s">
        <v>190</v>
      </c>
      <c r="F1230">
        <v>1000000</v>
      </c>
      <c r="G1230" t="s">
        <v>191</v>
      </c>
      <c r="H1230">
        <v>28020</v>
      </c>
      <c r="I1230" t="s">
        <v>192</v>
      </c>
      <c r="J1230">
        <v>1E-3</v>
      </c>
      <c r="K1230" t="s">
        <v>3</v>
      </c>
      <c r="L1230">
        <v>1</v>
      </c>
      <c r="M1230" t="s">
        <v>2</v>
      </c>
      <c r="N1230">
        <v>0</v>
      </c>
      <c r="O1230" t="s">
        <v>17</v>
      </c>
      <c r="P1230">
        <v>26</v>
      </c>
      <c r="Q1230" t="s">
        <v>0</v>
      </c>
      <c r="R1230">
        <v>391.2</v>
      </c>
      <c r="S1230" t="s">
        <v>152</v>
      </c>
      <c r="T1230">
        <v>3</v>
      </c>
      <c r="U1230" t="s">
        <v>153</v>
      </c>
      <c r="V1230">
        <v>19</v>
      </c>
      <c r="W1230" t="s">
        <v>151</v>
      </c>
      <c r="X1230">
        <v>62668</v>
      </c>
      <c r="Y1230" t="s">
        <v>1</v>
      </c>
      <c r="Z1230" t="s">
        <v>617</v>
      </c>
      <c r="AA1230" t="s">
        <v>512</v>
      </c>
      <c r="AB1230" t="s">
        <v>618</v>
      </c>
      <c r="AC1230" t="s">
        <v>421</v>
      </c>
      <c r="AD1230" t="s">
        <v>449</v>
      </c>
      <c r="AE1230" t="s">
        <v>5</v>
      </c>
      <c r="AF1230">
        <v>1</v>
      </c>
      <c r="AG1230" t="s">
        <v>4</v>
      </c>
      <c r="AH1230">
        <v>0</v>
      </c>
    </row>
    <row r="1231" spans="1:48" x14ac:dyDescent="0.25">
      <c r="A1231" t="str">
        <f t="shared" si="19"/>
        <v>feynman_I_32_17_14423</v>
      </c>
      <c r="B1231" t="s">
        <v>137</v>
      </c>
      <c r="C1231" t="s">
        <v>189</v>
      </c>
      <c r="D1231">
        <v>7200</v>
      </c>
      <c r="E1231" t="s">
        <v>190</v>
      </c>
      <c r="F1231">
        <v>1000000</v>
      </c>
      <c r="G1231" t="s">
        <v>191</v>
      </c>
      <c r="H1231">
        <v>14423</v>
      </c>
      <c r="I1231" t="s">
        <v>192</v>
      </c>
      <c r="J1231">
        <v>1E-3</v>
      </c>
      <c r="K1231" t="s">
        <v>3</v>
      </c>
      <c r="L1231">
        <v>0.99998609999999999</v>
      </c>
      <c r="M1231" t="s">
        <v>2</v>
      </c>
      <c r="N1231">
        <v>1.7502299999999998E-2</v>
      </c>
      <c r="O1231" t="s">
        <v>17</v>
      </c>
      <c r="P1231">
        <v>79</v>
      </c>
      <c r="Q1231" t="s">
        <v>0</v>
      </c>
      <c r="R1231">
        <v>6871.9</v>
      </c>
      <c r="S1231" t="s">
        <v>152</v>
      </c>
      <c r="T1231">
        <v>9</v>
      </c>
      <c r="U1231" t="s">
        <v>153</v>
      </c>
      <c r="V1231">
        <v>1895</v>
      </c>
      <c r="W1231" t="s">
        <v>151</v>
      </c>
      <c r="X1231">
        <v>1005125</v>
      </c>
      <c r="Y1231" t="s">
        <v>1</v>
      </c>
      <c r="Z1231" t="e" cm="1">
        <f t="array" aca="1" ref="Z1231" ca="1">-0.0053353044128+(((((14.1504281095277*x0)*X1)*pow(X3,2))*pow(X5,-4))*pow(((0.5*X2)+((-1*X2)*X4)),2))+((((((5.0408291170461*x0)*X1)*pow(X2,2))*pow(X3,2))*pow(X4,6))*pow(X5,-5))+(((((((59.4415975478638*x0)*X1)*X5)*pow(X2,2))*pow(X3,2))*pow(pow(X4,2),5))*pow((1+EXP(X5)),-4))</f>
        <v>#NAME?</v>
      </c>
      <c r="AA1231" t="s">
        <v>512</v>
      </c>
      <c r="AB1231" t="s">
        <v>3251</v>
      </c>
      <c r="AC1231" t="s">
        <v>421</v>
      </c>
      <c r="AD1231" t="s">
        <v>3252</v>
      </c>
      <c r="AE1231" t="s">
        <v>421</v>
      </c>
      <c r="AF1231" t="s">
        <v>1003</v>
      </c>
      <c r="AG1231" t="s">
        <v>421</v>
      </c>
      <c r="AH1231" t="s">
        <v>3253</v>
      </c>
      <c r="AI1231" t="s">
        <v>421</v>
      </c>
      <c r="AJ1231" t="s">
        <v>3254</v>
      </c>
      <c r="AK1231" t="s">
        <v>418</v>
      </c>
      <c r="AL1231">
        <v>5.3353044127999998E-3</v>
      </c>
      <c r="AM1231" t="s">
        <v>5</v>
      </c>
      <c r="AN1231">
        <v>0.99998609999999999</v>
      </c>
      <c r="AO1231" t="s">
        <v>4</v>
      </c>
      <c r="AP1231">
        <v>1.7217300000000001E-2</v>
      </c>
    </row>
    <row r="1232" spans="1:48" x14ac:dyDescent="0.25">
      <c r="A1232" t="str">
        <f t="shared" si="19"/>
        <v>feynman_I_8_14_28020</v>
      </c>
      <c r="B1232" t="s">
        <v>89</v>
      </c>
      <c r="C1232" t="s">
        <v>189</v>
      </c>
      <c r="D1232">
        <v>7200</v>
      </c>
      <c r="E1232" t="s">
        <v>190</v>
      </c>
      <c r="F1232">
        <v>1000000</v>
      </c>
      <c r="G1232" t="s">
        <v>191</v>
      </c>
      <c r="H1232">
        <v>28020</v>
      </c>
      <c r="I1232" t="s">
        <v>192</v>
      </c>
      <c r="J1232">
        <v>1E-3</v>
      </c>
      <c r="K1232" t="s">
        <v>3</v>
      </c>
      <c r="L1232">
        <v>0.96675619999999995</v>
      </c>
      <c r="M1232" t="s">
        <v>2</v>
      </c>
      <c r="N1232">
        <v>0.18137819999999999</v>
      </c>
      <c r="O1232" t="s">
        <v>17</v>
      </c>
      <c r="P1232">
        <v>34</v>
      </c>
      <c r="Q1232" t="s">
        <v>0</v>
      </c>
      <c r="R1232">
        <v>6170.9</v>
      </c>
      <c r="S1232" t="s">
        <v>152</v>
      </c>
      <c r="T1232">
        <v>9</v>
      </c>
      <c r="U1232" t="s">
        <v>153</v>
      </c>
      <c r="V1232">
        <v>738</v>
      </c>
      <c r="W1232" t="s">
        <v>151</v>
      </c>
      <c r="X1232">
        <v>1001219</v>
      </c>
      <c r="Y1232" t="s">
        <v>1</v>
      </c>
      <c r="Z1232" t="s">
        <v>3255</v>
      </c>
      <c r="AA1232" t="s">
        <v>512</v>
      </c>
      <c r="AB1232" t="s">
        <v>3256</v>
      </c>
      <c r="AC1232" t="s">
        <v>418</v>
      </c>
      <c r="AD1232" t="s">
        <v>2847</v>
      </c>
      <c r="AE1232" t="s">
        <v>421</v>
      </c>
      <c r="AF1232" t="s">
        <v>1744</v>
      </c>
      <c r="AG1232" t="s">
        <v>418</v>
      </c>
      <c r="AH1232" t="s">
        <v>3257</v>
      </c>
      <c r="AI1232" t="s">
        <v>418</v>
      </c>
      <c r="AJ1232" t="s">
        <v>468</v>
      </c>
      <c r="AK1232" t="s">
        <v>421</v>
      </c>
      <c r="AL1232">
        <v>3.7096979039150999</v>
      </c>
      <c r="AM1232" t="s">
        <v>5</v>
      </c>
      <c r="AN1232">
        <v>0.96692460000000002</v>
      </c>
      <c r="AO1232" t="s">
        <v>4</v>
      </c>
      <c r="AP1232">
        <v>0.18082999999999999</v>
      </c>
    </row>
    <row r="1233" spans="1:60" x14ac:dyDescent="0.25">
      <c r="A1233" t="str">
        <f t="shared" si="19"/>
        <v>feynman_II_11_20_28020</v>
      </c>
      <c r="B1233" t="s">
        <v>122</v>
      </c>
      <c r="C1233" t="s">
        <v>189</v>
      </c>
      <c r="D1233">
        <v>7200</v>
      </c>
      <c r="E1233" t="s">
        <v>190</v>
      </c>
      <c r="F1233">
        <v>1000000</v>
      </c>
      <c r="G1233" t="s">
        <v>191</v>
      </c>
      <c r="H1233">
        <v>28020</v>
      </c>
      <c r="I1233" t="s">
        <v>192</v>
      </c>
      <c r="J1233">
        <v>1E-3</v>
      </c>
      <c r="K1233" t="s">
        <v>3</v>
      </c>
      <c r="L1233">
        <v>1</v>
      </c>
      <c r="M1233" t="s">
        <v>2</v>
      </c>
      <c r="N1233">
        <v>0</v>
      </c>
      <c r="O1233" t="s">
        <v>17</v>
      </c>
      <c r="P1233">
        <v>18</v>
      </c>
      <c r="Q1233" t="s">
        <v>0</v>
      </c>
      <c r="R1233">
        <v>2580.8000000000002</v>
      </c>
      <c r="S1233" t="s">
        <v>152</v>
      </c>
      <c r="T1233">
        <v>5</v>
      </c>
      <c r="U1233" t="s">
        <v>153</v>
      </c>
      <c r="V1233">
        <v>96</v>
      </c>
      <c r="W1233" t="s">
        <v>151</v>
      </c>
      <c r="X1233">
        <v>382577</v>
      </c>
      <c r="Y1233" t="s">
        <v>1</v>
      </c>
      <c r="Z1233" t="s">
        <v>754</v>
      </c>
      <c r="AA1233" t="s">
        <v>512</v>
      </c>
      <c r="AB1233" t="s">
        <v>755</v>
      </c>
      <c r="AC1233" t="s">
        <v>5</v>
      </c>
      <c r="AD1233">
        <v>1</v>
      </c>
      <c r="AE1233" t="s">
        <v>4</v>
      </c>
      <c r="AF1233">
        <v>0</v>
      </c>
    </row>
    <row r="1234" spans="1:60" x14ac:dyDescent="0.25">
      <c r="A1234" t="str">
        <f t="shared" si="19"/>
        <v>feynman_I_9_18_14423</v>
      </c>
      <c r="B1234" t="s">
        <v>150</v>
      </c>
      <c r="C1234" t="s">
        <v>189</v>
      </c>
      <c r="D1234">
        <v>7200</v>
      </c>
      <c r="E1234" t="s">
        <v>190</v>
      </c>
      <c r="F1234">
        <v>1000000</v>
      </c>
      <c r="G1234" t="s">
        <v>191</v>
      </c>
      <c r="H1234">
        <v>14423</v>
      </c>
      <c r="I1234" t="s">
        <v>192</v>
      </c>
      <c r="J1234">
        <v>1E-3</v>
      </c>
      <c r="K1234" t="s">
        <v>3</v>
      </c>
      <c r="L1234">
        <v>0.98441959999999995</v>
      </c>
      <c r="M1234" t="s">
        <v>2</v>
      </c>
      <c r="N1234">
        <v>1.5432299999999999E-2</v>
      </c>
      <c r="O1234" t="s">
        <v>17</v>
      </c>
      <c r="P1234">
        <v>32</v>
      </c>
      <c r="Q1234" t="s">
        <v>0</v>
      </c>
      <c r="R1234">
        <v>5804.4</v>
      </c>
      <c r="S1234" t="s">
        <v>152</v>
      </c>
      <c r="T1234">
        <v>8</v>
      </c>
      <c r="U1234" t="s">
        <v>153</v>
      </c>
      <c r="V1234">
        <v>1365</v>
      </c>
      <c r="W1234" t="s">
        <v>151</v>
      </c>
      <c r="X1234">
        <v>1003334</v>
      </c>
      <c r="Y1234" t="s">
        <v>1</v>
      </c>
      <c r="Z1234" t="e" cm="1">
        <f t="array" aca="1" ref="Z1234" ca="1">-0.0067307945286+(((2.0064725237183*X2)*pow((X3*X5),-1))*pow((((((X4*X6)*X8)*pow(x0,2))*pow(X1,2))*pow(X7,-2)),0.5))</f>
        <v>#NAME?</v>
      </c>
      <c r="AA1234" t="s">
        <v>512</v>
      </c>
      <c r="AB1234" t="s">
        <v>3258</v>
      </c>
      <c r="AC1234" t="s">
        <v>418</v>
      </c>
      <c r="AD1234">
        <v>6.7307945285999997E-3</v>
      </c>
      <c r="AE1234" t="s">
        <v>5</v>
      </c>
      <c r="AF1234">
        <v>0.98434219999999994</v>
      </c>
      <c r="AG1234" t="s">
        <v>4</v>
      </c>
      <c r="AH1234">
        <v>1.51231E-2</v>
      </c>
    </row>
    <row r="1235" spans="1:60" x14ac:dyDescent="0.25">
      <c r="A1235" t="str">
        <f t="shared" si="19"/>
        <v>feynman_test_2_21962</v>
      </c>
      <c r="B1235" t="s">
        <v>143</v>
      </c>
      <c r="C1235" t="s">
        <v>189</v>
      </c>
      <c r="D1235">
        <v>7200</v>
      </c>
      <c r="E1235" t="s">
        <v>190</v>
      </c>
      <c r="F1235">
        <v>1000000</v>
      </c>
      <c r="G1235" t="s">
        <v>191</v>
      </c>
      <c r="H1235">
        <v>21962</v>
      </c>
      <c r="I1235" t="s">
        <v>192</v>
      </c>
      <c r="J1235">
        <v>1E-3</v>
      </c>
      <c r="K1235" t="s">
        <v>3</v>
      </c>
      <c r="L1235">
        <v>0.63413189999999997</v>
      </c>
      <c r="M1235" t="s">
        <v>2</v>
      </c>
      <c r="N1235">
        <v>1.2288326999999999</v>
      </c>
      <c r="O1235" t="s">
        <v>17</v>
      </c>
      <c r="P1235">
        <v>127</v>
      </c>
      <c r="Q1235" t="s">
        <v>0</v>
      </c>
      <c r="R1235">
        <v>7201.8</v>
      </c>
      <c r="S1235" t="s">
        <v>152</v>
      </c>
      <c r="T1235">
        <v>11</v>
      </c>
      <c r="U1235" t="s">
        <v>153</v>
      </c>
      <c r="V1235">
        <v>225</v>
      </c>
      <c r="W1235" t="s">
        <v>151</v>
      </c>
      <c r="X1235">
        <v>976859</v>
      </c>
      <c r="Y1235" t="s">
        <v>1</v>
      </c>
      <c r="Z1235" t="e" cm="1">
        <f t="array" aca="1" ref="Z1235" ca="1">-0.7979191003303+((0.7599266407827*X1)*pow(LOG((X2+X4)),-1))+(((0.6934244598432*X1)*pow(X2,-1))*COS(LOG((pow(X4,X1)*pow(pow(X5,-1),X1)))))+((((-1.3016142455198*X5)*pow(X2,-1))*pow((X2+X4),-1))*COS(LOG((pow(pow(X5,-1),(2*X1))*pow((3.1415926535898+X4),(2*X1))))))+(((((102.729295651786*X1)*pow(X5,-2))*pow((1+X4),-4))*pow((-1+(-1*x0)),2))*pow((pow(X5,-1)+(X2*pow(X4,-1))),-4))+(((((0.0650820279575*x0)*X4)*X5)*pow(X2,-1))*COS(LOG((pow(X4,(2*X1))*pow(pow(X5,-1),(2*X1))))))</f>
        <v>#NAME?</v>
      </c>
      <c r="AA1235" t="s">
        <v>512</v>
      </c>
      <c r="AB1235" t="s">
        <v>3259</v>
      </c>
      <c r="AC1235" t="s">
        <v>421</v>
      </c>
      <c r="AD1235" t="s">
        <v>3260</v>
      </c>
      <c r="AE1235" t="s">
        <v>421</v>
      </c>
      <c r="AF1235" t="s">
        <v>3261</v>
      </c>
      <c r="AG1235" t="s">
        <v>418</v>
      </c>
      <c r="AH1235" t="s">
        <v>3262</v>
      </c>
      <c r="AI1235" t="s">
        <v>421</v>
      </c>
      <c r="AJ1235" t="s">
        <v>3263</v>
      </c>
      <c r="AK1235" t="s">
        <v>421</v>
      </c>
      <c r="AL1235" t="s">
        <v>3264</v>
      </c>
      <c r="AM1235" t="s">
        <v>421</v>
      </c>
      <c r="AN1235" t="s">
        <v>3265</v>
      </c>
      <c r="AO1235" t="s">
        <v>421</v>
      </c>
      <c r="AP1235" t="s">
        <v>3266</v>
      </c>
      <c r="AQ1235" t="s">
        <v>418</v>
      </c>
      <c r="AR1235" t="s">
        <v>3267</v>
      </c>
      <c r="AS1235" t="s">
        <v>421</v>
      </c>
      <c r="AT1235" t="s">
        <v>3268</v>
      </c>
      <c r="AU1235" t="s">
        <v>421</v>
      </c>
      <c r="AV1235" t="s">
        <v>496</v>
      </c>
      <c r="AW1235" t="s">
        <v>418</v>
      </c>
      <c r="AX1235">
        <v>0.7979191003303</v>
      </c>
      <c r="AY1235" t="s">
        <v>5</v>
      </c>
      <c r="AZ1235">
        <v>0.71188439999999997</v>
      </c>
      <c r="BA1235" t="s">
        <v>4</v>
      </c>
      <c r="BB1235">
        <v>1.0701212</v>
      </c>
    </row>
    <row r="1236" spans="1:60" x14ac:dyDescent="0.25">
      <c r="A1236" t="str">
        <f t="shared" si="19"/>
        <v>feynman_I_34_14_14423</v>
      </c>
      <c r="B1236" t="s">
        <v>51</v>
      </c>
      <c r="C1236" t="s">
        <v>189</v>
      </c>
      <c r="D1236">
        <v>7200</v>
      </c>
      <c r="E1236" t="s">
        <v>190</v>
      </c>
      <c r="F1236">
        <v>1000000</v>
      </c>
      <c r="G1236" t="s">
        <v>191</v>
      </c>
      <c r="H1236">
        <v>14423</v>
      </c>
      <c r="I1236" t="s">
        <v>192</v>
      </c>
      <c r="J1236">
        <v>1E-3</v>
      </c>
      <c r="K1236" t="s">
        <v>3</v>
      </c>
      <c r="L1236">
        <v>0.99999340000000003</v>
      </c>
      <c r="M1236" t="s">
        <v>2</v>
      </c>
      <c r="N1236">
        <v>4.1697000000000001E-3</v>
      </c>
      <c r="O1236" t="s">
        <v>17</v>
      </c>
      <c r="P1236">
        <v>18</v>
      </c>
      <c r="Q1236" t="s">
        <v>0</v>
      </c>
      <c r="R1236">
        <v>4969.5</v>
      </c>
      <c r="S1236" t="s">
        <v>152</v>
      </c>
      <c r="T1236">
        <v>7</v>
      </c>
      <c r="U1236" t="s">
        <v>153</v>
      </c>
      <c r="V1236">
        <v>843</v>
      </c>
      <c r="W1236" t="s">
        <v>151</v>
      </c>
      <c r="X1236">
        <v>1000137</v>
      </c>
      <c r="Y1236" t="s">
        <v>1</v>
      </c>
      <c r="Z1236" t="s">
        <v>3269</v>
      </c>
      <c r="AA1236" t="s">
        <v>512</v>
      </c>
      <c r="AB1236" t="s">
        <v>3270</v>
      </c>
      <c r="AC1236" t="s">
        <v>421</v>
      </c>
      <c r="AD1236" t="s">
        <v>457</v>
      </c>
      <c r="AE1236" t="s">
        <v>421</v>
      </c>
      <c r="AF1236" t="s">
        <v>3271</v>
      </c>
      <c r="AG1236" t="s">
        <v>5</v>
      </c>
      <c r="AH1236">
        <v>0.99999380000000004</v>
      </c>
      <c r="AI1236" t="s">
        <v>4</v>
      </c>
      <c r="AJ1236">
        <v>4.0251999999999996E-3</v>
      </c>
    </row>
    <row r="1237" spans="1:60" x14ac:dyDescent="0.25">
      <c r="A1237" t="str">
        <f t="shared" si="19"/>
        <v>feynman_test_7_28020</v>
      </c>
      <c r="B1237" t="s">
        <v>118</v>
      </c>
      <c r="C1237" t="s">
        <v>189</v>
      </c>
      <c r="D1237">
        <v>7200</v>
      </c>
      <c r="E1237" t="s">
        <v>190</v>
      </c>
      <c r="F1237">
        <v>1000000</v>
      </c>
      <c r="G1237" t="s">
        <v>191</v>
      </c>
      <c r="H1237">
        <v>28020</v>
      </c>
      <c r="I1237" t="s">
        <v>192</v>
      </c>
      <c r="J1237">
        <v>1E-3</v>
      </c>
      <c r="K1237" t="s">
        <v>3</v>
      </c>
      <c r="L1237">
        <v>0.99997899999999995</v>
      </c>
      <c r="M1237" t="s">
        <v>2</v>
      </c>
      <c r="N1237">
        <v>5.6585999999999997E-3</v>
      </c>
      <c r="O1237" t="s">
        <v>17</v>
      </c>
      <c r="P1237">
        <v>26</v>
      </c>
      <c r="Q1237" t="s">
        <v>0</v>
      </c>
      <c r="R1237">
        <v>4620.3999999999996</v>
      </c>
      <c r="S1237" t="s">
        <v>152</v>
      </c>
      <c r="T1237">
        <v>4</v>
      </c>
      <c r="U1237" t="s">
        <v>153</v>
      </c>
      <c r="V1237">
        <v>1125</v>
      </c>
      <c r="W1237" t="s">
        <v>151</v>
      </c>
      <c r="X1237">
        <v>1001339</v>
      </c>
      <c r="Y1237" t="s">
        <v>1</v>
      </c>
      <c r="Z1237" t="s">
        <v>3272</v>
      </c>
      <c r="AA1237" t="s">
        <v>512</v>
      </c>
      <c r="AB1237" t="s">
        <v>3273</v>
      </c>
      <c r="AC1237" t="s">
        <v>421</v>
      </c>
      <c r="AD1237" t="s">
        <v>472</v>
      </c>
      <c r="AE1237" t="s">
        <v>421</v>
      </c>
      <c r="AF1237" t="s">
        <v>3274</v>
      </c>
      <c r="AG1237" t="s">
        <v>5</v>
      </c>
      <c r="AH1237">
        <v>0.99997899999999995</v>
      </c>
      <c r="AI1237" t="s">
        <v>4</v>
      </c>
      <c r="AJ1237">
        <v>5.6493999999999997E-3</v>
      </c>
    </row>
    <row r="1238" spans="1:60" x14ac:dyDescent="0.25">
      <c r="A1238" t="str">
        <f t="shared" si="19"/>
        <v>feynman_I_30_3_28020</v>
      </c>
      <c r="B1238" t="s">
        <v>64</v>
      </c>
      <c r="C1238" t="s">
        <v>189</v>
      </c>
      <c r="D1238">
        <v>7200</v>
      </c>
      <c r="E1238" t="s">
        <v>190</v>
      </c>
      <c r="F1238">
        <v>1000000</v>
      </c>
      <c r="G1238" t="s">
        <v>191</v>
      </c>
      <c r="H1238">
        <v>28020</v>
      </c>
      <c r="I1238" t="s">
        <v>192</v>
      </c>
      <c r="J1238">
        <v>1E-3</v>
      </c>
      <c r="K1238" t="s">
        <v>3</v>
      </c>
      <c r="L1238">
        <v>0.99974249999999998</v>
      </c>
      <c r="M1238" t="s">
        <v>2</v>
      </c>
      <c r="N1238">
        <v>4.1345300000000001E-2</v>
      </c>
      <c r="O1238" t="s">
        <v>17</v>
      </c>
      <c r="P1238">
        <v>46</v>
      </c>
      <c r="Q1238" t="s">
        <v>0</v>
      </c>
      <c r="R1238">
        <v>6647.2</v>
      </c>
      <c r="S1238" t="s">
        <v>152</v>
      </c>
      <c r="T1238">
        <v>13</v>
      </c>
      <c r="U1238" t="s">
        <v>153</v>
      </c>
      <c r="V1238">
        <v>347</v>
      </c>
      <c r="W1238" t="s">
        <v>151</v>
      </c>
      <c r="X1238">
        <v>1000007</v>
      </c>
      <c r="Y1238" t="s">
        <v>1</v>
      </c>
      <c r="Z1238" t="s">
        <v>3275</v>
      </c>
      <c r="AA1238" t="s">
        <v>512</v>
      </c>
      <c r="AB1238" t="s">
        <v>3276</v>
      </c>
      <c r="AC1238" t="s">
        <v>418</v>
      </c>
      <c r="AD1238" t="s">
        <v>3277</v>
      </c>
      <c r="AE1238" t="s">
        <v>418</v>
      </c>
      <c r="AF1238" t="s">
        <v>3278</v>
      </c>
      <c r="AG1238" t="s">
        <v>421</v>
      </c>
      <c r="AH1238" t="s">
        <v>3279</v>
      </c>
      <c r="AI1238" t="s">
        <v>421</v>
      </c>
      <c r="AJ1238" t="s">
        <v>3280</v>
      </c>
      <c r="AK1238" t="s">
        <v>5</v>
      </c>
      <c r="AL1238">
        <v>0.99973699999999999</v>
      </c>
      <c r="AM1238" t="s">
        <v>4</v>
      </c>
      <c r="AN1238">
        <v>4.1741599999999997E-2</v>
      </c>
    </row>
    <row r="1239" spans="1:60" x14ac:dyDescent="0.25">
      <c r="A1239" t="str">
        <f t="shared" si="19"/>
        <v>feynman_II_11_28_14423</v>
      </c>
      <c r="B1239" t="s">
        <v>45</v>
      </c>
      <c r="C1239" t="s">
        <v>189</v>
      </c>
      <c r="D1239">
        <v>7200</v>
      </c>
      <c r="E1239" t="s">
        <v>190</v>
      </c>
      <c r="F1239">
        <v>1000000</v>
      </c>
      <c r="G1239" t="s">
        <v>191</v>
      </c>
      <c r="H1239">
        <v>14423</v>
      </c>
      <c r="I1239" t="s">
        <v>192</v>
      </c>
      <c r="J1239">
        <v>1E-3</v>
      </c>
      <c r="K1239" t="s">
        <v>3</v>
      </c>
      <c r="L1239">
        <v>0.99998810000000005</v>
      </c>
      <c r="M1239" t="s">
        <v>2</v>
      </c>
      <c r="N1239">
        <v>1.0016000000000001E-3</v>
      </c>
      <c r="O1239" t="s">
        <v>17</v>
      </c>
      <c r="P1239">
        <v>10</v>
      </c>
      <c r="Q1239" t="s">
        <v>0</v>
      </c>
      <c r="R1239">
        <v>4028.8</v>
      </c>
      <c r="S1239" t="s">
        <v>152</v>
      </c>
      <c r="T1239">
        <v>7</v>
      </c>
      <c r="U1239" t="s">
        <v>153</v>
      </c>
      <c r="V1239">
        <v>1363</v>
      </c>
      <c r="W1239" t="s">
        <v>151</v>
      </c>
      <c r="X1239">
        <v>1000349</v>
      </c>
      <c r="Y1239" t="s">
        <v>1</v>
      </c>
      <c r="Z1239" t="e" cm="1">
        <f t="array" aca="1" ref="Z1239" ca="1">-0.2379484143179+(1.2394907976914*pow(2.2,(x0*X1)))</f>
        <v>#NAME?</v>
      </c>
      <c r="AA1239" t="s">
        <v>512</v>
      </c>
      <c r="AB1239" t="s">
        <v>3281</v>
      </c>
      <c r="AC1239" t="s">
        <v>418</v>
      </c>
      <c r="AD1239">
        <v>0.23794841431790001</v>
      </c>
      <c r="AE1239" t="s">
        <v>5</v>
      </c>
      <c r="AF1239">
        <v>0.99998819999999999</v>
      </c>
      <c r="AG1239" t="s">
        <v>4</v>
      </c>
      <c r="AH1239">
        <v>1.0004E-3</v>
      </c>
    </row>
    <row r="1240" spans="1:60" x14ac:dyDescent="0.25">
      <c r="A1240" t="str">
        <f t="shared" si="19"/>
        <v>feynman_I_29_4_28020</v>
      </c>
      <c r="B1240" t="s">
        <v>38</v>
      </c>
      <c r="C1240" t="s">
        <v>189</v>
      </c>
      <c r="D1240">
        <v>7200</v>
      </c>
      <c r="E1240" t="s">
        <v>190</v>
      </c>
      <c r="F1240">
        <v>1000000</v>
      </c>
      <c r="G1240" t="s">
        <v>191</v>
      </c>
      <c r="H1240">
        <v>28020</v>
      </c>
      <c r="I1240" t="s">
        <v>192</v>
      </c>
      <c r="J1240">
        <v>1E-3</v>
      </c>
      <c r="K1240" t="s">
        <v>3</v>
      </c>
      <c r="L1240">
        <v>1</v>
      </c>
      <c r="M1240" t="s">
        <v>2</v>
      </c>
      <c r="N1240">
        <v>0</v>
      </c>
      <c r="O1240" t="s">
        <v>17</v>
      </c>
      <c r="P1240">
        <v>8</v>
      </c>
      <c r="Q1240" t="s">
        <v>0</v>
      </c>
      <c r="R1240">
        <v>2.9</v>
      </c>
      <c r="S1240" t="s">
        <v>152</v>
      </c>
      <c r="T1240">
        <v>1</v>
      </c>
      <c r="U1240" t="s">
        <v>153</v>
      </c>
      <c r="V1240">
        <v>2</v>
      </c>
      <c r="W1240" t="s">
        <v>151</v>
      </c>
      <c r="X1240">
        <v>798</v>
      </c>
      <c r="Y1240" t="s">
        <v>1</v>
      </c>
      <c r="Z1240" t="s">
        <v>521</v>
      </c>
      <c r="AA1240" t="s">
        <v>512</v>
      </c>
      <c r="AB1240" t="s">
        <v>522</v>
      </c>
      <c r="AC1240" t="s">
        <v>5</v>
      </c>
      <c r="AD1240">
        <v>1</v>
      </c>
      <c r="AE1240" t="s">
        <v>4</v>
      </c>
      <c r="AF1240">
        <v>0</v>
      </c>
    </row>
    <row r="1241" spans="1:60" x14ac:dyDescent="0.25">
      <c r="A1241" t="str">
        <f t="shared" si="19"/>
        <v>feynman_III_7_38_28020</v>
      </c>
      <c r="B1241" t="s">
        <v>76</v>
      </c>
      <c r="C1241" t="s">
        <v>189</v>
      </c>
      <c r="D1241">
        <v>7200</v>
      </c>
      <c r="E1241" t="s">
        <v>190</v>
      </c>
      <c r="F1241">
        <v>1000000</v>
      </c>
      <c r="G1241" t="s">
        <v>191</v>
      </c>
      <c r="H1241">
        <v>28020</v>
      </c>
      <c r="I1241" t="s">
        <v>192</v>
      </c>
      <c r="J1241">
        <v>1E-3</v>
      </c>
      <c r="K1241" t="s">
        <v>3</v>
      </c>
      <c r="L1241">
        <v>1</v>
      </c>
      <c r="M1241" t="s">
        <v>2</v>
      </c>
      <c r="N1241">
        <v>0</v>
      </c>
      <c r="O1241" t="s">
        <v>17</v>
      </c>
      <c r="P1241">
        <v>10</v>
      </c>
      <c r="Q1241" t="s">
        <v>0</v>
      </c>
      <c r="R1241">
        <v>6.5</v>
      </c>
      <c r="S1241" t="s">
        <v>152</v>
      </c>
      <c r="T1241">
        <v>1</v>
      </c>
      <c r="U1241" t="s">
        <v>153</v>
      </c>
      <c r="V1241">
        <v>3</v>
      </c>
      <c r="W1241" t="s">
        <v>151</v>
      </c>
      <c r="X1241">
        <v>1543</v>
      </c>
      <c r="Y1241" t="s">
        <v>1</v>
      </c>
      <c r="Z1241" t="s">
        <v>537</v>
      </c>
      <c r="AA1241" t="s">
        <v>512</v>
      </c>
      <c r="AB1241" t="s">
        <v>538</v>
      </c>
      <c r="AC1241" t="s">
        <v>5</v>
      </c>
      <c r="AD1241">
        <v>1</v>
      </c>
      <c r="AE1241" t="s">
        <v>4</v>
      </c>
      <c r="AF1241">
        <v>0</v>
      </c>
    </row>
    <row r="1242" spans="1:60" x14ac:dyDescent="0.25">
      <c r="A1242" t="str">
        <f t="shared" si="19"/>
        <v>feynman_I_18_14_28020</v>
      </c>
      <c r="B1242" t="s">
        <v>111</v>
      </c>
      <c r="C1242" t="s">
        <v>189</v>
      </c>
      <c r="D1242">
        <v>7200</v>
      </c>
      <c r="E1242" t="s">
        <v>190</v>
      </c>
      <c r="F1242">
        <v>1000000</v>
      </c>
      <c r="G1242" t="s">
        <v>191</v>
      </c>
      <c r="H1242">
        <v>28020</v>
      </c>
      <c r="I1242" t="s">
        <v>192</v>
      </c>
      <c r="J1242">
        <v>1E-3</v>
      </c>
      <c r="K1242" t="s">
        <v>3</v>
      </c>
      <c r="L1242">
        <v>1</v>
      </c>
      <c r="M1242" t="s">
        <v>2</v>
      </c>
      <c r="N1242">
        <v>0</v>
      </c>
      <c r="O1242" t="s">
        <v>17</v>
      </c>
      <c r="P1242">
        <v>13</v>
      </c>
      <c r="Q1242" t="s">
        <v>0</v>
      </c>
      <c r="R1242">
        <v>13</v>
      </c>
      <c r="S1242" t="s">
        <v>152</v>
      </c>
      <c r="T1242">
        <v>1</v>
      </c>
      <c r="U1242" t="s">
        <v>153</v>
      </c>
      <c r="V1242">
        <v>5</v>
      </c>
      <c r="W1242" t="s">
        <v>151</v>
      </c>
      <c r="X1242">
        <v>3555</v>
      </c>
      <c r="Y1242" t="s">
        <v>1</v>
      </c>
      <c r="Z1242" t="s">
        <v>746</v>
      </c>
      <c r="AA1242" t="s">
        <v>512</v>
      </c>
      <c r="AB1242" t="s">
        <v>747</v>
      </c>
      <c r="AC1242" t="s">
        <v>5</v>
      </c>
      <c r="AD1242">
        <v>1</v>
      </c>
      <c r="AE1242" t="s">
        <v>4</v>
      </c>
      <c r="AF1242">
        <v>0</v>
      </c>
    </row>
    <row r="1243" spans="1:60" x14ac:dyDescent="0.25">
      <c r="A1243" t="str">
        <f t="shared" si="19"/>
        <v>feynman_III_13_18_28020</v>
      </c>
      <c r="B1243" t="s">
        <v>114</v>
      </c>
      <c r="C1243" t="s">
        <v>189</v>
      </c>
      <c r="D1243">
        <v>7200</v>
      </c>
      <c r="E1243" t="s">
        <v>190</v>
      </c>
      <c r="F1243">
        <v>1000000</v>
      </c>
      <c r="G1243" t="s">
        <v>191</v>
      </c>
      <c r="H1243">
        <v>28020</v>
      </c>
      <c r="I1243" t="s">
        <v>192</v>
      </c>
      <c r="J1243">
        <v>1E-3</v>
      </c>
      <c r="K1243" t="s">
        <v>3</v>
      </c>
      <c r="L1243">
        <v>1</v>
      </c>
      <c r="M1243" t="s">
        <v>2</v>
      </c>
      <c r="N1243">
        <v>0</v>
      </c>
      <c r="O1243" t="s">
        <v>17</v>
      </c>
      <c r="P1243">
        <v>16</v>
      </c>
      <c r="Q1243" t="s">
        <v>0</v>
      </c>
      <c r="R1243">
        <v>14.3</v>
      </c>
      <c r="S1243" t="s">
        <v>152</v>
      </c>
      <c r="T1243">
        <v>1</v>
      </c>
      <c r="U1243" t="s">
        <v>153</v>
      </c>
      <c r="V1243">
        <v>5</v>
      </c>
      <c r="W1243" t="s">
        <v>151</v>
      </c>
      <c r="X1243">
        <v>3783</v>
      </c>
      <c r="Y1243" t="s">
        <v>1</v>
      </c>
      <c r="Z1243" t="s">
        <v>807</v>
      </c>
      <c r="AA1243" t="s">
        <v>512</v>
      </c>
      <c r="AB1243" t="s">
        <v>572</v>
      </c>
      <c r="AC1243" t="s">
        <v>421</v>
      </c>
      <c r="AD1243" s="7">
        <v>1E-13</v>
      </c>
      <c r="AE1243" t="s">
        <v>5</v>
      </c>
      <c r="AF1243">
        <v>1</v>
      </c>
      <c r="AG1243" t="s">
        <v>4</v>
      </c>
      <c r="AH1243">
        <v>0</v>
      </c>
    </row>
    <row r="1244" spans="1:60" x14ac:dyDescent="0.25">
      <c r="A1244" t="str">
        <f t="shared" si="19"/>
        <v>feynman_test_16_14423</v>
      </c>
      <c r="B1244" t="s">
        <v>140</v>
      </c>
      <c r="C1244" t="s">
        <v>189</v>
      </c>
      <c r="D1244">
        <v>7200</v>
      </c>
      <c r="E1244" t="s">
        <v>190</v>
      </c>
      <c r="F1244">
        <v>1000000</v>
      </c>
      <c r="G1244" t="s">
        <v>191</v>
      </c>
      <c r="H1244">
        <v>14423</v>
      </c>
      <c r="I1244" t="s">
        <v>192</v>
      </c>
      <c r="J1244">
        <v>1E-3</v>
      </c>
      <c r="K1244" t="s">
        <v>3</v>
      </c>
      <c r="L1244">
        <v>0.99929460000000003</v>
      </c>
      <c r="M1244" t="s">
        <v>2</v>
      </c>
      <c r="N1244">
        <v>0.75817679999999998</v>
      </c>
      <c r="O1244" t="s">
        <v>17</v>
      </c>
      <c r="P1244">
        <v>103</v>
      </c>
      <c r="Q1244" t="s">
        <v>0</v>
      </c>
      <c r="R1244">
        <v>7203</v>
      </c>
      <c r="S1244" t="s">
        <v>152</v>
      </c>
      <c r="T1244">
        <v>11</v>
      </c>
      <c r="U1244" t="s">
        <v>153</v>
      </c>
      <c r="V1244">
        <v>146</v>
      </c>
      <c r="W1244" t="s">
        <v>151</v>
      </c>
      <c r="X1244">
        <v>847927</v>
      </c>
      <c r="Y1244" t="s">
        <v>1</v>
      </c>
      <c r="Z1244" t="s">
        <v>3282</v>
      </c>
      <c r="AA1244" t="s">
        <v>512</v>
      </c>
      <c r="AB1244" t="s">
        <v>3283</v>
      </c>
      <c r="AC1244" t="s">
        <v>421</v>
      </c>
      <c r="AD1244" t="s">
        <v>3284</v>
      </c>
      <c r="AE1244" t="s">
        <v>421</v>
      </c>
      <c r="AF1244" t="s">
        <v>3285</v>
      </c>
      <c r="AG1244" t="s">
        <v>421</v>
      </c>
      <c r="AH1244" t="s">
        <v>3286</v>
      </c>
      <c r="AI1244" t="s">
        <v>421</v>
      </c>
      <c r="AJ1244" t="s">
        <v>3266</v>
      </c>
      <c r="AK1244" t="s">
        <v>421</v>
      </c>
      <c r="AL1244" t="s">
        <v>3287</v>
      </c>
      <c r="AM1244" t="s">
        <v>421</v>
      </c>
      <c r="AN1244" t="s">
        <v>3288</v>
      </c>
      <c r="AO1244" t="s">
        <v>421</v>
      </c>
      <c r="AP1244" t="s">
        <v>474</v>
      </c>
      <c r="AQ1244" t="s">
        <v>421</v>
      </c>
      <c r="AR1244" t="s">
        <v>1503</v>
      </c>
      <c r="AS1244" t="s">
        <v>418</v>
      </c>
      <c r="AT1244" t="s">
        <v>3289</v>
      </c>
      <c r="AU1244" t="s">
        <v>421</v>
      </c>
      <c r="AV1244" t="s">
        <v>3290</v>
      </c>
      <c r="AW1244" t="s">
        <v>421</v>
      </c>
      <c r="AX1244" t="s">
        <v>3291</v>
      </c>
      <c r="AY1244" t="s">
        <v>418</v>
      </c>
      <c r="AZ1244" t="s">
        <v>3292</v>
      </c>
      <c r="BA1244" t="s">
        <v>421</v>
      </c>
      <c r="BB1244" t="s">
        <v>496</v>
      </c>
      <c r="BC1244" t="s">
        <v>421</v>
      </c>
      <c r="BD1244">
        <v>2.7195795809247998</v>
      </c>
      <c r="BE1244" t="s">
        <v>5</v>
      </c>
      <c r="BF1244">
        <v>0.99930850000000004</v>
      </c>
      <c r="BG1244" t="s">
        <v>4</v>
      </c>
      <c r="BH1244">
        <v>0.75120540000000002</v>
      </c>
    </row>
    <row r="1245" spans="1:60" x14ac:dyDescent="0.25">
      <c r="A1245" t="str">
        <f t="shared" si="19"/>
        <v>feynman_I_6_2a_21962</v>
      </c>
      <c r="B1245" t="s">
        <v>32</v>
      </c>
      <c r="C1245" t="s">
        <v>189</v>
      </c>
      <c r="D1245">
        <v>7200</v>
      </c>
      <c r="E1245" t="s">
        <v>190</v>
      </c>
      <c r="F1245">
        <v>1000000</v>
      </c>
      <c r="G1245" t="s">
        <v>191</v>
      </c>
      <c r="H1245">
        <v>21962</v>
      </c>
      <c r="I1245" t="s">
        <v>192</v>
      </c>
      <c r="J1245">
        <v>1E-3</v>
      </c>
      <c r="K1245" t="s">
        <v>3</v>
      </c>
      <c r="L1245">
        <v>0.99980159999999996</v>
      </c>
      <c r="M1245" t="s">
        <v>2</v>
      </c>
      <c r="N1245">
        <v>9.882999999999999E-4</v>
      </c>
      <c r="O1245" t="s">
        <v>17</v>
      </c>
      <c r="P1245">
        <v>10</v>
      </c>
      <c r="Q1245" t="s">
        <v>0</v>
      </c>
      <c r="R1245">
        <v>7203.1</v>
      </c>
      <c r="S1245" t="s">
        <v>152</v>
      </c>
      <c r="T1245">
        <v>34</v>
      </c>
      <c r="U1245" t="s">
        <v>153</v>
      </c>
      <c r="V1245">
        <v>1777</v>
      </c>
      <c r="W1245" t="s">
        <v>151</v>
      </c>
      <c r="X1245">
        <v>766910</v>
      </c>
      <c r="Y1245" t="s">
        <v>1</v>
      </c>
      <c r="Z1245" t="e" cm="1">
        <f t="array" aca="1" ref="Z1245" ca="1">-0.007508503002+(0.2504763930468*pow(x0,(-1*x0)))</f>
        <v>#NAME?</v>
      </c>
      <c r="AA1245" t="s">
        <v>512</v>
      </c>
      <c r="AB1245">
        <v>-7.5085030019999997E-3</v>
      </c>
      <c r="AC1245" t="s">
        <v>421</v>
      </c>
      <c r="AD1245" t="s">
        <v>3293</v>
      </c>
      <c r="AE1245" t="s">
        <v>5</v>
      </c>
      <c r="AF1245">
        <v>0.99979430000000002</v>
      </c>
      <c r="AG1245" t="s">
        <v>4</v>
      </c>
      <c r="AH1245">
        <v>9.9879999999999999E-4</v>
      </c>
    </row>
    <row r="1246" spans="1:60" x14ac:dyDescent="0.25">
      <c r="A1246" t="str">
        <f t="shared" si="19"/>
        <v>feynman_II_8_31_14423</v>
      </c>
      <c r="B1246" t="s">
        <v>42</v>
      </c>
      <c r="C1246" t="s">
        <v>189</v>
      </c>
      <c r="D1246">
        <v>7200</v>
      </c>
      <c r="E1246" t="s">
        <v>190</v>
      </c>
      <c r="F1246">
        <v>1000000</v>
      </c>
      <c r="G1246" t="s">
        <v>191</v>
      </c>
      <c r="H1246">
        <v>14423</v>
      </c>
      <c r="I1246" t="s">
        <v>192</v>
      </c>
      <c r="J1246">
        <v>1E-3</v>
      </c>
      <c r="K1246" t="s">
        <v>3</v>
      </c>
      <c r="L1246">
        <v>1</v>
      </c>
      <c r="M1246" t="s">
        <v>2</v>
      </c>
      <c r="N1246">
        <v>0</v>
      </c>
      <c r="O1246" t="s">
        <v>17</v>
      </c>
      <c r="P1246">
        <v>8</v>
      </c>
      <c r="Q1246" t="s">
        <v>0</v>
      </c>
      <c r="R1246">
        <v>5</v>
      </c>
      <c r="S1246" t="s">
        <v>152</v>
      </c>
      <c r="T1246">
        <v>1</v>
      </c>
      <c r="U1246" t="s">
        <v>153</v>
      </c>
      <c r="V1246">
        <v>3</v>
      </c>
      <c r="W1246" t="s">
        <v>151</v>
      </c>
      <c r="X1246">
        <v>1331</v>
      </c>
      <c r="Y1246" t="s">
        <v>1</v>
      </c>
      <c r="Z1246" t="s">
        <v>523</v>
      </c>
      <c r="AA1246" t="s">
        <v>512</v>
      </c>
      <c r="AB1246" t="s">
        <v>524</v>
      </c>
      <c r="AC1246" t="s">
        <v>5</v>
      </c>
      <c r="AD1246">
        <v>1</v>
      </c>
      <c r="AE1246" t="s">
        <v>4</v>
      </c>
      <c r="AF1246">
        <v>0</v>
      </c>
    </row>
    <row r="1247" spans="1:60" x14ac:dyDescent="0.25">
      <c r="A1247" t="str">
        <f t="shared" si="19"/>
        <v>feynman_I_18_12_14423</v>
      </c>
      <c r="B1247" t="s">
        <v>78</v>
      </c>
      <c r="C1247" t="s">
        <v>189</v>
      </c>
      <c r="D1247">
        <v>7200</v>
      </c>
      <c r="E1247" t="s">
        <v>190</v>
      </c>
      <c r="F1247">
        <v>1000000</v>
      </c>
      <c r="G1247" t="s">
        <v>191</v>
      </c>
      <c r="H1247">
        <v>14423</v>
      </c>
      <c r="I1247" t="s">
        <v>192</v>
      </c>
      <c r="J1247">
        <v>1E-3</v>
      </c>
      <c r="K1247" t="s">
        <v>3</v>
      </c>
      <c r="L1247">
        <v>1</v>
      </c>
      <c r="M1247" t="s">
        <v>2</v>
      </c>
      <c r="N1247">
        <v>0</v>
      </c>
      <c r="O1247" t="s">
        <v>17</v>
      </c>
      <c r="P1247">
        <v>11</v>
      </c>
      <c r="Q1247" t="s">
        <v>0</v>
      </c>
      <c r="R1247">
        <v>8.1999999999999993</v>
      </c>
      <c r="S1247" t="s">
        <v>152</v>
      </c>
      <c r="T1247">
        <v>1</v>
      </c>
      <c r="U1247" t="s">
        <v>153</v>
      </c>
      <c r="V1247">
        <v>4</v>
      </c>
      <c r="W1247" t="s">
        <v>151</v>
      </c>
      <c r="X1247">
        <v>2272</v>
      </c>
      <c r="Y1247" t="s">
        <v>1</v>
      </c>
      <c r="Z1247" t="s">
        <v>541</v>
      </c>
      <c r="AA1247" t="s">
        <v>512</v>
      </c>
      <c r="AB1247" t="s">
        <v>542</v>
      </c>
      <c r="AC1247" t="s">
        <v>5</v>
      </c>
      <c r="AD1247">
        <v>1</v>
      </c>
      <c r="AE1247" t="s">
        <v>4</v>
      </c>
      <c r="AF1247">
        <v>0</v>
      </c>
    </row>
    <row r="1248" spans="1:60" x14ac:dyDescent="0.25">
      <c r="A1248" t="str">
        <f t="shared" si="19"/>
        <v>feynman_III_21_20_14423</v>
      </c>
      <c r="B1248" t="s">
        <v>109</v>
      </c>
      <c r="C1248" t="s">
        <v>189</v>
      </c>
      <c r="D1248">
        <v>7200</v>
      </c>
      <c r="E1248" t="s">
        <v>190</v>
      </c>
      <c r="F1248">
        <v>1000000</v>
      </c>
      <c r="G1248" t="s">
        <v>191</v>
      </c>
      <c r="H1248">
        <v>14423</v>
      </c>
      <c r="I1248" t="s">
        <v>192</v>
      </c>
      <c r="J1248">
        <v>1E-3</v>
      </c>
      <c r="K1248" t="s">
        <v>3</v>
      </c>
      <c r="L1248">
        <v>1</v>
      </c>
      <c r="M1248" t="s">
        <v>2</v>
      </c>
      <c r="N1248">
        <v>0</v>
      </c>
      <c r="O1248" t="s">
        <v>17</v>
      </c>
      <c r="P1248">
        <v>12</v>
      </c>
      <c r="Q1248" t="s">
        <v>0</v>
      </c>
      <c r="R1248">
        <v>9.8000000000000007</v>
      </c>
      <c r="S1248" t="s">
        <v>152</v>
      </c>
      <c r="T1248">
        <v>1</v>
      </c>
      <c r="U1248" t="s">
        <v>153</v>
      </c>
      <c r="V1248">
        <v>4</v>
      </c>
      <c r="W1248" t="s">
        <v>151</v>
      </c>
      <c r="X1248">
        <v>2665</v>
      </c>
      <c r="Y1248" t="s">
        <v>1</v>
      </c>
      <c r="Z1248" t="s">
        <v>559</v>
      </c>
      <c r="AA1248" t="s">
        <v>512</v>
      </c>
      <c r="AB1248" t="s">
        <v>560</v>
      </c>
      <c r="AC1248" t="s">
        <v>5</v>
      </c>
      <c r="AD1248">
        <v>1</v>
      </c>
      <c r="AE1248" t="s">
        <v>4</v>
      </c>
      <c r="AF1248">
        <v>0</v>
      </c>
    </row>
    <row r="1249" spans="1:42" x14ac:dyDescent="0.25">
      <c r="A1249" t="str">
        <f t="shared" si="19"/>
        <v>feynman_II_34_29b_14423</v>
      </c>
      <c r="B1249" t="s">
        <v>133</v>
      </c>
      <c r="C1249" t="s">
        <v>189</v>
      </c>
      <c r="D1249">
        <v>7200</v>
      </c>
      <c r="E1249" t="s">
        <v>190</v>
      </c>
      <c r="F1249">
        <v>1000000</v>
      </c>
      <c r="G1249" t="s">
        <v>191</v>
      </c>
      <c r="H1249">
        <v>14423</v>
      </c>
      <c r="I1249" t="s">
        <v>192</v>
      </c>
      <c r="J1249">
        <v>1E-3</v>
      </c>
      <c r="K1249" t="s">
        <v>3</v>
      </c>
      <c r="L1249">
        <v>1</v>
      </c>
      <c r="M1249" t="s">
        <v>2</v>
      </c>
      <c r="N1249">
        <v>0</v>
      </c>
      <c r="O1249" t="s">
        <v>17</v>
      </c>
      <c r="P1249">
        <v>14</v>
      </c>
      <c r="Q1249" t="s">
        <v>0</v>
      </c>
      <c r="R1249">
        <v>17.399999999999999</v>
      </c>
      <c r="S1249" t="s">
        <v>152</v>
      </c>
      <c r="T1249">
        <v>1</v>
      </c>
      <c r="U1249" t="s">
        <v>153</v>
      </c>
      <c r="V1249">
        <v>5</v>
      </c>
      <c r="W1249" t="s">
        <v>151</v>
      </c>
      <c r="X1249">
        <v>4469</v>
      </c>
      <c r="Y1249" t="s">
        <v>1</v>
      </c>
      <c r="Z1249" t="s">
        <v>573</v>
      </c>
      <c r="AA1249" t="s">
        <v>512</v>
      </c>
      <c r="AB1249" t="s">
        <v>574</v>
      </c>
      <c r="AC1249" t="s">
        <v>5</v>
      </c>
      <c r="AD1249">
        <v>1</v>
      </c>
      <c r="AE1249" t="s">
        <v>4</v>
      </c>
      <c r="AF1249">
        <v>0</v>
      </c>
    </row>
    <row r="1250" spans="1:42" x14ac:dyDescent="0.25">
      <c r="A1250" t="str">
        <f t="shared" si="19"/>
        <v>strogatz_barmag2_14423</v>
      </c>
      <c r="B1250" t="s">
        <v>24</v>
      </c>
      <c r="C1250" t="s">
        <v>189</v>
      </c>
      <c r="D1250">
        <v>7200</v>
      </c>
      <c r="E1250" t="s">
        <v>190</v>
      </c>
      <c r="F1250">
        <v>1000000</v>
      </c>
      <c r="G1250" t="s">
        <v>191</v>
      </c>
      <c r="H1250">
        <v>14423</v>
      </c>
      <c r="I1250" t="s">
        <v>192</v>
      </c>
      <c r="J1250">
        <v>1E-3</v>
      </c>
      <c r="K1250" t="s">
        <v>3</v>
      </c>
      <c r="L1250">
        <v>1</v>
      </c>
      <c r="M1250" t="s">
        <v>2</v>
      </c>
      <c r="N1250">
        <v>0</v>
      </c>
      <c r="O1250" t="s">
        <v>17</v>
      </c>
      <c r="P1250">
        <v>14</v>
      </c>
      <c r="Q1250" t="s">
        <v>0</v>
      </c>
      <c r="R1250">
        <v>194.4</v>
      </c>
      <c r="S1250" t="s">
        <v>152</v>
      </c>
      <c r="T1250">
        <v>3</v>
      </c>
      <c r="U1250" t="s">
        <v>153</v>
      </c>
      <c r="V1250">
        <v>87</v>
      </c>
      <c r="W1250" t="s">
        <v>151</v>
      </c>
      <c r="X1250">
        <v>111151</v>
      </c>
      <c r="Y1250" t="s">
        <v>1</v>
      </c>
      <c r="Z1250" t="s">
        <v>3294</v>
      </c>
      <c r="AA1250" t="s">
        <v>512</v>
      </c>
      <c r="AB1250">
        <f>-0.9999999999999*SIN(X1)</f>
        <v>0.98358230602814201</v>
      </c>
      <c r="AC1250" t="s">
        <v>418</v>
      </c>
      <c r="AD1250" t="s">
        <v>437</v>
      </c>
      <c r="AE1250" t="s">
        <v>418</v>
      </c>
      <c r="AF1250" t="s">
        <v>438</v>
      </c>
      <c r="AG1250" t="s">
        <v>5</v>
      </c>
      <c r="AH1250">
        <v>1</v>
      </c>
      <c r="AI1250" t="s">
        <v>4</v>
      </c>
      <c r="AJ1250">
        <v>0</v>
      </c>
    </row>
    <row r="1251" spans="1:42" x14ac:dyDescent="0.25">
      <c r="A1251" t="str">
        <f t="shared" si="19"/>
        <v>feynman_II_6_11_14423</v>
      </c>
      <c r="B1251" t="s">
        <v>116</v>
      </c>
      <c r="C1251" t="s">
        <v>189</v>
      </c>
      <c r="D1251">
        <v>7200</v>
      </c>
      <c r="E1251" t="s">
        <v>190</v>
      </c>
      <c r="F1251">
        <v>1000000</v>
      </c>
      <c r="G1251" t="s">
        <v>191</v>
      </c>
      <c r="H1251">
        <v>14423</v>
      </c>
      <c r="I1251" t="s">
        <v>192</v>
      </c>
      <c r="J1251">
        <v>1E-3</v>
      </c>
      <c r="K1251" t="s">
        <v>3</v>
      </c>
      <c r="L1251">
        <v>1</v>
      </c>
      <c r="M1251" t="s">
        <v>2</v>
      </c>
      <c r="N1251">
        <v>0</v>
      </c>
      <c r="O1251" t="s">
        <v>17</v>
      </c>
      <c r="P1251">
        <v>15</v>
      </c>
      <c r="Q1251" t="s">
        <v>0</v>
      </c>
      <c r="R1251">
        <v>75.3</v>
      </c>
      <c r="S1251" t="s">
        <v>152</v>
      </c>
      <c r="T1251">
        <v>1</v>
      </c>
      <c r="U1251" t="s">
        <v>153</v>
      </c>
      <c r="V1251">
        <v>10</v>
      </c>
      <c r="W1251" t="s">
        <v>151</v>
      </c>
      <c r="X1251">
        <v>14663</v>
      </c>
      <c r="Y1251" t="s">
        <v>1</v>
      </c>
      <c r="Z1251" t="s">
        <v>598</v>
      </c>
      <c r="AA1251" t="s">
        <v>512</v>
      </c>
      <c r="AB1251" t="s">
        <v>599</v>
      </c>
      <c r="AC1251" t="s">
        <v>5</v>
      </c>
      <c r="AD1251">
        <v>1</v>
      </c>
      <c r="AE1251" t="s">
        <v>4</v>
      </c>
      <c r="AF1251">
        <v>0</v>
      </c>
    </row>
    <row r="1252" spans="1:42" x14ac:dyDescent="0.25">
      <c r="A1252" t="str">
        <f t="shared" si="19"/>
        <v>feynman_test_11_28020</v>
      </c>
      <c r="B1252" t="s">
        <v>91</v>
      </c>
      <c r="C1252" t="s">
        <v>189</v>
      </c>
      <c r="D1252">
        <v>7200</v>
      </c>
      <c r="E1252" t="s">
        <v>190</v>
      </c>
      <c r="F1252">
        <v>1000000</v>
      </c>
      <c r="G1252" t="s">
        <v>191</v>
      </c>
      <c r="H1252">
        <v>28020</v>
      </c>
      <c r="I1252" t="s">
        <v>192</v>
      </c>
      <c r="J1252">
        <v>1E-3</v>
      </c>
      <c r="K1252" t="s">
        <v>3</v>
      </c>
      <c r="L1252">
        <v>0.99100440000000001</v>
      </c>
      <c r="M1252" t="s">
        <v>2</v>
      </c>
      <c r="N1252">
        <v>9.8250299999999999E-2</v>
      </c>
      <c r="O1252" t="s">
        <v>17</v>
      </c>
      <c r="P1252">
        <v>45</v>
      </c>
      <c r="Q1252" t="s">
        <v>0</v>
      </c>
      <c r="R1252">
        <v>6246.3</v>
      </c>
      <c r="S1252" t="s">
        <v>152</v>
      </c>
      <c r="T1252">
        <v>3</v>
      </c>
      <c r="U1252" t="s">
        <v>153</v>
      </c>
      <c r="V1252">
        <v>1015</v>
      </c>
      <c r="W1252" t="s">
        <v>151</v>
      </c>
      <c r="X1252">
        <v>1001987</v>
      </c>
      <c r="Y1252" t="s">
        <v>1</v>
      </c>
      <c r="Z1252" t="s">
        <v>3295</v>
      </c>
      <c r="AA1252" t="s">
        <v>512</v>
      </c>
      <c r="AB1252" t="e" cm="1">
        <f t="array" ref="AB1252">-0.2566535301948*x0*X1</f>
        <v>#NAME?</v>
      </c>
      <c r="AC1252" t="s">
        <v>421</v>
      </c>
      <c r="AD1252" t="s">
        <v>3296</v>
      </c>
      <c r="AE1252" t="s">
        <v>421</v>
      </c>
      <c r="AF1252" t="s">
        <v>3297</v>
      </c>
      <c r="AG1252" t="s">
        <v>421</v>
      </c>
      <c r="AH1252" t="s">
        <v>3298</v>
      </c>
      <c r="AI1252" t="s">
        <v>418</v>
      </c>
      <c r="AJ1252" t="s">
        <v>3299</v>
      </c>
      <c r="AK1252" t="s">
        <v>421</v>
      </c>
      <c r="AL1252" t="s">
        <v>3300</v>
      </c>
      <c r="AM1252" t="s">
        <v>5</v>
      </c>
      <c r="AN1252">
        <v>0.99085659999999998</v>
      </c>
      <c r="AO1252" t="s">
        <v>4</v>
      </c>
      <c r="AP1252">
        <v>9.9642300000000003E-2</v>
      </c>
    </row>
    <row r="1253" spans="1:42" x14ac:dyDescent="0.25">
      <c r="A1253" t="str">
        <f t="shared" si="19"/>
        <v>feynman_I_32_5_28020</v>
      </c>
      <c r="B1253" t="s">
        <v>108</v>
      </c>
      <c r="C1253" t="s">
        <v>189</v>
      </c>
      <c r="D1253">
        <v>7200</v>
      </c>
      <c r="E1253" t="s">
        <v>190</v>
      </c>
      <c r="F1253">
        <v>1000000</v>
      </c>
      <c r="G1253" t="s">
        <v>191</v>
      </c>
      <c r="H1253">
        <v>28020</v>
      </c>
      <c r="I1253" t="s">
        <v>192</v>
      </c>
      <c r="J1253">
        <v>1E-3</v>
      </c>
      <c r="K1253" t="s">
        <v>3</v>
      </c>
      <c r="L1253">
        <v>0.99995659999999997</v>
      </c>
      <c r="M1253" t="s">
        <v>2</v>
      </c>
      <c r="N1253">
        <v>5.1313000000000001E-3</v>
      </c>
      <c r="O1253" t="s">
        <v>17</v>
      </c>
      <c r="P1253">
        <v>40</v>
      </c>
      <c r="Q1253" t="s">
        <v>0</v>
      </c>
      <c r="R1253">
        <v>5151.1000000000004</v>
      </c>
      <c r="S1253" t="s">
        <v>152</v>
      </c>
      <c r="T1253">
        <v>9</v>
      </c>
      <c r="U1253" t="s">
        <v>153</v>
      </c>
      <c r="V1253">
        <v>996</v>
      </c>
      <c r="W1253" t="s">
        <v>151</v>
      </c>
      <c r="X1253">
        <v>1001704</v>
      </c>
      <c r="Y1253" t="s">
        <v>1</v>
      </c>
      <c r="Z1253" t="s">
        <v>3301</v>
      </c>
      <c r="AA1253" t="s">
        <v>512</v>
      </c>
      <c r="AB1253" t="s">
        <v>3302</v>
      </c>
      <c r="AC1253" t="s">
        <v>421</v>
      </c>
      <c r="AD1253" t="s">
        <v>3303</v>
      </c>
      <c r="AE1253" t="s">
        <v>421</v>
      </c>
      <c r="AF1253" t="s">
        <v>3304</v>
      </c>
      <c r="AG1253" t="s">
        <v>421</v>
      </c>
      <c r="AH1253" t="s">
        <v>1466</v>
      </c>
      <c r="AI1253" t="s">
        <v>421</v>
      </c>
      <c r="AJ1253">
        <v>7.9912569560000005E-4</v>
      </c>
      <c r="AK1253" t="s">
        <v>5</v>
      </c>
      <c r="AL1253">
        <v>0.99995330000000004</v>
      </c>
      <c r="AM1253" t="s">
        <v>4</v>
      </c>
      <c r="AN1253">
        <v>5.1453999999999996E-3</v>
      </c>
    </row>
    <row r="1254" spans="1:42" x14ac:dyDescent="0.25">
      <c r="A1254" t="str">
        <f t="shared" si="19"/>
        <v>feynman_II_8_7_28020</v>
      </c>
      <c r="B1254" t="s">
        <v>80</v>
      </c>
      <c r="C1254" t="s">
        <v>189</v>
      </c>
      <c r="D1254">
        <v>7200</v>
      </c>
      <c r="E1254" t="s">
        <v>190</v>
      </c>
      <c r="F1254">
        <v>1000000</v>
      </c>
      <c r="G1254" t="s">
        <v>191</v>
      </c>
      <c r="H1254">
        <v>28020</v>
      </c>
      <c r="I1254" t="s">
        <v>192</v>
      </c>
      <c r="J1254">
        <v>1E-3</v>
      </c>
      <c r="K1254" t="s">
        <v>3</v>
      </c>
      <c r="L1254">
        <v>1</v>
      </c>
      <c r="M1254" t="s">
        <v>2</v>
      </c>
      <c r="N1254">
        <v>0</v>
      </c>
      <c r="O1254" t="s">
        <v>17</v>
      </c>
      <c r="P1254">
        <v>12</v>
      </c>
      <c r="Q1254" t="s">
        <v>0</v>
      </c>
      <c r="R1254">
        <v>189</v>
      </c>
      <c r="S1254" t="s">
        <v>152</v>
      </c>
      <c r="T1254">
        <v>3</v>
      </c>
      <c r="U1254" t="s">
        <v>153</v>
      </c>
      <c r="V1254">
        <v>48</v>
      </c>
      <c r="W1254" t="s">
        <v>151</v>
      </c>
      <c r="X1254">
        <v>45509</v>
      </c>
      <c r="Y1254" t="s">
        <v>1</v>
      </c>
      <c r="Z1254" t="s">
        <v>2837</v>
      </c>
      <c r="AA1254" t="s">
        <v>512</v>
      </c>
      <c r="AB1254" t="s">
        <v>2838</v>
      </c>
      <c r="AC1254" t="s">
        <v>5</v>
      </c>
      <c r="AD1254">
        <v>1</v>
      </c>
      <c r="AE1254" t="s">
        <v>4</v>
      </c>
      <c r="AF1254">
        <v>0</v>
      </c>
    </row>
    <row r="1255" spans="1:42" x14ac:dyDescent="0.25">
      <c r="A1255" t="str">
        <f t="shared" si="19"/>
        <v>feynman_I_40_1_28020</v>
      </c>
      <c r="B1255" t="s">
        <v>144</v>
      </c>
      <c r="C1255" t="s">
        <v>189</v>
      </c>
      <c r="D1255">
        <v>7200</v>
      </c>
      <c r="E1255" t="s">
        <v>190</v>
      </c>
      <c r="F1255">
        <v>1000000</v>
      </c>
      <c r="G1255" t="s">
        <v>191</v>
      </c>
      <c r="H1255">
        <v>28020</v>
      </c>
      <c r="I1255" t="s">
        <v>192</v>
      </c>
      <c r="J1255">
        <v>1E-3</v>
      </c>
      <c r="K1255" t="s">
        <v>3</v>
      </c>
      <c r="L1255">
        <v>0.99708039999999998</v>
      </c>
      <c r="M1255" t="s">
        <v>2</v>
      </c>
      <c r="N1255">
        <v>3.5313400000000002E-2</v>
      </c>
      <c r="O1255" t="s">
        <v>17</v>
      </c>
      <c r="P1255">
        <v>40</v>
      </c>
      <c r="Q1255" t="s">
        <v>0</v>
      </c>
      <c r="R1255">
        <v>5961.7</v>
      </c>
      <c r="S1255" t="s">
        <v>152</v>
      </c>
      <c r="T1255">
        <v>8</v>
      </c>
      <c r="U1255" t="s">
        <v>153</v>
      </c>
      <c r="V1255">
        <v>1032</v>
      </c>
      <c r="W1255" t="s">
        <v>151</v>
      </c>
      <c r="X1255">
        <v>1002252</v>
      </c>
      <c r="Y1255" t="s">
        <v>1</v>
      </c>
      <c r="Z1255" t="s">
        <v>3305</v>
      </c>
      <c r="AA1255" t="s">
        <v>512</v>
      </c>
      <c r="AB1255" t="s">
        <v>3306</v>
      </c>
      <c r="AC1255" t="s">
        <v>418</v>
      </c>
      <c r="AD1255" t="s">
        <v>3307</v>
      </c>
      <c r="AE1255" t="s">
        <v>418</v>
      </c>
      <c r="AF1255" t="s">
        <v>3308</v>
      </c>
      <c r="AG1255" t="s">
        <v>421</v>
      </c>
      <c r="AH1255" t="s">
        <v>3309</v>
      </c>
      <c r="AI1255" t="s">
        <v>5</v>
      </c>
      <c r="AJ1255">
        <v>0.99684700000000004</v>
      </c>
      <c r="AK1255" t="s">
        <v>4</v>
      </c>
      <c r="AL1255">
        <v>3.6381799999999999E-2</v>
      </c>
    </row>
    <row r="1256" spans="1:42" x14ac:dyDescent="0.25">
      <c r="A1256" t="str">
        <f t="shared" si="19"/>
        <v>strogatz_bacres2_28020</v>
      </c>
      <c r="B1256" t="s">
        <v>22</v>
      </c>
      <c r="C1256" t="s">
        <v>189</v>
      </c>
      <c r="D1256">
        <v>7200</v>
      </c>
      <c r="E1256" t="s">
        <v>190</v>
      </c>
      <c r="F1256">
        <v>1000000</v>
      </c>
      <c r="G1256" t="s">
        <v>191</v>
      </c>
      <c r="H1256">
        <v>28020</v>
      </c>
      <c r="I1256" t="s">
        <v>192</v>
      </c>
      <c r="J1256">
        <v>1E-3</v>
      </c>
      <c r="K1256" t="s">
        <v>3</v>
      </c>
      <c r="L1256">
        <v>1</v>
      </c>
      <c r="M1256" t="s">
        <v>2</v>
      </c>
      <c r="N1256">
        <v>0</v>
      </c>
      <c r="O1256" t="s">
        <v>17</v>
      </c>
      <c r="P1256">
        <v>18</v>
      </c>
      <c r="Q1256" t="s">
        <v>0</v>
      </c>
      <c r="R1256">
        <v>240.8</v>
      </c>
      <c r="S1256" t="s">
        <v>152</v>
      </c>
      <c r="T1256">
        <v>3</v>
      </c>
      <c r="U1256" t="s">
        <v>153</v>
      </c>
      <c r="V1256">
        <v>237</v>
      </c>
      <c r="W1256" t="s">
        <v>151</v>
      </c>
      <c r="X1256">
        <v>178911</v>
      </c>
      <c r="Y1256" t="s">
        <v>1</v>
      </c>
      <c r="Z1256" t="s">
        <v>3310</v>
      </c>
      <c r="AA1256" t="s">
        <v>512</v>
      </c>
      <c r="AB1256" t="s">
        <v>3311</v>
      </c>
      <c r="AC1256" t="s">
        <v>421</v>
      </c>
      <c r="AD1256" t="s">
        <v>3312</v>
      </c>
      <c r="AE1256" t="s">
        <v>421</v>
      </c>
      <c r="AF1256">
        <v>10</v>
      </c>
      <c r="AG1256" t="s">
        <v>5</v>
      </c>
      <c r="AH1256">
        <v>1</v>
      </c>
      <c r="AI1256" t="s">
        <v>4</v>
      </c>
      <c r="AJ1256">
        <v>0</v>
      </c>
    </row>
    <row r="1257" spans="1:42" x14ac:dyDescent="0.25">
      <c r="A1257" t="str">
        <f t="shared" si="19"/>
        <v>feynman_I_10_7_14423</v>
      </c>
      <c r="B1257" t="s">
        <v>57</v>
      </c>
      <c r="C1257" t="s">
        <v>189</v>
      </c>
      <c r="D1257">
        <v>7200</v>
      </c>
      <c r="E1257" t="s">
        <v>190</v>
      </c>
      <c r="F1257">
        <v>1000000</v>
      </c>
      <c r="G1257" t="s">
        <v>191</v>
      </c>
      <c r="H1257">
        <v>14423</v>
      </c>
      <c r="I1257" t="s">
        <v>192</v>
      </c>
      <c r="J1257">
        <v>1E-3</v>
      </c>
      <c r="K1257" t="s">
        <v>3</v>
      </c>
      <c r="L1257">
        <v>0.99999570000000004</v>
      </c>
      <c r="M1257" t="s">
        <v>2</v>
      </c>
      <c r="N1257">
        <v>2.5059000000000001E-3</v>
      </c>
      <c r="O1257" t="s">
        <v>17</v>
      </c>
      <c r="P1257">
        <v>18</v>
      </c>
      <c r="Q1257" t="s">
        <v>0</v>
      </c>
      <c r="R1257">
        <v>4816</v>
      </c>
      <c r="S1257" t="s">
        <v>152</v>
      </c>
      <c r="T1257">
        <v>7</v>
      </c>
      <c r="U1257" t="s">
        <v>153</v>
      </c>
      <c r="V1257">
        <v>1039</v>
      </c>
      <c r="W1257" t="s">
        <v>151</v>
      </c>
      <c r="X1257">
        <v>1000676</v>
      </c>
      <c r="Y1257" t="s">
        <v>1</v>
      </c>
      <c r="Z1257" t="s">
        <v>3313</v>
      </c>
      <c r="AA1257" t="s">
        <v>512</v>
      </c>
      <c r="AB1257" t="s">
        <v>3314</v>
      </c>
      <c r="AC1257" t="s">
        <v>418</v>
      </c>
      <c r="AD1257" t="s">
        <v>3315</v>
      </c>
      <c r="AE1257" t="s">
        <v>5</v>
      </c>
      <c r="AF1257">
        <v>0.99999579999999999</v>
      </c>
      <c r="AG1257" t="s">
        <v>4</v>
      </c>
      <c r="AH1257">
        <v>2.5062999999999999E-3</v>
      </c>
    </row>
    <row r="1258" spans="1:42" x14ac:dyDescent="0.25">
      <c r="A1258" t="str">
        <f t="shared" si="19"/>
        <v>feynman_I_25_13_28020</v>
      </c>
      <c r="B1258" t="s">
        <v>35</v>
      </c>
      <c r="C1258" t="s">
        <v>189</v>
      </c>
      <c r="D1258">
        <v>7200</v>
      </c>
      <c r="E1258" t="s">
        <v>190</v>
      </c>
      <c r="F1258">
        <v>1000000</v>
      </c>
      <c r="G1258" t="s">
        <v>191</v>
      </c>
      <c r="H1258">
        <v>28020</v>
      </c>
      <c r="I1258" t="s">
        <v>192</v>
      </c>
      <c r="J1258">
        <v>1E-3</v>
      </c>
      <c r="K1258" t="s">
        <v>3</v>
      </c>
      <c r="L1258">
        <v>1</v>
      </c>
      <c r="M1258" t="s">
        <v>2</v>
      </c>
      <c r="N1258">
        <v>0</v>
      </c>
      <c r="O1258" t="s">
        <v>17</v>
      </c>
      <c r="P1258">
        <v>8</v>
      </c>
      <c r="Q1258" t="s">
        <v>0</v>
      </c>
      <c r="R1258">
        <v>2.8</v>
      </c>
      <c r="S1258" t="s">
        <v>152</v>
      </c>
      <c r="T1258">
        <v>1</v>
      </c>
      <c r="U1258" t="s">
        <v>153</v>
      </c>
      <c r="V1258">
        <v>2</v>
      </c>
      <c r="W1258" t="s">
        <v>151</v>
      </c>
      <c r="X1258">
        <v>798</v>
      </c>
      <c r="Y1258" t="s">
        <v>1</v>
      </c>
      <c r="Z1258" t="s">
        <v>521</v>
      </c>
      <c r="AA1258" t="s">
        <v>512</v>
      </c>
      <c r="AB1258" t="s">
        <v>522</v>
      </c>
      <c r="AC1258" t="s">
        <v>5</v>
      </c>
      <c r="AD1258">
        <v>1</v>
      </c>
      <c r="AE1258" t="s">
        <v>4</v>
      </c>
      <c r="AF1258">
        <v>0</v>
      </c>
    </row>
    <row r="1259" spans="1:42" x14ac:dyDescent="0.25">
      <c r="A1259" t="str">
        <f t="shared" si="19"/>
        <v>feynman_II_34_2a_28020</v>
      </c>
      <c r="B1259" t="s">
        <v>66</v>
      </c>
      <c r="C1259" t="s">
        <v>189</v>
      </c>
      <c r="D1259">
        <v>7200</v>
      </c>
      <c r="E1259" t="s">
        <v>190</v>
      </c>
      <c r="F1259">
        <v>1000000</v>
      </c>
      <c r="G1259" t="s">
        <v>191</v>
      </c>
      <c r="H1259">
        <v>28020</v>
      </c>
      <c r="I1259" t="s">
        <v>192</v>
      </c>
      <c r="J1259">
        <v>1E-3</v>
      </c>
      <c r="K1259" t="s">
        <v>3</v>
      </c>
      <c r="L1259">
        <v>1</v>
      </c>
      <c r="M1259" t="s">
        <v>2</v>
      </c>
      <c r="N1259">
        <v>0</v>
      </c>
      <c r="O1259" t="s">
        <v>17</v>
      </c>
      <c r="P1259">
        <v>10</v>
      </c>
      <c r="Q1259" t="s">
        <v>0</v>
      </c>
      <c r="R1259">
        <v>5.6</v>
      </c>
      <c r="S1259" t="s">
        <v>152</v>
      </c>
      <c r="T1259">
        <v>1</v>
      </c>
      <c r="U1259" t="s">
        <v>153</v>
      </c>
      <c r="V1259">
        <v>3</v>
      </c>
      <c r="W1259" t="s">
        <v>151</v>
      </c>
      <c r="X1259">
        <v>1543</v>
      </c>
      <c r="Y1259" t="s">
        <v>1</v>
      </c>
      <c r="Z1259" t="s">
        <v>535</v>
      </c>
      <c r="AA1259" t="s">
        <v>512</v>
      </c>
      <c r="AB1259" t="s">
        <v>536</v>
      </c>
      <c r="AC1259" t="s">
        <v>5</v>
      </c>
      <c r="AD1259">
        <v>1</v>
      </c>
      <c r="AE1259" t="s">
        <v>4</v>
      </c>
      <c r="AF1259">
        <v>0</v>
      </c>
    </row>
    <row r="1260" spans="1:42" x14ac:dyDescent="0.25">
      <c r="A1260" t="str">
        <f t="shared" si="19"/>
        <v>feynman_I_43_16_28020</v>
      </c>
      <c r="B1260" t="s">
        <v>100</v>
      </c>
      <c r="C1260" t="s">
        <v>189</v>
      </c>
      <c r="D1260">
        <v>7200</v>
      </c>
      <c r="E1260" t="s">
        <v>190</v>
      </c>
      <c r="F1260">
        <v>1000000</v>
      </c>
      <c r="G1260" t="s">
        <v>191</v>
      </c>
      <c r="H1260">
        <v>28020</v>
      </c>
      <c r="I1260" t="s">
        <v>192</v>
      </c>
      <c r="J1260">
        <v>1E-3</v>
      </c>
      <c r="K1260" t="s">
        <v>3</v>
      </c>
      <c r="L1260">
        <v>1</v>
      </c>
      <c r="M1260" t="s">
        <v>2</v>
      </c>
      <c r="N1260">
        <v>0</v>
      </c>
      <c r="O1260" t="s">
        <v>17</v>
      </c>
      <c r="P1260">
        <v>12</v>
      </c>
      <c r="Q1260" t="s">
        <v>0</v>
      </c>
      <c r="R1260">
        <v>9.8000000000000007</v>
      </c>
      <c r="S1260" t="s">
        <v>152</v>
      </c>
      <c r="T1260">
        <v>1</v>
      </c>
      <c r="U1260" t="s">
        <v>153</v>
      </c>
      <c r="V1260">
        <v>4</v>
      </c>
      <c r="W1260" t="s">
        <v>151</v>
      </c>
      <c r="X1260">
        <v>2582</v>
      </c>
      <c r="Y1260" t="s">
        <v>1</v>
      </c>
      <c r="Z1260" t="s">
        <v>555</v>
      </c>
      <c r="AA1260" t="s">
        <v>512</v>
      </c>
      <c r="AB1260" t="s">
        <v>556</v>
      </c>
      <c r="AC1260" t="s">
        <v>5</v>
      </c>
      <c r="AD1260">
        <v>1</v>
      </c>
      <c r="AE1260" t="s">
        <v>4</v>
      </c>
      <c r="AF1260">
        <v>0</v>
      </c>
    </row>
    <row r="1261" spans="1:42" x14ac:dyDescent="0.25">
      <c r="A1261" t="str">
        <f t="shared" si="19"/>
        <v>strogatz_glider2_28020</v>
      </c>
      <c r="B1261" t="s">
        <v>19</v>
      </c>
      <c r="C1261" t="s">
        <v>189</v>
      </c>
      <c r="D1261">
        <v>7200</v>
      </c>
      <c r="E1261" t="s">
        <v>190</v>
      </c>
      <c r="F1261">
        <v>1000000</v>
      </c>
      <c r="G1261" t="s">
        <v>191</v>
      </c>
      <c r="H1261">
        <v>28020</v>
      </c>
      <c r="I1261" t="s">
        <v>192</v>
      </c>
      <c r="J1261">
        <v>1E-3</v>
      </c>
      <c r="K1261" t="s">
        <v>3</v>
      </c>
      <c r="L1261">
        <v>1</v>
      </c>
      <c r="M1261" t="s">
        <v>2</v>
      </c>
      <c r="N1261">
        <v>0</v>
      </c>
      <c r="O1261" t="s">
        <v>17</v>
      </c>
      <c r="P1261">
        <v>15</v>
      </c>
      <c r="Q1261" t="s">
        <v>0</v>
      </c>
      <c r="R1261">
        <v>88.5</v>
      </c>
      <c r="S1261" t="s">
        <v>152</v>
      </c>
      <c r="T1261">
        <v>4</v>
      </c>
      <c r="U1261" t="s">
        <v>153</v>
      </c>
      <c r="V1261">
        <v>95</v>
      </c>
      <c r="W1261" t="s">
        <v>151</v>
      </c>
      <c r="X1261">
        <v>66804</v>
      </c>
      <c r="Y1261" t="s">
        <v>1</v>
      </c>
      <c r="Z1261" t="s">
        <v>3316</v>
      </c>
      <c r="AA1261" t="s">
        <v>512</v>
      </c>
      <c r="AB1261" t="s">
        <v>3317</v>
      </c>
      <c r="AC1261" t="s">
        <v>421</v>
      </c>
      <c r="AD1261" t="s">
        <v>427</v>
      </c>
      <c r="AE1261" t="s">
        <v>5</v>
      </c>
      <c r="AF1261">
        <v>1</v>
      </c>
      <c r="AG1261" t="s">
        <v>4</v>
      </c>
      <c r="AH1261">
        <v>0</v>
      </c>
    </row>
    <row r="1262" spans="1:42" x14ac:dyDescent="0.25">
      <c r="A1262" t="str">
        <f t="shared" si="19"/>
        <v>feynman_II_27_16_28020</v>
      </c>
      <c r="B1262" t="s">
        <v>79</v>
      </c>
      <c r="C1262" t="s">
        <v>189</v>
      </c>
      <c r="D1262">
        <v>7200</v>
      </c>
      <c r="E1262" t="s">
        <v>190</v>
      </c>
      <c r="F1262">
        <v>1000000</v>
      </c>
      <c r="G1262" t="s">
        <v>191</v>
      </c>
      <c r="H1262">
        <v>28020</v>
      </c>
      <c r="I1262" t="s">
        <v>192</v>
      </c>
      <c r="J1262">
        <v>1E-3</v>
      </c>
      <c r="K1262" t="s">
        <v>3</v>
      </c>
      <c r="L1262">
        <v>1</v>
      </c>
      <c r="M1262" t="s">
        <v>2</v>
      </c>
      <c r="N1262">
        <v>0</v>
      </c>
      <c r="O1262" t="s">
        <v>17</v>
      </c>
      <c r="P1262">
        <v>12</v>
      </c>
      <c r="Q1262" t="s">
        <v>0</v>
      </c>
      <c r="R1262">
        <v>10.4</v>
      </c>
      <c r="S1262" t="s">
        <v>152</v>
      </c>
      <c r="T1262">
        <v>1</v>
      </c>
      <c r="U1262" t="s">
        <v>153</v>
      </c>
      <c r="V1262">
        <v>4</v>
      </c>
      <c r="W1262" t="s">
        <v>151</v>
      </c>
      <c r="X1262">
        <v>2611</v>
      </c>
      <c r="Y1262" t="s">
        <v>1</v>
      </c>
      <c r="Z1262" t="s">
        <v>3318</v>
      </c>
      <c r="AA1262" t="s">
        <v>512</v>
      </c>
      <c r="AB1262" t="s">
        <v>586</v>
      </c>
      <c r="AC1262" t="s">
        <v>421</v>
      </c>
      <c r="AD1262" s="7">
        <v>2.0000000000000001E-13</v>
      </c>
      <c r="AE1262" t="s">
        <v>5</v>
      </c>
      <c r="AF1262">
        <v>1</v>
      </c>
      <c r="AG1262" t="s">
        <v>4</v>
      </c>
      <c r="AH1262">
        <v>0</v>
      </c>
    </row>
    <row r="1263" spans="1:42" x14ac:dyDescent="0.25">
      <c r="A1263" t="str">
        <f t="shared" si="19"/>
        <v>feynman_test_19_28020</v>
      </c>
      <c r="B1263" t="s">
        <v>139</v>
      </c>
      <c r="C1263" t="s">
        <v>189</v>
      </c>
      <c r="D1263">
        <v>7200</v>
      </c>
      <c r="E1263" t="s">
        <v>190</v>
      </c>
      <c r="F1263">
        <v>1000000</v>
      </c>
      <c r="G1263" t="s">
        <v>191</v>
      </c>
      <c r="H1263">
        <v>28020</v>
      </c>
      <c r="I1263" t="s">
        <v>192</v>
      </c>
      <c r="J1263">
        <v>1E-3</v>
      </c>
      <c r="K1263" t="s">
        <v>3</v>
      </c>
      <c r="L1263">
        <v>1</v>
      </c>
      <c r="M1263" t="s">
        <v>2</v>
      </c>
      <c r="N1263">
        <v>0</v>
      </c>
      <c r="O1263" t="s">
        <v>17</v>
      </c>
      <c r="P1263">
        <v>50</v>
      </c>
      <c r="Q1263" t="s">
        <v>0</v>
      </c>
      <c r="R1263">
        <v>228.7</v>
      </c>
      <c r="S1263" t="s">
        <v>152</v>
      </c>
      <c r="T1263">
        <v>1</v>
      </c>
      <c r="U1263" t="s">
        <v>153</v>
      </c>
      <c r="V1263">
        <v>14</v>
      </c>
      <c r="W1263" t="s">
        <v>151</v>
      </c>
      <c r="X1263">
        <v>40698</v>
      </c>
      <c r="Y1263" t="s">
        <v>1</v>
      </c>
      <c r="Z1263" t="s">
        <v>3319</v>
      </c>
      <c r="AA1263" t="s">
        <v>512</v>
      </c>
      <c r="AB1263" t="s">
        <v>659</v>
      </c>
      <c r="AC1263" t="s">
        <v>421</v>
      </c>
      <c r="AD1263" t="s">
        <v>3320</v>
      </c>
      <c r="AE1263" t="s">
        <v>418</v>
      </c>
      <c r="AF1263" t="s">
        <v>510</v>
      </c>
      <c r="AG1263" t="s">
        <v>5</v>
      </c>
      <c r="AH1263">
        <v>1</v>
      </c>
      <c r="AI1263" t="s">
        <v>4</v>
      </c>
      <c r="AJ1263">
        <v>0</v>
      </c>
    </row>
    <row r="1264" spans="1:42" x14ac:dyDescent="0.25">
      <c r="A1264" t="str">
        <f t="shared" si="19"/>
        <v>feynman_I_12_2_28020</v>
      </c>
      <c r="B1264" t="s">
        <v>110</v>
      </c>
      <c r="C1264" t="s">
        <v>189</v>
      </c>
      <c r="D1264">
        <v>7200</v>
      </c>
      <c r="E1264" t="s">
        <v>190</v>
      </c>
      <c r="F1264">
        <v>1000000</v>
      </c>
      <c r="G1264" t="s">
        <v>191</v>
      </c>
      <c r="H1264">
        <v>28020</v>
      </c>
      <c r="I1264" t="s">
        <v>192</v>
      </c>
      <c r="J1264">
        <v>1E-3</v>
      </c>
      <c r="K1264" t="s">
        <v>3</v>
      </c>
      <c r="L1264">
        <v>1</v>
      </c>
      <c r="M1264" t="s">
        <v>2</v>
      </c>
      <c r="N1264">
        <v>0</v>
      </c>
      <c r="O1264" t="s">
        <v>17</v>
      </c>
      <c r="P1264">
        <v>14</v>
      </c>
      <c r="Q1264" t="s">
        <v>0</v>
      </c>
      <c r="R1264">
        <v>22.3</v>
      </c>
      <c r="S1264" t="s">
        <v>152</v>
      </c>
      <c r="T1264">
        <v>1</v>
      </c>
      <c r="U1264" t="s">
        <v>153</v>
      </c>
      <c r="V1264">
        <v>5</v>
      </c>
      <c r="W1264" t="s">
        <v>151</v>
      </c>
      <c r="X1264">
        <v>5268</v>
      </c>
      <c r="Y1264" t="s">
        <v>1</v>
      </c>
      <c r="Z1264" t="s">
        <v>622</v>
      </c>
      <c r="AA1264" t="s">
        <v>512</v>
      </c>
      <c r="AB1264" t="s">
        <v>623</v>
      </c>
      <c r="AC1264" t="s">
        <v>5</v>
      </c>
      <c r="AD1264">
        <v>1</v>
      </c>
      <c r="AE1264" t="s">
        <v>4</v>
      </c>
      <c r="AF1264">
        <v>0</v>
      </c>
    </row>
    <row r="1265" spans="1:54" x14ac:dyDescent="0.25">
      <c r="A1265" t="str">
        <f t="shared" si="19"/>
        <v>feynman_test_15_14423</v>
      </c>
      <c r="B1265" t="s">
        <v>97</v>
      </c>
      <c r="C1265" t="s">
        <v>189</v>
      </c>
      <c r="D1265">
        <v>7200</v>
      </c>
      <c r="E1265" t="s">
        <v>190</v>
      </c>
      <c r="F1265">
        <v>1000000</v>
      </c>
      <c r="G1265" t="s">
        <v>191</v>
      </c>
      <c r="H1265">
        <v>14423</v>
      </c>
      <c r="I1265" t="s">
        <v>192</v>
      </c>
      <c r="J1265">
        <v>1E-3</v>
      </c>
      <c r="K1265" t="s">
        <v>3</v>
      </c>
      <c r="L1265">
        <v>0.99971690000000002</v>
      </c>
      <c r="M1265" t="s">
        <v>2</v>
      </c>
      <c r="N1265">
        <v>2.12298E-2</v>
      </c>
      <c r="O1265" t="s">
        <v>17</v>
      </c>
      <c r="P1265">
        <v>34</v>
      </c>
      <c r="Q1265" t="s">
        <v>0</v>
      </c>
      <c r="R1265">
        <v>5322.4</v>
      </c>
      <c r="S1265" t="s">
        <v>152</v>
      </c>
      <c r="T1265">
        <v>7</v>
      </c>
      <c r="U1265" t="s">
        <v>153</v>
      </c>
      <c r="V1265">
        <v>806</v>
      </c>
      <c r="W1265" t="s">
        <v>151</v>
      </c>
      <c r="X1265">
        <v>1000931</v>
      </c>
      <c r="Y1265" t="s">
        <v>1</v>
      </c>
      <c r="Z1265" t="s">
        <v>3321</v>
      </c>
      <c r="AA1265" t="s">
        <v>512</v>
      </c>
      <c r="AB1265" t="s">
        <v>3322</v>
      </c>
      <c r="AC1265" t="s">
        <v>418</v>
      </c>
      <c r="AD1265" t="s">
        <v>3323</v>
      </c>
      <c r="AE1265" t="s">
        <v>421</v>
      </c>
      <c r="AF1265" t="s">
        <v>3324</v>
      </c>
      <c r="AG1265" t="s">
        <v>5</v>
      </c>
      <c r="AH1265">
        <v>0.99972349999999999</v>
      </c>
      <c r="AI1265" t="s">
        <v>4</v>
      </c>
      <c r="AJ1265">
        <v>2.1018599999999998E-2</v>
      </c>
    </row>
    <row r="1266" spans="1:54" x14ac:dyDescent="0.25">
      <c r="A1266" t="str">
        <f t="shared" si="19"/>
        <v>feynman_II_6_15b_28020</v>
      </c>
      <c r="B1266" t="s">
        <v>115</v>
      </c>
      <c r="C1266" t="s">
        <v>189</v>
      </c>
      <c r="D1266">
        <v>7200</v>
      </c>
      <c r="E1266" t="s">
        <v>190</v>
      </c>
      <c r="F1266">
        <v>1000000</v>
      </c>
      <c r="G1266" t="s">
        <v>191</v>
      </c>
      <c r="H1266">
        <v>28020</v>
      </c>
      <c r="I1266" t="s">
        <v>192</v>
      </c>
      <c r="J1266">
        <v>1E-3</v>
      </c>
      <c r="K1266" t="s">
        <v>3</v>
      </c>
      <c r="L1266">
        <v>1</v>
      </c>
      <c r="M1266" t="s">
        <v>2</v>
      </c>
      <c r="N1266">
        <v>0</v>
      </c>
      <c r="O1266" t="s">
        <v>17</v>
      </c>
      <c r="P1266">
        <v>18</v>
      </c>
      <c r="Q1266" t="s">
        <v>0</v>
      </c>
      <c r="R1266">
        <v>1789.9</v>
      </c>
      <c r="S1266" t="s">
        <v>152</v>
      </c>
      <c r="T1266">
        <v>7</v>
      </c>
      <c r="U1266" t="s">
        <v>153</v>
      </c>
      <c r="V1266">
        <v>137</v>
      </c>
      <c r="W1266" t="s">
        <v>151</v>
      </c>
      <c r="X1266">
        <v>331622</v>
      </c>
      <c r="Y1266" t="s">
        <v>1</v>
      </c>
      <c r="Z1266" t="s">
        <v>3325</v>
      </c>
      <c r="AA1266" t="s">
        <v>512</v>
      </c>
      <c r="AB1266" t="s">
        <v>3326</v>
      </c>
      <c r="AC1266" t="s">
        <v>5</v>
      </c>
      <c r="AD1266">
        <v>1</v>
      </c>
      <c r="AE1266" t="s">
        <v>4</v>
      </c>
      <c r="AF1266">
        <v>0</v>
      </c>
    </row>
    <row r="1267" spans="1:54" x14ac:dyDescent="0.25">
      <c r="A1267" t="str">
        <f t="shared" si="19"/>
        <v>feynman_test_3_28020</v>
      </c>
      <c r="B1267" t="s">
        <v>86</v>
      </c>
      <c r="C1267" t="s">
        <v>189</v>
      </c>
      <c r="D1267">
        <v>7200</v>
      </c>
      <c r="E1267" t="s">
        <v>190</v>
      </c>
      <c r="F1267">
        <v>1000000</v>
      </c>
      <c r="G1267" t="s">
        <v>191</v>
      </c>
      <c r="H1267">
        <v>28020</v>
      </c>
      <c r="I1267" t="s">
        <v>192</v>
      </c>
      <c r="J1267">
        <v>1E-3</v>
      </c>
      <c r="K1267" t="s">
        <v>3</v>
      </c>
      <c r="L1267">
        <v>0.99957189999999996</v>
      </c>
      <c r="M1267" t="s">
        <v>2</v>
      </c>
      <c r="N1267">
        <v>3.8029300000000002E-2</v>
      </c>
      <c r="O1267" t="s">
        <v>17</v>
      </c>
      <c r="P1267">
        <v>26</v>
      </c>
      <c r="Q1267" t="s">
        <v>0</v>
      </c>
      <c r="R1267">
        <v>5331.3</v>
      </c>
      <c r="S1267" t="s">
        <v>152</v>
      </c>
      <c r="T1267">
        <v>11</v>
      </c>
      <c r="U1267" t="s">
        <v>153</v>
      </c>
      <c r="V1267">
        <v>879</v>
      </c>
      <c r="W1267" t="s">
        <v>151</v>
      </c>
      <c r="X1267">
        <v>1000889</v>
      </c>
      <c r="Y1267" t="s">
        <v>1</v>
      </c>
      <c r="Z1267" t="s">
        <v>3327</v>
      </c>
      <c r="AA1267" t="s">
        <v>512</v>
      </c>
      <c r="AB1267" t="s">
        <v>3328</v>
      </c>
      <c r="AC1267" t="s">
        <v>418</v>
      </c>
      <c r="AD1267" t="s">
        <v>3329</v>
      </c>
      <c r="AE1267" t="s">
        <v>418</v>
      </c>
      <c r="AF1267" t="s">
        <v>1061</v>
      </c>
      <c r="AG1267" t="s">
        <v>421</v>
      </c>
      <c r="AH1267" t="s">
        <v>3330</v>
      </c>
      <c r="AI1267" t="s">
        <v>5</v>
      </c>
      <c r="AJ1267">
        <v>0.99956129999999999</v>
      </c>
      <c r="AK1267" t="s">
        <v>4</v>
      </c>
      <c r="AL1267">
        <v>3.8732500000000003E-2</v>
      </c>
    </row>
    <row r="1268" spans="1:54" x14ac:dyDescent="0.25">
      <c r="A1268" t="str">
        <f t="shared" si="19"/>
        <v>strogatz_shearflow1_14423</v>
      </c>
      <c r="B1268" t="s">
        <v>23</v>
      </c>
      <c r="C1268" t="s">
        <v>189</v>
      </c>
      <c r="D1268">
        <v>7200</v>
      </c>
      <c r="E1268" t="s">
        <v>190</v>
      </c>
      <c r="F1268">
        <v>1000000</v>
      </c>
      <c r="G1268" t="s">
        <v>191</v>
      </c>
      <c r="H1268">
        <v>14423</v>
      </c>
      <c r="I1268" t="s">
        <v>192</v>
      </c>
      <c r="J1268">
        <v>1E-3</v>
      </c>
      <c r="K1268" t="s">
        <v>3</v>
      </c>
      <c r="L1268">
        <v>0.97764390000000001</v>
      </c>
      <c r="M1268" t="s">
        <v>2</v>
      </c>
      <c r="N1268">
        <v>8.19574E-2</v>
      </c>
      <c r="O1268" t="s">
        <v>17</v>
      </c>
      <c r="P1268">
        <v>34</v>
      </c>
      <c r="Q1268" t="s">
        <v>0</v>
      </c>
      <c r="R1268">
        <v>1929</v>
      </c>
      <c r="S1268" t="s">
        <v>152</v>
      </c>
      <c r="T1268">
        <v>13</v>
      </c>
      <c r="U1268" t="s">
        <v>153</v>
      </c>
      <c r="V1268">
        <v>914</v>
      </c>
      <c r="W1268" t="s">
        <v>151</v>
      </c>
      <c r="X1268">
        <v>1000871</v>
      </c>
      <c r="Y1268" t="s">
        <v>1</v>
      </c>
      <c r="Z1268" t="e" cm="1">
        <f t="array" aca="1" ref="Z1268" ca="1">-0.256049196818+(0.138589739693*EXP(X1))+(0.0000001663057*pow(X1,16))+(-0.0000000000007*pow((x0+X1),20))+(-0.353078983046*pow(SIN(X1),-1))+(-0.2347427166136*pow(X1,-2))</f>
        <v>#NAME?</v>
      </c>
      <c r="AA1268" t="s">
        <v>512</v>
      </c>
      <c r="AB1268" t="s">
        <v>3331</v>
      </c>
      <c r="AC1268" t="s">
        <v>421</v>
      </c>
      <c r="AD1268" t="s">
        <v>3332</v>
      </c>
      <c r="AE1268" t="s">
        <v>418</v>
      </c>
      <c r="AF1268" t="s">
        <v>3333</v>
      </c>
      <c r="AG1268" t="s">
        <v>421</v>
      </c>
      <c r="AH1268" t="s">
        <v>3334</v>
      </c>
      <c r="AI1268" t="s">
        <v>421</v>
      </c>
      <c r="AJ1268" t="s">
        <v>3335</v>
      </c>
      <c r="AK1268" t="s">
        <v>418</v>
      </c>
      <c r="AL1268">
        <v>0.25604919681799998</v>
      </c>
      <c r="AM1268" t="s">
        <v>418</v>
      </c>
      <c r="AN1268" t="s">
        <v>3336</v>
      </c>
      <c r="AO1268" t="s">
        <v>5</v>
      </c>
      <c r="AP1268">
        <v>0.98611729999999997</v>
      </c>
      <c r="AQ1268" t="s">
        <v>4</v>
      </c>
      <c r="AR1268">
        <v>8.5760600000000006E-2</v>
      </c>
    </row>
    <row r="1269" spans="1:54" x14ac:dyDescent="0.25">
      <c r="A1269" t="str">
        <f t="shared" si="19"/>
        <v>feynman_I_18_4_28020</v>
      </c>
      <c r="B1269" t="s">
        <v>85</v>
      </c>
      <c r="C1269" t="s">
        <v>189</v>
      </c>
      <c r="D1269">
        <v>7200</v>
      </c>
      <c r="E1269" t="s">
        <v>190</v>
      </c>
      <c r="F1269">
        <v>1000000</v>
      </c>
      <c r="G1269" t="s">
        <v>191</v>
      </c>
      <c r="H1269">
        <v>28020</v>
      </c>
      <c r="I1269" t="s">
        <v>192</v>
      </c>
      <c r="J1269">
        <v>1E-3</v>
      </c>
      <c r="K1269" t="s">
        <v>3</v>
      </c>
      <c r="L1269">
        <v>0.99952540000000001</v>
      </c>
      <c r="M1269" t="s">
        <v>2</v>
      </c>
      <c r="N1269">
        <v>1.85033E-2</v>
      </c>
      <c r="O1269" t="s">
        <v>17</v>
      </c>
      <c r="P1269">
        <v>32</v>
      </c>
      <c r="Q1269" t="s">
        <v>0</v>
      </c>
      <c r="R1269">
        <v>5532.6</v>
      </c>
      <c r="S1269" t="s">
        <v>152</v>
      </c>
      <c r="T1269">
        <v>15</v>
      </c>
      <c r="U1269" t="s">
        <v>153</v>
      </c>
      <c r="V1269">
        <v>854</v>
      </c>
      <c r="W1269" t="s">
        <v>151</v>
      </c>
      <c r="X1269">
        <v>1000933</v>
      </c>
      <c r="Y1269" t="s">
        <v>1</v>
      </c>
      <c r="Z1269" t="s">
        <v>3337</v>
      </c>
      <c r="AA1269" t="s">
        <v>512</v>
      </c>
      <c r="AB1269" t="s">
        <v>3338</v>
      </c>
      <c r="AC1269" t="s">
        <v>418</v>
      </c>
      <c r="AD1269" t="s">
        <v>3339</v>
      </c>
      <c r="AE1269" t="s">
        <v>421</v>
      </c>
      <c r="AF1269" t="s">
        <v>3340</v>
      </c>
      <c r="AG1269" t="s">
        <v>421</v>
      </c>
      <c r="AH1269" t="s">
        <v>3341</v>
      </c>
      <c r="AI1269" t="s">
        <v>5</v>
      </c>
      <c r="AJ1269">
        <v>0.99953700000000001</v>
      </c>
      <c r="AK1269" t="s">
        <v>4</v>
      </c>
      <c r="AL1269">
        <v>1.8315999999999999E-2</v>
      </c>
    </row>
    <row r="1270" spans="1:54" x14ac:dyDescent="0.25">
      <c r="A1270" t="str">
        <f t="shared" si="19"/>
        <v>feynman_III_10_19_28020</v>
      </c>
      <c r="B1270" t="s">
        <v>103</v>
      </c>
      <c r="C1270" t="s">
        <v>189</v>
      </c>
      <c r="D1270">
        <v>7200</v>
      </c>
      <c r="E1270" t="s">
        <v>190</v>
      </c>
      <c r="F1270">
        <v>1000000</v>
      </c>
      <c r="G1270" t="s">
        <v>191</v>
      </c>
      <c r="H1270">
        <v>28020</v>
      </c>
      <c r="I1270" t="s">
        <v>192</v>
      </c>
      <c r="J1270">
        <v>1E-3</v>
      </c>
      <c r="K1270" t="s">
        <v>3</v>
      </c>
      <c r="L1270">
        <v>0.99999300000000002</v>
      </c>
      <c r="M1270" t="s">
        <v>2</v>
      </c>
      <c r="N1270">
        <v>1.92453E-2</v>
      </c>
      <c r="O1270" t="s">
        <v>17</v>
      </c>
      <c r="P1270">
        <v>50</v>
      </c>
      <c r="Q1270" t="s">
        <v>0</v>
      </c>
      <c r="R1270">
        <v>6697.4</v>
      </c>
      <c r="S1270" t="s">
        <v>152</v>
      </c>
      <c r="T1270">
        <v>7</v>
      </c>
      <c r="U1270" t="s">
        <v>153</v>
      </c>
      <c r="V1270">
        <v>1003</v>
      </c>
      <c r="W1270" t="s">
        <v>151</v>
      </c>
      <c r="X1270">
        <v>1002056</v>
      </c>
      <c r="Y1270" t="s">
        <v>1</v>
      </c>
      <c r="Z1270" t="s">
        <v>3342</v>
      </c>
      <c r="AA1270" t="s">
        <v>512</v>
      </c>
      <c r="AB1270" t="s">
        <v>3343</v>
      </c>
      <c r="AC1270" t="s">
        <v>421</v>
      </c>
      <c r="AD1270" t="s">
        <v>3344</v>
      </c>
      <c r="AE1270" t="s">
        <v>421</v>
      </c>
      <c r="AF1270" t="s">
        <v>435</v>
      </c>
      <c r="AG1270" t="s">
        <v>421</v>
      </c>
      <c r="AH1270" t="s">
        <v>474</v>
      </c>
      <c r="AI1270" t="s">
        <v>421</v>
      </c>
      <c r="AJ1270" t="s">
        <v>3345</v>
      </c>
      <c r="AK1270" t="s">
        <v>421</v>
      </c>
      <c r="AL1270" t="s">
        <v>3346</v>
      </c>
      <c r="AM1270" t="s">
        <v>418</v>
      </c>
      <c r="AN1270" t="s">
        <v>3347</v>
      </c>
      <c r="AO1270" t="s">
        <v>421</v>
      </c>
      <c r="AP1270" t="s">
        <v>474</v>
      </c>
      <c r="AQ1270" t="s">
        <v>421</v>
      </c>
      <c r="AR1270" t="s">
        <v>460</v>
      </c>
      <c r="AS1270" t="s">
        <v>5</v>
      </c>
      <c r="AT1270">
        <v>0.99999280000000002</v>
      </c>
      <c r="AU1270" t="s">
        <v>4</v>
      </c>
      <c r="AV1270">
        <v>1.9337400000000001E-2</v>
      </c>
    </row>
    <row r="1271" spans="1:54" x14ac:dyDescent="0.25">
      <c r="A1271" t="str">
        <f t="shared" si="19"/>
        <v>feynman_III_9_52_28020</v>
      </c>
      <c r="B1271" t="s">
        <v>141</v>
      </c>
      <c r="C1271" t="s">
        <v>189</v>
      </c>
      <c r="D1271">
        <v>7200</v>
      </c>
      <c r="E1271" t="s">
        <v>190</v>
      </c>
      <c r="F1271">
        <v>1000000</v>
      </c>
      <c r="G1271" t="s">
        <v>191</v>
      </c>
      <c r="H1271">
        <v>28020</v>
      </c>
      <c r="I1271" t="s">
        <v>192</v>
      </c>
      <c r="J1271">
        <v>1E-3</v>
      </c>
      <c r="K1271" t="s">
        <v>3</v>
      </c>
      <c r="L1271">
        <v>0.99249080000000001</v>
      </c>
      <c r="M1271" t="s">
        <v>2</v>
      </c>
      <c r="N1271">
        <v>1.2382612</v>
      </c>
      <c r="O1271" t="s">
        <v>17</v>
      </c>
      <c r="P1271">
        <v>92</v>
      </c>
      <c r="Q1271" t="s">
        <v>0</v>
      </c>
      <c r="R1271">
        <v>6393</v>
      </c>
      <c r="S1271" t="s">
        <v>152</v>
      </c>
      <c r="T1271">
        <v>6</v>
      </c>
      <c r="U1271" t="s">
        <v>153</v>
      </c>
      <c r="V1271">
        <v>2091</v>
      </c>
      <c r="W1271" t="s">
        <v>151</v>
      </c>
      <c r="X1271">
        <v>1005905</v>
      </c>
      <c r="Y1271" t="s">
        <v>1</v>
      </c>
      <c r="Z1271" t="e" cm="1">
        <f t="array" aca="1" ref="Z1271" ca="1">-4.133782904112+(5.0794695025406*COS((X2+(-1*pow(pow((X4+(-1*X5)),2),0.5)))))+((0.6426039101077*pow((1+(X2*COS(pow(pow((X4+(-1*X5)),2),0.5)))),2))*LOG(X2))+(((5.7568532289503*x0)*X1)*pow(X3,-1))+((((-6.6809020518327*x0)*X1)*pow(X3,-1))*LOG(X2))+(((((4.3996104546523*x0)*X1)*pow(X3,-1))*pow((1+COS(pow(pow((X4+(-1*X5)),2),0.5))),2))*LOG(X2))</f>
        <v>#NAME?</v>
      </c>
      <c r="AA1271" t="s">
        <v>512</v>
      </c>
      <c r="AB1271" t="s">
        <v>3348</v>
      </c>
      <c r="AC1271" t="s">
        <v>418</v>
      </c>
      <c r="AD1271" t="s">
        <v>3206</v>
      </c>
      <c r="AE1271" t="s">
        <v>421</v>
      </c>
      <c r="AF1271" t="s">
        <v>3349</v>
      </c>
      <c r="AG1271" t="s">
        <v>418</v>
      </c>
      <c r="AH1271" t="s">
        <v>3350</v>
      </c>
      <c r="AI1271" t="s">
        <v>421</v>
      </c>
      <c r="AJ1271" t="s">
        <v>3351</v>
      </c>
      <c r="AK1271" t="s">
        <v>421</v>
      </c>
      <c r="AL1271" t="s">
        <v>3352</v>
      </c>
      <c r="AM1271" t="s">
        <v>418</v>
      </c>
      <c r="AN1271" t="s">
        <v>3206</v>
      </c>
      <c r="AO1271" t="s">
        <v>421</v>
      </c>
      <c r="AP1271" t="s">
        <v>3349</v>
      </c>
      <c r="AQ1271" t="s">
        <v>421</v>
      </c>
      <c r="AR1271" t="s">
        <v>3353</v>
      </c>
      <c r="AS1271" t="s">
        <v>418</v>
      </c>
      <c r="AT1271" t="s">
        <v>3354</v>
      </c>
      <c r="AU1271" t="s">
        <v>418</v>
      </c>
      <c r="AV1271" t="s">
        <v>3206</v>
      </c>
      <c r="AW1271" t="s">
        <v>418</v>
      </c>
      <c r="AX1271" t="s">
        <v>3355</v>
      </c>
      <c r="AY1271" t="s">
        <v>5</v>
      </c>
      <c r="AZ1271">
        <v>0.99272170000000004</v>
      </c>
      <c r="BA1271" t="s">
        <v>4</v>
      </c>
      <c r="BB1271">
        <v>1.2384039</v>
      </c>
    </row>
    <row r="1272" spans="1:54" x14ac:dyDescent="0.25">
      <c r="A1272" t="str">
        <f t="shared" si="19"/>
        <v>feynman_I_6_2_14423</v>
      </c>
      <c r="B1272" t="s">
        <v>44</v>
      </c>
      <c r="C1272" t="s">
        <v>189</v>
      </c>
      <c r="D1272">
        <v>7200</v>
      </c>
      <c r="E1272" t="s">
        <v>190</v>
      </c>
      <c r="F1272">
        <v>1000000</v>
      </c>
      <c r="G1272" t="s">
        <v>191</v>
      </c>
      <c r="H1272">
        <v>14423</v>
      </c>
      <c r="I1272" t="s">
        <v>192</v>
      </c>
      <c r="J1272">
        <v>1E-3</v>
      </c>
      <c r="K1272" t="s">
        <v>3</v>
      </c>
      <c r="L1272">
        <v>0.99177999999999999</v>
      </c>
      <c r="M1272" t="s">
        <v>2</v>
      </c>
      <c r="N1272">
        <v>3.8679000000000001E-3</v>
      </c>
      <c r="O1272" t="s">
        <v>17</v>
      </c>
      <c r="P1272">
        <v>18</v>
      </c>
      <c r="Q1272" t="s">
        <v>0</v>
      </c>
      <c r="R1272">
        <v>4959.1000000000004</v>
      </c>
      <c r="S1272" t="s">
        <v>152</v>
      </c>
      <c r="T1272">
        <v>6</v>
      </c>
      <c r="U1272" t="s">
        <v>153</v>
      </c>
      <c r="V1272">
        <v>901</v>
      </c>
      <c r="W1272" t="s">
        <v>151</v>
      </c>
      <c r="X1272">
        <v>1000511</v>
      </c>
      <c r="Y1272" t="s">
        <v>1</v>
      </c>
      <c r="Z1272" t="e" cm="1">
        <f t="array" aca="1" ref="Z1272" ca="1">-0.3361892430222+(0.0541662951719*x0)+(1.0323463208722*pow((x0+(X1*pow(x0,-1))),-1))</f>
        <v>#NAME?</v>
      </c>
      <c r="AA1272" t="s">
        <v>512</v>
      </c>
      <c r="AB1272" t="s">
        <v>3356</v>
      </c>
      <c r="AC1272" t="s">
        <v>421</v>
      </c>
      <c r="AD1272" t="s">
        <v>3357</v>
      </c>
      <c r="AE1272" t="s">
        <v>421</v>
      </c>
      <c r="AF1272" t="s">
        <v>423</v>
      </c>
      <c r="AG1272" t="s">
        <v>418</v>
      </c>
      <c r="AH1272">
        <v>0.33618924302219999</v>
      </c>
      <c r="AI1272" t="s">
        <v>5</v>
      </c>
      <c r="AJ1272">
        <v>0.99188540000000003</v>
      </c>
      <c r="AK1272" t="s">
        <v>4</v>
      </c>
      <c r="AL1272">
        <v>3.8241E-3</v>
      </c>
    </row>
    <row r="1273" spans="1:54" x14ac:dyDescent="0.25">
      <c r="A1273" t="str">
        <f t="shared" si="19"/>
        <v>feynman_I_15_3t_28020</v>
      </c>
      <c r="B1273" t="s">
        <v>92</v>
      </c>
      <c r="C1273" t="s">
        <v>189</v>
      </c>
      <c r="D1273">
        <v>7200</v>
      </c>
      <c r="E1273" t="s">
        <v>190</v>
      </c>
      <c r="F1273">
        <v>1000000</v>
      </c>
      <c r="G1273" t="s">
        <v>191</v>
      </c>
      <c r="H1273">
        <v>28020</v>
      </c>
      <c r="I1273" t="s">
        <v>192</v>
      </c>
      <c r="J1273">
        <v>1E-3</v>
      </c>
      <c r="K1273" t="s">
        <v>3</v>
      </c>
      <c r="L1273">
        <v>0.99994360000000004</v>
      </c>
      <c r="M1273" t="s">
        <v>2</v>
      </c>
      <c r="N1273">
        <v>9.0840000000000001E-3</v>
      </c>
      <c r="O1273" t="s">
        <v>17</v>
      </c>
      <c r="P1273">
        <v>28</v>
      </c>
      <c r="Q1273" t="s">
        <v>0</v>
      </c>
      <c r="R1273">
        <v>5195.3</v>
      </c>
      <c r="S1273" t="s">
        <v>152</v>
      </c>
      <c r="T1273">
        <v>7</v>
      </c>
      <c r="U1273" t="s">
        <v>153</v>
      </c>
      <c r="V1273">
        <v>768</v>
      </c>
      <c r="W1273" t="s">
        <v>151</v>
      </c>
      <c r="X1273">
        <v>1000455</v>
      </c>
      <c r="Y1273" t="s">
        <v>1</v>
      </c>
      <c r="Z1273" t="s">
        <v>3358</v>
      </c>
      <c r="AA1273" t="s">
        <v>512</v>
      </c>
      <c r="AB1273" t="s">
        <v>3359</v>
      </c>
      <c r="AC1273" t="s">
        <v>421</v>
      </c>
      <c r="AD1273" t="s">
        <v>3360</v>
      </c>
      <c r="AE1273" t="s">
        <v>421</v>
      </c>
      <c r="AF1273" t="s">
        <v>3361</v>
      </c>
      <c r="AG1273" t="s">
        <v>421</v>
      </c>
      <c r="AH1273" t="s">
        <v>3362</v>
      </c>
      <c r="AI1273" t="s">
        <v>5</v>
      </c>
      <c r="AJ1273">
        <v>0.99994400000000006</v>
      </c>
      <c r="AK1273" t="s">
        <v>4</v>
      </c>
      <c r="AL1273">
        <v>9.0431999999999995E-3</v>
      </c>
    </row>
    <row r="1274" spans="1:54" x14ac:dyDescent="0.25">
      <c r="A1274" t="str">
        <f t="shared" si="19"/>
        <v>feynman_III_14_14_28020</v>
      </c>
      <c r="B1274" t="s">
        <v>119</v>
      </c>
      <c r="C1274" t="s">
        <v>189</v>
      </c>
      <c r="D1274">
        <v>7200</v>
      </c>
      <c r="E1274" t="s">
        <v>190</v>
      </c>
      <c r="F1274">
        <v>1000000</v>
      </c>
      <c r="G1274" t="s">
        <v>191</v>
      </c>
      <c r="H1274">
        <v>28020</v>
      </c>
      <c r="I1274" t="s">
        <v>192</v>
      </c>
      <c r="J1274">
        <v>1E-3</v>
      </c>
      <c r="K1274" t="s">
        <v>3</v>
      </c>
      <c r="L1274">
        <v>0.99964759999999997</v>
      </c>
      <c r="M1274" t="s">
        <v>2</v>
      </c>
      <c r="N1274">
        <v>0.1305586</v>
      </c>
      <c r="O1274" t="s">
        <v>17</v>
      </c>
      <c r="P1274">
        <v>66</v>
      </c>
      <c r="Q1274" t="s">
        <v>0</v>
      </c>
      <c r="R1274">
        <v>6930</v>
      </c>
      <c r="S1274" t="s">
        <v>152</v>
      </c>
      <c r="T1274">
        <v>6</v>
      </c>
      <c r="U1274" t="s">
        <v>153</v>
      </c>
      <c r="V1274">
        <v>1458</v>
      </c>
      <c r="W1274" t="s">
        <v>151</v>
      </c>
      <c r="X1274">
        <v>1003988</v>
      </c>
      <c r="Y1274" t="s">
        <v>1</v>
      </c>
      <c r="Z1274" t="e" cm="1">
        <f t="array" aca="1" ref="Z1274" ca="1">-7.1956318888407+(0.3524266369946*x0)+(7.1911414917811*COS((((pow(X1,6)*pow(X3,-6))*pow(X4,-6))*pow(LOG(X2),6))))+(((((0.0103425227252*x0)*pow(X1,6))*pow(X2,6))*pow(X3,-6))*pow(X4,-6))+(((((1.344817940539*x0)*pow(X1,2))*pow(X2,2))*pow(X3,-2))*pow(X4,-2))</f>
        <v>#NAME?</v>
      </c>
      <c r="AA1274" t="s">
        <v>512</v>
      </c>
      <c r="AB1274" t="s">
        <v>3363</v>
      </c>
      <c r="AC1274" t="s">
        <v>421</v>
      </c>
      <c r="AD1274" t="s">
        <v>3364</v>
      </c>
      <c r="AE1274" t="s">
        <v>421</v>
      </c>
      <c r="AF1274" t="s">
        <v>3365</v>
      </c>
      <c r="AG1274" t="s">
        <v>421</v>
      </c>
      <c r="AH1274" t="s">
        <v>3366</v>
      </c>
      <c r="AI1274" t="s">
        <v>418</v>
      </c>
      <c r="AJ1274">
        <v>7.1956318888407003</v>
      </c>
      <c r="AK1274" t="s">
        <v>5</v>
      </c>
      <c r="AL1274">
        <v>0.99964600000000003</v>
      </c>
      <c r="AM1274" t="s">
        <v>4</v>
      </c>
      <c r="AN1274">
        <v>0.1261224</v>
      </c>
    </row>
    <row r="1275" spans="1:54" x14ac:dyDescent="0.25">
      <c r="A1275" t="str">
        <f t="shared" si="19"/>
        <v>feynman_I_48_2_28020</v>
      </c>
      <c r="B1275" t="s">
        <v>82</v>
      </c>
      <c r="C1275" t="s">
        <v>189</v>
      </c>
      <c r="D1275">
        <v>7200</v>
      </c>
      <c r="E1275" t="s">
        <v>190</v>
      </c>
      <c r="F1275">
        <v>1000000</v>
      </c>
      <c r="G1275" t="s">
        <v>191</v>
      </c>
      <c r="H1275">
        <v>28020</v>
      </c>
      <c r="I1275" t="s">
        <v>192</v>
      </c>
      <c r="J1275">
        <v>1E-3</v>
      </c>
      <c r="K1275" t="s">
        <v>3</v>
      </c>
      <c r="L1275">
        <v>1</v>
      </c>
      <c r="M1275" t="s">
        <v>2</v>
      </c>
      <c r="N1275">
        <v>8.7072999999999994E-3</v>
      </c>
      <c r="O1275" t="s">
        <v>17</v>
      </c>
      <c r="P1275">
        <v>32</v>
      </c>
      <c r="Q1275" t="s">
        <v>0</v>
      </c>
      <c r="R1275">
        <v>5412.5</v>
      </c>
      <c r="S1275" t="s">
        <v>152</v>
      </c>
      <c r="T1275">
        <v>11</v>
      </c>
      <c r="U1275" t="s">
        <v>153</v>
      </c>
      <c r="V1275">
        <v>735</v>
      </c>
      <c r="W1275" t="s">
        <v>151</v>
      </c>
      <c r="X1275">
        <v>1000882</v>
      </c>
      <c r="Y1275" t="s">
        <v>1</v>
      </c>
      <c r="Z1275" t="s">
        <v>3367</v>
      </c>
      <c r="AA1275" t="s">
        <v>512</v>
      </c>
      <c r="AB1275" t="s">
        <v>3368</v>
      </c>
      <c r="AC1275" t="s">
        <v>418</v>
      </c>
      <c r="AD1275" t="s">
        <v>3369</v>
      </c>
      <c r="AE1275" t="s">
        <v>418</v>
      </c>
      <c r="AF1275" t="s">
        <v>482</v>
      </c>
      <c r="AG1275" t="s">
        <v>421</v>
      </c>
      <c r="AH1275" t="s">
        <v>3370</v>
      </c>
      <c r="AI1275" t="s">
        <v>5</v>
      </c>
      <c r="AJ1275">
        <v>1</v>
      </c>
      <c r="AK1275" t="s">
        <v>4</v>
      </c>
      <c r="AL1275">
        <v>8.8476000000000006E-3</v>
      </c>
    </row>
    <row r="1276" spans="1:54" x14ac:dyDescent="0.25">
      <c r="A1276" t="str">
        <f t="shared" si="19"/>
        <v>feynman_test_13_14423</v>
      </c>
      <c r="B1276" t="s">
        <v>132</v>
      </c>
      <c r="C1276" t="s">
        <v>189</v>
      </c>
      <c r="D1276">
        <v>7200</v>
      </c>
      <c r="E1276" t="s">
        <v>190</v>
      </c>
      <c r="F1276">
        <v>1000000</v>
      </c>
      <c r="G1276" t="s">
        <v>191</v>
      </c>
      <c r="H1276">
        <v>14423</v>
      </c>
      <c r="I1276" t="s">
        <v>192</v>
      </c>
      <c r="J1276">
        <v>1E-3</v>
      </c>
      <c r="K1276" t="s">
        <v>3</v>
      </c>
      <c r="L1276">
        <v>0.98326950000000002</v>
      </c>
      <c r="M1276" t="s">
        <v>2</v>
      </c>
      <c r="N1276">
        <v>1.9794000000000001E-3</v>
      </c>
      <c r="O1276" t="s">
        <v>17</v>
      </c>
      <c r="P1276">
        <v>34</v>
      </c>
      <c r="Q1276" t="s">
        <v>0</v>
      </c>
      <c r="R1276">
        <v>5129.8</v>
      </c>
      <c r="S1276" t="s">
        <v>152</v>
      </c>
      <c r="T1276">
        <v>8</v>
      </c>
      <c r="U1276" t="s">
        <v>153</v>
      </c>
      <c r="V1276">
        <v>1017</v>
      </c>
      <c r="W1276" t="s">
        <v>151</v>
      </c>
      <c r="X1276">
        <v>1001738</v>
      </c>
      <c r="Y1276" t="s">
        <v>1</v>
      </c>
      <c r="Z1276" t="s">
        <v>3371</v>
      </c>
      <c r="AA1276" t="s">
        <v>512</v>
      </c>
      <c r="AB1276" t="s">
        <v>3372</v>
      </c>
      <c r="AC1276" t="s">
        <v>421</v>
      </c>
      <c r="AD1276" t="s">
        <v>669</v>
      </c>
      <c r="AE1276" t="s">
        <v>421</v>
      </c>
      <c r="AF1276" t="s">
        <v>3373</v>
      </c>
      <c r="AG1276" t="s">
        <v>421</v>
      </c>
      <c r="AH1276" t="s">
        <v>3374</v>
      </c>
      <c r="AI1276" t="s">
        <v>5</v>
      </c>
      <c r="AJ1276">
        <v>0.98301059999999996</v>
      </c>
      <c r="AK1276" t="s">
        <v>4</v>
      </c>
      <c r="AL1276">
        <v>2.016E-3</v>
      </c>
    </row>
    <row r="1277" spans="1:54" x14ac:dyDescent="0.25">
      <c r="A1277" t="str">
        <f t="shared" si="19"/>
        <v>feynman_III_4_32_28020</v>
      </c>
      <c r="B1277" t="s">
        <v>98</v>
      </c>
      <c r="C1277" t="s">
        <v>189</v>
      </c>
      <c r="D1277">
        <v>7200</v>
      </c>
      <c r="E1277" t="s">
        <v>190</v>
      </c>
      <c r="F1277">
        <v>1000000</v>
      </c>
      <c r="G1277" t="s">
        <v>191</v>
      </c>
      <c r="H1277">
        <v>28020</v>
      </c>
      <c r="I1277" t="s">
        <v>192</v>
      </c>
      <c r="J1277">
        <v>1E-3</v>
      </c>
      <c r="K1277" t="s">
        <v>3</v>
      </c>
      <c r="L1277">
        <v>0.99999700000000002</v>
      </c>
      <c r="M1277" t="s">
        <v>2</v>
      </c>
      <c r="N1277">
        <v>1.60644E-2</v>
      </c>
      <c r="O1277" t="s">
        <v>17</v>
      </c>
      <c r="P1277">
        <v>14</v>
      </c>
      <c r="Q1277" t="s">
        <v>0</v>
      </c>
      <c r="R1277">
        <v>4727.6000000000004</v>
      </c>
      <c r="S1277" t="s">
        <v>152</v>
      </c>
      <c r="T1277">
        <v>4</v>
      </c>
      <c r="U1277" t="s">
        <v>153</v>
      </c>
      <c r="V1277">
        <v>976</v>
      </c>
      <c r="W1277" t="s">
        <v>151</v>
      </c>
      <c r="X1277">
        <v>1000857</v>
      </c>
      <c r="Y1277" t="s">
        <v>1</v>
      </c>
      <c r="Z1277" t="e" cm="1">
        <f t="array" aca="1" ref="Z1277" ca="1">-0.4693394611097+(((6.2760048632658*X2)*X3)*pow((x0*X1),-1))</f>
        <v>#NAME?</v>
      </c>
      <c r="AA1277" t="s">
        <v>512</v>
      </c>
      <c r="AB1277" t="s">
        <v>3375</v>
      </c>
      <c r="AC1277" t="s">
        <v>418</v>
      </c>
      <c r="AD1277">
        <v>0.46933946110969998</v>
      </c>
      <c r="AE1277" t="s">
        <v>5</v>
      </c>
      <c r="AF1277">
        <v>0.99999680000000002</v>
      </c>
      <c r="AG1277" t="s">
        <v>4</v>
      </c>
      <c r="AH1277">
        <v>1.6549999999999999E-2</v>
      </c>
    </row>
    <row r="1278" spans="1:54" x14ac:dyDescent="0.25">
      <c r="A1278" t="str">
        <f t="shared" si="19"/>
        <v>feynman_I_16_6_28020</v>
      </c>
      <c r="B1278" t="s">
        <v>50</v>
      </c>
      <c r="C1278" t="s">
        <v>189</v>
      </c>
      <c r="D1278">
        <v>7200</v>
      </c>
      <c r="E1278" t="s">
        <v>190</v>
      </c>
      <c r="F1278">
        <v>1000000</v>
      </c>
      <c r="G1278" t="s">
        <v>191</v>
      </c>
      <c r="H1278">
        <v>28020</v>
      </c>
      <c r="I1278" t="s">
        <v>192</v>
      </c>
      <c r="J1278">
        <v>1E-3</v>
      </c>
      <c r="K1278" t="s">
        <v>3</v>
      </c>
      <c r="L1278">
        <v>0.99690570000000001</v>
      </c>
      <c r="M1278" t="s">
        <v>2</v>
      </c>
      <c r="N1278">
        <v>6.3435500000000006E-2</v>
      </c>
      <c r="O1278" t="s">
        <v>17</v>
      </c>
      <c r="P1278">
        <v>32</v>
      </c>
      <c r="Q1278" t="s">
        <v>0</v>
      </c>
      <c r="R1278">
        <v>5736.3</v>
      </c>
      <c r="S1278" t="s">
        <v>152</v>
      </c>
      <c r="T1278">
        <v>6</v>
      </c>
      <c r="U1278" t="s">
        <v>153</v>
      </c>
      <c r="V1278">
        <v>802</v>
      </c>
      <c r="W1278" t="s">
        <v>151</v>
      </c>
      <c r="X1278">
        <v>1001228</v>
      </c>
      <c r="Y1278" t="s">
        <v>1</v>
      </c>
      <c r="Z1278" t="e" cm="1">
        <f t="array" aca="1" ref="Z1278" ca="1">-0.3859104399611+(1.7230029717933*x0)+((-0.5580339629337*LOG(X1))*LOG(X2))+((-0.8629707923255*pow((1+x0),3.5))*pow((((1+x0)+X1)+X2),-2))</f>
        <v>#NAME?</v>
      </c>
      <c r="AA1278" t="s">
        <v>512</v>
      </c>
      <c r="AB1278" t="s">
        <v>3376</v>
      </c>
      <c r="AC1278" t="s">
        <v>418</v>
      </c>
      <c r="AD1278" t="s">
        <v>3377</v>
      </c>
      <c r="AE1278" t="s">
        <v>421</v>
      </c>
      <c r="AF1278" t="s">
        <v>3378</v>
      </c>
      <c r="AG1278" t="s">
        <v>421</v>
      </c>
      <c r="AH1278" t="s">
        <v>493</v>
      </c>
      <c r="AI1278" t="s">
        <v>421</v>
      </c>
      <c r="AJ1278" t="s">
        <v>474</v>
      </c>
      <c r="AK1278" t="s">
        <v>421</v>
      </c>
      <c r="AL1278" t="s">
        <v>492</v>
      </c>
      <c r="AM1278" t="s">
        <v>418</v>
      </c>
      <c r="AN1278" t="s">
        <v>3379</v>
      </c>
      <c r="AO1278" t="s">
        <v>418</v>
      </c>
      <c r="AP1278">
        <v>0.38591043996110003</v>
      </c>
      <c r="AQ1278" t="s">
        <v>5</v>
      </c>
      <c r="AR1278">
        <v>0.99694689999999997</v>
      </c>
      <c r="AS1278" t="s">
        <v>4</v>
      </c>
      <c r="AT1278">
        <v>6.2713900000000003E-2</v>
      </c>
    </row>
    <row r="1279" spans="1:54" x14ac:dyDescent="0.25">
      <c r="A1279" t="str">
        <f t="shared" si="19"/>
        <v>feynman_I_9_18_28020</v>
      </c>
      <c r="B1279" t="s">
        <v>150</v>
      </c>
      <c r="C1279" t="s">
        <v>189</v>
      </c>
      <c r="D1279">
        <v>7200</v>
      </c>
      <c r="E1279" t="s">
        <v>190</v>
      </c>
      <c r="F1279">
        <v>1000000</v>
      </c>
      <c r="G1279" t="s">
        <v>191</v>
      </c>
      <c r="H1279">
        <v>28020</v>
      </c>
      <c r="I1279" t="s">
        <v>192</v>
      </c>
      <c r="J1279">
        <v>1E-3</v>
      </c>
      <c r="K1279" t="s">
        <v>3</v>
      </c>
      <c r="L1279">
        <v>0.99312679999999998</v>
      </c>
      <c r="M1279" t="s">
        <v>2</v>
      </c>
      <c r="N1279">
        <v>1.0156E-2</v>
      </c>
      <c r="O1279" t="s">
        <v>17</v>
      </c>
      <c r="P1279">
        <v>30</v>
      </c>
      <c r="Q1279" t="s">
        <v>0</v>
      </c>
      <c r="R1279">
        <v>5645</v>
      </c>
      <c r="S1279" t="s">
        <v>152</v>
      </c>
      <c r="T1279">
        <v>10</v>
      </c>
      <c r="U1279" t="s">
        <v>153</v>
      </c>
      <c r="V1279">
        <v>1270</v>
      </c>
      <c r="W1279" t="s">
        <v>151</v>
      </c>
      <c r="X1279">
        <v>1003048</v>
      </c>
      <c r="Y1279" t="s">
        <v>1</v>
      </c>
      <c r="Z1279" t="s">
        <v>3380</v>
      </c>
      <c r="AA1279" t="s">
        <v>512</v>
      </c>
      <c r="AB1279" t="s">
        <v>3381</v>
      </c>
      <c r="AC1279" t="s">
        <v>421</v>
      </c>
      <c r="AD1279" t="s">
        <v>3382</v>
      </c>
      <c r="AE1279" t="s">
        <v>5</v>
      </c>
      <c r="AF1279">
        <v>0.99316470000000001</v>
      </c>
      <c r="AG1279" t="s">
        <v>4</v>
      </c>
      <c r="AH1279">
        <v>1.02725E-2</v>
      </c>
    </row>
    <row r="1280" spans="1:54" x14ac:dyDescent="0.25">
      <c r="A1280" t="str">
        <f t="shared" si="19"/>
        <v>feynman_test_20_14423</v>
      </c>
      <c r="B1280" t="s">
        <v>148</v>
      </c>
      <c r="C1280" t="s">
        <v>189</v>
      </c>
      <c r="D1280">
        <v>7200</v>
      </c>
      <c r="E1280" t="s">
        <v>190</v>
      </c>
      <c r="F1280">
        <v>1000000</v>
      </c>
      <c r="G1280" t="s">
        <v>191</v>
      </c>
      <c r="H1280">
        <v>14423</v>
      </c>
      <c r="I1280" t="s">
        <v>192</v>
      </c>
      <c r="J1280">
        <v>1E-3</v>
      </c>
      <c r="K1280" t="s">
        <v>3</v>
      </c>
      <c r="L1280">
        <v>0.85680239999999996</v>
      </c>
      <c r="M1280" t="s">
        <v>2</v>
      </c>
      <c r="N1280">
        <v>6.1094784999999998</v>
      </c>
      <c r="O1280" t="s">
        <v>17</v>
      </c>
      <c r="P1280">
        <v>99</v>
      </c>
      <c r="Q1280" t="s">
        <v>0</v>
      </c>
      <c r="R1280">
        <v>6967</v>
      </c>
      <c r="S1280" t="s">
        <v>152</v>
      </c>
      <c r="T1280">
        <v>8</v>
      </c>
      <c r="U1280" t="s">
        <v>153</v>
      </c>
      <c r="V1280">
        <v>2758</v>
      </c>
      <c r="W1280" t="s">
        <v>151</v>
      </c>
      <c r="X1280">
        <v>1007854</v>
      </c>
      <c r="Y1280" t="s">
        <v>1</v>
      </c>
      <c r="Z1280" t="s">
        <v>3383</v>
      </c>
      <c r="AA1280" t="s">
        <v>512</v>
      </c>
      <c r="AB1280" t="s">
        <v>3384</v>
      </c>
      <c r="AC1280" t="s">
        <v>421</v>
      </c>
      <c r="AD1280" t="s">
        <v>3385</v>
      </c>
      <c r="AE1280" t="s">
        <v>421</v>
      </c>
      <c r="AF1280" t="s">
        <v>3386</v>
      </c>
      <c r="AG1280" t="s">
        <v>418</v>
      </c>
      <c r="AH1280" t="s">
        <v>453</v>
      </c>
      <c r="AI1280" t="s">
        <v>421</v>
      </c>
      <c r="AJ1280" t="s">
        <v>3387</v>
      </c>
      <c r="AK1280" t="s">
        <v>5</v>
      </c>
      <c r="AL1280">
        <v>0.94497070000000005</v>
      </c>
      <c r="AM1280" t="s">
        <v>4</v>
      </c>
      <c r="AN1280">
        <v>2.5537855</v>
      </c>
    </row>
    <row r="1281" spans="1:78" x14ac:dyDescent="0.25">
      <c r="A1281" t="str">
        <f t="shared" si="19"/>
        <v>feynman_I_32_17_28020</v>
      </c>
      <c r="B1281" t="s">
        <v>137</v>
      </c>
      <c r="C1281" t="s">
        <v>189</v>
      </c>
      <c r="D1281">
        <v>7200</v>
      </c>
      <c r="E1281" t="s">
        <v>190</v>
      </c>
      <c r="F1281">
        <v>1000000</v>
      </c>
      <c r="G1281" t="s">
        <v>191</v>
      </c>
      <c r="H1281">
        <v>28020</v>
      </c>
      <c r="I1281" t="s">
        <v>192</v>
      </c>
      <c r="J1281">
        <v>1E-3</v>
      </c>
      <c r="K1281" t="s">
        <v>3</v>
      </c>
      <c r="L1281">
        <v>0.99932339999999997</v>
      </c>
      <c r="M1281" t="s">
        <v>2</v>
      </c>
      <c r="N1281">
        <v>0.1212405</v>
      </c>
      <c r="O1281" t="s">
        <v>17</v>
      </c>
      <c r="P1281">
        <v>49</v>
      </c>
      <c r="Q1281" t="s">
        <v>0</v>
      </c>
      <c r="R1281">
        <v>5473.1</v>
      </c>
      <c r="S1281" t="s">
        <v>152</v>
      </c>
      <c r="T1281">
        <v>8</v>
      </c>
      <c r="U1281" t="s">
        <v>153</v>
      </c>
      <c r="V1281">
        <v>1380</v>
      </c>
      <c r="W1281" t="s">
        <v>151</v>
      </c>
      <c r="X1281">
        <v>1003253</v>
      </c>
      <c r="Y1281" t="s">
        <v>1</v>
      </c>
      <c r="Z1281" t="s">
        <v>3388</v>
      </c>
      <c r="AA1281" t="s">
        <v>512</v>
      </c>
      <c r="AB1281" t="s">
        <v>3389</v>
      </c>
      <c r="AC1281" t="s">
        <v>418</v>
      </c>
      <c r="AD1281" t="s">
        <v>3390</v>
      </c>
      <c r="AE1281" t="s">
        <v>421</v>
      </c>
      <c r="AF1281" t="s">
        <v>3391</v>
      </c>
      <c r="AG1281" t="s">
        <v>421</v>
      </c>
      <c r="AH1281">
        <v>5.88063110077E-2</v>
      </c>
      <c r="AI1281" t="s">
        <v>5</v>
      </c>
      <c r="AJ1281">
        <v>0.99934809999999996</v>
      </c>
      <c r="AK1281" t="s">
        <v>4</v>
      </c>
      <c r="AL1281">
        <v>0.1205219</v>
      </c>
    </row>
    <row r="1282" spans="1:78" x14ac:dyDescent="0.25">
      <c r="A1282" t="str">
        <f t="shared" si="19"/>
        <v>feynman_I_34_14_28020</v>
      </c>
      <c r="B1282" t="s">
        <v>51</v>
      </c>
      <c r="C1282" t="s">
        <v>189</v>
      </c>
      <c r="D1282">
        <v>7200</v>
      </c>
      <c r="E1282" t="s">
        <v>190</v>
      </c>
      <c r="F1282">
        <v>1000000</v>
      </c>
      <c r="G1282" t="s">
        <v>191</v>
      </c>
      <c r="H1282">
        <v>28020</v>
      </c>
      <c r="I1282" t="s">
        <v>192</v>
      </c>
      <c r="J1282">
        <v>1E-3</v>
      </c>
      <c r="K1282" t="s">
        <v>3</v>
      </c>
      <c r="L1282">
        <v>1</v>
      </c>
      <c r="M1282" t="s">
        <v>2</v>
      </c>
      <c r="N1282">
        <v>0</v>
      </c>
      <c r="O1282" t="s">
        <v>17</v>
      </c>
      <c r="P1282">
        <v>18</v>
      </c>
      <c r="Q1282" t="s">
        <v>0</v>
      </c>
      <c r="R1282">
        <v>1499.8</v>
      </c>
      <c r="S1282" t="s">
        <v>152</v>
      </c>
      <c r="T1282">
        <v>4</v>
      </c>
      <c r="U1282" t="s">
        <v>153</v>
      </c>
      <c r="V1282">
        <v>254</v>
      </c>
      <c r="W1282" t="s">
        <v>151</v>
      </c>
      <c r="X1282">
        <v>313072</v>
      </c>
      <c r="Y1282" t="s">
        <v>1</v>
      </c>
      <c r="Z1282" t="s">
        <v>3392</v>
      </c>
      <c r="AA1282" t="s">
        <v>512</v>
      </c>
      <c r="AB1282" t="s">
        <v>3393</v>
      </c>
      <c r="AC1282" t="s">
        <v>418</v>
      </c>
      <c r="AD1282" t="s">
        <v>425</v>
      </c>
      <c r="AE1282" t="s">
        <v>421</v>
      </c>
      <c r="AF1282" t="s">
        <v>486</v>
      </c>
      <c r="AG1282" t="s">
        <v>5</v>
      </c>
      <c r="AH1282">
        <v>1</v>
      </c>
      <c r="AI1282" t="s">
        <v>4</v>
      </c>
      <c r="AJ1282">
        <v>0</v>
      </c>
    </row>
    <row r="1283" spans="1:78" x14ac:dyDescent="0.25">
      <c r="A1283" t="str">
        <f t="shared" si="19"/>
        <v>feynman_test_2_14423</v>
      </c>
      <c r="B1283" t="s">
        <v>143</v>
      </c>
      <c r="C1283" t="s">
        <v>189</v>
      </c>
      <c r="D1283">
        <v>7200</v>
      </c>
      <c r="E1283" t="s">
        <v>190</v>
      </c>
      <c r="F1283">
        <v>1000000</v>
      </c>
      <c r="G1283" t="s">
        <v>191</v>
      </c>
      <c r="H1283">
        <v>14423</v>
      </c>
      <c r="I1283" t="s">
        <v>192</v>
      </c>
      <c r="J1283">
        <v>1E-3</v>
      </c>
      <c r="K1283" t="s">
        <v>3</v>
      </c>
      <c r="L1283">
        <v>0.2318075</v>
      </c>
      <c r="M1283" t="s">
        <v>2</v>
      </c>
      <c r="N1283">
        <v>1.7662253999999999</v>
      </c>
      <c r="O1283" t="s">
        <v>17</v>
      </c>
      <c r="P1283">
        <v>37</v>
      </c>
      <c r="Q1283" t="s">
        <v>0</v>
      </c>
      <c r="R1283">
        <v>5327.5</v>
      </c>
      <c r="S1283" t="s">
        <v>152</v>
      </c>
      <c r="T1283">
        <v>24</v>
      </c>
      <c r="U1283" t="s">
        <v>153</v>
      </c>
      <c r="V1283">
        <v>1104</v>
      </c>
      <c r="W1283" t="s">
        <v>151</v>
      </c>
      <c r="X1283">
        <v>1002591</v>
      </c>
      <c r="Y1283" t="s">
        <v>1</v>
      </c>
      <c r="Z1283" t="s">
        <v>3394</v>
      </c>
      <c r="AA1283" t="s">
        <v>512</v>
      </c>
      <c r="AB1283" t="s">
        <v>3395</v>
      </c>
      <c r="AC1283" t="s">
        <v>421</v>
      </c>
      <c r="AD1283" t="s">
        <v>3396</v>
      </c>
      <c r="AE1283" t="s">
        <v>418</v>
      </c>
      <c r="AF1283" t="s">
        <v>3397</v>
      </c>
      <c r="AG1283" t="s">
        <v>5</v>
      </c>
      <c r="AH1283">
        <v>0.23722679999999999</v>
      </c>
      <c r="AI1283" t="s">
        <v>4</v>
      </c>
      <c r="AJ1283">
        <v>1.7843614999999999</v>
      </c>
    </row>
    <row r="1284" spans="1:78" x14ac:dyDescent="0.25">
      <c r="A1284" t="str">
        <f t="shared" ref="A1284:A1299" si="20">CONCATENATE(B1284, "_", H1284)</f>
        <v>feynman_test_16_28020</v>
      </c>
      <c r="B1284" t="s">
        <v>140</v>
      </c>
      <c r="C1284" t="s">
        <v>189</v>
      </c>
      <c r="D1284">
        <v>7200</v>
      </c>
      <c r="E1284" t="s">
        <v>190</v>
      </c>
      <c r="F1284">
        <v>1000000</v>
      </c>
      <c r="G1284" t="s">
        <v>191</v>
      </c>
      <c r="H1284">
        <v>28020</v>
      </c>
      <c r="I1284" t="s">
        <v>192</v>
      </c>
      <c r="J1284">
        <v>1E-3</v>
      </c>
      <c r="K1284" t="s">
        <v>3</v>
      </c>
      <c r="L1284">
        <v>0.99927790000000005</v>
      </c>
      <c r="M1284" t="s">
        <v>2</v>
      </c>
      <c r="N1284">
        <v>0.76769299999999996</v>
      </c>
      <c r="O1284" t="s">
        <v>17</v>
      </c>
      <c r="P1284">
        <v>146</v>
      </c>
      <c r="Q1284" t="s">
        <v>0</v>
      </c>
      <c r="R1284">
        <v>7201.3</v>
      </c>
      <c r="S1284" t="s">
        <v>152</v>
      </c>
      <c r="T1284">
        <v>5</v>
      </c>
      <c r="U1284" t="s">
        <v>153</v>
      </c>
      <c r="V1284">
        <v>148</v>
      </c>
      <c r="W1284" t="s">
        <v>151</v>
      </c>
      <c r="X1284">
        <v>899765</v>
      </c>
      <c r="Y1284" t="s">
        <v>1</v>
      </c>
      <c r="Z1284" t="s">
        <v>3398</v>
      </c>
      <c r="AA1284" t="s">
        <v>512</v>
      </c>
      <c r="AB1284" t="s">
        <v>3399</v>
      </c>
      <c r="AC1284" t="s">
        <v>421</v>
      </c>
      <c r="AD1284" t="s">
        <v>493</v>
      </c>
      <c r="AE1284" t="s">
        <v>421</v>
      </c>
      <c r="AF1284" t="s">
        <v>3400</v>
      </c>
      <c r="AG1284" t="s">
        <v>421</v>
      </c>
      <c r="AH1284" t="s">
        <v>3401</v>
      </c>
      <c r="AI1284" t="s">
        <v>421</v>
      </c>
      <c r="AJ1284" t="s">
        <v>3402</v>
      </c>
      <c r="AK1284" t="s">
        <v>421</v>
      </c>
      <c r="AL1284" t="s">
        <v>493</v>
      </c>
      <c r="AM1284" t="s">
        <v>421</v>
      </c>
      <c r="AN1284" t="s">
        <v>428</v>
      </c>
      <c r="AO1284" t="s">
        <v>418</v>
      </c>
      <c r="AP1284" t="s">
        <v>3403</v>
      </c>
      <c r="AQ1284" t="s">
        <v>421</v>
      </c>
      <c r="AR1284" t="s">
        <v>3404</v>
      </c>
      <c r="AS1284" t="s">
        <v>418</v>
      </c>
      <c r="AT1284" t="s">
        <v>3405</v>
      </c>
      <c r="AU1284" t="s">
        <v>421</v>
      </c>
      <c r="AV1284" t="s">
        <v>493</v>
      </c>
      <c r="AW1284" t="s">
        <v>421</v>
      </c>
      <c r="AX1284" t="s">
        <v>428</v>
      </c>
      <c r="AY1284" t="s">
        <v>418</v>
      </c>
      <c r="AZ1284" t="s">
        <v>3406</v>
      </c>
      <c r="BA1284" t="s">
        <v>421</v>
      </c>
      <c r="BB1284" t="s">
        <v>3407</v>
      </c>
      <c r="BC1284" t="s">
        <v>421</v>
      </c>
      <c r="BD1284" t="s">
        <v>428</v>
      </c>
      <c r="BE1284" t="s">
        <v>421</v>
      </c>
      <c r="BF1284" t="s">
        <v>3408</v>
      </c>
      <c r="BG1284" t="s">
        <v>421</v>
      </c>
      <c r="BH1284" t="s">
        <v>493</v>
      </c>
      <c r="BI1284" t="s">
        <v>421</v>
      </c>
      <c r="BJ1284" t="s">
        <v>474</v>
      </c>
      <c r="BK1284" t="s">
        <v>421</v>
      </c>
      <c r="BL1284" t="s">
        <v>672</v>
      </c>
      <c r="BM1284" t="s">
        <v>421</v>
      </c>
      <c r="BN1284" t="s">
        <v>3409</v>
      </c>
      <c r="BO1284" t="s">
        <v>421</v>
      </c>
      <c r="BP1284" t="s">
        <v>3410</v>
      </c>
      <c r="BQ1284" t="s">
        <v>421</v>
      </c>
      <c r="BR1284" t="s">
        <v>3407</v>
      </c>
      <c r="BS1284" t="s">
        <v>421</v>
      </c>
      <c r="BT1284" t="s">
        <v>3411</v>
      </c>
      <c r="BU1284" t="s">
        <v>421</v>
      </c>
      <c r="BV1284">
        <v>3.6203794716975999</v>
      </c>
      <c r="BW1284" t="s">
        <v>5</v>
      </c>
      <c r="BX1284">
        <v>0.9993088</v>
      </c>
      <c r="BY1284" t="s">
        <v>4</v>
      </c>
      <c r="BZ1284">
        <v>0.74935779999999996</v>
      </c>
    </row>
    <row r="1285" spans="1:78" x14ac:dyDescent="0.25">
      <c r="A1285" t="str">
        <f t="shared" si="20"/>
        <v>feynman_II_11_28_28020</v>
      </c>
      <c r="B1285" t="s">
        <v>45</v>
      </c>
      <c r="C1285" t="s">
        <v>189</v>
      </c>
      <c r="D1285">
        <v>7200</v>
      </c>
      <c r="E1285" t="s">
        <v>190</v>
      </c>
      <c r="F1285">
        <v>1000000</v>
      </c>
      <c r="G1285" t="s">
        <v>191</v>
      </c>
      <c r="H1285">
        <v>28020</v>
      </c>
      <c r="I1285" t="s">
        <v>192</v>
      </c>
      <c r="J1285">
        <v>1E-3</v>
      </c>
      <c r="K1285" t="s">
        <v>3</v>
      </c>
      <c r="L1285">
        <v>0.99998819999999999</v>
      </c>
      <c r="M1285" t="s">
        <v>2</v>
      </c>
      <c r="N1285">
        <v>9.9789999999999992E-4</v>
      </c>
      <c r="O1285" t="s">
        <v>17</v>
      </c>
      <c r="P1285">
        <v>10</v>
      </c>
      <c r="Q1285" t="s">
        <v>0</v>
      </c>
      <c r="R1285">
        <v>3903.9</v>
      </c>
      <c r="S1285" t="s">
        <v>152</v>
      </c>
      <c r="T1285">
        <v>12</v>
      </c>
      <c r="U1285" t="s">
        <v>153</v>
      </c>
      <c r="V1285">
        <v>1591</v>
      </c>
      <c r="W1285" t="s">
        <v>151</v>
      </c>
      <c r="X1285">
        <v>1000309</v>
      </c>
      <c r="Y1285" t="s">
        <v>1</v>
      </c>
      <c r="Z1285" t="e" cm="1">
        <f t="array" aca="1" ref="Z1285" ca="1">-0.238552639431+(1.240002073835*pow(2.2,(x0*X1)))</f>
        <v>#NAME?</v>
      </c>
      <c r="AA1285" t="s">
        <v>512</v>
      </c>
      <c r="AB1285" t="s">
        <v>3412</v>
      </c>
      <c r="AC1285" t="s">
        <v>418</v>
      </c>
      <c r="AD1285">
        <v>0.238552639431</v>
      </c>
      <c r="AE1285" t="s">
        <v>5</v>
      </c>
      <c r="AF1285">
        <v>0.99998810000000005</v>
      </c>
      <c r="AG1285" t="s">
        <v>4</v>
      </c>
      <c r="AH1285">
        <v>1.0013000000000001E-3</v>
      </c>
    </row>
    <row r="1286" spans="1:78" x14ac:dyDescent="0.25">
      <c r="A1286" t="str">
        <f t="shared" si="20"/>
        <v>feynman_I_10_7_28020</v>
      </c>
      <c r="B1286" t="s">
        <v>57</v>
      </c>
      <c r="C1286" t="s">
        <v>189</v>
      </c>
      <c r="D1286">
        <v>7200</v>
      </c>
      <c r="E1286" t="s">
        <v>190</v>
      </c>
      <c r="F1286">
        <v>1000000</v>
      </c>
      <c r="G1286" t="s">
        <v>191</v>
      </c>
      <c r="H1286">
        <v>28020</v>
      </c>
      <c r="I1286" t="s">
        <v>192</v>
      </c>
      <c r="J1286">
        <v>1E-3</v>
      </c>
      <c r="K1286" t="s">
        <v>3</v>
      </c>
      <c r="L1286">
        <v>1</v>
      </c>
      <c r="M1286" t="s">
        <v>2</v>
      </c>
      <c r="N1286">
        <v>0</v>
      </c>
      <c r="O1286" t="s">
        <v>17</v>
      </c>
      <c r="P1286">
        <v>18</v>
      </c>
      <c r="Q1286" t="s">
        <v>0</v>
      </c>
      <c r="R1286">
        <v>3028.8</v>
      </c>
      <c r="S1286" t="s">
        <v>152</v>
      </c>
      <c r="T1286">
        <v>6</v>
      </c>
      <c r="U1286" t="s">
        <v>153</v>
      </c>
      <c r="V1286">
        <v>544</v>
      </c>
      <c r="W1286" t="s">
        <v>151</v>
      </c>
      <c r="X1286">
        <v>662303</v>
      </c>
      <c r="Y1286" t="s">
        <v>1</v>
      </c>
      <c r="Z1286" t="s">
        <v>3413</v>
      </c>
      <c r="AA1286" t="s">
        <v>512</v>
      </c>
      <c r="AB1286" t="s">
        <v>3414</v>
      </c>
      <c r="AC1286" t="s">
        <v>421</v>
      </c>
      <c r="AD1286" t="s">
        <v>3415</v>
      </c>
      <c r="AE1286" t="s">
        <v>5</v>
      </c>
      <c r="AF1286">
        <v>1</v>
      </c>
      <c r="AG1286" t="s">
        <v>4</v>
      </c>
      <c r="AH1286">
        <v>0</v>
      </c>
    </row>
    <row r="1287" spans="1:78" x14ac:dyDescent="0.25">
      <c r="A1287" t="str">
        <f t="shared" si="20"/>
        <v>feynman_II_8_31_28020</v>
      </c>
      <c r="B1287" t="s">
        <v>42</v>
      </c>
      <c r="C1287" t="s">
        <v>189</v>
      </c>
      <c r="D1287">
        <v>7200</v>
      </c>
      <c r="E1287" t="s">
        <v>190</v>
      </c>
      <c r="F1287">
        <v>1000000</v>
      </c>
      <c r="G1287" t="s">
        <v>191</v>
      </c>
      <c r="H1287">
        <v>28020</v>
      </c>
      <c r="I1287" t="s">
        <v>192</v>
      </c>
      <c r="J1287">
        <v>1E-3</v>
      </c>
      <c r="K1287" t="s">
        <v>3</v>
      </c>
      <c r="L1287">
        <v>1</v>
      </c>
      <c r="M1287" t="s">
        <v>2</v>
      </c>
      <c r="N1287">
        <v>0</v>
      </c>
      <c r="O1287" t="s">
        <v>17</v>
      </c>
      <c r="P1287">
        <v>8</v>
      </c>
      <c r="Q1287" t="s">
        <v>0</v>
      </c>
      <c r="R1287">
        <v>3.4</v>
      </c>
      <c r="S1287" t="s">
        <v>152</v>
      </c>
      <c r="T1287">
        <v>1</v>
      </c>
      <c r="U1287" t="s">
        <v>153</v>
      </c>
      <c r="V1287">
        <v>3</v>
      </c>
      <c r="W1287" t="s">
        <v>151</v>
      </c>
      <c r="X1287">
        <v>1040</v>
      </c>
      <c r="Y1287" t="s">
        <v>1</v>
      </c>
      <c r="Z1287" t="s">
        <v>523</v>
      </c>
      <c r="AA1287" t="s">
        <v>512</v>
      </c>
      <c r="AB1287" t="s">
        <v>524</v>
      </c>
      <c r="AC1287" t="s">
        <v>5</v>
      </c>
      <c r="AD1287">
        <v>1</v>
      </c>
      <c r="AE1287" t="s">
        <v>4</v>
      </c>
      <c r="AF1287">
        <v>0</v>
      </c>
    </row>
    <row r="1288" spans="1:78" x14ac:dyDescent="0.25">
      <c r="A1288" t="str">
        <f t="shared" si="20"/>
        <v>feynman_I_18_12_28020</v>
      </c>
      <c r="B1288" t="s">
        <v>78</v>
      </c>
      <c r="C1288" t="s">
        <v>189</v>
      </c>
      <c r="D1288">
        <v>7200</v>
      </c>
      <c r="E1288" t="s">
        <v>190</v>
      </c>
      <c r="F1288">
        <v>1000000</v>
      </c>
      <c r="G1288" t="s">
        <v>191</v>
      </c>
      <c r="H1288">
        <v>28020</v>
      </c>
      <c r="I1288" t="s">
        <v>192</v>
      </c>
      <c r="J1288">
        <v>1E-3</v>
      </c>
      <c r="K1288" t="s">
        <v>3</v>
      </c>
      <c r="L1288">
        <v>1</v>
      </c>
      <c r="M1288" t="s">
        <v>2</v>
      </c>
      <c r="N1288">
        <v>0</v>
      </c>
      <c r="O1288" t="s">
        <v>17</v>
      </c>
      <c r="P1288">
        <v>9</v>
      </c>
      <c r="Q1288" t="s">
        <v>0</v>
      </c>
      <c r="R1288">
        <v>5.0999999999999996</v>
      </c>
      <c r="S1288" t="s">
        <v>152</v>
      </c>
      <c r="T1288">
        <v>1</v>
      </c>
      <c r="U1288" t="s">
        <v>153</v>
      </c>
      <c r="V1288">
        <v>4</v>
      </c>
      <c r="W1288" t="s">
        <v>151</v>
      </c>
      <c r="X1288">
        <v>1606</v>
      </c>
      <c r="Y1288" t="s">
        <v>1</v>
      </c>
      <c r="Z1288" t="s">
        <v>910</v>
      </c>
      <c r="AA1288" t="s">
        <v>512</v>
      </c>
      <c r="AB1288" t="s">
        <v>911</v>
      </c>
      <c r="AC1288" t="s">
        <v>5</v>
      </c>
      <c r="AD1288">
        <v>1</v>
      </c>
      <c r="AE1288" t="s">
        <v>4</v>
      </c>
      <c r="AF1288">
        <v>0</v>
      </c>
    </row>
    <row r="1289" spans="1:78" x14ac:dyDescent="0.25">
      <c r="A1289" t="str">
        <f t="shared" si="20"/>
        <v>feynman_III_21_20_28020</v>
      </c>
      <c r="B1289" t="s">
        <v>109</v>
      </c>
      <c r="C1289" t="s">
        <v>189</v>
      </c>
      <c r="D1289">
        <v>7200</v>
      </c>
      <c r="E1289" t="s">
        <v>190</v>
      </c>
      <c r="F1289">
        <v>1000000</v>
      </c>
      <c r="G1289" t="s">
        <v>191</v>
      </c>
      <c r="H1289">
        <v>28020</v>
      </c>
      <c r="I1289" t="s">
        <v>192</v>
      </c>
      <c r="J1289">
        <v>1E-3</v>
      </c>
      <c r="K1289" t="s">
        <v>3</v>
      </c>
      <c r="L1289">
        <v>1</v>
      </c>
      <c r="M1289" t="s">
        <v>2</v>
      </c>
      <c r="N1289">
        <v>0</v>
      </c>
      <c r="O1289" t="s">
        <v>17</v>
      </c>
      <c r="P1289">
        <v>12</v>
      </c>
      <c r="Q1289" t="s">
        <v>0</v>
      </c>
      <c r="R1289">
        <v>9.1</v>
      </c>
      <c r="S1289" t="s">
        <v>152</v>
      </c>
      <c r="T1289">
        <v>1</v>
      </c>
      <c r="U1289" t="s">
        <v>153</v>
      </c>
      <c r="V1289">
        <v>4</v>
      </c>
      <c r="W1289" t="s">
        <v>151</v>
      </c>
      <c r="X1289">
        <v>2570</v>
      </c>
      <c r="Y1289" t="s">
        <v>1</v>
      </c>
      <c r="Z1289" t="s">
        <v>559</v>
      </c>
      <c r="AA1289" t="s">
        <v>512</v>
      </c>
      <c r="AB1289" t="s">
        <v>560</v>
      </c>
      <c r="AC1289" t="s">
        <v>5</v>
      </c>
      <c r="AD1289">
        <v>1</v>
      </c>
      <c r="AE1289" t="s">
        <v>4</v>
      </c>
      <c r="AF1289">
        <v>0</v>
      </c>
    </row>
    <row r="1290" spans="1:78" x14ac:dyDescent="0.25">
      <c r="A1290" t="str">
        <f t="shared" si="20"/>
        <v>feynman_II_34_29b_28020</v>
      </c>
      <c r="B1290" t="s">
        <v>133</v>
      </c>
      <c r="C1290" t="s">
        <v>189</v>
      </c>
      <c r="D1290">
        <v>7200</v>
      </c>
      <c r="E1290" t="s">
        <v>190</v>
      </c>
      <c r="F1290">
        <v>1000000</v>
      </c>
      <c r="G1290" t="s">
        <v>191</v>
      </c>
      <c r="H1290">
        <v>28020</v>
      </c>
      <c r="I1290" t="s">
        <v>192</v>
      </c>
      <c r="J1290">
        <v>1E-3</v>
      </c>
      <c r="K1290" t="s">
        <v>3</v>
      </c>
      <c r="L1290">
        <v>1</v>
      </c>
      <c r="M1290" t="s">
        <v>2</v>
      </c>
      <c r="N1290">
        <v>0</v>
      </c>
      <c r="O1290" t="s">
        <v>17</v>
      </c>
      <c r="P1290">
        <v>16</v>
      </c>
      <c r="Q1290" t="s">
        <v>0</v>
      </c>
      <c r="R1290">
        <v>14.6</v>
      </c>
      <c r="S1290" t="s">
        <v>152</v>
      </c>
      <c r="T1290">
        <v>1</v>
      </c>
      <c r="U1290" t="s">
        <v>153</v>
      </c>
      <c r="V1290">
        <v>5</v>
      </c>
      <c r="W1290" t="s">
        <v>151</v>
      </c>
      <c r="X1290">
        <v>4061</v>
      </c>
      <c r="Y1290" t="s">
        <v>1</v>
      </c>
      <c r="Z1290" t="e" cm="1">
        <f t="array" aca="1" ref="Z1290" ca="1">-0.0000000000001+(((((6.2831853071796*x0)*X2)*X3)*X4)*pow(X1,-1))</f>
        <v>#NAME?</v>
      </c>
      <c r="AA1290" t="s">
        <v>512</v>
      </c>
      <c r="AB1290" t="s">
        <v>574</v>
      </c>
      <c r="AC1290" t="s">
        <v>418</v>
      </c>
      <c r="AD1290" s="7">
        <v>1E-13</v>
      </c>
      <c r="AE1290" t="s">
        <v>5</v>
      </c>
      <c r="AF1290">
        <v>1</v>
      </c>
      <c r="AG1290" t="s">
        <v>4</v>
      </c>
      <c r="AH1290">
        <v>0</v>
      </c>
    </row>
    <row r="1291" spans="1:78" x14ac:dyDescent="0.25">
      <c r="A1291" t="str">
        <f t="shared" si="20"/>
        <v>strogatz_barmag2_28020</v>
      </c>
      <c r="B1291" t="s">
        <v>24</v>
      </c>
      <c r="C1291" t="s">
        <v>189</v>
      </c>
      <c r="D1291">
        <v>7200</v>
      </c>
      <c r="E1291" t="s">
        <v>190</v>
      </c>
      <c r="F1291">
        <v>1000000</v>
      </c>
      <c r="G1291" t="s">
        <v>191</v>
      </c>
      <c r="H1291">
        <v>28020</v>
      </c>
      <c r="I1291" t="s">
        <v>192</v>
      </c>
      <c r="J1291">
        <v>1E-3</v>
      </c>
      <c r="K1291" t="s">
        <v>3</v>
      </c>
      <c r="L1291">
        <v>1</v>
      </c>
      <c r="M1291" t="s">
        <v>2</v>
      </c>
      <c r="N1291">
        <v>0</v>
      </c>
      <c r="O1291" t="s">
        <v>17</v>
      </c>
      <c r="P1291">
        <v>14</v>
      </c>
      <c r="Q1291" t="s">
        <v>0</v>
      </c>
      <c r="R1291">
        <v>859.4</v>
      </c>
      <c r="S1291" t="s">
        <v>152</v>
      </c>
      <c r="T1291">
        <v>6</v>
      </c>
      <c r="U1291" t="s">
        <v>153</v>
      </c>
      <c r="V1291">
        <v>400</v>
      </c>
      <c r="W1291" t="s">
        <v>151</v>
      </c>
      <c r="X1291">
        <v>526257</v>
      </c>
      <c r="Y1291" t="s">
        <v>1</v>
      </c>
      <c r="Z1291" t="s">
        <v>762</v>
      </c>
      <c r="AA1291" t="s">
        <v>512</v>
      </c>
      <c r="AB1291">
        <f>-1*SIN(X1)</f>
        <v>0.98358230602824037</v>
      </c>
      <c r="AC1291" t="s">
        <v>418</v>
      </c>
      <c r="AD1291" t="s">
        <v>437</v>
      </c>
      <c r="AE1291" t="s">
        <v>418</v>
      </c>
      <c r="AF1291" t="s">
        <v>438</v>
      </c>
      <c r="AG1291" t="s">
        <v>5</v>
      </c>
      <c r="AH1291">
        <v>1</v>
      </c>
      <c r="AI1291" t="s">
        <v>4</v>
      </c>
      <c r="AJ1291">
        <v>0</v>
      </c>
    </row>
    <row r="1292" spans="1:78" x14ac:dyDescent="0.25">
      <c r="A1292" t="str">
        <f t="shared" si="20"/>
        <v>feynman_II_6_11_28020</v>
      </c>
      <c r="B1292" t="s">
        <v>116</v>
      </c>
      <c r="C1292" t="s">
        <v>189</v>
      </c>
      <c r="D1292">
        <v>7200</v>
      </c>
      <c r="E1292" t="s">
        <v>190</v>
      </c>
      <c r="F1292">
        <v>1000000</v>
      </c>
      <c r="G1292" t="s">
        <v>191</v>
      </c>
      <c r="H1292">
        <v>28020</v>
      </c>
      <c r="I1292" t="s">
        <v>192</v>
      </c>
      <c r="J1292">
        <v>1E-3</v>
      </c>
      <c r="K1292" t="s">
        <v>3</v>
      </c>
      <c r="L1292">
        <v>1</v>
      </c>
      <c r="M1292" t="s">
        <v>2</v>
      </c>
      <c r="N1292">
        <v>0</v>
      </c>
      <c r="O1292" t="s">
        <v>17</v>
      </c>
      <c r="P1292">
        <v>17</v>
      </c>
      <c r="Q1292" t="s">
        <v>0</v>
      </c>
      <c r="R1292">
        <v>101.7</v>
      </c>
      <c r="S1292" t="s">
        <v>152</v>
      </c>
      <c r="T1292">
        <v>2</v>
      </c>
      <c r="U1292" t="s">
        <v>153</v>
      </c>
      <c r="V1292">
        <v>14</v>
      </c>
      <c r="W1292" t="s">
        <v>151</v>
      </c>
      <c r="X1292">
        <v>22173</v>
      </c>
      <c r="Y1292" t="s">
        <v>1</v>
      </c>
      <c r="Z1292" t="s">
        <v>3416</v>
      </c>
      <c r="AA1292" t="s">
        <v>512</v>
      </c>
      <c r="AB1292" t="s">
        <v>3417</v>
      </c>
      <c r="AC1292" t="s">
        <v>5</v>
      </c>
      <c r="AD1292">
        <v>1</v>
      </c>
      <c r="AE1292" t="s">
        <v>4</v>
      </c>
      <c r="AF1292">
        <v>0</v>
      </c>
    </row>
    <row r="1293" spans="1:78" x14ac:dyDescent="0.25">
      <c r="A1293" t="str">
        <f t="shared" si="20"/>
        <v>feynman_test_15_28020</v>
      </c>
      <c r="B1293" t="s">
        <v>97</v>
      </c>
      <c r="C1293" t="s">
        <v>189</v>
      </c>
      <c r="D1293">
        <v>7200</v>
      </c>
      <c r="E1293" t="s">
        <v>190</v>
      </c>
      <c r="F1293">
        <v>1000000</v>
      </c>
      <c r="G1293" t="s">
        <v>191</v>
      </c>
      <c r="H1293">
        <v>28020</v>
      </c>
      <c r="I1293" t="s">
        <v>192</v>
      </c>
      <c r="J1293">
        <v>1E-3</v>
      </c>
      <c r="K1293" t="s">
        <v>3</v>
      </c>
      <c r="L1293">
        <v>0.99971520000000003</v>
      </c>
      <c r="M1293" t="s">
        <v>2</v>
      </c>
      <c r="N1293">
        <v>2.1330700000000001E-2</v>
      </c>
      <c r="O1293" t="s">
        <v>17</v>
      </c>
      <c r="P1293">
        <v>34</v>
      </c>
      <c r="Q1293" t="s">
        <v>0</v>
      </c>
      <c r="R1293">
        <v>4675.2</v>
      </c>
      <c r="S1293" t="s">
        <v>152</v>
      </c>
      <c r="T1293">
        <v>6</v>
      </c>
      <c r="U1293" t="s">
        <v>153</v>
      </c>
      <c r="V1293">
        <v>793</v>
      </c>
      <c r="W1293" t="s">
        <v>151</v>
      </c>
      <c r="X1293">
        <v>1000957</v>
      </c>
      <c r="Y1293" t="s">
        <v>1</v>
      </c>
      <c r="Z1293" t="s">
        <v>3418</v>
      </c>
      <c r="AA1293" t="s">
        <v>512</v>
      </c>
      <c r="AB1293" t="s">
        <v>3419</v>
      </c>
      <c r="AC1293" t="s">
        <v>418</v>
      </c>
      <c r="AD1293" t="s">
        <v>3420</v>
      </c>
      <c r="AE1293" t="s">
        <v>421</v>
      </c>
      <c r="AF1293" t="s">
        <v>3421</v>
      </c>
      <c r="AG1293" t="s">
        <v>5</v>
      </c>
      <c r="AH1293">
        <v>0.99976679999999996</v>
      </c>
      <c r="AI1293" t="s">
        <v>4</v>
      </c>
      <c r="AJ1293">
        <v>1.9201200000000002E-2</v>
      </c>
    </row>
    <row r="1294" spans="1:78" x14ac:dyDescent="0.25">
      <c r="A1294" t="str">
        <f t="shared" si="20"/>
        <v>strogatz_shearflow1_28020</v>
      </c>
      <c r="B1294" t="s">
        <v>23</v>
      </c>
      <c r="C1294" t="s">
        <v>189</v>
      </c>
      <c r="D1294">
        <v>7200</v>
      </c>
      <c r="E1294" t="s">
        <v>190</v>
      </c>
      <c r="F1294">
        <v>1000000</v>
      </c>
      <c r="G1294" t="s">
        <v>191</v>
      </c>
      <c r="H1294">
        <v>28020</v>
      </c>
      <c r="I1294" t="s">
        <v>192</v>
      </c>
      <c r="J1294">
        <v>1E-3</v>
      </c>
      <c r="K1294" t="s">
        <v>3</v>
      </c>
      <c r="L1294">
        <v>0.97313590000000005</v>
      </c>
      <c r="M1294" t="s">
        <v>2</v>
      </c>
      <c r="N1294">
        <v>0.1076371</v>
      </c>
      <c r="O1294" t="s">
        <v>17</v>
      </c>
      <c r="P1294">
        <v>45</v>
      </c>
      <c r="Q1294" t="s">
        <v>0</v>
      </c>
      <c r="R1294">
        <v>1705</v>
      </c>
      <c r="S1294" t="s">
        <v>152</v>
      </c>
      <c r="T1294">
        <v>9</v>
      </c>
      <c r="U1294" t="s">
        <v>153</v>
      </c>
      <c r="V1294">
        <v>1088</v>
      </c>
      <c r="W1294" t="s">
        <v>151</v>
      </c>
      <c r="X1294">
        <v>1000898</v>
      </c>
      <c r="Y1294" t="s">
        <v>1</v>
      </c>
      <c r="Z1294" t="e" cm="1">
        <f t="array" aca="1" ref="Z1294" ca="1">-0.1218518000587+(0.0887325534487*EXP(X1))+(-0.1343602882297*pow(X1,-1))+(-0.1950308545015*pow(X1,-2))+(-0.2396867804825*pow((X1+pow(((-0.8+x0)+(-1*X1)),-1)),-1))+((-0.0000027163269*X1)*pow(pow(0,X1),0.5))</f>
        <v>#NAME?</v>
      </c>
      <c r="AA1294" t="s">
        <v>512</v>
      </c>
      <c r="AB1294" t="s">
        <v>3422</v>
      </c>
      <c r="AC1294" t="s">
        <v>418</v>
      </c>
      <c r="AD1294" t="s">
        <v>3423</v>
      </c>
      <c r="AE1294" t="s">
        <v>418</v>
      </c>
      <c r="AF1294" t="s">
        <v>3424</v>
      </c>
      <c r="AG1294" t="s">
        <v>418</v>
      </c>
      <c r="AH1294" t="s">
        <v>3425</v>
      </c>
      <c r="AI1294" t="s">
        <v>421</v>
      </c>
      <c r="AJ1294" t="s">
        <v>3426</v>
      </c>
      <c r="AK1294" t="s">
        <v>418</v>
      </c>
      <c r="AL1294" t="s">
        <v>454</v>
      </c>
      <c r="AM1294" t="s">
        <v>418</v>
      </c>
      <c r="AN1294" t="s">
        <v>3427</v>
      </c>
      <c r="AO1294" t="s">
        <v>421</v>
      </c>
      <c r="AP1294" t="s">
        <v>3428</v>
      </c>
      <c r="AQ1294" t="s">
        <v>418</v>
      </c>
      <c r="AR1294">
        <v>0.1218518000587</v>
      </c>
      <c r="AS1294" t="s">
        <v>5</v>
      </c>
      <c r="AT1294">
        <v>0.95050809999999997</v>
      </c>
      <c r="AU1294" t="s">
        <v>4</v>
      </c>
      <c r="AV1294">
        <v>8.1755700000000001E-2</v>
      </c>
    </row>
    <row r="1295" spans="1:78" x14ac:dyDescent="0.25">
      <c r="A1295" t="str">
        <f t="shared" si="20"/>
        <v>feynman_I_6_2_28020</v>
      </c>
      <c r="B1295" t="s">
        <v>44</v>
      </c>
      <c r="C1295" t="s">
        <v>189</v>
      </c>
      <c r="D1295">
        <v>7200</v>
      </c>
      <c r="E1295" t="s">
        <v>190</v>
      </c>
      <c r="F1295">
        <v>1000000</v>
      </c>
      <c r="G1295" t="s">
        <v>191</v>
      </c>
      <c r="H1295">
        <v>28020</v>
      </c>
      <c r="I1295" t="s">
        <v>192</v>
      </c>
      <c r="J1295">
        <v>1E-3</v>
      </c>
      <c r="K1295" t="s">
        <v>3</v>
      </c>
      <c r="L1295">
        <v>0.99835819999999997</v>
      </c>
      <c r="M1295" t="s">
        <v>2</v>
      </c>
      <c r="N1295">
        <v>1.7271000000000001E-3</v>
      </c>
      <c r="O1295" t="s">
        <v>17</v>
      </c>
      <c r="P1295">
        <v>21</v>
      </c>
      <c r="Q1295" t="s">
        <v>0</v>
      </c>
      <c r="R1295">
        <v>4578.5</v>
      </c>
      <c r="S1295" t="s">
        <v>152</v>
      </c>
      <c r="T1295">
        <v>13</v>
      </c>
      <c r="U1295" t="s">
        <v>153</v>
      </c>
      <c r="V1295">
        <v>1070</v>
      </c>
      <c r="W1295" t="s">
        <v>151</v>
      </c>
      <c r="X1295">
        <v>1000640</v>
      </c>
      <c r="Y1295" t="s">
        <v>1</v>
      </c>
      <c r="Z1295" t="e" cm="1">
        <f t="array" aca="1" ref="Z1295" ca="1">-0.0839100002609+(0.720841232874*pow(((1.1447298858494+(pow(x0,-2)*pow(X1,2)))+LOG(pow(x0,2))),-1))</f>
        <v>#NAME?</v>
      </c>
      <c r="AA1295" t="s">
        <v>512</v>
      </c>
      <c r="AB1295" t="s">
        <v>3429</v>
      </c>
      <c r="AC1295" t="s">
        <v>421</v>
      </c>
      <c r="AD1295" t="s">
        <v>3430</v>
      </c>
      <c r="AE1295" t="s">
        <v>421</v>
      </c>
      <c r="AF1295" t="s">
        <v>3431</v>
      </c>
      <c r="AG1295" t="s">
        <v>418</v>
      </c>
      <c r="AH1295">
        <v>8.3910000260899995E-2</v>
      </c>
      <c r="AI1295" t="s">
        <v>5</v>
      </c>
      <c r="AJ1295">
        <v>0.99842869999999995</v>
      </c>
      <c r="AK1295" t="s">
        <v>4</v>
      </c>
      <c r="AL1295">
        <v>1.6873999999999999E-3</v>
      </c>
    </row>
    <row r="1296" spans="1:78" x14ac:dyDescent="0.25">
      <c r="A1296" t="str">
        <f t="shared" si="20"/>
        <v>feynman_test_13_28020</v>
      </c>
      <c r="B1296" t="s">
        <v>132</v>
      </c>
      <c r="C1296" t="s">
        <v>189</v>
      </c>
      <c r="D1296">
        <v>7200</v>
      </c>
      <c r="E1296" t="s">
        <v>190</v>
      </c>
      <c r="F1296">
        <v>1000000</v>
      </c>
      <c r="G1296" t="s">
        <v>191</v>
      </c>
      <c r="H1296">
        <v>28020</v>
      </c>
      <c r="I1296" t="s">
        <v>192</v>
      </c>
      <c r="J1296">
        <v>1E-3</v>
      </c>
      <c r="K1296" t="s">
        <v>3</v>
      </c>
      <c r="L1296">
        <v>0.9809137</v>
      </c>
      <c r="M1296" t="s">
        <v>2</v>
      </c>
      <c r="N1296">
        <v>2.1199000000000001E-3</v>
      </c>
      <c r="O1296" t="s">
        <v>17</v>
      </c>
      <c r="P1296">
        <v>33</v>
      </c>
      <c r="Q1296" t="s">
        <v>0</v>
      </c>
      <c r="R1296">
        <v>4868.3</v>
      </c>
      <c r="S1296" t="s">
        <v>152</v>
      </c>
      <c r="T1296">
        <v>23</v>
      </c>
      <c r="U1296" t="s">
        <v>153</v>
      </c>
      <c r="V1296">
        <v>1004</v>
      </c>
      <c r="W1296" t="s">
        <v>151</v>
      </c>
      <c r="X1296">
        <v>1001908</v>
      </c>
      <c r="Y1296" t="s">
        <v>1</v>
      </c>
      <c r="Z1296" t="s">
        <v>3432</v>
      </c>
      <c r="AA1296" t="s">
        <v>512</v>
      </c>
      <c r="AB1296" t="s">
        <v>3433</v>
      </c>
      <c r="AC1296" t="s">
        <v>421</v>
      </c>
      <c r="AD1296" t="s">
        <v>1003</v>
      </c>
      <c r="AE1296" t="s">
        <v>421</v>
      </c>
      <c r="AF1296" t="s">
        <v>3434</v>
      </c>
      <c r="AG1296" t="s">
        <v>5</v>
      </c>
      <c r="AH1296">
        <v>0.98155859999999995</v>
      </c>
      <c r="AI1296" t="s">
        <v>4</v>
      </c>
      <c r="AJ1296">
        <v>2.0834E-3</v>
      </c>
    </row>
    <row r="1297" spans="1:52" x14ac:dyDescent="0.25">
      <c r="A1297" t="str">
        <f t="shared" si="20"/>
        <v>feynman_test_20_28020</v>
      </c>
      <c r="B1297" t="s">
        <v>148</v>
      </c>
      <c r="C1297" t="s">
        <v>189</v>
      </c>
      <c r="D1297">
        <v>7200</v>
      </c>
      <c r="E1297" t="s">
        <v>190</v>
      </c>
      <c r="F1297">
        <v>1000000</v>
      </c>
      <c r="G1297" t="s">
        <v>191</v>
      </c>
      <c r="H1297">
        <v>28020</v>
      </c>
      <c r="I1297" t="s">
        <v>192</v>
      </c>
      <c r="J1297">
        <v>1E-3</v>
      </c>
      <c r="K1297" t="s">
        <v>3</v>
      </c>
      <c r="L1297">
        <v>0.98316749999999997</v>
      </c>
      <c r="M1297" t="s">
        <v>2</v>
      </c>
      <c r="N1297">
        <v>1.6732891999999999</v>
      </c>
      <c r="O1297" t="s">
        <v>17</v>
      </c>
      <c r="P1297">
        <v>95</v>
      </c>
      <c r="Q1297" t="s">
        <v>0</v>
      </c>
      <c r="R1297">
        <v>6196.5</v>
      </c>
      <c r="S1297" t="s">
        <v>152</v>
      </c>
      <c r="T1297">
        <v>4</v>
      </c>
      <c r="U1297" t="s">
        <v>153</v>
      </c>
      <c r="V1297">
        <v>2548</v>
      </c>
      <c r="W1297" t="s">
        <v>151</v>
      </c>
      <c r="X1297">
        <v>1007200</v>
      </c>
      <c r="Y1297" t="s">
        <v>1</v>
      </c>
      <c r="Z1297" t="s">
        <v>3435</v>
      </c>
      <c r="AA1297" t="s">
        <v>512</v>
      </c>
      <c r="AB1297" t="s">
        <v>3436</v>
      </c>
      <c r="AC1297" t="s">
        <v>421</v>
      </c>
      <c r="AD1297" t="s">
        <v>3437</v>
      </c>
      <c r="AE1297" t="s">
        <v>418</v>
      </c>
      <c r="AF1297" t="s">
        <v>3438</v>
      </c>
      <c r="AG1297" t="s">
        <v>421</v>
      </c>
      <c r="AH1297" t="s">
        <v>3439</v>
      </c>
      <c r="AI1297" t="s">
        <v>418</v>
      </c>
      <c r="AJ1297" t="s">
        <v>458</v>
      </c>
      <c r="AK1297" t="s">
        <v>421</v>
      </c>
      <c r="AL1297" t="s">
        <v>3440</v>
      </c>
      <c r="AM1297" t="s">
        <v>421</v>
      </c>
      <c r="AN1297" t="s">
        <v>3441</v>
      </c>
      <c r="AO1297" t="s">
        <v>421</v>
      </c>
      <c r="AP1297" t="s">
        <v>3442</v>
      </c>
      <c r="AQ1297" t="s">
        <v>421</v>
      </c>
      <c r="AR1297" t="s">
        <v>3443</v>
      </c>
      <c r="AS1297" t="s">
        <v>421</v>
      </c>
      <c r="AT1297" t="s">
        <v>1159</v>
      </c>
      <c r="AU1297" t="s">
        <v>418</v>
      </c>
      <c r="AV1297" t="s">
        <v>458</v>
      </c>
      <c r="AW1297" t="s">
        <v>5</v>
      </c>
      <c r="AX1297">
        <v>0.98602900000000004</v>
      </c>
      <c r="AY1297" t="s">
        <v>4</v>
      </c>
      <c r="AZ1297">
        <v>2.3683375999999998</v>
      </c>
    </row>
    <row r="1298" spans="1:52" x14ac:dyDescent="0.25">
      <c r="A1298" t="str">
        <f t="shared" si="20"/>
        <v>feynman_test_2_28020</v>
      </c>
      <c r="B1298" t="s">
        <v>143</v>
      </c>
      <c r="C1298" t="s">
        <v>189</v>
      </c>
      <c r="D1298">
        <v>7200</v>
      </c>
      <c r="E1298" t="s">
        <v>190</v>
      </c>
      <c r="F1298">
        <v>1000000</v>
      </c>
      <c r="G1298" t="s">
        <v>191</v>
      </c>
      <c r="H1298">
        <v>28020</v>
      </c>
      <c r="I1298" t="s">
        <v>192</v>
      </c>
      <c r="J1298">
        <v>1E-3</v>
      </c>
      <c r="K1298" t="s">
        <v>3</v>
      </c>
      <c r="L1298">
        <v>0.99917540000000005</v>
      </c>
      <c r="M1298" t="s">
        <v>2</v>
      </c>
      <c r="N1298">
        <v>5.8233399999999998E-2</v>
      </c>
      <c r="O1298" t="s">
        <v>17</v>
      </c>
      <c r="P1298">
        <v>53</v>
      </c>
      <c r="Q1298" t="s">
        <v>0</v>
      </c>
      <c r="R1298">
        <v>4713.5</v>
      </c>
      <c r="S1298" t="s">
        <v>152</v>
      </c>
      <c r="T1298">
        <v>6</v>
      </c>
      <c r="U1298" t="s">
        <v>153</v>
      </c>
      <c r="V1298">
        <v>1477</v>
      </c>
      <c r="W1298" t="s">
        <v>151</v>
      </c>
      <c r="X1298">
        <v>1002840</v>
      </c>
      <c r="Y1298" t="s">
        <v>1</v>
      </c>
      <c r="Z1298" t="s">
        <v>3444</v>
      </c>
      <c r="AA1298" t="s">
        <v>512</v>
      </c>
      <c r="AB1298" t="s">
        <v>3445</v>
      </c>
      <c r="AC1298" t="s">
        <v>418</v>
      </c>
      <c r="AD1298" t="s">
        <v>465</v>
      </c>
      <c r="AE1298" t="s">
        <v>421</v>
      </c>
      <c r="AF1298" t="s">
        <v>3446</v>
      </c>
      <c r="AG1298" t="s">
        <v>421</v>
      </c>
      <c r="AH1298" t="s">
        <v>3447</v>
      </c>
      <c r="AI1298" t="s">
        <v>418</v>
      </c>
      <c r="AJ1298" t="s">
        <v>465</v>
      </c>
      <c r="AK1298" t="s">
        <v>421</v>
      </c>
      <c r="AL1298" t="s">
        <v>3448</v>
      </c>
      <c r="AM1298" t="s">
        <v>418</v>
      </c>
      <c r="AN1298" t="s">
        <v>3449</v>
      </c>
      <c r="AO1298" t="s">
        <v>5</v>
      </c>
      <c r="AP1298">
        <v>0.9991873</v>
      </c>
      <c r="AQ1298" t="s">
        <v>4</v>
      </c>
      <c r="AR1298">
        <v>5.7149699999999998E-2</v>
      </c>
    </row>
    <row r="1299" spans="1:52" x14ac:dyDescent="0.25">
      <c r="A1299" t="str">
        <f t="shared" si="20"/>
        <v>feynman_I_6_2a_28020</v>
      </c>
      <c r="B1299" t="s">
        <v>32</v>
      </c>
      <c r="C1299" t="s">
        <v>189</v>
      </c>
      <c r="D1299">
        <v>7200</v>
      </c>
      <c r="E1299" t="s">
        <v>190</v>
      </c>
      <c r="F1299">
        <v>1000000</v>
      </c>
      <c r="G1299" t="s">
        <v>191</v>
      </c>
      <c r="H1299">
        <v>28020</v>
      </c>
      <c r="I1299" t="s">
        <v>192</v>
      </c>
      <c r="J1299">
        <v>1E-3</v>
      </c>
      <c r="K1299" t="s">
        <v>3</v>
      </c>
      <c r="L1299">
        <v>0.9998011</v>
      </c>
      <c r="M1299" t="s">
        <v>2</v>
      </c>
      <c r="N1299">
        <v>9.8890000000000002E-4</v>
      </c>
      <c r="O1299" t="s">
        <v>17</v>
      </c>
      <c r="P1299">
        <v>10</v>
      </c>
      <c r="Q1299" t="s">
        <v>0</v>
      </c>
      <c r="R1299">
        <v>7204.1</v>
      </c>
      <c r="S1299" t="s">
        <v>152</v>
      </c>
      <c r="T1299">
        <v>38</v>
      </c>
      <c r="U1299" t="s">
        <v>153</v>
      </c>
      <c r="V1299">
        <v>1759</v>
      </c>
      <c r="W1299" t="s">
        <v>151</v>
      </c>
      <c r="X1299">
        <v>764321</v>
      </c>
      <c r="Y1299" t="s">
        <v>1</v>
      </c>
      <c r="Z1299" t="e" cm="1">
        <f t="array" aca="1" ref="Z1299" ca="1">-0.0074098748587+(0.2503960629146*pow(x0,(-1*x0)))</f>
        <v>#NAME?</v>
      </c>
      <c r="AA1299" t="s">
        <v>512</v>
      </c>
      <c r="AB1299">
        <v>-7.4098748587000003E-3</v>
      </c>
      <c r="AC1299" t="s">
        <v>421</v>
      </c>
      <c r="AD1299" t="s">
        <v>3450</v>
      </c>
      <c r="AE1299" t="s">
        <v>5</v>
      </c>
      <c r="AF1299">
        <v>0.99979879999999999</v>
      </c>
      <c r="AG1299" t="s">
        <v>4</v>
      </c>
      <c r="AH1299">
        <v>9.904E-4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activeCell="I21" sqref="I21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topLeftCell="A19"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Checkpoint 9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2022-09-24T08:00:42Z</dcterms:modified>
</cp:coreProperties>
</file>