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Philipp Streit\CFD\070322_Elektra_Dexpand\Auswertung\Dexpand_Elektra_Measurement_160323\"/>
    </mc:Choice>
  </mc:AlternateContent>
  <xr:revisionPtr revIDLastSave="0" documentId="13_ncr:1_{4040D7F7-5E87-43BB-889C-AC36AC33C499}" xr6:coauthVersionLast="36" xr6:coauthVersionMax="36" xr10:uidLastSave="{00000000-0000-0000-0000-000000000000}"/>
  <bookViews>
    <workbookView xWindow="0" yWindow="0" windowWidth="28800" windowHeight="13425" xr2:uid="{70363C46-45D5-4523-9570-06E1BD0CE88D}"/>
  </bookViews>
  <sheets>
    <sheet name="Measurement_170323" sheetId="1" r:id="rId1"/>
    <sheet name="Measurement_130423" sheetId="2" r:id="rId2"/>
    <sheet name="Comparis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64" i="1"/>
  <c r="D75" i="1"/>
  <c r="O75" i="1" s="1"/>
  <c r="D115" i="1"/>
  <c r="O115" i="1" s="1"/>
  <c r="D101" i="1"/>
  <c r="O101" i="1" s="1"/>
  <c r="E142" i="1"/>
  <c r="E87" i="1"/>
  <c r="E120" i="1"/>
  <c r="D107" i="1"/>
  <c r="O107" i="1" s="1"/>
  <c r="D84" i="1"/>
  <c r="O84" i="1" s="1"/>
  <c r="D64" i="1"/>
  <c r="O64" i="1" s="1"/>
  <c r="E111" i="1"/>
  <c r="E119" i="1"/>
  <c r="D139" i="1"/>
  <c r="O139" i="1" s="1"/>
  <c r="D148" i="1"/>
  <c r="O148" i="1" s="1"/>
  <c r="E65" i="1"/>
  <c r="E80" i="1"/>
  <c r="E88" i="1"/>
  <c r="E144" i="1"/>
  <c r="D109" i="1"/>
  <c r="O109" i="1" s="1"/>
  <c r="D117" i="1"/>
  <c r="O117" i="1" s="1"/>
  <c r="E100" i="1"/>
  <c r="D141" i="1"/>
  <c r="O141" i="1" s="1"/>
  <c r="D118" i="1"/>
  <c r="O118" i="1" s="1"/>
  <c r="E70" i="1"/>
  <c r="E113" i="1"/>
  <c r="E89" i="1"/>
  <c r="D110" i="1"/>
  <c r="D93" i="1"/>
  <c r="E102" i="1"/>
  <c r="E145" i="1"/>
  <c r="E121" i="1"/>
  <c r="D79" i="1"/>
  <c r="O79" i="1" s="1"/>
  <c r="D67" i="1"/>
  <c r="O67" i="1" s="1"/>
  <c r="E134" i="1"/>
  <c r="E146" i="1"/>
  <c r="E90" i="1"/>
  <c r="D143" i="1"/>
  <c r="D69" i="1"/>
  <c r="O69" i="1" s="1"/>
  <c r="E71" i="1"/>
  <c r="E83" i="1"/>
  <c r="E122" i="1"/>
  <c r="D80" i="1"/>
  <c r="O80" i="1" s="1"/>
  <c r="D87" i="1"/>
  <c r="O87" i="1" s="1"/>
  <c r="E103" i="1"/>
  <c r="E148" i="1"/>
  <c r="E92" i="1"/>
  <c r="H79" i="1"/>
  <c r="H115" i="1"/>
  <c r="D113" i="1"/>
  <c r="O113" i="1" s="1"/>
  <c r="D119" i="1"/>
  <c r="O119" i="1" s="1"/>
  <c r="E135" i="1"/>
  <c r="E85" i="1"/>
  <c r="E66" i="1"/>
  <c r="H143" i="1"/>
  <c r="D145" i="1"/>
  <c r="D88" i="1"/>
  <c r="E72" i="1"/>
  <c r="E86" i="1"/>
  <c r="E101" i="1"/>
  <c r="M84" i="1"/>
  <c r="M80" i="1"/>
  <c r="M64" i="1"/>
  <c r="D114" i="1"/>
  <c r="D120" i="1"/>
  <c r="O120" i="1" s="1"/>
  <c r="E104" i="1"/>
  <c r="E124" i="1"/>
  <c r="E123" i="1"/>
  <c r="H67" i="1"/>
  <c r="K120" i="1"/>
  <c r="M113" i="1"/>
  <c r="D97" i="1"/>
  <c r="O97" i="1" s="1"/>
  <c r="D83" i="1"/>
  <c r="O83" i="1" s="1"/>
  <c r="D89" i="1"/>
  <c r="E136" i="1"/>
  <c r="E98" i="1"/>
  <c r="E69" i="1"/>
  <c r="H145" i="1"/>
  <c r="E93" i="1"/>
  <c r="M118" i="1"/>
  <c r="M114" i="1"/>
  <c r="D70" i="1"/>
  <c r="O70" i="1" s="1"/>
  <c r="D147" i="1"/>
  <c r="O147" i="1" s="1"/>
  <c r="K147" i="1" s="1"/>
  <c r="D121" i="1"/>
  <c r="E73" i="1"/>
  <c r="E132" i="1"/>
  <c r="E94" i="1"/>
  <c r="H64" i="1"/>
  <c r="K118" i="1"/>
  <c r="K69" i="1"/>
  <c r="M83" i="1"/>
  <c r="D102" i="1"/>
  <c r="O102" i="1" s="1"/>
  <c r="D116" i="1"/>
  <c r="O116" i="1" s="1"/>
  <c r="D90" i="1"/>
  <c r="E105" i="1"/>
  <c r="E76" i="1"/>
  <c r="E126" i="1"/>
  <c r="H75" i="1"/>
  <c r="H83" i="1"/>
  <c r="K148" i="1"/>
  <c r="H113" i="1"/>
  <c r="M148" i="1"/>
  <c r="D134" i="1"/>
  <c r="O134" i="1" s="1"/>
  <c r="K134" i="1" s="1"/>
  <c r="D85" i="1"/>
  <c r="D122" i="1"/>
  <c r="O122" i="1" s="1"/>
  <c r="E137" i="1"/>
  <c r="E108" i="1"/>
  <c r="E95" i="1"/>
  <c r="H107" i="1"/>
  <c r="H116" i="1"/>
  <c r="K109" i="1"/>
  <c r="K101" i="1"/>
  <c r="K80" i="1"/>
  <c r="E139" i="1"/>
  <c r="M117" i="1"/>
  <c r="D71" i="1"/>
  <c r="O71" i="1" s="1"/>
  <c r="D86" i="1"/>
  <c r="D91" i="1"/>
  <c r="E74" i="1"/>
  <c r="E140" i="1"/>
  <c r="E127" i="1"/>
  <c r="H139" i="1"/>
  <c r="H117" i="1"/>
  <c r="K107" i="1"/>
  <c r="K97" i="1"/>
  <c r="H91" i="1"/>
  <c r="M67" i="1"/>
  <c r="M86" i="1"/>
  <c r="D103" i="1"/>
  <c r="O103" i="1" s="1"/>
  <c r="D125" i="1"/>
  <c r="D123" i="1"/>
  <c r="O123" i="1" s="1"/>
  <c r="E106" i="1"/>
  <c r="E77" i="1"/>
  <c r="E96" i="1"/>
  <c r="H109" i="1"/>
  <c r="H118" i="1"/>
  <c r="K123" i="1"/>
  <c r="K141" i="1"/>
  <c r="K122" i="1"/>
  <c r="H121" i="1"/>
  <c r="M101" i="1"/>
  <c r="M123" i="1"/>
  <c r="D135" i="1"/>
  <c r="O135" i="1" s="1"/>
  <c r="D98" i="1"/>
  <c r="D92" i="1"/>
  <c r="E138" i="1"/>
  <c r="E141" i="1"/>
  <c r="E128" i="1"/>
  <c r="H141" i="1"/>
  <c r="H92" i="1"/>
  <c r="K139" i="1"/>
  <c r="K119" i="1"/>
  <c r="K71" i="1"/>
  <c r="M75" i="1"/>
  <c r="M125" i="1"/>
  <c r="D72" i="1"/>
  <c r="O72" i="1" s="1"/>
  <c r="D68" i="1"/>
  <c r="D66" i="1"/>
  <c r="E82" i="1"/>
  <c r="E110" i="1"/>
  <c r="E97" i="1"/>
  <c r="H110" i="1"/>
  <c r="K70" i="1"/>
  <c r="K115" i="1"/>
  <c r="E67" i="1"/>
  <c r="M107" i="1"/>
  <c r="M66" i="1"/>
  <c r="D104" i="1"/>
  <c r="D76" i="1"/>
  <c r="O76" i="1" s="1"/>
  <c r="D132" i="1"/>
  <c r="E147" i="1"/>
  <c r="E79" i="1"/>
  <c r="E129" i="1"/>
  <c r="K76" i="1"/>
  <c r="H135" i="1"/>
  <c r="M139" i="1"/>
  <c r="D136" i="1"/>
  <c r="D108" i="1"/>
  <c r="O108" i="1" s="1"/>
  <c r="D133" i="1"/>
  <c r="O133" i="1" s="1"/>
  <c r="K133" i="1" s="1"/>
  <c r="E116" i="1"/>
  <c r="E143" i="1"/>
  <c r="E130" i="1"/>
  <c r="H101" i="1"/>
  <c r="K102" i="1"/>
  <c r="K72" i="1"/>
  <c r="K79" i="1"/>
  <c r="K108" i="1"/>
  <c r="H102" i="1"/>
  <c r="M70" i="1"/>
  <c r="M109" i="1"/>
  <c r="M87" i="1"/>
  <c r="D73" i="1"/>
  <c r="D140" i="1"/>
  <c r="O140" i="1" s="1"/>
  <c r="D99" i="1"/>
  <c r="O99" i="1" s="1"/>
  <c r="E149" i="1"/>
  <c r="E112" i="1"/>
  <c r="E68" i="1"/>
  <c r="H80" i="1"/>
  <c r="H87" i="1"/>
  <c r="K135" i="1"/>
  <c r="K84" i="1"/>
  <c r="K83" i="1"/>
  <c r="M102" i="1"/>
  <c r="M141" i="1"/>
  <c r="M119" i="1"/>
  <c r="D105" i="1"/>
  <c r="O105" i="1" s="1"/>
  <c r="D77" i="1"/>
  <c r="O77" i="1" s="1"/>
  <c r="K77" i="1" s="1"/>
  <c r="D94" i="1"/>
  <c r="E91" i="1"/>
  <c r="E81" i="1"/>
  <c r="E64" i="1"/>
  <c r="H119" i="1"/>
  <c r="K105" i="1"/>
  <c r="K117" i="1"/>
  <c r="M134" i="1"/>
  <c r="M88" i="1"/>
  <c r="D137" i="1"/>
  <c r="O137" i="1" s="1"/>
  <c r="K137" i="1" s="1"/>
  <c r="D78" i="1"/>
  <c r="O78" i="1" s="1"/>
  <c r="K78" i="1" s="1"/>
  <c r="D126" i="1"/>
  <c r="O126" i="1" s="1"/>
  <c r="K126" i="1" s="1"/>
  <c r="E125" i="1"/>
  <c r="E114" i="1"/>
  <c r="H132" i="1"/>
  <c r="M71" i="1"/>
  <c r="M79" i="1"/>
  <c r="M120" i="1"/>
  <c r="D74" i="1"/>
  <c r="O74" i="1" s="1"/>
  <c r="K74" i="1" s="1"/>
  <c r="D142" i="1"/>
  <c r="O142" i="1" s="1"/>
  <c r="D95" i="1"/>
  <c r="O95" i="1" s="1"/>
  <c r="K95" i="1" s="1"/>
  <c r="E99" i="1"/>
  <c r="E115" i="1"/>
  <c r="H70" i="1"/>
  <c r="H120" i="1"/>
  <c r="K113" i="1"/>
  <c r="H122" i="1"/>
  <c r="M103" i="1"/>
  <c r="M89" i="1"/>
  <c r="D106" i="1"/>
  <c r="O106" i="1" s="1"/>
  <c r="K106" i="1" s="1"/>
  <c r="D111" i="1"/>
  <c r="O111" i="1" s="1"/>
  <c r="K111" i="1" s="1"/>
  <c r="D127" i="1"/>
  <c r="O127" i="1" s="1"/>
  <c r="K127" i="1" s="1"/>
  <c r="E133" i="1"/>
  <c r="E84" i="1"/>
  <c r="M135" i="1"/>
  <c r="M122" i="1"/>
  <c r="D138" i="1"/>
  <c r="O138" i="1" s="1"/>
  <c r="K138" i="1" s="1"/>
  <c r="D112" i="1"/>
  <c r="O112" i="1" s="1"/>
  <c r="K112" i="1" s="1"/>
  <c r="D96" i="1"/>
  <c r="O96" i="1" s="1"/>
  <c r="K96" i="1" s="1"/>
  <c r="E75" i="1"/>
  <c r="E117" i="1"/>
  <c r="H134" i="1"/>
  <c r="H84" i="1"/>
  <c r="K75" i="1"/>
  <c r="M72" i="1"/>
  <c r="D149" i="1"/>
  <c r="O149" i="1" s="1"/>
  <c r="K149" i="1" s="1"/>
  <c r="D144" i="1"/>
  <c r="O144" i="1" s="1"/>
  <c r="K144" i="1" s="1"/>
  <c r="D128" i="1"/>
  <c r="O128" i="1" s="1"/>
  <c r="K128" i="1" s="1"/>
  <c r="E107" i="1"/>
  <c r="E118" i="1"/>
  <c r="H71" i="1"/>
  <c r="H148" i="1"/>
  <c r="H90" i="1"/>
  <c r="K103" i="1"/>
  <c r="K142" i="1"/>
  <c r="M104" i="1"/>
  <c r="M115" i="1"/>
  <c r="M98" i="1"/>
  <c r="D124" i="1"/>
  <c r="O124" i="1" s="1"/>
  <c r="K124" i="1" s="1"/>
  <c r="D81" i="1"/>
  <c r="O81" i="1" s="1"/>
  <c r="K81" i="1" s="1"/>
  <c r="D65" i="1"/>
  <c r="O65" i="1" s="1"/>
  <c r="K65" i="1" s="1"/>
  <c r="H103" i="1"/>
  <c r="M136" i="1"/>
  <c r="M116" i="1"/>
  <c r="M68" i="1"/>
  <c r="D130" i="1"/>
  <c r="O130" i="1" s="1"/>
  <c r="K130" i="1" s="1"/>
  <c r="D82" i="1"/>
  <c r="O82" i="1" s="1"/>
  <c r="K82" i="1" s="1"/>
  <c r="D129" i="1"/>
  <c r="O129" i="1" s="1"/>
  <c r="K129" i="1" s="1"/>
  <c r="E109" i="1"/>
  <c r="K116" i="1"/>
  <c r="M73" i="1"/>
  <c r="M85" i="1"/>
  <c r="M94" i="1"/>
  <c r="D100" i="1"/>
  <c r="O100" i="1" s="1"/>
  <c r="K100" i="1" s="1"/>
  <c r="D146" i="1"/>
  <c r="O146" i="1" s="1"/>
  <c r="K146" i="1" s="1"/>
  <c r="D131" i="1"/>
  <c r="O131" i="1" s="1"/>
  <c r="K131" i="1" s="1"/>
  <c r="E78" i="1"/>
  <c r="E131" i="1"/>
  <c r="H72" i="1"/>
  <c r="H93" i="1"/>
  <c r="H123" i="1"/>
  <c r="K140" i="1"/>
  <c r="K67" i="1"/>
  <c r="K99" i="1"/>
  <c r="K87" i="1"/>
  <c r="M69" i="1"/>
  <c r="H69" i="1"/>
  <c r="H97" i="1"/>
  <c r="M97" i="1"/>
  <c r="M147" i="1"/>
  <c r="H147" i="1"/>
  <c r="M76" i="1"/>
  <c r="H76" i="1"/>
  <c r="M108" i="1"/>
  <c r="H108" i="1"/>
  <c r="H133" i="1"/>
  <c r="M133" i="1"/>
  <c r="M140" i="1"/>
  <c r="H140" i="1"/>
  <c r="H99" i="1"/>
  <c r="M99" i="1"/>
  <c r="H105" i="1"/>
  <c r="M105" i="1"/>
  <c r="M77" i="1"/>
  <c r="H77" i="1"/>
  <c r="H137" i="1"/>
  <c r="M137" i="1"/>
  <c r="M78" i="1"/>
  <c r="H78" i="1"/>
  <c r="H126" i="1"/>
  <c r="M126" i="1"/>
  <c r="H74" i="1"/>
  <c r="M74" i="1"/>
  <c r="M142" i="1"/>
  <c r="H142" i="1"/>
  <c r="H95" i="1"/>
  <c r="M95" i="1"/>
  <c r="H106" i="1"/>
  <c r="M106" i="1"/>
  <c r="H111" i="1"/>
  <c r="M111" i="1"/>
  <c r="H127" i="1"/>
  <c r="M127" i="1"/>
  <c r="H138" i="1"/>
  <c r="M138" i="1"/>
  <c r="H112" i="1"/>
  <c r="M112" i="1"/>
  <c r="H96" i="1"/>
  <c r="M96" i="1"/>
  <c r="M149" i="1"/>
  <c r="H149" i="1"/>
  <c r="M144" i="1"/>
  <c r="H144" i="1"/>
  <c r="H128" i="1"/>
  <c r="M128" i="1"/>
  <c r="M124" i="1"/>
  <c r="H124" i="1"/>
  <c r="M81" i="1"/>
  <c r="H81" i="1"/>
  <c r="H65" i="1"/>
  <c r="M65" i="1"/>
  <c r="M130" i="1"/>
  <c r="H130" i="1"/>
  <c r="H82" i="1"/>
  <c r="M82" i="1"/>
  <c r="H129" i="1"/>
  <c r="M129" i="1"/>
  <c r="M100" i="1"/>
  <c r="H100" i="1"/>
  <c r="M146" i="1"/>
  <c r="H146" i="1"/>
  <c r="M131" i="1"/>
  <c r="H131" i="1"/>
  <c r="O110" i="1"/>
  <c r="K110" i="1" s="1"/>
  <c r="M110" i="1"/>
  <c r="O93" i="1"/>
  <c r="K93" i="1" s="1"/>
  <c r="M93" i="1"/>
  <c r="O143" i="1"/>
  <c r="K143" i="1" s="1"/>
  <c r="M143" i="1"/>
  <c r="O145" i="1"/>
  <c r="K145" i="1" s="1"/>
  <c r="M145" i="1"/>
  <c r="O88" i="1"/>
  <c r="K88" i="1" s="1"/>
  <c r="H88" i="1"/>
  <c r="O114" i="1"/>
  <c r="K114" i="1" s="1"/>
  <c r="H114" i="1"/>
  <c r="O89" i="1"/>
  <c r="K89" i="1" s="1"/>
  <c r="H89" i="1"/>
  <c r="O121" i="1"/>
  <c r="K121" i="1" s="1"/>
  <c r="M121" i="1"/>
  <c r="O90" i="1"/>
  <c r="K90" i="1" s="1"/>
  <c r="M90" i="1"/>
  <c r="O85" i="1"/>
  <c r="K85" i="1" s="1"/>
  <c r="H85" i="1"/>
  <c r="O86" i="1"/>
  <c r="K86" i="1" s="1"/>
  <c r="H86" i="1"/>
  <c r="O91" i="1"/>
  <c r="K91" i="1" s="1"/>
  <c r="M91" i="1"/>
  <c r="O125" i="1"/>
  <c r="K125" i="1" s="1"/>
  <c r="H125" i="1"/>
  <c r="O98" i="1"/>
  <c r="K98" i="1" s="1"/>
  <c r="H98" i="1"/>
  <c r="O92" i="1"/>
  <c r="K92" i="1" s="1"/>
  <c r="M92" i="1"/>
  <c r="O68" i="1"/>
  <c r="K68" i="1" s="1"/>
  <c r="H68" i="1"/>
  <c r="O66" i="1"/>
  <c r="K66" i="1" s="1"/>
  <c r="H66" i="1"/>
  <c r="O104" i="1"/>
  <c r="K104" i="1" s="1"/>
  <c r="H104" i="1"/>
  <c r="O132" i="1"/>
  <c r="K132" i="1" s="1"/>
  <c r="M132" i="1"/>
  <c r="O136" i="1"/>
  <c r="K136" i="1" s="1"/>
  <c r="H136" i="1"/>
  <c r="O73" i="1"/>
  <c r="K73" i="1" s="1"/>
  <c r="H73" i="1"/>
  <c r="O94" i="1"/>
  <c r="K94" i="1" s="1"/>
  <c r="H94" i="1"/>
  <c r="L118" i="1" l="1"/>
  <c r="L134" i="1"/>
  <c r="L144" i="1"/>
  <c r="L128" i="1"/>
  <c r="L112" i="1"/>
  <c r="L96" i="1"/>
  <c r="L80" i="1"/>
  <c r="L117" i="1"/>
  <c r="L101" i="1"/>
  <c r="L85" i="1"/>
  <c r="L149" i="1"/>
  <c r="L127" i="1"/>
  <c r="L111" i="1"/>
  <c r="L95" i="1"/>
  <c r="L79" i="1"/>
  <c r="L90" i="1"/>
  <c r="L133" i="1"/>
  <c r="L138" i="1"/>
  <c r="L122" i="1"/>
  <c r="L106" i="1"/>
  <c r="L143" i="1"/>
  <c r="L148" i="1"/>
  <c r="L132" i="1"/>
  <c r="L116" i="1"/>
  <c r="L100" i="1"/>
  <c r="L84" i="1"/>
  <c r="L121" i="1"/>
  <c r="L105" i="1"/>
  <c r="L89" i="1"/>
  <c r="L110" i="1"/>
  <c r="L94" i="1"/>
  <c r="L147" i="1"/>
  <c r="L99" i="1"/>
  <c r="L142" i="1"/>
  <c r="L83" i="1"/>
  <c r="L145" i="1"/>
  <c r="L131" i="1"/>
  <c r="L136" i="1"/>
  <c r="L120" i="1"/>
  <c r="L104" i="1"/>
  <c r="L88" i="1"/>
  <c r="L115" i="1"/>
  <c r="L141" i="1"/>
  <c r="L125" i="1"/>
  <c r="L109" i="1"/>
  <c r="L93" i="1"/>
  <c r="L146" i="1"/>
  <c r="L130" i="1"/>
  <c r="L114" i="1"/>
  <c r="L98" i="1"/>
  <c r="L82" i="1"/>
  <c r="L103" i="1"/>
  <c r="L135" i="1"/>
  <c r="L119" i="1"/>
  <c r="L87" i="1"/>
  <c r="L140" i="1"/>
  <c r="L124" i="1"/>
  <c r="L108" i="1"/>
  <c r="L92" i="1"/>
  <c r="L129" i="1"/>
  <c r="L113" i="1"/>
  <c r="L97" i="1"/>
  <c r="L81" i="1"/>
  <c r="L102" i="1"/>
  <c r="L86" i="1"/>
  <c r="L139" i="1"/>
  <c r="L123" i="1"/>
  <c r="L107" i="1"/>
  <c r="L91" i="1"/>
  <c r="L126" i="1"/>
  <c r="L137" i="1"/>
  <c r="L69" i="1"/>
  <c r="L74" i="1"/>
  <c r="L68" i="1"/>
  <c r="L73" i="1"/>
  <c r="L67" i="1"/>
  <c r="L77" i="1"/>
  <c r="L66" i="1"/>
  <c r="L71" i="1"/>
  <c r="L76" i="1"/>
  <c r="L65" i="1"/>
  <c r="L70" i="1"/>
  <c r="L75" i="1"/>
  <c r="L72" i="1"/>
  <c r="L78" i="1"/>
  <c r="P118" i="1"/>
  <c r="P134" i="1"/>
  <c r="P144" i="1"/>
  <c r="P128" i="1"/>
  <c r="P112" i="1"/>
  <c r="P96" i="1"/>
  <c r="P80" i="1"/>
  <c r="P117" i="1"/>
  <c r="P101" i="1"/>
  <c r="P85" i="1"/>
  <c r="P69" i="1"/>
  <c r="P149" i="1"/>
  <c r="P74" i="1"/>
  <c r="P127" i="1"/>
  <c r="P111" i="1"/>
  <c r="P95" i="1"/>
  <c r="P79" i="1"/>
  <c r="P90" i="1"/>
  <c r="P133" i="1"/>
  <c r="P138" i="1"/>
  <c r="P122" i="1"/>
  <c r="P106" i="1"/>
  <c r="P143" i="1"/>
  <c r="P148" i="1"/>
  <c r="P132" i="1"/>
  <c r="P116" i="1"/>
  <c r="P100" i="1"/>
  <c r="P84" i="1"/>
  <c r="P68" i="1"/>
  <c r="P121" i="1"/>
  <c r="P105" i="1"/>
  <c r="P89" i="1"/>
  <c r="P73" i="1"/>
  <c r="P110" i="1"/>
  <c r="P94" i="1"/>
  <c r="P78" i="1"/>
  <c r="P147" i="1"/>
  <c r="P99" i="1"/>
  <c r="P67" i="1"/>
  <c r="P142" i="1"/>
  <c r="P83" i="1"/>
  <c r="P145" i="1"/>
  <c r="P131" i="1"/>
  <c r="P136" i="1"/>
  <c r="P120" i="1"/>
  <c r="P104" i="1"/>
  <c r="P88" i="1"/>
  <c r="P115" i="1"/>
  <c r="P72" i="1"/>
  <c r="P141" i="1"/>
  <c r="P125" i="1"/>
  <c r="P109" i="1"/>
  <c r="P93" i="1"/>
  <c r="P77" i="1"/>
  <c r="P146" i="1"/>
  <c r="P130" i="1"/>
  <c r="P114" i="1"/>
  <c r="P98" i="1"/>
  <c r="P82" i="1"/>
  <c r="P66" i="1"/>
  <c r="P126" i="1"/>
  <c r="P103" i="1"/>
  <c r="P71" i="1"/>
  <c r="P135" i="1"/>
  <c r="P137" i="1"/>
  <c r="P119" i="1"/>
  <c r="P87" i="1"/>
  <c r="P140" i="1"/>
  <c r="P124" i="1"/>
  <c r="P108" i="1"/>
  <c r="P92" i="1"/>
  <c r="P76" i="1"/>
  <c r="P129" i="1"/>
  <c r="P113" i="1"/>
  <c r="P97" i="1"/>
  <c r="P81" i="1"/>
  <c r="P65" i="1"/>
  <c r="P102" i="1"/>
  <c r="P86" i="1"/>
  <c r="P70" i="1"/>
  <c r="P139" i="1"/>
  <c r="P123" i="1"/>
  <c r="P107" i="1"/>
  <c r="P91" i="1"/>
  <c r="P75" i="1"/>
  <c r="X64" i="1"/>
  <c r="I131" i="1"/>
  <c r="I97" i="1"/>
  <c r="I118" i="1"/>
  <c r="I91" i="1"/>
  <c r="I146" i="1"/>
  <c r="I69" i="1"/>
  <c r="I109" i="1"/>
  <c r="I93" i="1"/>
  <c r="I100" i="1"/>
  <c r="I123" i="1"/>
  <c r="I125" i="1"/>
  <c r="I129" i="1"/>
  <c r="I82" i="1"/>
  <c r="I72" i="1"/>
  <c r="I117" i="1"/>
  <c r="I130" i="1"/>
  <c r="I103" i="1"/>
  <c r="I139" i="1"/>
  <c r="I65" i="1"/>
  <c r="I90" i="1"/>
  <c r="I86" i="1"/>
  <c r="Z64" i="1"/>
  <c r="I81" i="1"/>
  <c r="I148" i="1"/>
  <c r="I116" i="1"/>
  <c r="I124" i="1"/>
  <c r="I71" i="1"/>
  <c r="I107" i="1"/>
  <c r="I128" i="1"/>
  <c r="I84" i="1"/>
  <c r="I85" i="1"/>
  <c r="I144" i="1"/>
  <c r="I134" i="1"/>
  <c r="I113" i="1"/>
  <c r="I149" i="1"/>
  <c r="I122" i="1"/>
  <c r="I83" i="1"/>
  <c r="I96" i="1"/>
  <c r="I120" i="1"/>
  <c r="I75" i="1"/>
  <c r="Y64" i="1"/>
  <c r="I112" i="1"/>
  <c r="I70" i="1"/>
  <c r="I64" i="1"/>
  <c r="W64" i="1"/>
  <c r="I138" i="1"/>
  <c r="I132" i="1"/>
  <c r="I145" i="1"/>
  <c r="I127" i="1"/>
  <c r="I119" i="1"/>
  <c r="I89" i="1"/>
  <c r="I111" i="1"/>
  <c r="I94" i="1"/>
  <c r="I67" i="1"/>
  <c r="I106" i="1"/>
  <c r="I87" i="1"/>
  <c r="I114" i="1"/>
  <c r="I95" i="1"/>
  <c r="I80" i="1"/>
  <c r="I88" i="1"/>
  <c r="I142" i="1"/>
  <c r="I73" i="1"/>
  <c r="I143" i="1"/>
  <c r="I74" i="1"/>
  <c r="I102" i="1"/>
  <c r="I115" i="1"/>
  <c r="I126" i="1"/>
  <c r="I101" i="1"/>
  <c r="I79" i="1"/>
  <c r="I78" i="1"/>
  <c r="I136" i="1"/>
  <c r="I137" i="1"/>
  <c r="I135" i="1"/>
  <c r="I77" i="1"/>
  <c r="I104" i="1"/>
  <c r="I105" i="1"/>
  <c r="I110" i="1"/>
  <c r="I99" i="1"/>
  <c r="I66" i="1"/>
  <c r="I140" i="1"/>
  <c r="I68" i="1"/>
  <c r="I133" i="1"/>
  <c r="I92" i="1"/>
  <c r="I108" i="1"/>
  <c r="I141" i="1"/>
  <c r="I76" i="1"/>
  <c r="I98" i="1"/>
  <c r="I147" i="1"/>
  <c r="I121" i="1"/>
  <c r="G121" i="1" l="1"/>
  <c r="G147" i="1"/>
  <c r="G98" i="1"/>
  <c r="G76" i="1"/>
  <c r="G141" i="1"/>
  <c r="G108" i="1"/>
  <c r="G92" i="1"/>
  <c r="G133" i="1"/>
  <c r="G68" i="1"/>
  <c r="G140" i="1"/>
  <c r="G66" i="1"/>
  <c r="G99" i="1"/>
  <c r="G110" i="1"/>
  <c r="G105" i="1"/>
  <c r="G104" i="1"/>
  <c r="G77" i="1"/>
  <c r="G135" i="1"/>
  <c r="G137" i="1"/>
  <c r="G136" i="1"/>
  <c r="G78" i="1"/>
  <c r="G79" i="1"/>
  <c r="G101" i="1"/>
  <c r="G126" i="1"/>
  <c r="G115" i="1"/>
  <c r="G102" i="1"/>
  <c r="G74" i="1"/>
  <c r="G143" i="1"/>
  <c r="G73" i="1"/>
  <c r="G142" i="1"/>
  <c r="G88" i="1"/>
  <c r="G80" i="1"/>
  <c r="G95" i="1"/>
  <c r="G114" i="1"/>
  <c r="G87" i="1"/>
  <c r="G106" i="1"/>
  <c r="G67" i="1"/>
  <c r="G94" i="1"/>
  <c r="G111" i="1"/>
  <c r="G89" i="1"/>
  <c r="G119" i="1"/>
  <c r="G127" i="1"/>
  <c r="G145" i="1"/>
  <c r="G132" i="1"/>
  <c r="G138" i="1"/>
  <c r="G70" i="1"/>
  <c r="G112" i="1"/>
  <c r="G75" i="1"/>
  <c r="G120" i="1"/>
  <c r="G96" i="1"/>
  <c r="G83" i="1"/>
  <c r="G122" i="1"/>
  <c r="G149" i="1"/>
  <c r="G113" i="1"/>
  <c r="G134" i="1"/>
  <c r="G144" i="1"/>
  <c r="G85" i="1"/>
  <c r="G84" i="1"/>
  <c r="G128" i="1"/>
  <c r="G107" i="1"/>
  <c r="G71" i="1"/>
  <c r="G124" i="1"/>
  <c r="G116" i="1"/>
  <c r="G148" i="1"/>
  <c r="G81" i="1"/>
  <c r="G86" i="1"/>
  <c r="G90" i="1"/>
  <c r="G65" i="1"/>
  <c r="G139" i="1"/>
  <c r="G103" i="1"/>
  <c r="G130" i="1"/>
  <c r="G117" i="1"/>
  <c r="G72" i="1"/>
  <c r="G82" i="1"/>
  <c r="G129" i="1"/>
  <c r="G125" i="1"/>
  <c r="G123" i="1"/>
  <c r="G100" i="1"/>
  <c r="G93" i="1"/>
  <c r="G109" i="1"/>
  <c r="G69" i="1"/>
  <c r="G146" i="1"/>
  <c r="G91" i="1"/>
  <c r="G118" i="1"/>
  <c r="G97" i="1"/>
  <c r="G131" i="1"/>
  <c r="P64" i="1"/>
  <c r="V64" i="1"/>
  <c r="U64" i="1" s="1"/>
  <c r="G64" i="1"/>
  <c r="AB64" i="1"/>
  <c r="J121" i="1"/>
  <c r="J87" i="1"/>
  <c r="J106" i="1"/>
  <c r="J67" i="1"/>
  <c r="J94" i="1"/>
  <c r="J111" i="1"/>
  <c r="J133" i="1"/>
  <c r="J127" i="1"/>
  <c r="J145" i="1"/>
  <c r="J125" i="1"/>
  <c r="J123" i="1"/>
  <c r="J105" i="1"/>
  <c r="J75" i="1"/>
  <c r="J135" i="1"/>
  <c r="J91" i="1"/>
  <c r="J78" i="1"/>
  <c r="J113" i="1"/>
  <c r="J126" i="1"/>
  <c r="J144" i="1"/>
  <c r="J130" i="1"/>
  <c r="J117" i="1"/>
  <c r="J72" i="1"/>
  <c r="J68" i="1"/>
  <c r="J140" i="1"/>
  <c r="J66" i="1"/>
  <c r="J138" i="1"/>
  <c r="J70" i="1"/>
  <c r="J93" i="1"/>
  <c r="J104" i="1"/>
  <c r="J120" i="1"/>
  <c r="J96" i="1"/>
  <c r="J83" i="1"/>
  <c r="J122" i="1"/>
  <c r="J79" i="1"/>
  <c r="J131" i="1"/>
  <c r="J115" i="1"/>
  <c r="J85" i="1"/>
  <c r="J64" i="1"/>
  <c r="J102" i="1"/>
  <c r="J84" i="1"/>
  <c r="J74" i="1"/>
  <c r="J128" i="1"/>
  <c r="J143" i="1"/>
  <c r="J107" i="1"/>
  <c r="J73" i="1"/>
  <c r="J71" i="1"/>
  <c r="J142" i="1"/>
  <c r="J124" i="1"/>
  <c r="J88" i="1"/>
  <c r="J116" i="1"/>
  <c r="J80" i="1"/>
  <c r="J148" i="1"/>
  <c r="J95" i="1"/>
  <c r="J81" i="1"/>
  <c r="J86" i="1"/>
  <c r="J147" i="1"/>
  <c r="J90" i="1"/>
  <c r="J65" i="1"/>
  <c r="J76" i="1"/>
  <c r="J141" i="1"/>
  <c r="J108" i="1"/>
  <c r="J89" i="1"/>
  <c r="J99" i="1"/>
  <c r="J100" i="1"/>
  <c r="J112" i="1"/>
  <c r="J109" i="1"/>
  <c r="J69" i="1"/>
  <c r="J137" i="1"/>
  <c r="J118" i="1"/>
  <c r="J149" i="1"/>
  <c r="J101" i="1"/>
  <c r="J114" i="1"/>
  <c r="J98" i="1"/>
  <c r="J139" i="1"/>
  <c r="J103" i="1"/>
  <c r="J92" i="1"/>
  <c r="J119" i="1"/>
  <c r="J82" i="1"/>
  <c r="J129" i="1"/>
  <c r="J132" i="1"/>
  <c r="J110" i="1"/>
  <c r="J77" i="1"/>
  <c r="J146" i="1"/>
  <c r="J136" i="1"/>
  <c r="J97" i="1"/>
  <c r="J134" i="1"/>
  <c r="K64" i="1"/>
  <c r="L64" i="1" l="1"/>
  <c r="R64" i="1"/>
  <c r="AC64" i="1" s="1"/>
  <c r="R15" i="1" l="1"/>
  <c r="R16" i="1"/>
  <c r="R17" i="1"/>
  <c r="R18" i="1"/>
  <c r="R19" i="1"/>
  <c r="R20" i="1"/>
  <c r="R21" i="1"/>
  <c r="R25" i="1"/>
  <c r="R26" i="1"/>
  <c r="R27" i="1"/>
  <c r="R28" i="1"/>
  <c r="R29" i="1"/>
  <c r="R30" i="1"/>
  <c r="R31" i="1"/>
  <c r="R32" i="1"/>
  <c r="R33" i="1"/>
  <c r="R37" i="1"/>
  <c r="R38" i="1"/>
  <c r="R39" i="1"/>
  <c r="R40" i="1"/>
  <c r="R41" i="1"/>
  <c r="R42" i="1"/>
  <c r="R43" i="1"/>
  <c r="R44" i="1"/>
  <c r="R45" i="1"/>
  <c r="R10" i="1"/>
  <c r="O21" i="2"/>
  <c r="O22" i="2"/>
  <c r="O23" i="2"/>
  <c r="O24" i="2"/>
  <c r="O25" i="2"/>
  <c r="O26" i="2"/>
  <c r="O32" i="2"/>
  <c r="O33" i="2"/>
  <c r="O34" i="2"/>
  <c r="O35" i="2"/>
  <c r="O36" i="2"/>
  <c r="O37" i="2"/>
  <c r="O13" i="2"/>
  <c r="O14" i="2"/>
  <c r="O15" i="2"/>
  <c r="O16" i="2"/>
  <c r="O17" i="2"/>
  <c r="O12" i="2"/>
  <c r="N21" i="2" l="1"/>
  <c r="N22" i="2"/>
  <c r="N23" i="2"/>
  <c r="N24" i="2"/>
  <c r="N25" i="2"/>
  <c r="N26" i="2"/>
  <c r="N32" i="2"/>
  <c r="N33" i="2"/>
  <c r="N34" i="2"/>
  <c r="N35" i="2"/>
  <c r="N36" i="2"/>
  <c r="N37" i="2"/>
  <c r="N13" i="2"/>
  <c r="N14" i="2"/>
  <c r="N15" i="2"/>
  <c r="N16" i="2"/>
  <c r="N17" i="2"/>
  <c r="N12" i="2"/>
  <c r="B8" i="3" l="1"/>
  <c r="B9" i="3"/>
  <c r="B10" i="3"/>
  <c r="B11" i="3"/>
  <c r="B12" i="3"/>
  <c r="B13" i="3"/>
  <c r="J37" i="2" l="1"/>
  <c r="I37" i="2"/>
  <c r="C37" i="2"/>
  <c r="J36" i="2"/>
  <c r="I36" i="2"/>
  <c r="C36" i="2"/>
  <c r="K36" i="2" s="1"/>
  <c r="J35" i="2"/>
  <c r="I35" i="2"/>
  <c r="C35" i="2"/>
  <c r="J34" i="2"/>
  <c r="I34" i="2"/>
  <c r="C34" i="2"/>
  <c r="J33" i="2"/>
  <c r="I33" i="2"/>
  <c r="C33" i="2"/>
  <c r="K33" i="2" s="1"/>
  <c r="J32" i="2"/>
  <c r="I32" i="2"/>
  <c r="C32" i="2"/>
  <c r="J26" i="2"/>
  <c r="I26" i="2"/>
  <c r="C26" i="2"/>
  <c r="J25" i="2"/>
  <c r="I25" i="2"/>
  <c r="C25" i="2"/>
  <c r="J24" i="2"/>
  <c r="I24" i="2"/>
  <c r="C24" i="2"/>
  <c r="J23" i="2"/>
  <c r="I23" i="2"/>
  <c r="C23" i="2"/>
  <c r="J22" i="2"/>
  <c r="I22" i="2"/>
  <c r="C22" i="2"/>
  <c r="J21" i="2"/>
  <c r="I21" i="2"/>
  <c r="C21" i="2"/>
  <c r="J17" i="2"/>
  <c r="I17" i="2"/>
  <c r="C17" i="2"/>
  <c r="J16" i="2"/>
  <c r="I16" i="2"/>
  <c r="C16" i="2"/>
  <c r="J15" i="2"/>
  <c r="I15" i="2"/>
  <c r="C15" i="2"/>
  <c r="J14" i="2"/>
  <c r="I14" i="2"/>
  <c r="C14" i="2"/>
  <c r="J13" i="2"/>
  <c r="I13" i="2"/>
  <c r="C13" i="2"/>
  <c r="K13" i="2" s="1"/>
  <c r="J12" i="2"/>
  <c r="I12" i="2"/>
  <c r="C12" i="2"/>
  <c r="K12" i="2" s="1"/>
  <c r="K32" i="2" l="1"/>
  <c r="K24" i="2"/>
  <c r="K26" i="2"/>
  <c r="K17" i="2"/>
  <c r="K35" i="2"/>
  <c r="K37" i="2"/>
  <c r="K34" i="2"/>
  <c r="K22" i="2"/>
  <c r="K23" i="2"/>
  <c r="K25" i="2"/>
  <c r="K21" i="2"/>
  <c r="K16" i="2"/>
  <c r="K15" i="2"/>
  <c r="K14" i="2"/>
  <c r="G38" i="1"/>
  <c r="G39" i="1"/>
  <c r="G40" i="1"/>
  <c r="G41" i="1"/>
  <c r="G42" i="1"/>
  <c r="G43" i="1"/>
  <c r="G44" i="1"/>
  <c r="G45" i="1"/>
  <c r="G37" i="1"/>
  <c r="N38" i="1"/>
  <c r="O38" i="1" s="1"/>
  <c r="N39" i="1"/>
  <c r="O39" i="1" s="1"/>
  <c r="N40" i="1"/>
  <c r="O40" i="1" s="1"/>
  <c r="N41" i="1"/>
  <c r="N42" i="1"/>
  <c r="N43" i="1"/>
  <c r="N44" i="1"/>
  <c r="N45" i="1"/>
  <c r="N37" i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37" i="1"/>
  <c r="S37" i="1" s="1"/>
  <c r="G26" i="1"/>
  <c r="G27" i="1"/>
  <c r="G28" i="1"/>
  <c r="G29" i="1"/>
  <c r="G30" i="1"/>
  <c r="G31" i="1"/>
  <c r="G32" i="1"/>
  <c r="G33" i="1"/>
  <c r="G25" i="1"/>
  <c r="N26" i="1"/>
  <c r="N27" i="1"/>
  <c r="N28" i="1"/>
  <c r="N29" i="1"/>
  <c r="N30" i="1"/>
  <c r="N31" i="1"/>
  <c r="O31" i="1" s="1"/>
  <c r="N32" i="1"/>
  <c r="O32" i="1" s="1"/>
  <c r="N33" i="1"/>
  <c r="N25" i="1"/>
  <c r="O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25" i="1"/>
  <c r="S25" i="1" s="1"/>
  <c r="N16" i="1"/>
  <c r="N17" i="1"/>
  <c r="N18" i="1"/>
  <c r="N19" i="1"/>
  <c r="N20" i="1"/>
  <c r="N21" i="1"/>
  <c r="N15" i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15" i="1"/>
  <c r="S15" i="1" s="1"/>
  <c r="G16" i="1"/>
  <c r="G17" i="1"/>
  <c r="G18" i="1"/>
  <c r="G19" i="1"/>
  <c r="G20" i="1"/>
  <c r="G21" i="1"/>
  <c r="G15" i="1"/>
  <c r="G10" i="1"/>
  <c r="M10" i="1"/>
  <c r="S10" i="1" s="1"/>
  <c r="N10" i="1"/>
  <c r="O26" i="1" l="1"/>
  <c r="O33" i="1"/>
  <c r="O27" i="1"/>
  <c r="O44" i="1"/>
  <c r="O28" i="1"/>
  <c r="O42" i="1"/>
  <c r="O30" i="1"/>
  <c r="O43" i="1"/>
  <c r="O41" i="1"/>
  <c r="O29" i="1"/>
  <c r="O15" i="1"/>
  <c r="D8" i="3" s="1"/>
  <c r="O20" i="1"/>
  <c r="D13" i="3" s="1"/>
  <c r="O19" i="1"/>
  <c r="D12" i="3" s="1"/>
  <c r="O18" i="1"/>
  <c r="D11" i="3" s="1"/>
  <c r="O17" i="1"/>
  <c r="D10" i="3" s="1"/>
  <c r="O16" i="1"/>
  <c r="D9" i="3" s="1"/>
  <c r="O21" i="1"/>
  <c r="D14" i="3" s="1"/>
  <c r="O45" i="1"/>
  <c r="O10" i="1"/>
  <c r="O37" i="1"/>
</calcChain>
</file>

<file path=xl/sharedStrings.xml><?xml version="1.0" encoding="utf-8"?>
<sst xmlns="http://schemas.openxmlformats.org/spreadsheetml/2006/main" count="143" uniqueCount="54">
  <si>
    <t>7 bar</t>
  </si>
  <si>
    <t>Hz</t>
  </si>
  <si>
    <t>rpm</t>
  </si>
  <si>
    <t>Inletpressure bar</t>
  </si>
  <si>
    <t>Inlettemperature °C</t>
  </si>
  <si>
    <t>Outletpressure bar</t>
  </si>
  <si>
    <t>Volume Flow Rate Nm/h</t>
  </si>
  <si>
    <t>Mass Flow Rate in kg/s</t>
  </si>
  <si>
    <t>Efficiency</t>
  </si>
  <si>
    <t>Enthalpydrop in j/kg</t>
  </si>
  <si>
    <t>Power Output</t>
  </si>
  <si>
    <t>Torque in Nm</t>
  </si>
  <si>
    <t>6 bar</t>
  </si>
  <si>
    <t>4 bar</t>
  </si>
  <si>
    <t>4.6 bar</t>
  </si>
  <si>
    <t>5 bar</t>
  </si>
  <si>
    <t>6 bar (13.04.23)</t>
  </si>
  <si>
    <t>6 bar (17.03.23)</t>
  </si>
  <si>
    <t>Mass flow rate (CFD) at 650 kpa at Inlet</t>
  </si>
  <si>
    <t>factorized mass flow rate (CFD)</t>
  </si>
  <si>
    <t>Faktor CFD/Messung</t>
  </si>
  <si>
    <t>Mass flow rate (CFD) at 650 kpa at Inlet in kg/s</t>
  </si>
  <si>
    <t>factorized mass flow rate (CFD) in kg/s</t>
  </si>
  <si>
    <t>Faktor CFD/Messungen</t>
  </si>
  <si>
    <t>Überschneidende Kreisfläche (Akrit) in mm^2</t>
  </si>
  <si>
    <t>isentrope Strahlgeschwindigkeit in m/s</t>
  </si>
  <si>
    <t>Temperatur am Düsenaustritt (isentrop) in °C</t>
  </si>
  <si>
    <t>stat. Enthalpie am Düsenaustritt (isentrop) in kj/kg</t>
  </si>
  <si>
    <t>Machzahl am Düsenaustritt</t>
  </si>
  <si>
    <t>hkrit in kj/kg</t>
  </si>
  <si>
    <t>Hilfswerk Iteration Tkrit</t>
  </si>
  <si>
    <t>Schallgeschwindigkeit am krit. Querschnitt in m/s</t>
  </si>
  <si>
    <t>Tkrit in °C</t>
  </si>
  <si>
    <t>Rohkrit in kg/m^3</t>
  </si>
  <si>
    <t>Massenstrom durch Querschnitt in kg/s</t>
  </si>
  <si>
    <t>Übergang Masse über Drehzahl in kg</t>
  </si>
  <si>
    <t>Druck im Expander in bar</t>
  </si>
  <si>
    <t>Temperatur im Expander in °C</t>
  </si>
  <si>
    <t>spez. Volumen in m^3/kg</t>
  </si>
  <si>
    <t>Dichte Expander in kg/m^3</t>
  </si>
  <si>
    <t>Entropie im Expander in kj/kgK</t>
  </si>
  <si>
    <t>Masse im Expander in kg</t>
  </si>
  <si>
    <t>stat. Enthalpie im Expander in kj/kg</t>
  </si>
  <si>
    <t>Innere Energie im Expander in kj/kg</t>
  </si>
  <si>
    <t>Volumenänderungsarbeit in J</t>
  </si>
  <si>
    <t>Arbeitseingang Expander in kj</t>
  </si>
  <si>
    <t>SI with C</t>
  </si>
  <si>
    <t>Entropie Inlet</t>
  </si>
  <si>
    <t>Mass flow rate (1D) in kg/s</t>
  </si>
  <si>
    <t>MM</t>
  </si>
  <si>
    <t>Temperature Inlet</t>
  </si>
  <si>
    <t>Pressure Inlet</t>
  </si>
  <si>
    <t>totalenthylpy inlet</t>
  </si>
  <si>
    <t>Presse Inlet in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</si>
</sst>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Dexpand</a:t>
            </a:r>
            <a:r>
              <a:rPr lang="en-US" baseline="0"/>
              <a:t> Elektra (press. Air)</a:t>
            </a:r>
            <a:endParaRPr lang="en-US"/>
          </a:p>
        </c:rich>
      </c:tx>
      <c:layout>
        <c:manualLayout>
          <c:xMode val="edge"/>
          <c:yMode val="edge"/>
          <c:x val="0.33817261583346092"/>
          <c:y val="9.9092139798314688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00574902548647"/>
          <c:y val="8.227892566060821E-2"/>
          <c:w val="0.85843403462022527"/>
          <c:h val="0.77693561517270837"/>
        </c:manualLayout>
      </c:layout>
      <c:scatterChart>
        <c:scatterStyle val="smoothMarker"/>
        <c:varyColors val="0"/>
        <c:ser>
          <c:idx val="7"/>
          <c:order val="0"/>
          <c:tx>
            <c:strRef>
              <c:f>Measurement_170323!$A$7</c:f>
              <c:strCache>
                <c:ptCount val="1"/>
                <c:pt idx="0">
                  <c:v>7 bar</c:v>
                </c:pt>
              </c:strCache>
            </c:strRef>
          </c:tx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Measurement_170323!$H$10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Measurement_170323!$O$10</c:f>
              <c:numCache>
                <c:formatCode>General</c:formatCode>
                <c:ptCount val="1"/>
                <c:pt idx="0">
                  <c:v>28.213682184138943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1-48A2-8CFC-797C12338079}"/>
            </c:ext>
          </c:extLst>
        </c:ser>
        <c:ser>
          <c:idx val="0"/>
          <c:order val="1"/>
          <c:tx>
            <c:strRef>
              <c:f>Measurement_170323!$A$13</c:f>
              <c:strCache>
                <c:ptCount val="1"/>
                <c:pt idx="0">
                  <c:v>6 bar</c:v>
                </c:pt>
              </c:strCache>
            </c:strRef>
          </c:tx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Measurement_170323!$H$15:$H$21</c:f>
              <c:numCache>
                <c:formatCode>General</c:formatCode>
                <c:ptCount val="7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</c:numCache>
            </c:numRef>
          </c:xVal>
          <c:yVal>
            <c:numRef>
              <c:f>Measurement_170323!$O$15:$O$21</c:f>
              <c:numCache>
                <c:formatCode>General</c:formatCode>
                <c:ptCount val="7"/>
                <c:pt idx="0">
                  <c:v>24.993453532325166</c:v>
                </c:pt>
                <c:pt idx="1">
                  <c:v>24.417946378620311</c:v>
                </c:pt>
                <c:pt idx="2">
                  <c:v>22.888741655918835</c:v>
                </c:pt>
                <c:pt idx="3">
                  <c:v>21.006011110227238</c:v>
                </c:pt>
                <c:pt idx="4">
                  <c:v>18.745090149243872</c:v>
                </c:pt>
                <c:pt idx="5">
                  <c:v>16.360846226752329</c:v>
                </c:pt>
                <c:pt idx="6">
                  <c:v>13.812171688916539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1-48A2-8CFC-797C12338079}"/>
            </c:ext>
          </c:extLst>
        </c:ser>
        <c:ser>
          <c:idx val="1"/>
          <c:order val="2"/>
          <c:tx>
            <c:strRef>
              <c:f>Measurement_170323!$A$23</c:f>
              <c:strCache>
                <c:ptCount val="1"/>
                <c:pt idx="0">
                  <c:v>4.6 bar</c:v>
                </c:pt>
              </c:strCache>
            </c:strRef>
          </c:tx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Measurement_170323!$H$25:$H$33</c:f>
              <c:numCache>
                <c:formatCode>General</c:formatCode>
                <c:ptCount val="9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750</c:v>
                </c:pt>
              </c:numCache>
            </c:numRef>
          </c:xVal>
          <c:yVal>
            <c:numRef>
              <c:f>Measurement_170323!$O$25:$O$33</c:f>
              <c:numCache>
                <c:formatCode>General</c:formatCode>
                <c:ptCount val="9"/>
                <c:pt idx="0">
                  <c:v>25.794636149148094</c:v>
                </c:pt>
                <c:pt idx="1">
                  <c:v>25.186272089026673</c:v>
                </c:pt>
                <c:pt idx="2">
                  <c:v>23.555856407901274</c:v>
                </c:pt>
                <c:pt idx="3">
                  <c:v>21.803767914751592</c:v>
                </c:pt>
                <c:pt idx="4">
                  <c:v>19.126966050217355</c:v>
                </c:pt>
                <c:pt idx="5">
                  <c:v>16.790848059351116</c:v>
                </c:pt>
                <c:pt idx="6">
                  <c:v>14.016707945197455</c:v>
                </c:pt>
                <c:pt idx="7">
                  <c:v>10.87754939497094</c:v>
                </c:pt>
                <c:pt idx="8">
                  <c:v>9.1862973078334011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1-48A2-8CFC-797C12338079}"/>
            </c:ext>
          </c:extLst>
        </c:ser>
        <c:ser>
          <c:idx val="2"/>
          <c:order val="3"/>
          <c:tx>
            <c:strRef>
              <c:f>Measurement_170323!$A$35</c:f>
              <c:strCache>
                <c:ptCount val="1"/>
                <c:pt idx="0">
                  <c:v>4 bar</c:v>
                </c:pt>
              </c:strCache>
            </c:strRef>
          </c:tx>
          <c:marker>
            <c:symbol val="diamond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Measurement_170323!$H$37:$H$45</c:f>
              <c:numCache>
                <c:formatCode>General</c:formatCode>
                <c:ptCount val="9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  <c:pt idx="7">
                  <c:v>900</c:v>
                </c:pt>
                <c:pt idx="8">
                  <c:v>750</c:v>
                </c:pt>
              </c:numCache>
            </c:numRef>
          </c:xVal>
          <c:yVal>
            <c:numRef>
              <c:f>Measurement_170323!$O$37:$O$45</c:f>
              <c:numCache>
                <c:formatCode>General</c:formatCode>
                <c:ptCount val="9"/>
                <c:pt idx="0">
                  <c:v>24.240516806188634</c:v>
                </c:pt>
                <c:pt idx="1">
                  <c:v>23.561782335615352</c:v>
                </c:pt>
                <c:pt idx="2">
                  <c:v>22.753765108742403</c:v>
                </c:pt>
                <c:pt idx="3">
                  <c:v>21.267013411296162</c:v>
                </c:pt>
                <c:pt idx="4">
                  <c:v>19.392413444950908</c:v>
                </c:pt>
                <c:pt idx="5">
                  <c:v>16.968361764332045</c:v>
                </c:pt>
                <c:pt idx="6">
                  <c:v>14.091820436664326</c:v>
                </c:pt>
                <c:pt idx="7">
                  <c:v>10.956713596397263</c:v>
                </c:pt>
                <c:pt idx="8">
                  <c:v>9.6962067224754538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1-48A2-8CFC-797C1233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032"/>
        <c:axId val="160942336"/>
      </c:scatterChart>
      <c:valAx>
        <c:axId val="160940032"/>
        <c:scaling>
          <c:orientation val="minMax"/>
          <c:max val="3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rotational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2336"/>
        <c:crosses val="autoZero"/>
        <c:crossBetween val="midCat"/>
        <c:majorUnit val="200"/>
        <c:minorUnit val="200"/>
      </c:valAx>
      <c:valAx>
        <c:axId val="160942336"/>
        <c:scaling>
          <c:orientation val="minMax"/>
          <c:max val="3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is.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Efficiency  [%]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003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7588095756196"/>
          <c:y val="0.1033015609890869"/>
          <c:w val="0.10602546227269187"/>
          <c:h val="0.346599781208014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Dexpand</a:t>
            </a:r>
            <a:r>
              <a:rPr lang="en-US" baseline="0"/>
              <a:t> Elektra (press. Air)</a:t>
            </a:r>
            <a:endParaRPr lang="en-US"/>
          </a:p>
        </c:rich>
      </c:tx>
      <c:layout>
        <c:manualLayout>
          <c:xMode val="edge"/>
          <c:yMode val="edge"/>
          <c:x val="0.38457316172223605"/>
          <c:y val="9.5082114735658044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00574902548647"/>
          <c:y val="8.227892566060821E-2"/>
          <c:w val="0.85843403462022527"/>
          <c:h val="0.77693561517270837"/>
        </c:manualLayout>
      </c:layout>
      <c:scatterChart>
        <c:scatterStyle val="smoothMarker"/>
        <c:varyColors val="0"/>
        <c:ser>
          <c:idx val="0"/>
          <c:order val="0"/>
          <c:tx>
            <c:v>Mass flow rate (Measured)</c:v>
          </c:tx>
          <c:xVal>
            <c:numRef>
              <c:f>(Measurement_170323!$I$10,Measurement_170323!$I$15:$I$21,Measurement_170323!$I$25:$I$33,Measurement_170323!$I$37:$I$45)</c:f>
              <c:numCache>
                <c:formatCode>General</c:formatCode>
                <c:ptCount val="26"/>
                <c:pt idx="0">
                  <c:v>7.05</c:v>
                </c:pt>
                <c:pt idx="1">
                  <c:v>6.08</c:v>
                </c:pt>
                <c:pt idx="2">
                  <c:v>6.08</c:v>
                </c:pt>
                <c:pt idx="3">
                  <c:v>6.08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6.08</c:v>
                </c:pt>
                <c:pt idx="8">
                  <c:v>4.66</c:v>
                </c:pt>
                <c:pt idx="9">
                  <c:v>4.66</c:v>
                </c:pt>
                <c:pt idx="10">
                  <c:v>4.66</c:v>
                </c:pt>
                <c:pt idx="11">
                  <c:v>4.66</c:v>
                </c:pt>
                <c:pt idx="12">
                  <c:v>4.66</c:v>
                </c:pt>
                <c:pt idx="13">
                  <c:v>4.66</c:v>
                </c:pt>
                <c:pt idx="14">
                  <c:v>4.66</c:v>
                </c:pt>
                <c:pt idx="15">
                  <c:v>4.66</c:v>
                </c:pt>
                <c:pt idx="16">
                  <c:v>4.66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xVal>
          <c:yVal>
            <c:numRef>
              <c:f>(Measurement_170323!$M$10,Measurement_170323!$M$15:$M$21,Measurement_170323!$M$25:$M$33,Measurement_170323!$M$37:$M$45)</c:f>
              <c:numCache>
                <c:formatCode>General</c:formatCode>
                <c:ptCount val="26"/>
                <c:pt idx="0">
                  <c:v>0.18317499999999998</c:v>
                </c:pt>
                <c:pt idx="1">
                  <c:v>0.16018833333333332</c:v>
                </c:pt>
                <c:pt idx="2">
                  <c:v>0.16018833333333332</c:v>
                </c:pt>
                <c:pt idx="3">
                  <c:v>0.16018833333333332</c:v>
                </c:pt>
                <c:pt idx="4">
                  <c:v>0.16018833333333332</c:v>
                </c:pt>
                <c:pt idx="5">
                  <c:v>0.16018833333333332</c:v>
                </c:pt>
                <c:pt idx="6">
                  <c:v>0.16018833333333332</c:v>
                </c:pt>
                <c:pt idx="7">
                  <c:v>0.16018833333333332</c:v>
                </c:pt>
                <c:pt idx="8">
                  <c:v>0.12463083333333333</c:v>
                </c:pt>
                <c:pt idx="9">
                  <c:v>0.12463083333333333</c:v>
                </c:pt>
                <c:pt idx="10">
                  <c:v>0.12463083333333333</c:v>
                </c:pt>
                <c:pt idx="11">
                  <c:v>0.12463083333333333</c:v>
                </c:pt>
                <c:pt idx="12">
                  <c:v>0.12463083333333333</c:v>
                </c:pt>
                <c:pt idx="13">
                  <c:v>0.12463083333333333</c:v>
                </c:pt>
                <c:pt idx="14">
                  <c:v>0.12463083333333333</c:v>
                </c:pt>
                <c:pt idx="15">
                  <c:v>0.12463083333333333</c:v>
                </c:pt>
                <c:pt idx="16">
                  <c:v>0.12463083333333333</c:v>
                </c:pt>
                <c:pt idx="17">
                  <c:v>9.9848333333333331E-2</c:v>
                </c:pt>
                <c:pt idx="18">
                  <c:v>9.9848333333333331E-2</c:v>
                </c:pt>
                <c:pt idx="19">
                  <c:v>9.9848333333333331E-2</c:v>
                </c:pt>
                <c:pt idx="20">
                  <c:v>9.9848333333333331E-2</c:v>
                </c:pt>
                <c:pt idx="21">
                  <c:v>9.9848333333333331E-2</c:v>
                </c:pt>
                <c:pt idx="22">
                  <c:v>9.9848333333333331E-2</c:v>
                </c:pt>
                <c:pt idx="23">
                  <c:v>9.9848333333333331E-2</c:v>
                </c:pt>
                <c:pt idx="24">
                  <c:v>9.9848333333333331E-2</c:v>
                </c:pt>
                <c:pt idx="25">
                  <c:v>9.9848333333333331E-2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0-4DB0-B6F9-02398F4C2DB2}"/>
            </c:ext>
          </c:extLst>
        </c:ser>
        <c:ser>
          <c:idx val="1"/>
          <c:order val="1"/>
          <c:tx>
            <c:v>Mass flow rate (1D)</c:v>
          </c:tx>
          <c:xVal>
            <c:numRef>
              <c:f>(Measurement_170323!$I$10,Measurement_170323!$I$15:$I$21,Measurement_170323!$I$25:$I$33,Measurement_170323!$I$37:$I$45)</c:f>
              <c:numCache>
                <c:formatCode>General</c:formatCode>
                <c:ptCount val="26"/>
                <c:pt idx="0">
                  <c:v>7.05</c:v>
                </c:pt>
                <c:pt idx="1">
                  <c:v>6.08</c:v>
                </c:pt>
                <c:pt idx="2">
                  <c:v>6.08</c:v>
                </c:pt>
                <c:pt idx="3">
                  <c:v>6.08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6.08</c:v>
                </c:pt>
                <c:pt idx="8">
                  <c:v>4.66</c:v>
                </c:pt>
                <c:pt idx="9">
                  <c:v>4.66</c:v>
                </c:pt>
                <c:pt idx="10">
                  <c:v>4.66</c:v>
                </c:pt>
                <c:pt idx="11">
                  <c:v>4.66</c:v>
                </c:pt>
                <c:pt idx="12">
                  <c:v>4.66</c:v>
                </c:pt>
                <c:pt idx="13">
                  <c:v>4.66</c:v>
                </c:pt>
                <c:pt idx="14">
                  <c:v>4.66</c:v>
                </c:pt>
                <c:pt idx="15">
                  <c:v>4.66</c:v>
                </c:pt>
                <c:pt idx="16">
                  <c:v>4.66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xVal>
          <c:yVal>
            <c:numRef>
              <c:f>(Measurement_170323!$Q$10,Measurement_170323!$Q$15:$Q$21,Measurement_170323!$Q$25:$Q$33,Measurement_170323!$Q$37:$Q$45)</c:f>
              <c:numCache>
                <c:formatCode>General</c:formatCode>
                <c:ptCount val="26"/>
                <c:pt idx="0">
                  <c:v>0.185735552</c:v>
                </c:pt>
                <c:pt idx="1">
                  <c:v>0.16002824700000001</c:v>
                </c:pt>
                <c:pt idx="2">
                  <c:v>0.16002824700000001</c:v>
                </c:pt>
                <c:pt idx="3">
                  <c:v>0.16002824700000001</c:v>
                </c:pt>
                <c:pt idx="4">
                  <c:v>0.16002824700000001</c:v>
                </c:pt>
                <c:pt idx="5">
                  <c:v>0.16002824700000001</c:v>
                </c:pt>
                <c:pt idx="6">
                  <c:v>0.16002824700000001</c:v>
                </c:pt>
                <c:pt idx="7">
                  <c:v>0.16002824700000001</c:v>
                </c:pt>
                <c:pt idx="8">
                  <c:v>0.12248221199999999</c:v>
                </c:pt>
                <c:pt idx="9">
                  <c:v>0.12248221199999999</c:v>
                </c:pt>
                <c:pt idx="10">
                  <c:v>0.12248221199999999</c:v>
                </c:pt>
                <c:pt idx="11">
                  <c:v>0.12248221199999999</c:v>
                </c:pt>
                <c:pt idx="12">
                  <c:v>0.12248221199999999</c:v>
                </c:pt>
                <c:pt idx="13">
                  <c:v>0.12248221199999999</c:v>
                </c:pt>
                <c:pt idx="14">
                  <c:v>0.12248221199999999</c:v>
                </c:pt>
                <c:pt idx="15">
                  <c:v>0.12248221199999999</c:v>
                </c:pt>
                <c:pt idx="16">
                  <c:v>0.12248221199999999</c:v>
                </c:pt>
                <c:pt idx="17">
                  <c:v>0.10506662999999999</c:v>
                </c:pt>
                <c:pt idx="18">
                  <c:v>0.10506662999999999</c:v>
                </c:pt>
                <c:pt idx="19">
                  <c:v>0.10506662999999999</c:v>
                </c:pt>
                <c:pt idx="20">
                  <c:v>0.10506662999999999</c:v>
                </c:pt>
                <c:pt idx="21">
                  <c:v>0.10506662999999999</c:v>
                </c:pt>
                <c:pt idx="22">
                  <c:v>0.10506662999999999</c:v>
                </c:pt>
                <c:pt idx="23">
                  <c:v>0.10506662999999999</c:v>
                </c:pt>
                <c:pt idx="24">
                  <c:v>0.10506662999999999</c:v>
                </c:pt>
                <c:pt idx="25">
                  <c:v>0.10506662999999999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0-4DB0-B6F9-02398F4C2DB2}"/>
            </c:ext>
          </c:extLst>
        </c:ser>
        <c:ser>
          <c:idx val="2"/>
          <c:order val="2"/>
          <c:tx>
            <c:v>Mass flow rate (CFD)</c:v>
          </c:tx>
          <c:xVal>
            <c:numRef>
              <c:f>(Measurement_170323!$I$10,Measurement_170323!$I$15:$I$21,Measurement_170323!$I$25:$I$33,Measurement_170323!$I$37:$I$45)</c:f>
              <c:numCache>
                <c:formatCode>General</c:formatCode>
                <c:ptCount val="26"/>
                <c:pt idx="0">
                  <c:v>7.05</c:v>
                </c:pt>
                <c:pt idx="1">
                  <c:v>6.08</c:v>
                </c:pt>
                <c:pt idx="2">
                  <c:v>6.08</c:v>
                </c:pt>
                <c:pt idx="3">
                  <c:v>6.08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6.08</c:v>
                </c:pt>
                <c:pt idx="8">
                  <c:v>4.66</c:v>
                </c:pt>
                <c:pt idx="9">
                  <c:v>4.66</c:v>
                </c:pt>
                <c:pt idx="10">
                  <c:v>4.66</c:v>
                </c:pt>
                <c:pt idx="11">
                  <c:v>4.66</c:v>
                </c:pt>
                <c:pt idx="12">
                  <c:v>4.66</c:v>
                </c:pt>
                <c:pt idx="13">
                  <c:v>4.66</c:v>
                </c:pt>
                <c:pt idx="14">
                  <c:v>4.66</c:v>
                </c:pt>
                <c:pt idx="15">
                  <c:v>4.66</c:v>
                </c:pt>
                <c:pt idx="16">
                  <c:v>4.66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xVal>
          <c:yVal>
            <c:numRef>
              <c:f>(Measurement_170323!$R$10,Measurement_170323!$R$15:$R$21,Measurement_170323!$R$25:$R$33,Measurement_170323!$R$37:$R$45)</c:f>
              <c:numCache>
                <c:formatCode>General</c:formatCode>
                <c:ptCount val="26"/>
                <c:pt idx="0">
                  <c:v>0.18507876923076921</c:v>
                </c:pt>
                <c:pt idx="1">
                  <c:v>0.15961403076923075</c:v>
                </c:pt>
                <c:pt idx="2">
                  <c:v>0.15961403076923075</c:v>
                </c:pt>
                <c:pt idx="3">
                  <c:v>0.15961403076923075</c:v>
                </c:pt>
                <c:pt idx="4">
                  <c:v>0.15961403076923075</c:v>
                </c:pt>
                <c:pt idx="5">
                  <c:v>0.15961403076923075</c:v>
                </c:pt>
                <c:pt idx="6">
                  <c:v>0.15961403076923075</c:v>
                </c:pt>
                <c:pt idx="7">
                  <c:v>0.15961403076923075</c:v>
                </c:pt>
                <c:pt idx="8">
                  <c:v>0.12233575384615385</c:v>
                </c:pt>
                <c:pt idx="9">
                  <c:v>0.12233575384615385</c:v>
                </c:pt>
                <c:pt idx="10">
                  <c:v>0.12233575384615385</c:v>
                </c:pt>
                <c:pt idx="11">
                  <c:v>0.12233575384615385</c:v>
                </c:pt>
                <c:pt idx="12">
                  <c:v>0.12233575384615385</c:v>
                </c:pt>
                <c:pt idx="13">
                  <c:v>0.12233575384615385</c:v>
                </c:pt>
                <c:pt idx="14">
                  <c:v>0.12233575384615385</c:v>
                </c:pt>
                <c:pt idx="15">
                  <c:v>0.12233575384615385</c:v>
                </c:pt>
                <c:pt idx="16">
                  <c:v>0.12233575384615385</c:v>
                </c:pt>
                <c:pt idx="17">
                  <c:v>0.10500923076923077</c:v>
                </c:pt>
                <c:pt idx="18">
                  <c:v>0.10500923076923077</c:v>
                </c:pt>
                <c:pt idx="19">
                  <c:v>0.10500923076923077</c:v>
                </c:pt>
                <c:pt idx="20">
                  <c:v>0.10500923076923077</c:v>
                </c:pt>
                <c:pt idx="21">
                  <c:v>0.10500923076923077</c:v>
                </c:pt>
                <c:pt idx="22">
                  <c:v>0.10500923076923077</c:v>
                </c:pt>
                <c:pt idx="23">
                  <c:v>0.10500923076923077</c:v>
                </c:pt>
                <c:pt idx="24">
                  <c:v>0.10500923076923077</c:v>
                </c:pt>
                <c:pt idx="25">
                  <c:v>0.10500923076923077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0-4DB0-B6F9-02398F4C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032"/>
        <c:axId val="160942336"/>
      </c:scatterChart>
      <c:valAx>
        <c:axId val="160940032"/>
        <c:scaling>
          <c:orientation val="minMax"/>
          <c:max val="7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Inletpressure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[bar]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2336"/>
        <c:crosses val="autoZero"/>
        <c:crossBetween val="midCat"/>
        <c:majorUnit val="0.5"/>
      </c:valAx>
      <c:valAx>
        <c:axId val="160942336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Mass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flow rate [kg/s]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0032"/>
        <c:crosses val="autoZero"/>
        <c:crossBetween val="midCat"/>
        <c:majorUnit val="1.25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7588095756196"/>
          <c:y val="0.1033015609890869"/>
          <c:w val="0.22042365482206228"/>
          <c:h val="0.123329583802024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Dexpand</a:t>
            </a:r>
            <a:r>
              <a:rPr lang="en-US" baseline="0"/>
              <a:t> Elektra (press. Air)</a:t>
            </a:r>
            <a:endParaRPr lang="en-US"/>
          </a:p>
        </c:rich>
      </c:tx>
      <c:layout>
        <c:manualLayout>
          <c:xMode val="edge"/>
          <c:yMode val="edge"/>
          <c:x val="0.33817261583346092"/>
          <c:y val="9.9092139798314688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00574902548647"/>
          <c:y val="8.227892566060821E-2"/>
          <c:w val="0.85843403462022527"/>
          <c:h val="0.77693561517270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Measurement_170323!$A$13</c:f>
              <c:strCache>
                <c:ptCount val="1"/>
                <c:pt idx="0">
                  <c:v>6 bar</c:v>
                </c:pt>
              </c:strCache>
            </c:strRef>
          </c:tx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Measurement_130423!$D$12:$D$17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1200</c:v>
                </c:pt>
              </c:numCache>
            </c:numRef>
          </c:xVal>
          <c:yVal>
            <c:numRef>
              <c:f>Measurement_130423!$K$12:$K$17</c:f>
              <c:numCache>
                <c:formatCode>General</c:formatCode>
                <c:ptCount val="6"/>
                <c:pt idx="0">
                  <c:v>21.064643851461621</c:v>
                </c:pt>
                <c:pt idx="1">
                  <c:v>24.381559187084068</c:v>
                </c:pt>
                <c:pt idx="2">
                  <c:v>22.861949211508815</c:v>
                </c:pt>
                <c:pt idx="3">
                  <c:v>20.974516977122732</c:v>
                </c:pt>
                <c:pt idx="4">
                  <c:v>18.951219298398421</c:v>
                </c:pt>
                <c:pt idx="5">
                  <c:v>13.809206701803417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B-4CE2-B1D8-D54B19714858}"/>
            </c:ext>
          </c:extLst>
        </c:ser>
        <c:ser>
          <c:idx val="1"/>
          <c:order val="1"/>
          <c:tx>
            <c:strRef>
              <c:f>Measurement_130423!$A$19</c:f>
              <c:strCache>
                <c:ptCount val="1"/>
                <c:pt idx="0">
                  <c:v>5 bar</c:v>
                </c:pt>
              </c:strCache>
            </c:strRef>
          </c:tx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Measurement_130423!$D$21:$D$26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1200</c:v>
                </c:pt>
              </c:numCache>
            </c:numRef>
          </c:xVal>
          <c:yVal>
            <c:numRef>
              <c:f>Measurement_130423!$K$21:$K$26</c:f>
              <c:numCache>
                <c:formatCode>General</c:formatCode>
                <c:ptCount val="6"/>
                <c:pt idx="0">
                  <c:v>19.609260186809447</c:v>
                </c:pt>
                <c:pt idx="1">
                  <c:v>22.794156847538147</c:v>
                </c:pt>
                <c:pt idx="2">
                  <c:v>21.639319161120184</c:v>
                </c:pt>
                <c:pt idx="3">
                  <c:v>20.016215042403864</c:v>
                </c:pt>
                <c:pt idx="4">
                  <c:v>18.063251003967522</c:v>
                </c:pt>
                <c:pt idx="5">
                  <c:v>13.49713382729071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B-4CE2-B1D8-D54B19714858}"/>
            </c:ext>
          </c:extLst>
        </c:ser>
        <c:ser>
          <c:idx val="2"/>
          <c:order val="2"/>
          <c:tx>
            <c:strRef>
              <c:f>Measurement_170323!$A$35</c:f>
              <c:strCache>
                <c:ptCount val="1"/>
                <c:pt idx="0">
                  <c:v>4 bar</c:v>
                </c:pt>
              </c:strCache>
            </c:strRef>
          </c:tx>
          <c:marker>
            <c:symbol val="diamond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Measurement_130423!$D$32:$D$37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1200</c:v>
                </c:pt>
              </c:numCache>
            </c:numRef>
          </c:xVal>
          <c:yVal>
            <c:numRef>
              <c:f>Measurement_130423!$K$32:$K$37</c:f>
              <c:numCache>
                <c:formatCode>General</c:formatCode>
                <c:ptCount val="6"/>
                <c:pt idx="0">
                  <c:v>23.171723166347665</c:v>
                </c:pt>
                <c:pt idx="1">
                  <c:v>22.075281528813104</c:v>
                </c:pt>
                <c:pt idx="2">
                  <c:v>20.782093908697885</c:v>
                </c:pt>
                <c:pt idx="3">
                  <c:v>19.18470519918996</c:v>
                </c:pt>
                <c:pt idx="4">
                  <c:v>17.390594274624114</c:v>
                </c:pt>
                <c:pt idx="5">
                  <c:v>12.855174147002746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B-4CE2-B1D8-D54B1971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032"/>
        <c:axId val="160942336"/>
      </c:scatterChart>
      <c:valAx>
        <c:axId val="160940032"/>
        <c:scaling>
          <c:orientation val="minMax"/>
          <c:max val="3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rotational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2336"/>
        <c:crosses val="autoZero"/>
        <c:crossBetween val="midCat"/>
        <c:majorUnit val="200"/>
        <c:minorUnit val="200"/>
      </c:valAx>
      <c:valAx>
        <c:axId val="160942336"/>
        <c:scaling>
          <c:orientation val="minMax"/>
          <c:max val="3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is.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Efficiency  [%]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003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7588095756196"/>
          <c:y val="0.1033015609890869"/>
          <c:w val="0.10602546227269187"/>
          <c:h val="0.346599781208014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Dexpand</a:t>
            </a:r>
            <a:r>
              <a:rPr lang="en-US" baseline="0"/>
              <a:t> Elektra (press. Air)</a:t>
            </a:r>
            <a:endParaRPr lang="en-US"/>
          </a:p>
        </c:rich>
      </c:tx>
      <c:layout>
        <c:manualLayout>
          <c:xMode val="edge"/>
          <c:yMode val="edge"/>
          <c:x val="0.38457316172223605"/>
          <c:y val="9.5082114735658044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00574902548647"/>
          <c:y val="8.227892566060821E-2"/>
          <c:w val="0.85843403462022527"/>
          <c:h val="0.77693561517270837"/>
        </c:manualLayout>
      </c:layout>
      <c:scatterChart>
        <c:scatterStyle val="smoothMarker"/>
        <c:varyColors val="0"/>
        <c:ser>
          <c:idx val="0"/>
          <c:order val="0"/>
          <c:tx>
            <c:v>Mass flow rate (Measured)</c:v>
          </c:tx>
          <c:xVal>
            <c:numRef>
              <c:f>(Measurement_130423!$E$12:$E$17,Measurement_130423!$E$21:$E$26,Measurement_130423!$E$32:$E$37)</c:f>
              <c:numCache>
                <c:formatCode>General</c:formatCode>
                <c:ptCount val="18"/>
                <c:pt idx="0">
                  <c:v>6.02</c:v>
                </c:pt>
                <c:pt idx="1">
                  <c:v>6.0289999999999999</c:v>
                </c:pt>
                <c:pt idx="2">
                  <c:v>6.03</c:v>
                </c:pt>
                <c:pt idx="3">
                  <c:v>6.08</c:v>
                </c:pt>
                <c:pt idx="4">
                  <c:v>6.0389999999999997</c:v>
                </c:pt>
                <c:pt idx="5">
                  <c:v>6.04</c:v>
                </c:pt>
                <c:pt idx="6">
                  <c:v>4.9320000000000004</c:v>
                </c:pt>
                <c:pt idx="7">
                  <c:v>4.9279999999999999</c:v>
                </c:pt>
                <c:pt idx="8">
                  <c:v>4.9279999999999999</c:v>
                </c:pt>
                <c:pt idx="9">
                  <c:v>4.93</c:v>
                </c:pt>
                <c:pt idx="10">
                  <c:v>4.93</c:v>
                </c:pt>
                <c:pt idx="11">
                  <c:v>4.9269999999999996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3.9340000000000002</c:v>
                </c:pt>
                <c:pt idx="16">
                  <c:v>3.9329999999999998</c:v>
                </c:pt>
                <c:pt idx="17">
                  <c:v>3.9340000000000002</c:v>
                </c:pt>
              </c:numCache>
            </c:numRef>
          </c:xVal>
          <c:yVal>
            <c:numRef>
              <c:f>(Measurement_130423!$I$12:$I$17,Measurement_130423!$I$21:$I$26,Measurement_130423!$I$32:$I$37)</c:f>
              <c:numCache>
                <c:formatCode>General</c:formatCode>
                <c:ptCount val="18"/>
                <c:pt idx="0">
                  <c:v>0.15875166666666665</c:v>
                </c:pt>
                <c:pt idx="1">
                  <c:v>0.15875166666666665</c:v>
                </c:pt>
                <c:pt idx="2">
                  <c:v>0.15875166666666665</c:v>
                </c:pt>
                <c:pt idx="3">
                  <c:v>0.15875166666666665</c:v>
                </c:pt>
                <c:pt idx="4">
                  <c:v>0.15875166666666665</c:v>
                </c:pt>
                <c:pt idx="5">
                  <c:v>0.15875166666666665</c:v>
                </c:pt>
                <c:pt idx="6">
                  <c:v>0.1293</c:v>
                </c:pt>
                <c:pt idx="7">
                  <c:v>0.1293</c:v>
                </c:pt>
                <c:pt idx="8">
                  <c:v>0.1293</c:v>
                </c:pt>
                <c:pt idx="9">
                  <c:v>0.1293</c:v>
                </c:pt>
                <c:pt idx="10">
                  <c:v>0.1293</c:v>
                </c:pt>
                <c:pt idx="11">
                  <c:v>0.1293</c:v>
                </c:pt>
                <c:pt idx="12">
                  <c:v>0.10056666666666665</c:v>
                </c:pt>
                <c:pt idx="13">
                  <c:v>0.10056666666666665</c:v>
                </c:pt>
                <c:pt idx="14">
                  <c:v>0.10056666666666665</c:v>
                </c:pt>
                <c:pt idx="15">
                  <c:v>0.10056666666666665</c:v>
                </c:pt>
                <c:pt idx="16">
                  <c:v>0.10056666666666665</c:v>
                </c:pt>
                <c:pt idx="17">
                  <c:v>0.10056666666666665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8-4787-8935-C5BF7A42B0E3}"/>
            </c:ext>
          </c:extLst>
        </c:ser>
        <c:ser>
          <c:idx val="1"/>
          <c:order val="1"/>
          <c:tx>
            <c:v>Mass flow rate (1D)</c:v>
          </c:tx>
          <c:xVal>
            <c:numRef>
              <c:f>(Measurement_130423!$E$12:$E$17,Measurement_130423!$E$21:$E$26,Measurement_130423!$E$32:$E$37)</c:f>
              <c:numCache>
                <c:formatCode>General</c:formatCode>
                <c:ptCount val="18"/>
                <c:pt idx="0">
                  <c:v>6.02</c:v>
                </c:pt>
                <c:pt idx="1">
                  <c:v>6.0289999999999999</c:v>
                </c:pt>
                <c:pt idx="2">
                  <c:v>6.03</c:v>
                </c:pt>
                <c:pt idx="3">
                  <c:v>6.08</c:v>
                </c:pt>
                <c:pt idx="4">
                  <c:v>6.0389999999999997</c:v>
                </c:pt>
                <c:pt idx="5">
                  <c:v>6.04</c:v>
                </c:pt>
                <c:pt idx="6">
                  <c:v>4.9320000000000004</c:v>
                </c:pt>
                <c:pt idx="7">
                  <c:v>4.9279999999999999</c:v>
                </c:pt>
                <c:pt idx="8">
                  <c:v>4.9279999999999999</c:v>
                </c:pt>
                <c:pt idx="9">
                  <c:v>4.93</c:v>
                </c:pt>
                <c:pt idx="10">
                  <c:v>4.93</c:v>
                </c:pt>
                <c:pt idx="11">
                  <c:v>4.9269999999999996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3.9340000000000002</c:v>
                </c:pt>
                <c:pt idx="16">
                  <c:v>3.9329999999999998</c:v>
                </c:pt>
                <c:pt idx="17">
                  <c:v>3.9340000000000002</c:v>
                </c:pt>
              </c:numCache>
            </c:numRef>
          </c:xVal>
          <c:yVal>
            <c:numRef>
              <c:f>(Measurement_130423!$M$12:$M$17,Measurement_130423!$M$21:$M$26,Measurement_130423!$M$32:$M$37)</c:f>
              <c:numCache>
                <c:formatCode>General</c:formatCode>
                <c:ptCount val="18"/>
                <c:pt idx="0">
                  <c:v>0.15843969313440698</c:v>
                </c:pt>
                <c:pt idx="1">
                  <c:v>0.15867796444950344</c:v>
                </c:pt>
                <c:pt idx="2">
                  <c:v>0.1587044392973895</c:v>
                </c:pt>
                <c:pt idx="3">
                  <c:v>0.16002824730574647</c:v>
                </c:pt>
                <c:pt idx="4">
                  <c:v>0.15894271524421147</c:v>
                </c:pt>
                <c:pt idx="5">
                  <c:v>0.15896919060672846</c:v>
                </c:pt>
                <c:pt idx="6">
                  <c:v>0.12966608154728504</c:v>
                </c:pt>
                <c:pt idx="7">
                  <c:v>0.12956040869840363</c:v>
                </c:pt>
                <c:pt idx="8">
                  <c:v>0.12956040869840363</c:v>
                </c:pt>
                <c:pt idx="9">
                  <c:v>0.12961324501970406</c:v>
                </c:pt>
                <c:pt idx="10">
                  <c:v>0.12961324501970406</c:v>
                </c:pt>
                <c:pt idx="11">
                  <c:v>0.12953399061510928</c:v>
                </c:pt>
                <c:pt idx="12">
                  <c:v>0.10322084147624393</c:v>
                </c:pt>
                <c:pt idx="13">
                  <c:v>0.10322084147624393</c:v>
                </c:pt>
                <c:pt idx="14">
                  <c:v>0.10322084147624393</c:v>
                </c:pt>
                <c:pt idx="15">
                  <c:v>0.10332630829544966</c:v>
                </c:pt>
                <c:pt idx="16">
                  <c:v>0.10329994151314884</c:v>
                </c:pt>
                <c:pt idx="17">
                  <c:v>0.10332630829544966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B8-4787-8935-C5BF7A42B0E3}"/>
            </c:ext>
          </c:extLst>
        </c:ser>
        <c:ser>
          <c:idx val="2"/>
          <c:order val="2"/>
          <c:tx>
            <c:v>Mass flow rate (CFD)</c:v>
          </c:tx>
          <c:xVal>
            <c:numRef>
              <c:f>(Measurement_130423!$E$12:$E$17,Measurement_130423!$E$21:$E$26,Measurement_130423!$E$32:$E$37)</c:f>
              <c:numCache>
                <c:formatCode>General</c:formatCode>
                <c:ptCount val="18"/>
                <c:pt idx="0">
                  <c:v>6.02</c:v>
                </c:pt>
                <c:pt idx="1">
                  <c:v>6.0289999999999999</c:v>
                </c:pt>
                <c:pt idx="2">
                  <c:v>6.03</c:v>
                </c:pt>
                <c:pt idx="3">
                  <c:v>6.08</c:v>
                </c:pt>
                <c:pt idx="4">
                  <c:v>6.0389999999999997</c:v>
                </c:pt>
                <c:pt idx="5">
                  <c:v>6.04</c:v>
                </c:pt>
                <c:pt idx="6">
                  <c:v>4.9320000000000004</c:v>
                </c:pt>
                <c:pt idx="7">
                  <c:v>4.9279999999999999</c:v>
                </c:pt>
                <c:pt idx="8">
                  <c:v>4.9279999999999999</c:v>
                </c:pt>
                <c:pt idx="9">
                  <c:v>4.93</c:v>
                </c:pt>
                <c:pt idx="10">
                  <c:v>4.93</c:v>
                </c:pt>
                <c:pt idx="11">
                  <c:v>4.9269999999999996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3.9340000000000002</c:v>
                </c:pt>
                <c:pt idx="16">
                  <c:v>3.9329999999999998</c:v>
                </c:pt>
                <c:pt idx="17">
                  <c:v>3.9340000000000002</c:v>
                </c:pt>
              </c:numCache>
            </c:numRef>
          </c:xVal>
          <c:yVal>
            <c:numRef>
              <c:f>(Measurement_130423!$N$12:$N$17,Measurement_130423!$N$21:$N$26,Measurement_130423!$N$32:$N$37)</c:f>
              <c:numCache>
                <c:formatCode>General</c:formatCode>
                <c:ptCount val="18"/>
                <c:pt idx="0">
                  <c:v>0.15803889230769227</c:v>
                </c:pt>
                <c:pt idx="1">
                  <c:v>0.15827516307692308</c:v>
                </c:pt>
                <c:pt idx="2">
                  <c:v>0.15830141538461537</c:v>
                </c:pt>
                <c:pt idx="3">
                  <c:v>0.15961403076923075</c:v>
                </c:pt>
                <c:pt idx="4">
                  <c:v>0.15853768615384614</c:v>
                </c:pt>
                <c:pt idx="5">
                  <c:v>0.15856393846153843</c:v>
                </c:pt>
                <c:pt idx="6">
                  <c:v>0.12947638153846155</c:v>
                </c:pt>
                <c:pt idx="7">
                  <c:v>0.1293713723076923</c:v>
                </c:pt>
                <c:pt idx="8">
                  <c:v>0.1293713723076923</c:v>
                </c:pt>
                <c:pt idx="9">
                  <c:v>0.12942387692307691</c:v>
                </c:pt>
                <c:pt idx="10">
                  <c:v>0.12942387692307691</c:v>
                </c:pt>
                <c:pt idx="11">
                  <c:v>0.12934511999999998</c:v>
                </c:pt>
                <c:pt idx="12">
                  <c:v>0.10317156923076923</c:v>
                </c:pt>
                <c:pt idx="13">
                  <c:v>0.10317156923076923</c:v>
                </c:pt>
                <c:pt idx="14">
                  <c:v>0.10317156923076923</c:v>
                </c:pt>
                <c:pt idx="15">
                  <c:v>0.10327657846153845</c:v>
                </c:pt>
                <c:pt idx="16">
                  <c:v>0.10325032615384615</c:v>
                </c:pt>
                <c:pt idx="17">
                  <c:v>0.10327657846153845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B8-4787-8935-C5BF7A42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032"/>
        <c:axId val="160942336"/>
      </c:scatterChart>
      <c:valAx>
        <c:axId val="160940032"/>
        <c:scaling>
          <c:orientation val="minMax"/>
          <c:max val="6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Inletpressure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[bar]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2336"/>
        <c:crosses val="autoZero"/>
        <c:crossBetween val="midCat"/>
        <c:majorUnit val="0.5"/>
      </c:valAx>
      <c:valAx>
        <c:axId val="160942336"/>
        <c:scaling>
          <c:orientation val="minMax"/>
          <c:max val="0.180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Mass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flow rate [kg/s]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0032"/>
        <c:crosses val="autoZero"/>
        <c:crossBetween val="midCat"/>
        <c:majorUnit val="1.25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7588095756196"/>
          <c:y val="0.1033015609890869"/>
          <c:w val="0.22042365482206228"/>
          <c:h val="0.123329583802024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Dexpand</a:t>
            </a:r>
            <a:r>
              <a:rPr lang="en-US" baseline="0"/>
              <a:t> Elektra (press. Air)</a:t>
            </a:r>
            <a:endParaRPr lang="en-US"/>
          </a:p>
        </c:rich>
      </c:tx>
      <c:layout>
        <c:manualLayout>
          <c:xMode val="edge"/>
          <c:yMode val="edge"/>
          <c:x val="0.33817261583346092"/>
          <c:y val="9.9092139798314688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00574902548647"/>
          <c:y val="8.227892566060821E-2"/>
          <c:w val="0.85843403462022527"/>
          <c:h val="0.77693561517270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Comparison!$A$6</c:f>
              <c:strCache>
                <c:ptCount val="1"/>
                <c:pt idx="0">
                  <c:v>6 bar (13.04.23)</c:v>
                </c:pt>
              </c:strCache>
            </c:strRef>
          </c:tx>
          <c:xVal>
            <c:numRef>
              <c:f>Comparison!$A$8:$A$13</c:f>
              <c:numCache>
                <c:formatCode>General</c:formatCode>
                <c:ptCount val="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1200</c:v>
                </c:pt>
              </c:numCache>
            </c:numRef>
          </c:xVal>
          <c:yVal>
            <c:numRef>
              <c:f>Comparison!$B$8:$B$13</c:f>
              <c:numCache>
                <c:formatCode>General</c:formatCode>
                <c:ptCount val="6"/>
                <c:pt idx="0">
                  <c:v>21.064643851461621</c:v>
                </c:pt>
                <c:pt idx="1">
                  <c:v>24.381559187084068</c:v>
                </c:pt>
                <c:pt idx="2">
                  <c:v>22.861949211508815</c:v>
                </c:pt>
                <c:pt idx="3">
                  <c:v>20.974516977122732</c:v>
                </c:pt>
                <c:pt idx="4">
                  <c:v>18.951219298398421</c:v>
                </c:pt>
                <c:pt idx="5">
                  <c:v>13.809206701803417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D-42EC-92FF-424C5C54EC0B}"/>
            </c:ext>
          </c:extLst>
        </c:ser>
        <c:ser>
          <c:idx val="1"/>
          <c:order val="1"/>
          <c:tx>
            <c:strRef>
              <c:f>Comparison!$C$6</c:f>
              <c:strCache>
                <c:ptCount val="1"/>
                <c:pt idx="0">
                  <c:v>6 bar (17.03.23)</c:v>
                </c:pt>
              </c:strCache>
            </c:strRef>
          </c:tx>
          <c:xVal>
            <c:numRef>
              <c:f>Comparison!$C$8:$C$14</c:f>
              <c:numCache>
                <c:formatCode>General</c:formatCode>
                <c:ptCount val="7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1200</c:v>
                </c:pt>
              </c:numCache>
            </c:numRef>
          </c:xVal>
          <c:yVal>
            <c:numRef>
              <c:f>Comparison!$D$8:$D$14</c:f>
              <c:numCache>
                <c:formatCode>General</c:formatCode>
                <c:ptCount val="7"/>
                <c:pt idx="0">
                  <c:v>24.993453532325166</c:v>
                </c:pt>
                <c:pt idx="1">
                  <c:v>24.417946378620311</c:v>
                </c:pt>
                <c:pt idx="2">
                  <c:v>22.888741655918835</c:v>
                </c:pt>
                <c:pt idx="3">
                  <c:v>21.006011110227238</c:v>
                </c:pt>
                <c:pt idx="4">
                  <c:v>18.745090149243872</c:v>
                </c:pt>
                <c:pt idx="5">
                  <c:v>16.360846226752329</c:v>
                </c:pt>
                <c:pt idx="6">
                  <c:v>13.812171688916539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D-42EC-92FF-424C5C54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032"/>
        <c:axId val="160942336"/>
      </c:scatterChart>
      <c:valAx>
        <c:axId val="160940032"/>
        <c:scaling>
          <c:orientation val="minMax"/>
          <c:max val="3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rotational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2336"/>
        <c:crosses val="autoZero"/>
        <c:crossBetween val="midCat"/>
        <c:majorUnit val="200"/>
        <c:minorUnit val="200"/>
      </c:valAx>
      <c:valAx>
        <c:axId val="160942336"/>
        <c:scaling>
          <c:orientation val="minMax"/>
          <c:max val="3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is.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Efficiency  [%]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003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97588095756196"/>
          <c:y val="0.1033015609890869"/>
          <c:w val="0.16181529509425446"/>
          <c:h val="0.116304935567264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6898919" y="2093244"/>
    <xdr:ext cx="9305925" cy="6334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582D4D-955A-46D5-83AD-FDC13A211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2949090" y="5385955"/>
    <xdr:ext cx="9305925" cy="6334125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2114EB-C9C8-4289-B356-C5B151295F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554086" y="1410937"/>
    <xdr:ext cx="9305925" cy="6334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CB5145-E085-4988-A5FE-993050AA4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28</xdr:col>
      <xdr:colOff>251113</xdr:colOff>
      <xdr:row>19</xdr:row>
      <xdr:rowOff>18556</xdr:rowOff>
    </xdr:from>
    <xdr:to>
      <xdr:col>29</xdr:col>
      <xdr:colOff>74220</xdr:colOff>
      <xdr:row>22</xdr:row>
      <xdr:rowOff>45770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5ACE3D82-BF7B-4FB3-98C6-2BB7FE749360}"/>
            </a:ext>
          </a:extLst>
        </xdr:cNvPr>
        <xdr:cNvSpPr/>
      </xdr:nvSpPr>
      <xdr:spPr>
        <a:xfrm>
          <a:off x="30592568" y="3638056"/>
          <a:ext cx="585107" cy="59871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695202</xdr:colOff>
      <xdr:row>25</xdr:row>
      <xdr:rowOff>82880</xdr:rowOff>
    </xdr:from>
    <xdr:to>
      <xdr:col>28</xdr:col>
      <xdr:colOff>491095</xdr:colOff>
      <xdr:row>29</xdr:row>
      <xdr:rowOff>42057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8813750-D7BF-4D05-9557-E556DBAAF585}"/>
            </a:ext>
          </a:extLst>
        </xdr:cNvPr>
        <xdr:cNvSpPr txBox="1"/>
      </xdr:nvSpPr>
      <xdr:spPr>
        <a:xfrm>
          <a:off x="28750657" y="4845380"/>
          <a:ext cx="2081893" cy="721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Too high rpm for Torqueshaft</a:t>
          </a:r>
          <a:r>
            <a:rPr lang="de-DE" sz="1100" baseline="0"/>
            <a:t> and Labview Connection! At 4 bar alright?</a:t>
          </a:r>
          <a:endParaRPr lang="de-DE" sz="1100"/>
        </a:p>
      </xdr:txBody>
    </xdr:sp>
    <xdr:clientData/>
  </xdr:twoCellAnchor>
  <xdr:twoCellAnchor>
    <xdr:from>
      <xdr:col>27</xdr:col>
      <xdr:colOff>328429</xdr:colOff>
      <xdr:row>22</xdr:row>
      <xdr:rowOff>107622</xdr:rowOff>
    </xdr:from>
    <xdr:to>
      <xdr:col>28</xdr:col>
      <xdr:colOff>308017</xdr:colOff>
      <xdr:row>25</xdr:row>
      <xdr:rowOff>66800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EDBB8FE5-4158-4CA9-BBBE-3330CCBD74DF}"/>
            </a:ext>
          </a:extLst>
        </xdr:cNvPr>
        <xdr:cNvCxnSpPr/>
      </xdr:nvCxnSpPr>
      <xdr:spPr>
        <a:xfrm flipV="1">
          <a:off x="29907884" y="4298622"/>
          <a:ext cx="741588" cy="53067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absoluteAnchor>
    <xdr:pos x="9975273" y="7412182"/>
    <xdr:ext cx="9305925" cy="6334125"/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E027D1D-BABF-4CB6-9E11-AC99A7B56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366187" y="959224"/>
    <xdr:ext cx="9305925" cy="6334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5A9DC9-6285-4AA9-A880-858381574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0.85921</cdr:x>
      <cdr:y>0.32292</cdr:y>
    </cdr:from>
    <cdr:to>
      <cdr:x>0.92209</cdr:x>
      <cdr:y>0.41745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5ACE3D82-BF7B-4FB3-98C6-2BB7FE749360}"/>
            </a:ext>
          </a:extLst>
        </cdr:cNvPr>
        <cdr:cNvSpPr/>
      </cdr:nvSpPr>
      <cdr:spPr>
        <a:xfrm xmlns:a="http://schemas.openxmlformats.org/drawingml/2006/main">
          <a:off x="7995771" y="2045447"/>
          <a:ext cx="585107" cy="5987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de-DE" sz="1100"/>
        </a:p>
      </cdr:txBody>
    </cdr:sp>
  </cdr:relSizeAnchor>
  <cdr:relSizeAnchor xmlns:cdr="http://schemas.openxmlformats.org/drawingml/2006/chartDrawing">
    <cdr:from>
      <cdr:x>0.62801</cdr:x>
      <cdr:y>0.47507</cdr:y>
    </cdr:from>
    <cdr:to>
      <cdr:x>0.85173</cdr:x>
      <cdr:y>0.58893</cdr:y>
    </cdr:to>
    <cdr:sp macro="" textlink="">
      <cdr:nvSpPr>
        <cdr:cNvPr id="3" name="Textfeld 3">
          <a:extLst xmlns:a="http://schemas.openxmlformats.org/drawingml/2006/main">
            <a:ext uri="{FF2B5EF4-FFF2-40B4-BE49-F238E27FC236}">
              <a16:creationId xmlns:a16="http://schemas.microsoft.com/office/drawing/2014/main" id="{38813750-D7BF-4D05-9557-E556DBAAF585}"/>
            </a:ext>
          </a:extLst>
        </cdr:cNvPr>
        <cdr:cNvSpPr txBox="1"/>
      </cdr:nvSpPr>
      <cdr:spPr>
        <a:xfrm xmlns:a="http://schemas.openxmlformats.org/drawingml/2006/main">
          <a:off x="5844241" y="3009153"/>
          <a:ext cx="2081893" cy="7211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Too high rpm for Torqueshaft</a:t>
          </a:r>
          <a:r>
            <a:rPr lang="de-DE" sz="1100" baseline="0"/>
            <a:t> and Labview Connection! At 4 bar alright?</a:t>
          </a:r>
          <a:endParaRPr lang="de-DE" sz="1100"/>
        </a:p>
      </cdr:txBody>
    </cdr:sp>
  </cdr:relSizeAnchor>
  <cdr:relSizeAnchor xmlns:cdr="http://schemas.openxmlformats.org/drawingml/2006/chartDrawing">
    <cdr:from>
      <cdr:x>0.80623</cdr:x>
      <cdr:y>0.38308</cdr:y>
    </cdr:from>
    <cdr:to>
      <cdr:x>0.88592</cdr:x>
      <cdr:y>0.46686</cdr:y>
    </cdr:to>
    <cdr:cxnSp macro="">
      <cdr:nvCxnSpPr>
        <cdr:cNvPr id="4" name="Gerade Verbindung mit Pfeil 3">
          <a:extLst xmlns:a="http://schemas.openxmlformats.org/drawingml/2006/main">
            <a:ext uri="{FF2B5EF4-FFF2-40B4-BE49-F238E27FC236}">
              <a16:creationId xmlns:a16="http://schemas.microsoft.com/office/drawing/2014/main" id="{EDBB8FE5-4158-4CA9-BBBE-3330CCBD74DF}"/>
            </a:ext>
          </a:extLst>
        </cdr:cNvPr>
        <cdr:cNvCxnSpPr/>
      </cdr:nvCxnSpPr>
      <cdr:spPr>
        <a:xfrm xmlns:a="http://schemas.openxmlformats.org/drawingml/2006/main" flipV="1">
          <a:off x="7502712" y="2426447"/>
          <a:ext cx="741588" cy="53067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ensity"/>
      <definedName name="Energy"/>
      <definedName name="Enthalpy"/>
      <definedName name="Entropy"/>
      <definedName name="SpeedOfSound"/>
      <definedName name="Temperatur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9D1F-E82D-4BAC-B35F-4ED6EC2F9E33}">
  <sheetPr codeName="Tabelle1"/>
  <dimension ref="A4:AC149"/>
  <sheetViews>
    <sheetView tabSelected="1" topLeftCell="E52" zoomScale="55" zoomScaleNormal="55" workbookViewId="0">
      <selection activeCell="P102" sqref="P102"/>
    </sheetView>
  </sheetViews>
  <sheetFormatPr baseColWidth="10" defaultRowHeight="15" x14ac:dyDescent="0.25"/>
  <cols>
    <col min="1" max="1" width="31.85546875" bestFit="1" customWidth="1"/>
    <col min="2" max="5" width="31.85546875" customWidth="1"/>
    <col min="6" max="6" width="44.28515625" bestFit="1" customWidth="1"/>
    <col min="7" max="7" width="38.28515625" bestFit="1" customWidth="1"/>
    <col min="8" max="8" width="121.42578125" bestFit="1" customWidth="1"/>
    <col min="9" max="9" width="49.42578125" bestFit="1" customWidth="1"/>
    <col min="10" max="10" width="16.5703125" bestFit="1" customWidth="1"/>
    <col min="11" max="11" width="14.42578125" bestFit="1" customWidth="1"/>
    <col min="12" max="12" width="23" bestFit="1" customWidth="1"/>
    <col min="13" max="13" width="21" bestFit="1" customWidth="1"/>
    <col min="14" max="14" width="20" bestFit="1" customWidth="1"/>
    <col min="16" max="16" width="40.140625" bestFit="1" customWidth="1"/>
    <col min="17" max="17" width="40.140625" customWidth="1"/>
    <col min="18" max="18" width="32.28515625" bestFit="1" customWidth="1"/>
    <col min="19" max="19" width="22.42578125" bestFit="1" customWidth="1"/>
  </cols>
  <sheetData>
    <row r="4" spans="1:22" x14ac:dyDescent="0.25">
      <c r="H4">
        <v>0</v>
      </c>
      <c r="V4">
        <v>0</v>
      </c>
    </row>
    <row r="7" spans="1:22" x14ac:dyDescent="0.25">
      <c r="A7" t="s">
        <v>0</v>
      </c>
    </row>
    <row r="9" spans="1:22" x14ac:dyDescent="0.25">
      <c r="A9" t="s">
        <v>1</v>
      </c>
      <c r="F9" t="s">
        <v>11</v>
      </c>
      <c r="G9" t="s">
        <v>10</v>
      </c>
      <c r="H9" t="s">
        <v>2</v>
      </c>
      <c r="I9" t="s">
        <v>3</v>
      </c>
      <c r="J9" t="s">
        <v>4</v>
      </c>
      <c r="K9" t="s">
        <v>5</v>
      </c>
      <c r="L9" t="s">
        <v>6</v>
      </c>
      <c r="M9" t="s">
        <v>7</v>
      </c>
      <c r="N9" t="s">
        <v>9</v>
      </c>
      <c r="O9" t="s">
        <v>8</v>
      </c>
      <c r="P9" t="s">
        <v>18</v>
      </c>
      <c r="Q9" t="s">
        <v>48</v>
      </c>
      <c r="R9" t="s">
        <v>19</v>
      </c>
      <c r="S9" t="s">
        <v>20</v>
      </c>
    </row>
    <row r="10" spans="1:22" x14ac:dyDescent="0.25">
      <c r="A10">
        <v>50</v>
      </c>
      <c r="F10">
        <v>21</v>
      </c>
      <c r="G10">
        <f>H10*2*PI()/60*F10</f>
        <v>6597.3445725385654</v>
      </c>
      <c r="H10">
        <v>3000</v>
      </c>
      <c r="I10">
        <v>7.05</v>
      </c>
      <c r="J10">
        <v>20</v>
      </c>
      <c r="K10">
        <v>0.96199999999999997</v>
      </c>
      <c r="L10">
        <v>510</v>
      </c>
      <c r="M10">
        <f>L10*1.293/3600</f>
        <v>0.18317499999999998</v>
      </c>
      <c r="N10">
        <f>(J10+273)*1004*((K10/I10)^(1/3.5)-1)</f>
        <v>-127656.57768041109</v>
      </c>
      <c r="O10">
        <f>G10/(M10*N10)*-100</f>
        <v>28.213682184138943</v>
      </c>
      <c r="P10">
        <v>0.17063999999999999</v>
      </c>
      <c r="Q10">
        <v>0.185735552</v>
      </c>
      <c r="R10">
        <f>(I10/6.5)*P10</f>
        <v>0.18507876923076921</v>
      </c>
      <c r="S10">
        <f>R10/M10</f>
        <v>1.0103931717252312</v>
      </c>
    </row>
    <row r="13" spans="1:22" x14ac:dyDescent="0.25">
      <c r="A13" t="s">
        <v>12</v>
      </c>
    </row>
    <row r="14" spans="1:22" x14ac:dyDescent="0.25">
      <c r="A14" t="s">
        <v>1</v>
      </c>
      <c r="F14" t="s">
        <v>11</v>
      </c>
      <c r="G14" t="s">
        <v>10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9</v>
      </c>
      <c r="O14" t="s">
        <v>8</v>
      </c>
      <c r="P14" t="s">
        <v>18</v>
      </c>
      <c r="Q14" t="s">
        <v>48</v>
      </c>
      <c r="R14" t="s">
        <v>19</v>
      </c>
      <c r="S14" t="s">
        <v>20</v>
      </c>
    </row>
    <row r="15" spans="1:22" x14ac:dyDescent="0.25">
      <c r="A15">
        <v>50</v>
      </c>
      <c r="F15">
        <v>15.2</v>
      </c>
      <c r="G15">
        <f>H15*2*PI()/60*F15</f>
        <v>4775.2208334564857</v>
      </c>
      <c r="H15">
        <v>3000</v>
      </c>
      <c r="I15">
        <v>6.08</v>
      </c>
      <c r="J15">
        <v>20</v>
      </c>
      <c r="K15">
        <v>0.98529999999999995</v>
      </c>
      <c r="L15">
        <v>446</v>
      </c>
      <c r="M15">
        <f>L15*1.293/3600</f>
        <v>0.16018833333333332</v>
      </c>
      <c r="N15">
        <f>(J15+273)*1004*((K15/I15)^(1/3.5)-1)</f>
        <v>-119271.39747918677</v>
      </c>
      <c r="O15">
        <f>G15/(M15*N15)*-100</f>
        <v>24.993453532325166</v>
      </c>
      <c r="P15">
        <v>0.17063999999999999</v>
      </c>
      <c r="Q15">
        <v>0.16002824700000001</v>
      </c>
      <c r="R15">
        <f>(I15/6.5)*P15</f>
        <v>0.15961403076923075</v>
      </c>
      <c r="S15">
        <f t="shared" ref="S15:S45" si="0">R15/M15</f>
        <v>0.9964148290193674</v>
      </c>
    </row>
    <row r="16" spans="1:22" x14ac:dyDescent="0.25">
      <c r="A16">
        <v>45</v>
      </c>
      <c r="F16">
        <v>16.5</v>
      </c>
      <c r="G16">
        <f t="shared" ref="G16:G21" si="1">H16*2*PI()/60*F16</f>
        <v>4665.2650905808432</v>
      </c>
      <c r="H16">
        <v>2700</v>
      </c>
      <c r="I16">
        <v>6.08</v>
      </c>
      <c r="J16">
        <v>20</v>
      </c>
      <c r="K16">
        <v>0.98529999999999995</v>
      </c>
      <c r="L16">
        <v>446</v>
      </c>
      <c r="M16">
        <f t="shared" ref="M16:M21" si="2">L16*1.293/3600</f>
        <v>0.16018833333333332</v>
      </c>
      <c r="N16">
        <f>(J16+273)*1004*((K16/I16)^(1/3.5)-1)</f>
        <v>-119271.39747918677</v>
      </c>
      <c r="O16">
        <f>G16/(M16*N16)*-100</f>
        <v>24.417946378620311</v>
      </c>
      <c r="P16">
        <v>0.17063999999999999</v>
      </c>
      <c r="Q16">
        <v>0.16002824700000001</v>
      </c>
      <c r="R16">
        <f>(I16/6.5)*P16</f>
        <v>0.15961403076923075</v>
      </c>
      <c r="S16">
        <f t="shared" si="0"/>
        <v>0.9964148290193674</v>
      </c>
    </row>
    <row r="17" spans="1:19" x14ac:dyDescent="0.25">
      <c r="A17">
        <v>40</v>
      </c>
      <c r="F17">
        <v>17.399999999999999</v>
      </c>
      <c r="G17">
        <f t="shared" si="1"/>
        <v>4373.0969737969917</v>
      </c>
      <c r="H17">
        <v>2400</v>
      </c>
      <c r="I17">
        <v>6.08</v>
      </c>
      <c r="J17">
        <v>20</v>
      </c>
      <c r="K17">
        <v>0.98529999999999995</v>
      </c>
      <c r="L17">
        <v>446</v>
      </c>
      <c r="M17">
        <f t="shared" si="2"/>
        <v>0.16018833333333332</v>
      </c>
      <c r="N17">
        <f>(J17+273)*1004*((K17/I17)^(1/3.5)-1)</f>
        <v>-119271.39747918677</v>
      </c>
      <c r="O17">
        <f>G17/(M17*N17)*-100</f>
        <v>22.888741655918835</v>
      </c>
      <c r="P17">
        <v>0.17063999999999999</v>
      </c>
      <c r="Q17">
        <v>0.16002824700000001</v>
      </c>
      <c r="R17">
        <f>(I17/6.5)*P17</f>
        <v>0.15961403076923075</v>
      </c>
      <c r="S17">
        <f t="shared" si="0"/>
        <v>0.9964148290193674</v>
      </c>
    </row>
    <row r="18" spans="1:19" x14ac:dyDescent="0.25">
      <c r="A18">
        <v>35</v>
      </c>
      <c r="F18">
        <v>18.25</v>
      </c>
      <c r="G18">
        <f t="shared" si="1"/>
        <v>4013.3846149609608</v>
      </c>
      <c r="H18">
        <v>2100</v>
      </c>
      <c r="I18">
        <v>6.08</v>
      </c>
      <c r="J18">
        <v>20</v>
      </c>
      <c r="K18">
        <v>0.98529999999999995</v>
      </c>
      <c r="L18">
        <v>446</v>
      </c>
      <c r="M18">
        <f t="shared" si="2"/>
        <v>0.16018833333333332</v>
      </c>
      <c r="N18">
        <f>(J18+273)*1004*((K18/I18)^(1/3.5)-1)</f>
        <v>-119271.39747918677</v>
      </c>
      <c r="O18">
        <f>G18/(M18*N18)*-100</f>
        <v>21.006011110227238</v>
      </c>
      <c r="P18">
        <v>0.17063999999999999</v>
      </c>
      <c r="Q18">
        <v>0.16002824700000001</v>
      </c>
      <c r="R18">
        <f>(I18/6.5)*P18</f>
        <v>0.15961403076923075</v>
      </c>
      <c r="S18">
        <f t="shared" si="0"/>
        <v>0.9964148290193674</v>
      </c>
    </row>
    <row r="19" spans="1:19" x14ac:dyDescent="0.25">
      <c r="A19">
        <v>30</v>
      </c>
      <c r="F19">
        <v>19</v>
      </c>
      <c r="G19">
        <f t="shared" si="1"/>
        <v>3581.4156250923638</v>
      </c>
      <c r="H19">
        <v>1800</v>
      </c>
      <c r="I19">
        <v>6.08</v>
      </c>
      <c r="J19">
        <v>20</v>
      </c>
      <c r="K19">
        <v>0.98529999999999995</v>
      </c>
      <c r="L19">
        <v>446</v>
      </c>
      <c r="M19">
        <f t="shared" si="2"/>
        <v>0.16018833333333332</v>
      </c>
      <c r="N19">
        <f>(J19+273)*1004*((K19/I19)^(1/3.5)-1)</f>
        <v>-119271.39747918677</v>
      </c>
      <c r="O19">
        <f>G19/(M19*N19)*-100</f>
        <v>18.745090149243872</v>
      </c>
      <c r="P19">
        <v>0.17063999999999999</v>
      </c>
      <c r="Q19">
        <v>0.16002824700000001</v>
      </c>
      <c r="R19">
        <f>(I19/6.5)*P19</f>
        <v>0.15961403076923075</v>
      </c>
      <c r="S19">
        <f t="shared" si="0"/>
        <v>0.9964148290193674</v>
      </c>
    </row>
    <row r="20" spans="1:19" x14ac:dyDescent="0.25">
      <c r="A20">
        <v>25</v>
      </c>
      <c r="F20">
        <v>19.899999999999999</v>
      </c>
      <c r="G20">
        <f t="shared" si="1"/>
        <v>3125.8846903218441</v>
      </c>
      <c r="H20">
        <v>1500</v>
      </c>
      <c r="I20">
        <v>6.08</v>
      </c>
      <c r="J20">
        <v>20</v>
      </c>
      <c r="K20">
        <v>0.98529999999999995</v>
      </c>
      <c r="L20">
        <v>446</v>
      </c>
      <c r="M20">
        <f t="shared" si="2"/>
        <v>0.16018833333333332</v>
      </c>
      <c r="N20">
        <f>(J20+273)*1004*((K20/I20)^(1/3.5)-1)</f>
        <v>-119271.39747918677</v>
      </c>
      <c r="O20">
        <f>G20/(M20*N20)*-100</f>
        <v>16.360846226752329</v>
      </c>
      <c r="P20">
        <v>0.17063999999999999</v>
      </c>
      <c r="Q20">
        <v>0.16002824700000001</v>
      </c>
      <c r="R20">
        <f>(I20/6.5)*P20</f>
        <v>0.15961403076923075</v>
      </c>
      <c r="S20">
        <f t="shared" si="0"/>
        <v>0.9964148290193674</v>
      </c>
    </row>
    <row r="21" spans="1:19" x14ac:dyDescent="0.25">
      <c r="A21">
        <v>20</v>
      </c>
      <c r="F21">
        <v>21</v>
      </c>
      <c r="G21">
        <f t="shared" si="1"/>
        <v>2638.9378290154264</v>
      </c>
      <c r="H21">
        <v>1200</v>
      </c>
      <c r="I21">
        <v>6.08</v>
      </c>
      <c r="J21">
        <v>20</v>
      </c>
      <c r="K21">
        <v>0.98529999999999995</v>
      </c>
      <c r="L21">
        <v>446</v>
      </c>
      <c r="M21">
        <f t="shared" si="2"/>
        <v>0.16018833333333332</v>
      </c>
      <c r="N21">
        <f>(J21+273)*1004*((K21/I21)^(1/3.5)-1)</f>
        <v>-119271.39747918677</v>
      </c>
      <c r="O21">
        <f>G21/(M21*N21)*-100</f>
        <v>13.812171688916539</v>
      </c>
      <c r="P21">
        <v>0.17063999999999999</v>
      </c>
      <c r="Q21">
        <v>0.16002824700000001</v>
      </c>
      <c r="R21">
        <f>(I21/6.5)*P21</f>
        <v>0.15961403076923075</v>
      </c>
      <c r="S21">
        <f t="shared" si="0"/>
        <v>0.9964148290193674</v>
      </c>
    </row>
    <row r="23" spans="1:19" x14ac:dyDescent="0.25">
      <c r="A23" t="s">
        <v>14</v>
      </c>
    </row>
    <row r="24" spans="1:19" x14ac:dyDescent="0.25">
      <c r="A24" t="s">
        <v>1</v>
      </c>
      <c r="F24" t="s">
        <v>11</v>
      </c>
      <c r="G24" t="s">
        <v>10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9</v>
      </c>
      <c r="O24" t="s">
        <v>8</v>
      </c>
      <c r="P24" t="s">
        <v>18</v>
      </c>
      <c r="Q24" t="s">
        <v>48</v>
      </c>
      <c r="R24" t="s">
        <v>19</v>
      </c>
      <c r="S24" t="s">
        <v>20</v>
      </c>
    </row>
    <row r="25" spans="1:19" x14ac:dyDescent="0.25">
      <c r="A25">
        <v>50</v>
      </c>
      <c r="F25">
        <v>10.6</v>
      </c>
      <c r="G25">
        <f>H25*2*PI()/60*F25</f>
        <v>3330.0882128051808</v>
      </c>
      <c r="H25">
        <v>3000</v>
      </c>
      <c r="I25">
        <v>4.66</v>
      </c>
      <c r="J25">
        <v>20</v>
      </c>
      <c r="K25">
        <v>1.02</v>
      </c>
      <c r="L25">
        <v>347</v>
      </c>
      <c r="M25">
        <f>L25*1.293/3600</f>
        <v>0.12463083333333333</v>
      </c>
      <c r="N25">
        <f>(J25+273)*1004*((K25/I25)^(1/3.5)-1)</f>
        <v>-103585.94509872029</v>
      </c>
      <c r="O25">
        <f>G25/(M25*N25)*-100</f>
        <v>25.794636149148094</v>
      </c>
      <c r="P25">
        <v>0.17063999999999999</v>
      </c>
      <c r="Q25">
        <v>0.12248221199999999</v>
      </c>
      <c r="R25">
        <f>(I25/6.5)*P25</f>
        <v>0.12233575384615385</v>
      </c>
      <c r="S25">
        <f t="shared" si="0"/>
        <v>0.98158497840545489</v>
      </c>
    </row>
    <row r="26" spans="1:19" x14ac:dyDescent="0.25">
      <c r="A26">
        <v>45</v>
      </c>
      <c r="F26">
        <v>11.5</v>
      </c>
      <c r="G26">
        <f t="shared" ref="G26:G33" si="3">H26*2*PI()/60*F26</f>
        <v>3251.5483964654359</v>
      </c>
      <c r="H26">
        <v>2700</v>
      </c>
      <c r="I26">
        <v>4.66</v>
      </c>
      <c r="J26">
        <v>20</v>
      </c>
      <c r="K26">
        <v>1.02</v>
      </c>
      <c r="L26">
        <v>347</v>
      </c>
      <c r="M26">
        <f t="shared" ref="M26:M33" si="4">L26*1.293/3600</f>
        <v>0.12463083333333333</v>
      </c>
      <c r="N26">
        <f>(J26+273)*1004*((K26/I26)^(1/3.5)-1)</f>
        <v>-103585.94509872029</v>
      </c>
      <c r="O26">
        <f>G26/(M26*N26)*-100</f>
        <v>25.186272089026673</v>
      </c>
      <c r="P26">
        <v>0.17063999999999999</v>
      </c>
      <c r="Q26">
        <v>0.12248221199999999</v>
      </c>
      <c r="R26">
        <f>(I26/6.5)*P26</f>
        <v>0.12233575384615385</v>
      </c>
      <c r="S26">
        <f t="shared" si="0"/>
        <v>0.98158497840545489</v>
      </c>
    </row>
    <row r="27" spans="1:19" x14ac:dyDescent="0.25">
      <c r="A27">
        <v>40</v>
      </c>
      <c r="F27">
        <v>12.1</v>
      </c>
      <c r="G27">
        <f t="shared" si="3"/>
        <v>3041.0616886749194</v>
      </c>
      <c r="H27">
        <v>2400</v>
      </c>
      <c r="I27">
        <v>4.66</v>
      </c>
      <c r="J27">
        <v>20</v>
      </c>
      <c r="K27">
        <v>1.02</v>
      </c>
      <c r="L27">
        <v>347</v>
      </c>
      <c r="M27">
        <f t="shared" si="4"/>
        <v>0.12463083333333333</v>
      </c>
      <c r="N27">
        <f>(J27+273)*1004*((K27/I27)^(1/3.5)-1)</f>
        <v>-103585.94509872029</v>
      </c>
      <c r="O27">
        <f>G27/(M27*N27)*-100</f>
        <v>23.555856407901274</v>
      </c>
      <c r="P27">
        <v>0.17063999999999999</v>
      </c>
      <c r="Q27">
        <v>0.12248221199999999</v>
      </c>
      <c r="R27">
        <f>(I27/6.5)*P27</f>
        <v>0.12233575384615385</v>
      </c>
      <c r="S27">
        <f t="shared" si="0"/>
        <v>0.98158497840545489</v>
      </c>
    </row>
    <row r="28" spans="1:19" x14ac:dyDescent="0.25">
      <c r="A28">
        <v>35</v>
      </c>
      <c r="F28">
        <v>12.8</v>
      </c>
      <c r="G28">
        <f t="shared" si="3"/>
        <v>2814.8670176164546</v>
      </c>
      <c r="H28">
        <v>2100</v>
      </c>
      <c r="I28">
        <v>4.66</v>
      </c>
      <c r="J28">
        <v>20</v>
      </c>
      <c r="K28">
        <v>1.02</v>
      </c>
      <c r="L28">
        <v>347</v>
      </c>
      <c r="M28">
        <f t="shared" si="4"/>
        <v>0.12463083333333333</v>
      </c>
      <c r="N28">
        <f>(J28+273)*1004*((K28/I28)^(1/3.5)-1)</f>
        <v>-103585.94509872029</v>
      </c>
      <c r="O28">
        <f>G28/(M28*N28)*-100</f>
        <v>21.803767914751592</v>
      </c>
      <c r="P28">
        <v>0.17063999999999999</v>
      </c>
      <c r="Q28">
        <v>0.12248221199999999</v>
      </c>
      <c r="R28">
        <f>(I28/6.5)*P28</f>
        <v>0.12233575384615385</v>
      </c>
      <c r="S28">
        <f t="shared" si="0"/>
        <v>0.98158497840545489</v>
      </c>
    </row>
    <row r="29" spans="1:19" x14ac:dyDescent="0.25">
      <c r="A29">
        <v>30</v>
      </c>
      <c r="F29">
        <v>13.1</v>
      </c>
      <c r="G29">
        <f t="shared" si="3"/>
        <v>2469.291825721577</v>
      </c>
      <c r="H29">
        <v>1800</v>
      </c>
      <c r="I29">
        <v>4.66</v>
      </c>
      <c r="J29">
        <v>20</v>
      </c>
      <c r="K29">
        <v>1.02</v>
      </c>
      <c r="L29">
        <v>347</v>
      </c>
      <c r="M29">
        <f t="shared" si="4"/>
        <v>0.12463083333333333</v>
      </c>
      <c r="N29">
        <f>(J29+273)*1004*((K29/I29)^(1/3.5)-1)</f>
        <v>-103585.94509872029</v>
      </c>
      <c r="O29">
        <f>G29/(M29*N29)*-100</f>
        <v>19.126966050217355</v>
      </c>
      <c r="P29">
        <v>0.17063999999999999</v>
      </c>
      <c r="Q29">
        <v>0.12248221199999999</v>
      </c>
      <c r="R29">
        <f>(I29/6.5)*P29</f>
        <v>0.12233575384615385</v>
      </c>
      <c r="S29">
        <f t="shared" si="0"/>
        <v>0.98158497840545489</v>
      </c>
    </row>
    <row r="30" spans="1:19" x14ac:dyDescent="0.25">
      <c r="A30">
        <v>25</v>
      </c>
      <c r="F30">
        <v>13.8</v>
      </c>
      <c r="G30">
        <f t="shared" si="3"/>
        <v>2167.6989309769574</v>
      </c>
      <c r="H30">
        <v>1500</v>
      </c>
      <c r="I30">
        <v>4.66</v>
      </c>
      <c r="J30">
        <v>20</v>
      </c>
      <c r="K30">
        <v>1.02</v>
      </c>
      <c r="L30">
        <v>347</v>
      </c>
      <c r="M30">
        <f t="shared" si="4"/>
        <v>0.12463083333333333</v>
      </c>
      <c r="N30">
        <f>(J30+273)*1004*((K30/I30)^(1/3.5)-1)</f>
        <v>-103585.94509872029</v>
      </c>
      <c r="O30">
        <f>G30/(M30*N30)*-100</f>
        <v>16.790848059351116</v>
      </c>
      <c r="P30">
        <v>0.17063999999999999</v>
      </c>
      <c r="Q30">
        <v>0.12248221199999999</v>
      </c>
      <c r="R30">
        <f>(I30/6.5)*P30</f>
        <v>0.12233575384615385</v>
      </c>
      <c r="S30">
        <f t="shared" si="0"/>
        <v>0.98158497840545489</v>
      </c>
    </row>
    <row r="31" spans="1:19" x14ac:dyDescent="0.25">
      <c r="A31">
        <v>20</v>
      </c>
      <c r="F31">
        <v>14.4</v>
      </c>
      <c r="G31">
        <f t="shared" si="3"/>
        <v>1809.5573684677208</v>
      </c>
      <c r="H31">
        <v>1200</v>
      </c>
      <c r="I31">
        <v>4.66</v>
      </c>
      <c r="J31">
        <v>20</v>
      </c>
      <c r="K31">
        <v>1.02</v>
      </c>
      <c r="L31">
        <v>347</v>
      </c>
      <c r="M31">
        <f t="shared" si="4"/>
        <v>0.12463083333333333</v>
      </c>
      <c r="N31">
        <f>(J31+273)*1004*((K31/I31)^(1/3.5)-1)</f>
        <v>-103585.94509872029</v>
      </c>
      <c r="O31">
        <f>G31/(M31*N31)*-100</f>
        <v>14.016707945197455</v>
      </c>
      <c r="P31">
        <v>0.17063999999999999</v>
      </c>
      <c r="Q31">
        <v>0.12248221199999999</v>
      </c>
      <c r="R31">
        <f>(I31/6.5)*P31</f>
        <v>0.12233575384615385</v>
      </c>
      <c r="S31">
        <f t="shared" si="0"/>
        <v>0.98158497840545489</v>
      </c>
    </row>
    <row r="32" spans="1:19" x14ac:dyDescent="0.25">
      <c r="A32">
        <v>15</v>
      </c>
      <c r="F32">
        <v>14.9</v>
      </c>
      <c r="G32">
        <f t="shared" si="3"/>
        <v>1404.2919161546374</v>
      </c>
      <c r="H32">
        <v>900</v>
      </c>
      <c r="I32">
        <v>4.66</v>
      </c>
      <c r="J32">
        <v>20</v>
      </c>
      <c r="K32">
        <v>1.02</v>
      </c>
      <c r="L32">
        <v>347</v>
      </c>
      <c r="M32">
        <f t="shared" si="4"/>
        <v>0.12463083333333333</v>
      </c>
      <c r="N32">
        <f>(J32+273)*1004*((K32/I32)^(1/3.5)-1)</f>
        <v>-103585.94509872029</v>
      </c>
      <c r="O32">
        <f>G32/(M32*N32)*-100</f>
        <v>10.87754939497094</v>
      </c>
      <c r="P32">
        <v>0.17063999999999999</v>
      </c>
      <c r="Q32">
        <v>0.12248221199999999</v>
      </c>
      <c r="R32">
        <f>(I32/6.5)*P32</f>
        <v>0.12233575384615385</v>
      </c>
      <c r="S32">
        <f t="shared" si="0"/>
        <v>0.98158497840545489</v>
      </c>
    </row>
    <row r="33" spans="1:19" x14ac:dyDescent="0.25">
      <c r="A33">
        <v>12.5</v>
      </c>
      <c r="F33">
        <v>15.1</v>
      </c>
      <c r="G33">
        <f t="shared" si="3"/>
        <v>1185.951226730147</v>
      </c>
      <c r="H33">
        <v>750</v>
      </c>
      <c r="I33">
        <v>4.66</v>
      </c>
      <c r="J33">
        <v>20</v>
      </c>
      <c r="K33">
        <v>1.02</v>
      </c>
      <c r="L33">
        <v>347</v>
      </c>
      <c r="M33">
        <f t="shared" si="4"/>
        <v>0.12463083333333333</v>
      </c>
      <c r="N33">
        <f>(J33+273)*1004*((K33/I33)^(1/3.5)-1)</f>
        <v>-103585.94509872029</v>
      </c>
      <c r="O33">
        <f>G33/(M33*N33)*-100</f>
        <v>9.1862973078334011</v>
      </c>
      <c r="P33">
        <v>0.17063999999999999</v>
      </c>
      <c r="Q33">
        <v>0.12248221199999999</v>
      </c>
      <c r="R33">
        <f>(I33/6.5)*P33</f>
        <v>0.12233575384615385</v>
      </c>
      <c r="S33">
        <f t="shared" si="0"/>
        <v>0.98158497840545489</v>
      </c>
    </row>
    <row r="35" spans="1:19" x14ac:dyDescent="0.25">
      <c r="A35" t="s">
        <v>13</v>
      </c>
    </row>
    <row r="36" spans="1:19" x14ac:dyDescent="0.25">
      <c r="A36" t="s">
        <v>1</v>
      </c>
      <c r="F36" t="s">
        <v>11</v>
      </c>
      <c r="G36" t="s">
        <v>10</v>
      </c>
      <c r="H36" t="s">
        <v>2</v>
      </c>
      <c r="I36" t="s">
        <v>3</v>
      </c>
      <c r="J36" t="s">
        <v>4</v>
      </c>
      <c r="K36" t="s">
        <v>5</v>
      </c>
      <c r="L36" t="s">
        <v>6</v>
      </c>
      <c r="M36" t="s">
        <v>7</v>
      </c>
      <c r="N36" t="s">
        <v>9</v>
      </c>
      <c r="O36" t="s">
        <v>8</v>
      </c>
      <c r="P36" t="s">
        <v>18</v>
      </c>
      <c r="Q36" t="s">
        <v>48</v>
      </c>
      <c r="R36" t="s">
        <v>19</v>
      </c>
      <c r="S36" t="s">
        <v>20</v>
      </c>
    </row>
    <row r="37" spans="1:19" x14ac:dyDescent="0.25">
      <c r="A37">
        <v>50</v>
      </c>
      <c r="F37">
        <v>7.5</v>
      </c>
      <c r="G37">
        <f>H37*2*PI()/60*F37</f>
        <v>2356.1944901923448</v>
      </c>
      <c r="H37">
        <v>3000</v>
      </c>
      <c r="I37">
        <v>4</v>
      </c>
      <c r="J37">
        <v>20</v>
      </c>
      <c r="K37">
        <v>0.98</v>
      </c>
      <c r="L37">
        <v>278</v>
      </c>
      <c r="M37">
        <f>L37*1.293/3600</f>
        <v>9.9848333333333331E-2</v>
      </c>
      <c r="N37">
        <f>(J37+273)*1004*((K37/I37)^(1/3.5)-1)</f>
        <v>-97348.315584090466</v>
      </c>
      <c r="O37">
        <f>G37/(M37*N37)*-100</f>
        <v>24.240516806188634</v>
      </c>
      <c r="P37">
        <v>0.17063999999999999</v>
      </c>
      <c r="Q37">
        <v>0.10506662999999999</v>
      </c>
      <c r="R37">
        <f>(I37/6.5)*P37</f>
        <v>0.10500923076923077</v>
      </c>
      <c r="S37">
        <f t="shared" si="0"/>
        <v>1.051687366865387</v>
      </c>
    </row>
    <row r="38" spans="1:19" x14ac:dyDescent="0.25">
      <c r="A38">
        <v>45</v>
      </c>
      <c r="F38">
        <v>8.1</v>
      </c>
      <c r="G38">
        <f t="shared" ref="G38:G45" si="5">H38*2*PI()/60*F38</f>
        <v>2290.221044466959</v>
      </c>
      <c r="H38">
        <v>2700</v>
      </c>
      <c r="I38">
        <v>4</v>
      </c>
      <c r="J38">
        <v>20</v>
      </c>
      <c r="K38">
        <v>0.98</v>
      </c>
      <c r="L38">
        <v>278</v>
      </c>
      <c r="M38">
        <f t="shared" ref="M38:M45" si="6">L38*1.293/3600</f>
        <v>9.9848333333333331E-2</v>
      </c>
      <c r="N38">
        <f>(J38+273)*1004*((K38/I38)^(1/3.5)-1)</f>
        <v>-97348.315584090466</v>
      </c>
      <c r="O38">
        <f>G38/(M38*N38)*-100</f>
        <v>23.561782335615352</v>
      </c>
      <c r="P38">
        <v>0.17063999999999999</v>
      </c>
      <c r="Q38">
        <v>0.10506662999999999</v>
      </c>
      <c r="R38">
        <f>(I38/6.5)*P38</f>
        <v>0.10500923076923077</v>
      </c>
      <c r="S38">
        <f t="shared" si="0"/>
        <v>1.051687366865387</v>
      </c>
    </row>
    <row r="39" spans="1:19" x14ac:dyDescent="0.25">
      <c r="A39">
        <v>40</v>
      </c>
      <c r="F39">
        <v>8.8000000000000007</v>
      </c>
      <c r="G39">
        <f t="shared" si="5"/>
        <v>2211.6812281272146</v>
      </c>
      <c r="H39">
        <v>2400</v>
      </c>
      <c r="I39">
        <v>4</v>
      </c>
      <c r="J39">
        <v>20</v>
      </c>
      <c r="K39">
        <v>0.98</v>
      </c>
      <c r="L39">
        <v>278</v>
      </c>
      <c r="M39">
        <f t="shared" si="6"/>
        <v>9.9848333333333331E-2</v>
      </c>
      <c r="N39">
        <f>(J39+273)*1004*((K39/I39)^(1/3.5)-1)</f>
        <v>-97348.315584090466</v>
      </c>
      <c r="O39">
        <f>G39/(M39*N39)*-100</f>
        <v>22.753765108742403</v>
      </c>
      <c r="P39">
        <v>0.17063999999999999</v>
      </c>
      <c r="Q39">
        <v>0.10506662999999999</v>
      </c>
      <c r="R39">
        <f>(I39/6.5)*P39</f>
        <v>0.10500923076923077</v>
      </c>
      <c r="S39">
        <f t="shared" si="0"/>
        <v>1.051687366865387</v>
      </c>
    </row>
    <row r="40" spans="1:19" x14ac:dyDescent="0.25">
      <c r="A40">
        <v>35</v>
      </c>
      <c r="F40">
        <v>9.4</v>
      </c>
      <c r="G40">
        <f t="shared" si="5"/>
        <v>2067.1679660620839</v>
      </c>
      <c r="H40">
        <v>2100</v>
      </c>
      <c r="I40">
        <v>4</v>
      </c>
      <c r="J40">
        <v>20</v>
      </c>
      <c r="K40">
        <v>0.98</v>
      </c>
      <c r="L40">
        <v>278</v>
      </c>
      <c r="M40">
        <f t="shared" si="6"/>
        <v>9.9848333333333331E-2</v>
      </c>
      <c r="N40">
        <f>(J40+273)*1004*((K40/I40)^(1/3.5)-1)</f>
        <v>-97348.315584090466</v>
      </c>
      <c r="O40">
        <f>G40/(M40*N40)*-100</f>
        <v>21.267013411296162</v>
      </c>
      <c r="P40">
        <v>0.17063999999999999</v>
      </c>
      <c r="Q40">
        <v>0.10506662999999999</v>
      </c>
      <c r="R40">
        <f>(I40/6.5)*P40</f>
        <v>0.10500923076923077</v>
      </c>
      <c r="S40">
        <f t="shared" si="0"/>
        <v>1.051687366865387</v>
      </c>
    </row>
    <row r="41" spans="1:19" x14ac:dyDescent="0.25">
      <c r="A41">
        <v>30</v>
      </c>
      <c r="F41">
        <v>10</v>
      </c>
      <c r="G41">
        <f t="shared" si="5"/>
        <v>1884.9555921538758</v>
      </c>
      <c r="H41">
        <v>1800</v>
      </c>
      <c r="I41">
        <v>4</v>
      </c>
      <c r="J41">
        <v>20</v>
      </c>
      <c r="K41">
        <v>0.98</v>
      </c>
      <c r="L41">
        <v>278</v>
      </c>
      <c r="M41">
        <f t="shared" si="6"/>
        <v>9.9848333333333331E-2</v>
      </c>
      <c r="N41">
        <f>(J41+273)*1004*((K41/I41)^(1/3.5)-1)</f>
        <v>-97348.315584090466</v>
      </c>
      <c r="O41">
        <f>G41/(M41*N41)*-100</f>
        <v>19.392413444950908</v>
      </c>
      <c r="P41">
        <v>0.17063999999999999</v>
      </c>
      <c r="Q41">
        <v>0.10506662999999999</v>
      </c>
      <c r="R41">
        <f>(I41/6.5)*P41</f>
        <v>0.10500923076923077</v>
      </c>
      <c r="S41">
        <f t="shared" si="0"/>
        <v>1.051687366865387</v>
      </c>
    </row>
    <row r="42" spans="1:19" x14ac:dyDescent="0.25">
      <c r="A42">
        <v>25</v>
      </c>
      <c r="F42">
        <v>10.5</v>
      </c>
      <c r="G42">
        <f t="shared" si="5"/>
        <v>1649.3361431346414</v>
      </c>
      <c r="H42">
        <v>1500</v>
      </c>
      <c r="I42">
        <v>4</v>
      </c>
      <c r="J42">
        <v>20</v>
      </c>
      <c r="K42">
        <v>0.98</v>
      </c>
      <c r="L42">
        <v>278</v>
      </c>
      <c r="M42">
        <f t="shared" si="6"/>
        <v>9.9848333333333331E-2</v>
      </c>
      <c r="N42">
        <f>(J42+273)*1004*((K42/I42)^(1/3.5)-1)</f>
        <v>-97348.315584090466</v>
      </c>
      <c r="O42">
        <f>G42/(M42*N42)*-100</f>
        <v>16.968361764332045</v>
      </c>
      <c r="P42">
        <v>0.17063999999999999</v>
      </c>
      <c r="Q42">
        <v>0.10506662999999999</v>
      </c>
      <c r="R42">
        <f>(I42/6.5)*P42</f>
        <v>0.10500923076923077</v>
      </c>
      <c r="S42">
        <f t="shared" si="0"/>
        <v>1.051687366865387</v>
      </c>
    </row>
    <row r="43" spans="1:19" x14ac:dyDescent="0.25">
      <c r="A43">
        <v>20</v>
      </c>
      <c r="F43">
        <v>10.9</v>
      </c>
      <c r="G43">
        <f t="shared" si="5"/>
        <v>1369.7343969651499</v>
      </c>
      <c r="H43">
        <v>1200</v>
      </c>
      <c r="I43">
        <v>4</v>
      </c>
      <c r="J43">
        <v>20</v>
      </c>
      <c r="K43">
        <v>0.98</v>
      </c>
      <c r="L43">
        <v>278</v>
      </c>
      <c r="M43">
        <f t="shared" si="6"/>
        <v>9.9848333333333331E-2</v>
      </c>
      <c r="N43">
        <f>(J43+273)*1004*((K43/I43)^(1/3.5)-1)</f>
        <v>-97348.315584090466</v>
      </c>
      <c r="O43">
        <f>G43/(M43*N43)*-100</f>
        <v>14.091820436664326</v>
      </c>
      <c r="P43">
        <v>0.17063999999999999</v>
      </c>
      <c r="Q43">
        <v>0.10506662999999999</v>
      </c>
      <c r="R43">
        <f>(I43/6.5)*P43</f>
        <v>0.10500923076923077</v>
      </c>
      <c r="S43">
        <f t="shared" si="0"/>
        <v>1.051687366865387</v>
      </c>
    </row>
    <row r="44" spans="1:19" x14ac:dyDescent="0.25">
      <c r="A44">
        <v>15</v>
      </c>
      <c r="F44">
        <v>11.3</v>
      </c>
      <c r="G44">
        <f t="shared" si="5"/>
        <v>1064.9999095669398</v>
      </c>
      <c r="H44">
        <v>900</v>
      </c>
      <c r="I44">
        <v>4</v>
      </c>
      <c r="J44">
        <v>20</v>
      </c>
      <c r="K44">
        <v>0.98</v>
      </c>
      <c r="L44">
        <v>278</v>
      </c>
      <c r="M44">
        <f t="shared" si="6"/>
        <v>9.9848333333333331E-2</v>
      </c>
      <c r="N44">
        <f>(J44+273)*1004*((K44/I44)^(1/3.5)-1)</f>
        <v>-97348.315584090466</v>
      </c>
      <c r="O44">
        <f>G44/(M44*N44)*-100</f>
        <v>10.956713596397263</v>
      </c>
      <c r="P44">
        <v>0.17063999999999999</v>
      </c>
      <c r="Q44">
        <v>0.10506662999999999</v>
      </c>
      <c r="R44">
        <f>(I44/6.5)*P44</f>
        <v>0.10500923076923077</v>
      </c>
      <c r="S44">
        <f t="shared" si="0"/>
        <v>1.051687366865387</v>
      </c>
    </row>
    <row r="45" spans="1:19" x14ac:dyDescent="0.25">
      <c r="A45">
        <v>12.5</v>
      </c>
      <c r="F45">
        <v>12</v>
      </c>
      <c r="G45">
        <f t="shared" si="5"/>
        <v>942.47779607693792</v>
      </c>
      <c r="H45">
        <v>750</v>
      </c>
      <c r="I45">
        <v>4</v>
      </c>
      <c r="J45">
        <v>20</v>
      </c>
      <c r="K45">
        <v>0.98</v>
      </c>
      <c r="L45">
        <v>278</v>
      </c>
      <c r="M45">
        <f t="shared" si="6"/>
        <v>9.9848333333333331E-2</v>
      </c>
      <c r="N45">
        <f>(J45+273)*1004*((K45/I45)^(1/3.5)-1)</f>
        <v>-97348.315584090466</v>
      </c>
      <c r="O45">
        <f>G45/(M45*N45)*-100</f>
        <v>9.6962067224754538</v>
      </c>
      <c r="P45">
        <v>0.17063999999999999</v>
      </c>
      <c r="Q45">
        <v>0.10506662999999999</v>
      </c>
      <c r="R45">
        <f>(I45/6.5)*P45</f>
        <v>0.10500923076923077</v>
      </c>
      <c r="S45">
        <f t="shared" si="0"/>
        <v>1.051687366865387</v>
      </c>
    </row>
    <row r="57" spans="1:29" x14ac:dyDescent="0.25">
      <c r="G57" t="s">
        <v>49</v>
      </c>
      <c r="H57" t="s">
        <v>46</v>
      </c>
    </row>
    <row r="63" spans="1:29" x14ac:dyDescent="0.25">
      <c r="A63" t="s">
        <v>51</v>
      </c>
      <c r="B63" t="s">
        <v>53</v>
      </c>
      <c r="C63" t="s">
        <v>50</v>
      </c>
      <c r="D63" t="s">
        <v>47</v>
      </c>
      <c r="E63" t="s">
        <v>52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 t="s">
        <v>30</v>
      </c>
      <c r="M63" t="s">
        <v>31</v>
      </c>
      <c r="N63" t="s">
        <v>32</v>
      </c>
      <c r="O63" t="s">
        <v>33</v>
      </c>
      <c r="P63" t="s">
        <v>34</v>
      </c>
      <c r="R63" t="s">
        <v>35</v>
      </c>
      <c r="S63" t="s">
        <v>36</v>
      </c>
      <c r="T63" t="s">
        <v>37</v>
      </c>
      <c r="U63" t="s">
        <v>38</v>
      </c>
      <c r="V63" t="s">
        <v>39</v>
      </c>
      <c r="W63" t="s">
        <v>40</v>
      </c>
      <c r="X63" t="s">
        <v>41</v>
      </c>
      <c r="Y63" t="s">
        <v>42</v>
      </c>
      <c r="Z63" t="s">
        <v>43</v>
      </c>
      <c r="AB63" t="s">
        <v>44</v>
      </c>
      <c r="AC63" t="s">
        <v>45</v>
      </c>
    </row>
    <row r="64" spans="1:29" x14ac:dyDescent="0.25">
      <c r="A64">
        <f>B64/100</f>
        <v>5.9749999999999996</v>
      </c>
      <c r="B64">
        <v>597.5</v>
      </c>
      <c r="C64">
        <v>181.7</v>
      </c>
      <c r="D64">
        <f>[1]!Entropy($G$57,"TP",$H$57,C64,A64*0.1)</f>
        <v>0.75776010535187011</v>
      </c>
      <c r="E64">
        <f>[1]!Enthalpy($G$57,"TP",$H$57,C64,A64*0.1)</f>
        <v>325.32406594807742</v>
      </c>
      <c r="F64">
        <v>111.21899999999999</v>
      </c>
      <c r="G64">
        <f>SQRT(2*1000*(ABS($F$16-I64)))</f>
        <v>749.67291812455039</v>
      </c>
      <c r="H64">
        <f>[1]!Temperature($G$57,"PS",$H$57,S64*0.1,D64)</f>
        <v>158.8338186015398</v>
      </c>
      <c r="I64">
        <f>[1]!Enthalpy($G$57,"TS",$H$57,H64,D64)</f>
        <v>297.50474208468938</v>
      </c>
      <c r="J64">
        <f>G64/([1]!SpeedOfSound($G$57,"PS",$H$57,S64*0.1,D64))</f>
        <v>5.2332215849048698</v>
      </c>
      <c r="K64">
        <f>[1]!Enthalpy($G$57,"TD",$H$57,N64,O64)</f>
        <v>316.31110657151396</v>
      </c>
      <c r="L64">
        <f>((E64-K64)*1000)-(0.5*M64^2)</f>
        <v>4.4771877583116293E-7</v>
      </c>
      <c r="M64">
        <f>[1]!SpeedOfSound($G$57,"TS",$H$57,N64,D64)</f>
        <v>134.26063738948761</v>
      </c>
      <c r="N64">
        <v>172.77615372669007</v>
      </c>
      <c r="O64">
        <f>[1]!Density($G$57,"TS",$H$57,N64,D64)</f>
        <v>18.800509154374939</v>
      </c>
      <c r="P64">
        <f>O64*M64*F64*0.000001</f>
        <v>0.28073547886374028</v>
      </c>
      <c r="R64" t="e">
        <f>1/($F$4/60*360)*P64</f>
        <v>#DIV/0!</v>
      </c>
      <c r="S64">
        <v>1.5</v>
      </c>
      <c r="T64">
        <v>20</v>
      </c>
      <c r="U64" t="e">
        <f t="shared" ref="U64" si="7">1/V64</f>
        <v>#VALUE!</v>
      </c>
      <c r="V64" t="e">
        <f>X64/(A64*0.000001)</f>
        <v>#VALUE!</v>
      </c>
      <c r="W64" t="str">
        <f>[1]!Entropy($F$3,"TP",$F$10,T64,S64/10)</f>
        <v xml:space="preserve">#[TPFLSH error  1] one or more inputs are out of range:  temperature below lower limit, T =  20.000 K, Tmin =  273.00 K   </v>
      </c>
      <c r="X64" t="str">
        <f>X63</f>
        <v>Masse im Expander in kg</v>
      </c>
      <c r="Y64" t="str">
        <f>[1]!Enthalpy($F$3,"TP",$F$10,T64,S64*0.1)</f>
        <v xml:space="preserve">#[TPFLSH error  1] one or more inputs are out of range:  temperature below lower limit, T =  20.000 K, Tmin =  273.00 K   </v>
      </c>
      <c r="Z64" t="str">
        <f>[1]!Energy($F$3,"TP",$F$10,T64,S64*0.1)</f>
        <v xml:space="preserve">#[TPFLSH error  1] one or more inputs are out of range:  temperature below lower limit, T =  20.000 K, Tmin =  273.00 K   </v>
      </c>
      <c r="AB64">
        <f>S64*100000*((A66-A64)*0.000001)</f>
        <v>1.4550000000000063E-2</v>
      </c>
      <c r="AC64" t="e">
        <f>($F$16-Y64)*R64</f>
        <v>#VALUE!</v>
      </c>
    </row>
    <row r="65" spans="1:19" x14ac:dyDescent="0.25">
      <c r="A65">
        <f t="shared" ref="A65:A128" si="8">B65/100</f>
        <v>5.9060000000000006</v>
      </c>
      <c r="B65">
        <v>590.6</v>
      </c>
      <c r="C65">
        <v>179.6</v>
      </c>
      <c r="D65">
        <f>[1]!Entropy($G$57,"TP",$H$57,C65,A65*0.1)</f>
        <v>0.7491667707510411</v>
      </c>
      <c r="E65">
        <f>[1]!Enthalpy($G$57,"TP",$H$57,C65,A65*0.1)</f>
        <v>321.21020969271308</v>
      </c>
      <c r="F65">
        <v>111.21899999999999</v>
      </c>
      <c r="G65">
        <f t="shared" ref="G65:G128" si="9">SQRT(2*1000*(ABS($F$16-I65)))</f>
        <v>744.71606083388906</v>
      </c>
      <c r="H65">
        <f>[1]!Temperature($G$57,"PS",$H$57,S65*0.1,D65)</f>
        <v>156.86912014141797</v>
      </c>
      <c r="I65">
        <f>[1]!Enthalpy($G$57,"TS",$H$57,H65,D65)</f>
        <v>293.80100563197237</v>
      </c>
      <c r="J65">
        <f>G65/([1]!SpeedOfSound($G$57,"PS",$H$57,S65*0.1,D65))</f>
        <v>5.2159756652917899</v>
      </c>
      <c r="K65">
        <f>[1]!Enthalpy($G$57,"TD",$H$57,N65,O65)</f>
        <v>312.26675516084424</v>
      </c>
      <c r="L65">
        <f>((E65-K65)*1000)-(0.5*M65^2)</f>
        <v>-7.9029323387658224E-6</v>
      </c>
      <c r="M65">
        <f>[1]!SpeedOfSound($G$57,"TS",$H$57,N65,D65)</f>
        <v>133.74194958779216</v>
      </c>
      <c r="N65">
        <v>170.6606759073718</v>
      </c>
      <c r="O65">
        <f>[1]!Density($G$57,"TS",$H$57,N65,D65)</f>
        <v>18.708956539112727</v>
      </c>
      <c r="P65">
        <f>O65*M65*F65*0.000001</f>
        <v>0.2782891035132396</v>
      </c>
      <c r="S65">
        <v>1.5</v>
      </c>
    </row>
    <row r="66" spans="1:19" x14ac:dyDescent="0.25">
      <c r="A66">
        <f t="shared" si="8"/>
        <v>6.0720000000000001</v>
      </c>
      <c r="B66">
        <v>607.20000000000005</v>
      </c>
      <c r="C66">
        <v>179.5</v>
      </c>
      <c r="D66">
        <f>[1]!Entropy($G$57,"TP",$H$57,C66,A66*0.1)</f>
        <v>0.74585635283520546</v>
      </c>
      <c r="E66">
        <f>[1]!Enthalpy($G$57,"TP",$H$57,C66,A66*0.1)</f>
        <v>320.21821025426232</v>
      </c>
      <c r="F66">
        <v>111.21899999999999</v>
      </c>
      <c r="G66">
        <f t="shared" si="9"/>
        <v>742.80376084466059</v>
      </c>
      <c r="H66">
        <f>[1]!Temperature($G$57,"PS",$H$57,S66*0.1,D66)</f>
        <v>156.11348073547822</v>
      </c>
      <c r="I66">
        <f>[1]!Enthalpy($G$57,"TS",$H$57,H66,D66)</f>
        <v>292.37871356248581</v>
      </c>
      <c r="J66">
        <f>G66/([1]!SpeedOfSound($G$57,"PS",$H$57,S66*0.1,D66))</f>
        <v>5.2093120237160386</v>
      </c>
      <c r="K66">
        <f>[1]!Enthalpy($G$57,"TD",$H$57,N66,O66)</f>
        <v>311.38236416078223</v>
      </c>
      <c r="L66">
        <f>((E66-K66)*1000)-(0.5*M66^2)</f>
        <v>4.6966943045845255E-6</v>
      </c>
      <c r="M66">
        <f>[1]!SpeedOfSound($G$57,"TS",$H$57,N66,D66)</f>
        <v>132.9349170743593</v>
      </c>
      <c r="N66">
        <v>170.43545290516573</v>
      </c>
      <c r="O66">
        <f>[1]!Density($G$57,"TS",$H$57,N66,D66)</f>
        <v>19.390484799717221</v>
      </c>
      <c r="P66">
        <f>O66*M66*F66*0.000001</f>
        <v>0.2866861565409709</v>
      </c>
      <c r="S66">
        <v>1.5</v>
      </c>
    </row>
    <row r="67" spans="1:19" x14ac:dyDescent="0.25">
      <c r="A67">
        <f t="shared" si="8"/>
        <v>6.0679999999999996</v>
      </c>
      <c r="B67">
        <v>606.79999999999995</v>
      </c>
      <c r="C67">
        <v>182.7</v>
      </c>
      <c r="D67">
        <f>[1]!Entropy($G$57,"TP",$H$57,C67,A67*0.1)</f>
        <v>0.76084763024499935</v>
      </c>
      <c r="E67">
        <f>[1]!Enthalpy($G$57,"TP",$H$57,C67,A67*0.1)</f>
        <v>327.01586763386968</v>
      </c>
      <c r="F67">
        <v>111.21899999999999</v>
      </c>
      <c r="G67">
        <f t="shared" si="9"/>
        <v>751.45138805486806</v>
      </c>
      <c r="H67">
        <f>[1]!Temperature($G$57,"PS",$H$57,S67*0.1,D67)</f>
        <v>159.54083712904003</v>
      </c>
      <c r="I67">
        <f>[1]!Enthalpy($G$57,"TS",$H$57,H67,D67)</f>
        <v>298.83959430479393</v>
      </c>
      <c r="J67">
        <f>G67/([1]!SpeedOfSound($G$57,"PS",$H$57,S67*0.1,D67))</f>
        <v>5.2393997120160751</v>
      </c>
      <c r="K67">
        <f>[1]!Enthalpy($G$57,"TD",$H$57,N67,O67)</f>
        <v>318.00542560402238</v>
      </c>
      <c r="L67">
        <f>((E67-K67)*1000)-(0.5*M67^2)</f>
        <v>6.6469150624470785E-5</v>
      </c>
      <c r="M67">
        <f>[1]!SpeedOfSound($G$57,"TS",$H$57,N67,D67)</f>
        <v>134.24188588796082</v>
      </c>
      <c r="N67">
        <v>173.74168856782052</v>
      </c>
      <c r="O67">
        <f>[1]!Density($G$57,"TS",$H$57,N67,D67)</f>
        <v>19.082034497574934</v>
      </c>
      <c r="P67">
        <f>O67*M67*F67*0.000001</f>
        <v>0.28489951324338791</v>
      </c>
      <c r="S67">
        <v>1.5</v>
      </c>
    </row>
    <row r="68" spans="1:19" x14ac:dyDescent="0.25">
      <c r="A68">
        <f t="shared" si="8"/>
        <v>6.0549999999999997</v>
      </c>
      <c r="B68">
        <v>605.5</v>
      </c>
      <c r="C68">
        <v>182.2</v>
      </c>
      <c r="D68">
        <f>[1]!Entropy($G$57,"TP",$H$57,C68,A68*0.1)</f>
        <v>0.7587426568943606</v>
      </c>
      <c r="E68">
        <f>[1]!Enthalpy($G$57,"TP",$H$57,C68,A68*0.1)</f>
        <v>326.01718001875088</v>
      </c>
      <c r="F68">
        <v>111.21899999999999</v>
      </c>
      <c r="G68">
        <f t="shared" si="9"/>
        <v>750.23902704476734</v>
      </c>
      <c r="H68">
        <f>[1]!Temperature($G$57,"PS",$H$57,S68*0.1,D68)</f>
        <v>159.05875116254657</v>
      </c>
      <c r="I68">
        <f>[1]!Enthalpy($G$57,"TS",$H$57,H68,D68)</f>
        <v>297.92929885053962</v>
      </c>
      <c r="J68">
        <f>G68/([1]!SpeedOfSound($G$57,"PS",$H$57,S68*0.1,D68))</f>
        <v>5.2351887077624468</v>
      </c>
      <c r="K68">
        <f>[1]!Enthalpy($G$57,"TD",$H$57,N68,O68)</f>
        <v>317.02552347337502</v>
      </c>
      <c r="L68">
        <f>((E68-K68)*1000)-(0.5*M68^2)</f>
        <v>1.5102465113159269E-5</v>
      </c>
      <c r="M68">
        <f>[1]!SpeedOfSound($G$57,"TS",$H$57,N68,D68)</f>
        <v>134.10187567870477</v>
      </c>
      <c r="N68">
        <v>173.23538506725808</v>
      </c>
      <c r="O68">
        <f>[1]!Density($G$57,"TS",$H$57,N68,D68)</f>
        <v>19.074741953061302</v>
      </c>
      <c r="P68">
        <f>O68*M68*F68*0.000001</f>
        <v>0.2844936057628053</v>
      </c>
      <c r="S68">
        <v>1.5</v>
      </c>
    </row>
    <row r="69" spans="1:19" x14ac:dyDescent="0.25">
      <c r="A69">
        <f t="shared" si="8"/>
        <v>5.9649999999999999</v>
      </c>
      <c r="B69">
        <v>596.5</v>
      </c>
      <c r="C69">
        <v>181.4</v>
      </c>
      <c r="D69">
        <f>[1]!Entropy($G$57,"TP",$H$57,C69,A69*0.1)</f>
        <v>0.75653578777113251</v>
      </c>
      <c r="E69">
        <f>[1]!Enthalpy($G$57,"TP",$H$57,C69,A69*0.1)</f>
        <v>324.7363799331726</v>
      </c>
      <c r="F69">
        <v>111.21899999999999</v>
      </c>
      <c r="G69">
        <f t="shared" si="9"/>
        <v>748.9673267820815</v>
      </c>
      <c r="H69">
        <f>[1]!Temperature($G$57,"PS",$H$57,S69*0.1,D69)</f>
        <v>158.55362280427596</v>
      </c>
      <c r="I69">
        <f>[1]!Enthalpy($G$57,"TS",$H$57,H69,D69)</f>
        <v>296.97602829354861</v>
      </c>
      <c r="J69">
        <f>G69/([1]!SpeedOfSound($G$57,"PS",$H$57,S69*0.1,D69))</f>
        <v>5.2307690698860885</v>
      </c>
      <c r="K69">
        <f>[1]!Enthalpy($G$57,"TD",$H$57,N69,O69)</f>
        <v>315.73326669454019</v>
      </c>
      <c r="L69">
        <f>((E69-K69)*1000)-(0.5*M69^2)</f>
        <v>-2.3063230401021428E-5</v>
      </c>
      <c r="M69">
        <f>[1]!SpeedOfSound($G$57,"TS",$H$57,N69,D69)</f>
        <v>134.1872815261986</v>
      </c>
      <c r="N69">
        <v>172.47406954277247</v>
      </c>
      <c r="O69">
        <f>[1]!Density($G$57,"TS",$H$57,N69,D69)</f>
        <v>18.786940272555896</v>
      </c>
      <c r="P69">
        <f>O69*M69*F69*0.000001</f>
        <v>0.2803795893030942</v>
      </c>
      <c r="S69">
        <v>1.5</v>
      </c>
    </row>
    <row r="70" spans="1:19" x14ac:dyDescent="0.25">
      <c r="A70">
        <f t="shared" si="8"/>
        <v>5.9639999999999995</v>
      </c>
      <c r="B70">
        <v>596.4</v>
      </c>
      <c r="C70">
        <v>179.5</v>
      </c>
      <c r="D70">
        <f>[1]!Entropy($G$57,"TP",$H$57,C70,A70*0.1)</f>
        <v>0.74770749062620734</v>
      </c>
      <c r="E70">
        <f>[1]!Enthalpy($G$57,"TP",$H$57,C70,A70*0.1)</f>
        <v>320.72878817226376</v>
      </c>
      <c r="F70">
        <v>111.21899999999999</v>
      </c>
      <c r="G70">
        <f t="shared" si="9"/>
        <v>743.87328275092113</v>
      </c>
      <c r="H70">
        <f>[1]!Temperature($G$57,"PS",$H$57,S70*0.1,D70)</f>
        <v>156.53593934282395</v>
      </c>
      <c r="I70">
        <f>[1]!Enthalpy($G$57,"TS",$H$57,H70,D70)</f>
        <v>293.173730395316</v>
      </c>
      <c r="J70">
        <f>G70/([1]!SpeedOfSound($G$57,"PS",$H$57,S70*0.1,D70))</f>
        <v>5.2130396089983675</v>
      </c>
      <c r="K70">
        <f>[1]!Enthalpy($G$57,"TD",$H$57,N70,O70)</f>
        <v>311.82614946063399</v>
      </c>
      <c r="L70">
        <f>((E70-K70)*1000)-(0.5*M70^2)</f>
        <v>-2.4874680093489587E-7</v>
      </c>
      <c r="M70">
        <f>[1]!SpeedOfSound($G$57,"TS",$H$57,N70,D70)</f>
        <v>133.43641715722529</v>
      </c>
      <c r="N70">
        <v>170.51545687755979</v>
      </c>
      <c r="O70">
        <f>[1]!Density($G$57,"TS",$H$57,N70,D70)</f>
        <v>18.951300151973356</v>
      </c>
      <c r="P70">
        <f>O70*M70*F70*0.000001</f>
        <v>0.28124989459211824</v>
      </c>
      <c r="S70">
        <v>1.5</v>
      </c>
    </row>
    <row r="71" spans="1:19" x14ac:dyDescent="0.25">
      <c r="A71">
        <f t="shared" si="8"/>
        <v>5.9629999999999992</v>
      </c>
      <c r="B71">
        <v>596.29999999999995</v>
      </c>
      <c r="C71">
        <v>178.4</v>
      </c>
      <c r="D71">
        <f>[1]!Entropy($G$57,"TP",$H$57,C71,A71*0.1)</f>
        <v>0.74258025397172844</v>
      </c>
      <c r="E71">
        <f>[1]!Enthalpy($G$57,"TP",$H$57,C71,A71*0.1)</f>
        <v>318.4077068818404</v>
      </c>
      <c r="F71">
        <v>111.21899999999999</v>
      </c>
      <c r="G71">
        <f t="shared" si="9"/>
        <v>740.90974887128357</v>
      </c>
      <c r="H71">
        <f>[1]!Temperature($G$57,"PS",$H$57,S71*0.1,D71)</f>
        <v>155.36634681854628</v>
      </c>
      <c r="I71">
        <f>[1]!Enthalpy($G$57,"TS",$H$57,H71,D71)</f>
        <v>290.97362798625426</v>
      </c>
      <c r="J71">
        <f>G71/([1]!SpeedOfSound($G$57,"PS",$H$57,S71*0.1,D71))</f>
        <v>5.2027064788323125</v>
      </c>
      <c r="K71">
        <f>[1]!Enthalpy($G$57,"TD",$H$57,N71,O71)</f>
        <v>309.56376673965411</v>
      </c>
      <c r="L71">
        <f>((E71-K71)*1000)-(0.5*M71^2)</f>
        <v>1.3848092385160271E-4</v>
      </c>
      <c r="M71">
        <f>[1]!SpeedOfSound($G$57,"TS",$H$57,N71,D71)</f>
        <v>132.99578943489422</v>
      </c>
      <c r="N71">
        <v>169.38022444686209</v>
      </c>
      <c r="O71">
        <f>[1]!Density($G$57,"TS",$H$57,N71,D71)</f>
        <v>19.047213665226344</v>
      </c>
      <c r="P71">
        <f>O71*M71*F71*0.000001</f>
        <v>0.2817398838202782</v>
      </c>
      <c r="S71">
        <v>1.5</v>
      </c>
    </row>
    <row r="72" spans="1:19" x14ac:dyDescent="0.25">
      <c r="A72">
        <f t="shared" si="8"/>
        <v>6.069</v>
      </c>
      <c r="B72">
        <v>606.9</v>
      </c>
      <c r="C72">
        <v>179.4</v>
      </c>
      <c r="D72">
        <f>[1]!Entropy($G$57,"TP",$H$57,C72,A72*0.1)</f>
        <v>0.74543902982435262</v>
      </c>
      <c r="E72">
        <f>[1]!Enthalpy($G$57,"TP",$H$57,C72,A72*0.1)</f>
        <v>320.02034758746464</v>
      </c>
      <c r="F72">
        <v>111.21899999999999</v>
      </c>
      <c r="G72">
        <f t="shared" si="9"/>
        <v>742.5625790482236</v>
      </c>
      <c r="H72">
        <f>[1]!Temperature($G$57,"PS",$H$57,S72*0.1,D72)</f>
        <v>156.01827055929783</v>
      </c>
      <c r="I72">
        <f>[1]!Enthalpy($G$57,"TS",$H$57,H72,D72)</f>
        <v>292.19959190137462</v>
      </c>
      <c r="J72">
        <f>G72/([1]!SpeedOfSound($G$57,"PS",$H$57,S72*0.1,D72))</f>
        <v>5.2084711900742198</v>
      </c>
      <c r="K72">
        <f>[1]!Enthalpy($G$57,"TD",$H$57,N72,O72)</f>
        <v>311.18809625972654</v>
      </c>
      <c r="L72">
        <f>((E72-K72)*1000)-(0.5*M72^2)</f>
        <v>1.0071913493447937E-5</v>
      </c>
      <c r="M72">
        <f>[1]!SpeedOfSound($G$57,"TS",$H$57,N72,D72)</f>
        <v>132.90787273646504</v>
      </c>
      <c r="N72">
        <v>170.3343055012777</v>
      </c>
      <c r="O72">
        <f>[1]!Density($G$57,"TS",$H$57,N72,D72)</f>
        <v>19.387604298828471</v>
      </c>
      <c r="P72">
        <f>O72*M72*F72*0.000001</f>
        <v>0.28658525376292782</v>
      </c>
      <c r="S72">
        <v>1.5</v>
      </c>
    </row>
    <row r="73" spans="1:19" x14ac:dyDescent="0.25">
      <c r="A73">
        <f t="shared" si="8"/>
        <v>6.0720000000000001</v>
      </c>
      <c r="B73">
        <v>607.20000000000005</v>
      </c>
      <c r="C73">
        <v>183.1</v>
      </c>
      <c r="D73">
        <f>[1]!Entropy($G$57,"TP",$H$57,C73,A73*0.1)</f>
        <v>0.76263654082313959</v>
      </c>
      <c r="E73">
        <f>[1]!Enthalpy($G$57,"TP",$H$57,C73,A73*0.1)</f>
        <v>327.84391071987744</v>
      </c>
      <c r="F73">
        <v>111.21899999999999</v>
      </c>
      <c r="G73">
        <f t="shared" si="9"/>
        <v>752.48123716326347</v>
      </c>
      <c r="H73">
        <f>[1]!Temperature($G$57,"PS",$H$57,S73*0.1,D73)</f>
        <v>159.95075263667621</v>
      </c>
      <c r="I73">
        <f>[1]!Enthalpy($G$57,"TS",$H$57,H73,D73)</f>
        <v>299.61400614137779</v>
      </c>
      <c r="J73">
        <f>G73/([1]!SpeedOfSound($G$57,"PS",$H$57,S73*0.1,D73))</f>
        <v>5.2429749264204641</v>
      </c>
      <c r="K73">
        <f>[1]!Enthalpy($G$57,"TD",$H$57,N73,O73)</f>
        <v>318.81466898982796</v>
      </c>
      <c r="L73">
        <f>((E73-K73)*1000)-(0.5*M73^2)</f>
        <v>5.5986009101616219E-5</v>
      </c>
      <c r="M73">
        <f>[1]!SpeedOfSound($G$57,"TS",$H$57,N73,D73)</f>
        <v>134.38185646926797</v>
      </c>
      <c r="N73">
        <v>174.1511200629752</v>
      </c>
      <c r="O73">
        <f>[1]!Density($G$57,"TS",$H$57,N73,D73)</f>
        <v>19.062486737387822</v>
      </c>
      <c r="P73">
        <f>O73*M73*F73*0.000001</f>
        <v>0.28490441345881351</v>
      </c>
      <c r="S73">
        <v>1.5</v>
      </c>
    </row>
    <row r="74" spans="1:19" x14ac:dyDescent="0.25">
      <c r="A74">
        <f t="shared" si="8"/>
        <v>6.0360000000000005</v>
      </c>
      <c r="B74">
        <v>603.6</v>
      </c>
      <c r="C74">
        <v>182.8</v>
      </c>
      <c r="D74">
        <f>[1]!Entropy($G$57,"TP",$H$57,C74,A74*0.1)</f>
        <v>0.76184284828829607</v>
      </c>
      <c r="E74">
        <f>[1]!Enthalpy($G$57,"TP",$H$57,C74,A74*0.1)</f>
        <v>327.37159162280494</v>
      </c>
      <c r="F74">
        <v>111.21899999999999</v>
      </c>
      <c r="G74">
        <f t="shared" si="9"/>
        <v>752.02437393191099</v>
      </c>
      <c r="H74">
        <f>[1]!Temperature($G$57,"PS",$H$57,S74*0.1,D74)</f>
        <v>159.76885955184491</v>
      </c>
      <c r="I74">
        <f>[1]!Enthalpy($G$57,"TS",$H$57,H74,D74)</f>
        <v>299.27032949384136</v>
      </c>
      <c r="J74">
        <f>G74/([1]!SpeedOfSound($G$57,"PS",$H$57,S74*0.1,D74))</f>
        <v>5.2413890948862383</v>
      </c>
      <c r="K74">
        <f>[1]!Enthalpy($G$57,"TD",$H$57,N74,O74)</f>
        <v>318.33689067800111</v>
      </c>
      <c r="L74">
        <f>((E74-K74)*1000)-(0.5*M74^2)</f>
        <v>6.6581102146301419E-5</v>
      </c>
      <c r="M74">
        <f>[1]!SpeedOfSound($G$57,"TS",$H$57,N74,D74)</f>
        <v>134.42247489332078</v>
      </c>
      <c r="N74">
        <v>173.86695259442652</v>
      </c>
      <c r="O74">
        <f>[1]!Density($G$57,"TS",$H$57,N74,D74)</f>
        <v>18.946240278823414</v>
      </c>
      <c r="P74">
        <f>O74*M74*F74*0.000001</f>
        <v>0.28325260572182531</v>
      </c>
      <c r="S74">
        <v>1.5</v>
      </c>
    </row>
    <row r="75" spans="1:19" x14ac:dyDescent="0.25">
      <c r="A75">
        <f t="shared" si="8"/>
        <v>6.1260000000000003</v>
      </c>
      <c r="B75">
        <v>612.6</v>
      </c>
      <c r="C75">
        <v>183.9</v>
      </c>
      <c r="D75">
        <f>[1]!Entropy($G$57,"TP",$H$57,C75,A75*0.1)</f>
        <v>0.76545348503640886</v>
      </c>
      <c r="E75">
        <f>[1]!Enthalpy($G$57,"TP",$H$57,C75,A75*0.1)</f>
        <v>329.29458990372933</v>
      </c>
      <c r="F75">
        <v>111.21899999999999</v>
      </c>
      <c r="G75">
        <f t="shared" si="9"/>
        <v>754.10202999724504</v>
      </c>
      <c r="H75">
        <f>[1]!Temperature($G$57,"PS",$H$57,S75*0.1,D75)</f>
        <v>160.59663430164017</v>
      </c>
      <c r="I75">
        <f>[1]!Enthalpy($G$57,"TS",$H$57,H75,D75)</f>
        <v>300.83493582298291</v>
      </c>
      <c r="J75">
        <f>G75/([1]!SpeedOfSound($G$57,"PS",$H$57,S75*0.1,D75))</f>
        <v>5.2485981905930208</v>
      </c>
      <c r="K75">
        <f>[1]!Enthalpy($G$57,"TD",$H$57,N75,O75)</f>
        <v>320.25489629352376</v>
      </c>
      <c r="L75">
        <f>((E75-K75)*1000)-(0.5*M75^2)</f>
        <v>6.3124934968072921E-7</v>
      </c>
      <c r="M75">
        <f>[1]!SpeedOfSound($G$57,"TS",$H$57,N75,D75)</f>
        <v>134.45961185110068</v>
      </c>
      <c r="N75">
        <v>174.93815393216212</v>
      </c>
      <c r="O75">
        <f>[1]!Density($G$57,"TS",$H$57,N75,D75)</f>
        <v>19.205570493182453</v>
      </c>
      <c r="P75">
        <f>O75*M75*F75*0.000001</f>
        <v>0.28720900429034379</v>
      </c>
      <c r="S75">
        <v>1.5</v>
      </c>
    </row>
    <row r="76" spans="1:19" x14ac:dyDescent="0.25">
      <c r="A76">
        <f t="shared" si="8"/>
        <v>6.2410000000000005</v>
      </c>
      <c r="B76">
        <v>624.1</v>
      </c>
      <c r="C76">
        <v>184.3</v>
      </c>
      <c r="D76">
        <f>[1]!Entropy($G$57,"TP",$H$57,C76,A76*0.1)</f>
        <v>0.76542302692928355</v>
      </c>
      <c r="E76">
        <f>[1]!Enthalpy($G$57,"TP",$H$57,C76,A76*0.1)</f>
        <v>329.62529889515639</v>
      </c>
      <c r="F76">
        <v>111.21899999999999</v>
      </c>
      <c r="G76">
        <f t="shared" si="9"/>
        <v>754.08451095086696</v>
      </c>
      <c r="H76">
        <f>[1]!Temperature($G$57,"PS",$H$57,S76*0.1,D76)</f>
        <v>160.58964811573458</v>
      </c>
      <c r="I76">
        <f>[1]!Enthalpy($G$57,"TS",$H$57,H76,D76)</f>
        <v>300.82172482800411</v>
      </c>
      <c r="J76">
        <f>G76/([1]!SpeedOfSound($G$57,"PS",$H$57,S76*0.1,D76))</f>
        <v>5.2485374317557119</v>
      </c>
      <c r="K76">
        <f>[1]!Enthalpy($G$57,"TD",$H$57,N76,O76)</f>
        <v>320.63222344431034</v>
      </c>
      <c r="L76">
        <f>((E76-K76)*1000)-(0.5*M76^2)</f>
        <v>1.9705294107552618E-7</v>
      </c>
      <c r="M76">
        <f>[1]!SpeedOfSound($G$57,"TS",$H$57,N76,D76)</f>
        <v>134.11245617502496</v>
      </c>
      <c r="N76">
        <v>175.27070323231487</v>
      </c>
      <c r="O76">
        <f>[1]!Density($G$57,"TS",$H$57,N76,D76)</f>
        <v>19.627040802474674</v>
      </c>
      <c r="P76">
        <f>O76*M76*F76*0.000001</f>
        <v>0.29275406060310494</v>
      </c>
      <c r="S76">
        <v>1.5</v>
      </c>
    </row>
    <row r="77" spans="1:19" x14ac:dyDescent="0.25">
      <c r="A77">
        <f t="shared" si="8"/>
        <v>6.3029999999999999</v>
      </c>
      <c r="B77">
        <v>630.29999999999995</v>
      </c>
      <c r="C77">
        <v>185.6</v>
      </c>
      <c r="D77">
        <f>[1]!Entropy($G$57,"TP",$H$57,C77,A77*0.1)</f>
        <v>0.77044772023427932</v>
      </c>
      <c r="E77">
        <f>[1]!Enthalpy($G$57,"TP",$H$57,C77,A77*0.1)</f>
        <v>332.11021632421119</v>
      </c>
      <c r="F77">
        <v>111.21899999999999</v>
      </c>
      <c r="G77">
        <f t="shared" si="9"/>
        <v>756.97295899945129</v>
      </c>
      <c r="H77">
        <f>[1]!Temperature($G$57,"PS",$H$57,S77*0.1,D77)</f>
        <v>161.74293539141303</v>
      </c>
      <c r="I77">
        <f>[1]!Enthalpy($G$57,"TS",$H$57,H77,D77)</f>
        <v>303.00403032819253</v>
      </c>
      <c r="J77">
        <f>G77/([1]!SpeedOfSound($G$57,"PS",$H$57,S77*0.1,D77))</f>
        <v>5.258548299171709</v>
      </c>
      <c r="K77">
        <f>[1]!Enthalpy($G$57,"TD",$H$57,N77,O77)</f>
        <v>323.08398641270526</v>
      </c>
      <c r="L77">
        <f>((E77-K77)*1000)-(0.5*M77^2)</f>
        <v>1.9585240806918591E-7</v>
      </c>
      <c r="M77">
        <f>[1]!SpeedOfSound($G$57,"TS",$H$57,N77,D77)</f>
        <v>134.3594426254447</v>
      </c>
      <c r="N77">
        <v>176.5687178000658</v>
      </c>
      <c r="O77">
        <f>[1]!Density($G$57,"TS",$H$57,N77,D77)</f>
        <v>19.754324557482747</v>
      </c>
      <c r="P77">
        <f>O77*M77*F77*0.000001</f>
        <v>0.29519524953349213</v>
      </c>
      <c r="S77">
        <v>1.5</v>
      </c>
    </row>
    <row r="78" spans="1:19" x14ac:dyDescent="0.25">
      <c r="A78">
        <f t="shared" si="8"/>
        <v>6.0650000000000004</v>
      </c>
      <c r="B78">
        <v>606.5</v>
      </c>
      <c r="C78">
        <v>181.2</v>
      </c>
      <c r="D78">
        <f>[1]!Entropy($G$57,"TP",$H$57,C78,A78*0.1)</f>
        <v>0.75392161125933743</v>
      </c>
      <c r="E78">
        <f>[1]!Enthalpy($G$57,"TP",$H$57,C78,A78*0.1)</f>
        <v>323.85472272126736</v>
      </c>
      <c r="F78">
        <v>111.21899999999999</v>
      </c>
      <c r="G78">
        <f t="shared" si="9"/>
        <v>747.46004649097063</v>
      </c>
      <c r="H78">
        <f>[1]!Temperature($G$57,"PS",$H$57,S78*0.1,D78)</f>
        <v>157.95565614186791</v>
      </c>
      <c r="I78">
        <f>[1]!Enthalpy($G$57,"TS",$H$57,H78,D78)</f>
        <v>295.84826055014196</v>
      </c>
      <c r="J78">
        <f>G78/([1]!SpeedOfSound($G$57,"PS",$H$57,S78*0.1,D78))</f>
        <v>5.2255273650589196</v>
      </c>
      <c r="K78">
        <f>[1]!Enthalpy($G$57,"TD",$H$57,N78,O78)</f>
        <v>314.92250446461208</v>
      </c>
      <c r="L78">
        <f>((E78-K78)*1000)-(0.5*M78^2)</f>
        <v>-7.4577088525984436E-5</v>
      </c>
      <c r="M78">
        <f>[1]!SpeedOfSound($G$57,"TS",$H$57,N78,D78)</f>
        <v>133.65790909057628</v>
      </c>
      <c r="N78">
        <v>172.19674500661816</v>
      </c>
      <c r="O78">
        <f>[1]!Density($G$57,"TS",$H$57,N78,D78)</f>
        <v>19.204861115341835</v>
      </c>
      <c r="P78">
        <f>O78*M78*F78*0.000001</f>
        <v>0.28548600256296708</v>
      </c>
      <c r="S78">
        <v>1.5</v>
      </c>
    </row>
    <row r="79" spans="1:19" x14ac:dyDescent="0.25">
      <c r="A79">
        <f t="shared" si="8"/>
        <v>5.8389999999999995</v>
      </c>
      <c r="B79">
        <v>583.9</v>
      </c>
      <c r="C79">
        <v>177.1</v>
      </c>
      <c r="D79">
        <f>[1]!Entropy($G$57,"TP",$H$57,C79,A79*0.1)</f>
        <v>0.73865212737112951</v>
      </c>
      <c r="E79">
        <f>[1]!Enthalpy($G$57,"TP",$H$57,C79,A79*0.1)</f>
        <v>316.25425845832933</v>
      </c>
      <c r="F79">
        <v>111.21899999999999</v>
      </c>
      <c r="G79">
        <f t="shared" si="9"/>
        <v>738.63674408298721</v>
      </c>
      <c r="H79">
        <f>[1]!Temperature($G$57,"PS",$H$57,S79*0.1,D79)</f>
        <v>154.47139700356911</v>
      </c>
      <c r="I79">
        <f>[1]!Enthalpy($G$57,"TS",$H$57,H79,D79)</f>
        <v>289.2921198547582</v>
      </c>
      <c r="J79">
        <f>G79/([1]!SpeedOfSound($G$57,"PS",$H$57,S79*0.1,D79))</f>
        <v>5.1947718167896904</v>
      </c>
      <c r="K79">
        <f>[1]!Enthalpy($G$57,"TD",$H$57,N79,O79)</f>
        <v>307.40296307459721</v>
      </c>
      <c r="L79">
        <f>((E79-K79)*1000)-(0.5*M79^2)</f>
        <v>8.1855683311005123E-4</v>
      </c>
      <c r="M79">
        <f>[1]!SpeedOfSound($G$57,"TS",$H$57,N79,D79)</f>
        <v>133.05107714840409</v>
      </c>
      <c r="N79">
        <v>168.13035983091308</v>
      </c>
      <c r="O79">
        <f>[1]!Density($G$57,"TS",$H$57,N79,D79)</f>
        <v>18.659794450423394</v>
      </c>
      <c r="P79">
        <f>O79*M79*F79*0.000001</f>
        <v>0.2761240509200959</v>
      </c>
      <c r="S79">
        <v>1.5</v>
      </c>
    </row>
    <row r="80" spans="1:19" x14ac:dyDescent="0.25">
      <c r="A80">
        <f t="shared" si="8"/>
        <v>5.7670000000000003</v>
      </c>
      <c r="B80">
        <v>576.70000000000005</v>
      </c>
      <c r="C80">
        <v>176.2</v>
      </c>
      <c r="D80">
        <f>[1]!Entropy($G$57,"TP",$H$57,C80,A80*0.1)</f>
        <v>0.73570506741471919</v>
      </c>
      <c r="E80">
        <f>[1]!Enthalpy($G$57,"TP",$H$57,C80,A80*0.1)</f>
        <v>314.70300390586289</v>
      </c>
      <c r="F80">
        <v>111.21899999999999</v>
      </c>
      <c r="G80">
        <f t="shared" si="9"/>
        <v>736.92995919136786</v>
      </c>
      <c r="H80">
        <f>[1]!Temperature($G$57,"PS",$H$57,S80*0.1,D80)</f>
        <v>153.80059826918131</v>
      </c>
      <c r="I80">
        <f>[1]!Enthalpy($G$57,"TS",$H$57,H80,D80)</f>
        <v>288.03288237689554</v>
      </c>
      <c r="J80">
        <f>G80/([1]!SpeedOfSound($G$57,"PS",$H$57,S80*0.1,D80))</f>
        <v>5.1888084963090702</v>
      </c>
      <c r="K80">
        <f>[1]!Enthalpy($G$57,"TD",$H$57,N80,O80)</f>
        <v>305.8548117810995</v>
      </c>
      <c r="L80">
        <f>((E80-K80)*1000)-(0.5*M80^2)</f>
        <v>5.9404555941000581E-8</v>
      </c>
      <c r="M80">
        <f>[1]!SpeedOfSound($G$57,"TS",$H$57,N80,D80)</f>
        <v>133.02775743959592</v>
      </c>
      <c r="N80">
        <v>167.25522422164116</v>
      </c>
      <c r="O80">
        <f>[1]!Density($G$57,"TS",$H$57,N80,D80)</f>
        <v>18.446912802567084</v>
      </c>
      <c r="P80">
        <f>O80*M80*F80*0.000001</f>
        <v>0.27292602540658523</v>
      </c>
      <c r="S80">
        <v>1.5</v>
      </c>
    </row>
    <row r="81" spans="1:19" x14ac:dyDescent="0.25">
      <c r="A81">
        <f t="shared" si="8"/>
        <v>5.75</v>
      </c>
      <c r="B81">
        <v>575</v>
      </c>
      <c r="C81">
        <v>176.1</v>
      </c>
      <c r="D81">
        <f>[1]!Entropy($G$57,"TP",$H$57,C81,A81*0.1)</f>
        <v>0.73553746572728129</v>
      </c>
      <c r="E81">
        <f>[1]!Enthalpy($G$57,"TP",$H$57,C81,A81*0.1)</f>
        <v>314.57400942091397</v>
      </c>
      <c r="F81">
        <v>111.21899999999999</v>
      </c>
      <c r="G81">
        <f t="shared" si="9"/>
        <v>736.83285475907473</v>
      </c>
      <c r="H81">
        <f>[1]!Temperature($G$57,"PS",$H$57,S81*0.1,D81)</f>
        <v>153.76246574699621</v>
      </c>
      <c r="I81">
        <f>[1]!Enthalpy($G$57,"TS",$H$57,H81,D81)</f>
        <v>287.96132792620386</v>
      </c>
      <c r="J81">
        <f>G81/([1]!SpeedOfSound($G$57,"PS",$H$57,S81*0.1,D81))</f>
        <v>5.188469089778768</v>
      </c>
      <c r="K81">
        <f>[1]!Enthalpy($G$57,"TD",$H$57,N81,O81)</f>
        <v>305.72048460440141</v>
      </c>
      <c r="L81">
        <f>((E81-K81)*1000)-(0.5*M81^2)</f>
        <v>5.9992089518345892E-8</v>
      </c>
      <c r="M81">
        <f>[1]!SpeedOfSound($G$57,"TS",$H$57,N81,D81)</f>
        <v>133.06783846183546</v>
      </c>
      <c r="N81">
        <v>167.16475995097218</v>
      </c>
      <c r="O81">
        <f>[1]!Density($G$57,"TS",$H$57,N81,D81)</f>
        <v>18.386656888769579</v>
      </c>
      <c r="P81">
        <f>O81*M81*F81*0.000001</f>
        <v>0.27211648976763769</v>
      </c>
      <c r="S81">
        <v>1.5</v>
      </c>
    </row>
    <row r="82" spans="1:19" x14ac:dyDescent="0.25">
      <c r="A82">
        <f t="shared" si="8"/>
        <v>5.8079999999999998</v>
      </c>
      <c r="B82">
        <v>580.79999999999995</v>
      </c>
      <c r="C82">
        <v>178.4</v>
      </c>
      <c r="D82">
        <f>[1]!Entropy($G$57,"TP",$H$57,C82,A82*0.1)</f>
        <v>0.74526330032053056</v>
      </c>
      <c r="E82">
        <f>[1]!Enthalpy($G$57,"TP",$H$57,C82,A82*0.1)</f>
        <v>319.13794006435234</v>
      </c>
      <c r="F82">
        <v>111.21899999999999</v>
      </c>
      <c r="G82">
        <f t="shared" si="9"/>
        <v>742.46101297852613</v>
      </c>
      <c r="H82">
        <f>[1]!Temperature($G$57,"PS",$H$57,S82*0.1,D82)</f>
        <v>155.97818198936528</v>
      </c>
      <c r="I82">
        <f>[1]!Enthalpy($G$57,"TS",$H$57,H82,D82)</f>
        <v>292.12417789654955</v>
      </c>
      <c r="J82">
        <f>G82/([1]!SpeedOfSound($G$57,"PS",$H$57,S82*0.1,D82))</f>
        <v>5.2081170724666226</v>
      </c>
      <c r="K82">
        <f>[1]!Enthalpy($G$57,"TD",$H$57,N82,O82)</f>
        <v>310.19819965332738</v>
      </c>
      <c r="L82">
        <f>((E82-K82)*1000)-(0.5*M82^2)</f>
        <v>2.4471828510286286E-6</v>
      </c>
      <c r="M82">
        <f>[1]!SpeedOfSound($G$57,"TS",$H$57,N82,D82)</f>
        <v>133.71417582723063</v>
      </c>
      <c r="N82">
        <v>169.49419440486358</v>
      </c>
      <c r="O82">
        <f>[1]!Density($G$57,"TS",$H$57,N82,D82)</f>
        <v>18.420645715296295</v>
      </c>
      <c r="P82">
        <f>O82*M82*F82*0.000001</f>
        <v>0.27394368128265961</v>
      </c>
      <c r="S82">
        <v>1.5</v>
      </c>
    </row>
    <row r="83" spans="1:19" x14ac:dyDescent="0.25">
      <c r="A83">
        <f t="shared" si="8"/>
        <v>5.9349999999999996</v>
      </c>
      <c r="B83">
        <v>593.5</v>
      </c>
      <c r="C83">
        <v>182.3</v>
      </c>
      <c r="D83">
        <f>[1]!Entropy($G$57,"TP",$H$57,C83,A83*0.1)</f>
        <v>0.76120874962861484</v>
      </c>
      <c r="E83">
        <f>[1]!Enthalpy($G$57,"TP",$H$57,C83,A83*0.1)</f>
        <v>326.76903847661936</v>
      </c>
      <c r="F83">
        <v>111.21899999999999</v>
      </c>
      <c r="G83">
        <f t="shared" si="9"/>
        <v>751.65931417225943</v>
      </c>
      <c r="H83">
        <f>[1]!Temperature($G$57,"PS",$H$57,S83*0.1,D83)</f>
        <v>159.62356903512261</v>
      </c>
      <c r="I83">
        <f>[1]!Enthalpy($G$57,"TS",$H$57,H83,D83)</f>
        <v>298.99586229095576</v>
      </c>
      <c r="J83">
        <f>G83/([1]!SpeedOfSound($G$57,"PS",$H$57,S83*0.1,D83))</f>
        <v>5.2401216837475308</v>
      </c>
      <c r="K83">
        <f>[1]!Enthalpy($G$57,"TD",$H$57,N83,O83)</f>
        <v>317.70094208766494</v>
      </c>
      <c r="L83">
        <f>((E83-K83)*1000)-(0.5*M83^2)</f>
        <v>6.2835360949975438E-5</v>
      </c>
      <c r="M83">
        <f>[1]!SpeedOfSound($G$57,"TS",$H$57,N83,D83)</f>
        <v>134.67068222979384</v>
      </c>
      <c r="N83">
        <v>173.4215574777696</v>
      </c>
      <c r="O83">
        <f>[1]!Density($G$57,"TS",$H$57,N83,D83)</f>
        <v>18.5908756339071</v>
      </c>
      <c r="P83">
        <f>O83*M83*F83*0.000001</f>
        <v>0.27845299389346073</v>
      </c>
      <c r="S83">
        <v>1.5</v>
      </c>
    </row>
    <row r="84" spans="1:19" x14ac:dyDescent="0.25">
      <c r="A84">
        <f t="shared" si="8"/>
        <v>6.0449999999999999</v>
      </c>
      <c r="B84">
        <v>604.5</v>
      </c>
      <c r="C84">
        <v>183</v>
      </c>
      <c r="D84">
        <f>[1]!Entropy($G$57,"TP",$H$57,C84,A84*0.1)</f>
        <v>0.76262028834245066</v>
      </c>
      <c r="E84">
        <f>[1]!Enthalpy($G$57,"TP",$H$57,C84,A84*0.1)</f>
        <v>327.75379749273418</v>
      </c>
      <c r="F84">
        <v>111.21899999999999</v>
      </c>
      <c r="G84">
        <f t="shared" si="9"/>
        <v>752.47188281031288</v>
      </c>
      <c r="H84">
        <f>[1]!Temperature($G$57,"PS",$H$57,S84*0.1,D84)</f>
        <v>159.94702761351681</v>
      </c>
      <c r="I84">
        <f>[1]!Enthalpy($G$57,"TS",$H$57,H84,D84)</f>
        <v>299.60696721004865</v>
      </c>
      <c r="J84">
        <f>G84/([1]!SpeedOfSound($G$57,"PS",$H$57,S84*0.1,D84))</f>
        <v>5.2429424596181686</v>
      </c>
      <c r="K84">
        <f>[1]!Enthalpy($G$57,"TD",$H$57,N84,O84)</f>
        <v>318.71387763199124</v>
      </c>
      <c r="L84">
        <f>((E84-K84)*1000)-(0.5*M84^2)</f>
        <v>5.5925154811120592E-5</v>
      </c>
      <c r="M84">
        <f>[1]!SpeedOfSound($G$57,"TS",$H$57,N84,D84)</f>
        <v>134.46129409475267</v>
      </c>
      <c r="N84">
        <v>174.06675599708279</v>
      </c>
      <c r="O84">
        <f>[1]!Density($G$57,"TS",$H$57,N84,D84)</f>
        <v>18.964344164489994</v>
      </c>
      <c r="P84">
        <f>O84*M84*F84*0.000001</f>
        <v>0.2836051421262365</v>
      </c>
      <c r="S84">
        <v>1.5</v>
      </c>
    </row>
    <row r="85" spans="1:19" x14ac:dyDescent="0.25">
      <c r="A85">
        <f t="shared" si="8"/>
        <v>6.0079999999999991</v>
      </c>
      <c r="B85">
        <v>600.79999999999995</v>
      </c>
      <c r="C85">
        <v>184.4</v>
      </c>
      <c r="D85">
        <f>[1]!Entropy($G$57,"TP",$H$57,C85,A85*0.1)</f>
        <v>0.76969860867264672</v>
      </c>
      <c r="E85">
        <f>[1]!Enthalpy($G$57,"TP",$H$57,C85,A85*0.1)</f>
        <v>330.87298924270459</v>
      </c>
      <c r="F85">
        <v>111.21899999999999</v>
      </c>
      <c r="G85">
        <f t="shared" si="9"/>
        <v>756.54254532572679</v>
      </c>
      <c r="H85">
        <f>[1]!Temperature($G$57,"PS",$H$57,S85*0.1,D85)</f>
        <v>161.57089794973865</v>
      </c>
      <c r="I85">
        <f>[1]!Enthalpy($G$57,"TS",$H$57,H85,D85)</f>
        <v>302.67831144396473</v>
      </c>
      <c r="J85">
        <f>G85/([1]!SpeedOfSound($G$57,"PS",$H$57,S85*0.1,D85))</f>
        <v>5.2570574194815816</v>
      </c>
      <c r="K85">
        <f>[1]!Enthalpy($G$57,"TD",$H$57,N85,O85)</f>
        <v>321.73838126895686</v>
      </c>
      <c r="L85">
        <f>((E85-K85)*1000)-(0.5*M85^2)</f>
        <v>-7.0934519135334995E-4</v>
      </c>
      <c r="M85">
        <f>[1]!SpeedOfSound($G$57,"TS",$H$57,N85,D85)</f>
        <v>135.16366881002398</v>
      </c>
      <c r="N85">
        <v>175.53264612729879</v>
      </c>
      <c r="O85">
        <f>[1]!Density($G$57,"TS",$H$57,N85,D85)</f>
        <v>18.698714558816583</v>
      </c>
      <c r="P85">
        <f>O85*M85*F85*0.000001</f>
        <v>0.28109343938265186</v>
      </c>
      <c r="S85">
        <v>1.5</v>
      </c>
    </row>
    <row r="86" spans="1:19" x14ac:dyDescent="0.25">
      <c r="A86">
        <f t="shared" si="8"/>
        <v>5.875</v>
      </c>
      <c r="B86">
        <v>587.5</v>
      </c>
      <c r="C86">
        <v>179.3</v>
      </c>
      <c r="D86">
        <f>[1]!Entropy($G$57,"TP",$H$57,C86,A86*0.1)</f>
        <v>0.74830072414219884</v>
      </c>
      <c r="E86">
        <f>[1]!Enthalpy($G$57,"TP",$H$57,C86,A86*0.1)</f>
        <v>320.72153446536851</v>
      </c>
      <c r="F86">
        <v>111.21899999999999</v>
      </c>
      <c r="G86">
        <f t="shared" si="9"/>
        <v>744.21592923764717</v>
      </c>
      <c r="H86">
        <f>[1]!Temperature($G$57,"PS",$H$57,S86*0.1,D86)</f>
        <v>156.6713696194044</v>
      </c>
      <c r="I86">
        <f>[1]!Enthalpy($G$57,"TS",$H$57,H86,D86)</f>
        <v>293.4286746655273</v>
      </c>
      <c r="J86">
        <f>G86/([1]!SpeedOfSound($G$57,"PS",$H$57,S86*0.1,D86))</f>
        <v>5.2142334496336851</v>
      </c>
      <c r="K86">
        <f>[1]!Enthalpy($G$57,"TD",$H$57,N86,O86)</f>
        <v>311.77510509267887</v>
      </c>
      <c r="L86">
        <f>((E86-K86)*1000)-(0.5*M86^2)</f>
        <v>-2.3840384528739378E-6</v>
      </c>
      <c r="M86">
        <f>[1]!SpeedOfSound($G$57,"TS",$H$57,N86,D86)</f>
        <v>133.76419083651405</v>
      </c>
      <c r="N86">
        <v>170.37366382890235</v>
      </c>
      <c r="O86">
        <f>[1]!Density($G$57,"TS",$H$57,N86,D86)</f>
        <v>18.610977703376218</v>
      </c>
      <c r="P86">
        <f>O86*M86*F86*0.000001</f>
        <v>0.27687774006143007</v>
      </c>
      <c r="S86">
        <v>1.5</v>
      </c>
    </row>
    <row r="87" spans="1:19" x14ac:dyDescent="0.25">
      <c r="A87">
        <f t="shared" si="8"/>
        <v>5.9479999999999995</v>
      </c>
      <c r="B87">
        <v>594.79999999999995</v>
      </c>
      <c r="C87">
        <v>179</v>
      </c>
      <c r="D87">
        <f>[1]!Entropy($G$57,"TP",$H$57,C87,A87*0.1)</f>
        <v>0.74564670531947252</v>
      </c>
      <c r="E87">
        <f>[1]!Enthalpy($G$57,"TP",$H$57,C87,A87*0.1)</f>
        <v>319.74737505355591</v>
      </c>
      <c r="F87">
        <v>111.21899999999999</v>
      </c>
      <c r="G87">
        <f t="shared" si="9"/>
        <v>742.68260320825004</v>
      </c>
      <c r="H87">
        <f>[1]!Temperature($G$57,"PS",$H$57,S87*0.1,D87)</f>
        <v>156.06564933836546</v>
      </c>
      <c r="I87">
        <f>[1]!Enthalpy($G$57,"TS",$H$57,H87,D87)</f>
        <v>292.28872455409152</v>
      </c>
      <c r="J87">
        <f>G87/([1]!SpeedOfSound($G$57,"PS",$H$57,S87*0.1,D87))</f>
        <v>5.2088896424239941</v>
      </c>
      <c r="K87">
        <f>[1]!Enthalpy($G$57,"TD",$H$57,N87,O87)</f>
        <v>310.86173590803423</v>
      </c>
      <c r="L87">
        <f>((E87-K87)*1000)-(0.5*M87^2)</f>
        <v>3.0268856789916754E-6</v>
      </c>
      <c r="M87">
        <f>[1]!SpeedOfSound($G$57,"TS",$H$57,N87,D87)</f>
        <v>133.30895800729067</v>
      </c>
      <c r="N87">
        <v>170.01106286535037</v>
      </c>
      <c r="O87">
        <f>[1]!Density($G$57,"TS",$H$57,N87,D87)</f>
        <v>18.93164124767593</v>
      </c>
      <c r="P87">
        <f>O87*M87*F87*0.000001</f>
        <v>0.28068977072221585</v>
      </c>
      <c r="S87">
        <v>1.5</v>
      </c>
    </row>
    <row r="88" spans="1:19" x14ac:dyDescent="0.25">
      <c r="A88">
        <f t="shared" si="8"/>
        <v>5.9920000000000009</v>
      </c>
      <c r="B88">
        <v>599.20000000000005</v>
      </c>
      <c r="C88">
        <v>182.7</v>
      </c>
      <c r="D88">
        <f>[1]!Entropy($G$57,"TP",$H$57,C88,A88*0.1)</f>
        <v>0.76211051734431801</v>
      </c>
      <c r="E88">
        <f>[1]!Enthalpy($G$57,"TP",$H$57,C88,A88*0.1)</f>
        <v>327.3577314108847</v>
      </c>
      <c r="F88">
        <v>111.21899999999999</v>
      </c>
      <c r="G88">
        <f t="shared" si="9"/>
        <v>752.17845845953934</v>
      </c>
      <c r="H88">
        <f>[1]!Temperature($G$57,"PS",$H$57,S88*0.1,D88)</f>
        <v>159.83019779308734</v>
      </c>
      <c r="I88">
        <f>[1]!Enthalpy($G$57,"TS",$H$57,H88,D88)</f>
        <v>299.38621668528452</v>
      </c>
      <c r="J88">
        <f>G88/([1]!SpeedOfSound($G$57,"PS",$H$57,S88*0.1,D88))</f>
        <v>5.2419239798152919</v>
      </c>
      <c r="K88">
        <f>[1]!Enthalpy($G$57,"TD",$H$57,N88,O88)</f>
        <v>318.30230929164253</v>
      </c>
      <c r="L88">
        <f>((E88-K88)*1000)-(0.5*M88^2)</f>
        <v>6.258262692426797E-5</v>
      </c>
      <c r="M88">
        <f>[1]!SpeedOfSound($G$57,"TS",$H$57,N88,D88)</f>
        <v>134.5765362658702</v>
      </c>
      <c r="N88">
        <v>173.79426724716521</v>
      </c>
      <c r="O88">
        <f>[1]!Density($G$57,"TS",$H$57,N88,D88)</f>
        <v>18.781076187119723</v>
      </c>
      <c r="P88">
        <f>O88*M88*F88*0.000001</f>
        <v>0.2811051528350399</v>
      </c>
      <c r="S88">
        <v>1.5</v>
      </c>
    </row>
    <row r="89" spans="1:19" x14ac:dyDescent="0.25">
      <c r="A89">
        <f t="shared" si="8"/>
        <v>5.9939999999999998</v>
      </c>
      <c r="B89">
        <v>599.4</v>
      </c>
      <c r="C89">
        <v>183.3</v>
      </c>
      <c r="D89">
        <f>[1]!Entropy($G$57,"TP",$H$57,C89,A89*0.1)</f>
        <v>0.76485235336440438</v>
      </c>
      <c r="E89">
        <f>[1]!Enthalpy($G$57,"TP",$H$57,C89,A89*0.1)</f>
        <v>328.61463382570253</v>
      </c>
      <c r="F89">
        <v>111.21899999999999</v>
      </c>
      <c r="G89">
        <f t="shared" si="9"/>
        <v>753.75624498316881</v>
      </c>
      <c r="H89">
        <f>[1]!Temperature($G$57,"PS",$H$57,S89*0.1,D89)</f>
        <v>160.45876309595667</v>
      </c>
      <c r="I89">
        <f>[1]!Enthalpy($G$57,"TS",$H$57,H89,D89)</f>
        <v>300.57423842556346</v>
      </c>
      <c r="J89">
        <f>G89/([1]!SpeedOfSound($G$57,"PS",$H$57,S89*0.1,D89))</f>
        <v>5.2473988613761877</v>
      </c>
      <c r="K89">
        <f>[1]!Enthalpy($G$57,"TD",$H$57,N89,O89)</f>
        <v>319.52903258571894</v>
      </c>
      <c r="L89">
        <f>((E89-K89)*1000)-(0.5*M89^2)</f>
        <v>7.8538414527429268E-6</v>
      </c>
      <c r="M89">
        <f>[1]!SpeedOfSound($G$57,"TS",$H$57,N89,D89)</f>
        <v>134.80060261089153</v>
      </c>
      <c r="N89">
        <v>174.41048603388393</v>
      </c>
      <c r="O89">
        <f>[1]!Density($G$57,"TS",$H$57,N89,D89)</f>
        <v>18.737422673072892</v>
      </c>
      <c r="P89">
        <f>O89*M89*F89*0.000001</f>
        <v>0.28091871499030546</v>
      </c>
      <c r="S89">
        <v>1.5</v>
      </c>
    </row>
    <row r="90" spans="1:19" x14ac:dyDescent="0.25">
      <c r="A90">
        <f t="shared" si="8"/>
        <v>5.9790000000000001</v>
      </c>
      <c r="B90">
        <v>597.9</v>
      </c>
      <c r="C90">
        <v>181.4</v>
      </c>
      <c r="D90">
        <f>[1]!Entropy($G$57,"TP",$H$57,C90,A90*0.1)</f>
        <v>0.75630029758754591</v>
      </c>
      <c r="E90">
        <f>[1]!Enthalpy($G$57,"TP",$H$57,C90,A90*0.1)</f>
        <v>324.67266739348457</v>
      </c>
      <c r="F90">
        <v>111.21899999999999</v>
      </c>
      <c r="G90">
        <f t="shared" si="9"/>
        <v>748.83158677973449</v>
      </c>
      <c r="H90">
        <f>[1]!Temperature($G$57,"PS",$H$57,S90*0.1,D90)</f>
        <v>158.49973944720608</v>
      </c>
      <c r="I90">
        <f>[1]!Enthalpy($G$57,"TS",$H$57,H90,D90)</f>
        <v>296.87437267952748</v>
      </c>
      <c r="J90">
        <f>G90/([1]!SpeedOfSound($G$57,"PS",$H$57,S90*0.1,D90))</f>
        <v>5.2302971697424274</v>
      </c>
      <c r="K90">
        <f>[1]!Enthalpy($G$57,"TD",$H$57,N90,O90)</f>
        <v>315.67793434109757</v>
      </c>
      <c r="L90">
        <f>((E90-K90)*1000)-(0.5*M90^2)</f>
        <v>-3.0246979804360308E-5</v>
      </c>
      <c r="M90">
        <f>[1]!SpeedOfSound($G$57,"TS",$H$57,N90,D90)</f>
        <v>134.1248156206299</v>
      </c>
      <c r="N90">
        <v>172.46423870335511</v>
      </c>
      <c r="O90">
        <f>[1]!Density($G$57,"TS",$H$57,N90,D90)</f>
        <v>18.842632534022314</v>
      </c>
      <c r="P90">
        <f>O90*M90*F90*0.000001</f>
        <v>0.28107984315262657</v>
      </c>
      <c r="S90">
        <v>1.5</v>
      </c>
    </row>
    <row r="91" spans="1:19" x14ac:dyDescent="0.25">
      <c r="A91">
        <f t="shared" si="8"/>
        <v>6.0789999999999997</v>
      </c>
      <c r="B91">
        <v>607.9</v>
      </c>
      <c r="C91">
        <v>179.8</v>
      </c>
      <c r="D91">
        <f>[1]!Entropy($G$57,"TP",$H$57,C91,A91*0.1)</f>
        <v>0.7471422370338956</v>
      </c>
      <c r="E91">
        <f>[1]!Enthalpy($G$57,"TP",$H$57,C91,A91*0.1)</f>
        <v>320.82141751822479</v>
      </c>
      <c r="F91">
        <v>111.21899999999999</v>
      </c>
      <c r="G91">
        <f t="shared" si="9"/>
        <v>743.54675083784866</v>
      </c>
      <c r="H91">
        <f>[1]!Temperature($G$57,"PS",$H$57,S91*0.1,D91)</f>
        <v>156.40691701423503</v>
      </c>
      <c r="I91">
        <f>[1]!Enthalpy($G$57,"TS",$H$57,H91,D91)</f>
        <v>292.93088534076088</v>
      </c>
      <c r="J91">
        <f>G91/([1]!SpeedOfSound($G$57,"PS",$H$57,S91*0.1,D91))</f>
        <v>5.2119017431060888</v>
      </c>
      <c r="K91">
        <f>[1]!Enthalpy($G$57,"TD",$H$57,N91,O91)</f>
        <v>311.97354792123019</v>
      </c>
      <c r="L91">
        <f>((E91-K91)*1000)-(0.5*M91^2)</f>
        <v>6.7845633020624518E-4</v>
      </c>
      <c r="M91">
        <f>[1]!SpeedOfSound($G$57,"TS",$H$57,N91,D91)</f>
        <v>133.02532780292833</v>
      </c>
      <c r="N91">
        <v>170.74037603974037</v>
      </c>
      <c r="O91">
        <f>[1]!Density($G$57,"TS",$H$57,N91,D91)</f>
        <v>19.390946124001637</v>
      </c>
      <c r="P91">
        <f>O91*M91*F91*0.000001</f>
        <v>0.28688796071075806</v>
      </c>
      <c r="S91">
        <v>1.5</v>
      </c>
    </row>
    <row r="92" spans="1:19" x14ac:dyDescent="0.25">
      <c r="A92">
        <f t="shared" si="8"/>
        <v>6.06</v>
      </c>
      <c r="B92">
        <v>606</v>
      </c>
      <c r="C92">
        <v>180.3</v>
      </c>
      <c r="D92">
        <f>[1]!Entropy($G$57,"TP",$H$57,C92,A92*0.1)</f>
        <v>0.7498056913093184</v>
      </c>
      <c r="E92">
        <f>[1]!Enthalpy($G$57,"TP",$H$57,C92,A92*0.1)</f>
        <v>321.97139904875041</v>
      </c>
      <c r="F92">
        <v>111.21899999999999</v>
      </c>
      <c r="G92">
        <f t="shared" si="9"/>
        <v>745.08496200356637</v>
      </c>
      <c r="H92">
        <f>[1]!Temperature($G$57,"PS",$H$57,S92*0.1,D92)</f>
        <v>157.01503925038929</v>
      </c>
      <c r="I92">
        <f>[1]!Enthalpy($G$57,"TS",$H$57,H92,D92)</f>
        <v>294.07580030192804</v>
      </c>
      <c r="J92">
        <f>G92/([1]!SpeedOfSound($G$57,"PS",$H$57,S92*0.1,D92))</f>
        <v>5.2172604859162348</v>
      </c>
      <c r="K92">
        <f>[1]!Enthalpy($G$57,"TD",$H$57,N92,O92)</f>
        <v>313.08463911929715</v>
      </c>
      <c r="L92">
        <f>((E92-K92)*1000)-(0.5*M92^2)</f>
        <v>-1.2493164831539616E-5</v>
      </c>
      <c r="M92">
        <f>[1]!SpeedOfSound($G$57,"TS",$H$57,N92,D92)</f>
        <v>133.31736527509406</v>
      </c>
      <c r="N92">
        <v>171.27112760000534</v>
      </c>
      <c r="O92">
        <f>[1]!Density($G$57,"TS",$H$57,N92,D92)</f>
        <v>19.267096829084327</v>
      </c>
      <c r="P92">
        <f>O92*M92*F92*0.000001</f>
        <v>0.28568141486893422</v>
      </c>
      <c r="S92">
        <v>1.5</v>
      </c>
    </row>
    <row r="93" spans="1:19" x14ac:dyDescent="0.25">
      <c r="A93">
        <f t="shared" si="8"/>
        <v>6.0220000000000002</v>
      </c>
      <c r="B93">
        <v>602.20000000000005</v>
      </c>
      <c r="C93">
        <v>178.2</v>
      </c>
      <c r="D93">
        <f>[1]!Entropy($G$57,"TP",$H$57,C93,A93*0.1)</f>
        <v>0.74061853129353261</v>
      </c>
      <c r="E93">
        <f>[1]!Enthalpy($G$57,"TP",$H$57,C93,A93*0.1)</f>
        <v>317.70072688276389</v>
      </c>
      <c r="F93">
        <v>111.21899999999999</v>
      </c>
      <c r="G93">
        <f t="shared" si="9"/>
        <v>739.77488033134307</v>
      </c>
      <c r="H93">
        <f>[1]!Temperature($G$57,"PS",$H$57,S93*0.1,D93)</f>
        <v>154.91928469403229</v>
      </c>
      <c r="I93">
        <f>[1]!Enthalpy($G$57,"TS",$H$57,H93,D93)</f>
        <v>290.13343678462644</v>
      </c>
      <c r="J93">
        <f>G93/([1]!SpeedOfSound($G$57,"PS",$H$57,S93*0.1,D93))</f>
        <v>5.1987458511150866</v>
      </c>
      <c r="K93">
        <f>[1]!Enthalpy($G$57,"TD",$H$57,N93,O93)</f>
        <v>308.90470477393558</v>
      </c>
      <c r="L93">
        <f>((E93-K93)*1000)-(0.5*M93^2)</f>
        <v>5.5269007680180948E-4</v>
      </c>
      <c r="M93">
        <f>[1]!SpeedOfSound($G$57,"TS",$H$57,N93,D93)</f>
        <v>132.63499957506113</v>
      </c>
      <c r="N93">
        <v>169.12879288229246</v>
      </c>
      <c r="O93">
        <f>[1]!Density($G$57,"TS",$H$57,N93,D93)</f>
        <v>19.307616468066577</v>
      </c>
      <c r="P93">
        <f>O93*M93*F93*0.000001</f>
        <v>0.28481692251490354</v>
      </c>
      <c r="S93">
        <v>1.5</v>
      </c>
    </row>
    <row r="94" spans="1:19" x14ac:dyDescent="0.25">
      <c r="A94">
        <f t="shared" si="8"/>
        <v>6.0289999999999999</v>
      </c>
      <c r="B94">
        <v>602.9</v>
      </c>
      <c r="C94">
        <v>181.3</v>
      </c>
      <c r="D94">
        <f>[1]!Entropy($G$57,"TP",$H$57,C94,A94*0.1)</f>
        <v>0.75499391085346956</v>
      </c>
      <c r="E94">
        <f>[1]!Enthalpy($G$57,"TP",$H$57,C94,A94*0.1)</f>
        <v>324.23251070084586</v>
      </c>
      <c r="F94">
        <v>111.21899999999999</v>
      </c>
      <c r="G94">
        <f t="shared" si="9"/>
        <v>748.07842694825717</v>
      </c>
      <c r="H94">
        <f>[1]!Temperature($G$57,"PS",$H$57,S94*0.1,D94)</f>
        <v>158.20088273047662</v>
      </c>
      <c r="I94">
        <f>[1]!Enthalpy($G$57,"TS",$H$57,H94,D94)</f>
        <v>296.31066643268946</v>
      </c>
      <c r="J94">
        <f>G94/([1]!SpeedOfSound($G$57,"PS",$H$57,S94*0.1,D94))</f>
        <v>5.2276782764896801</v>
      </c>
      <c r="K94">
        <f>[1]!Enthalpy($G$57,"TD",$H$57,N94,O94)</f>
        <v>315.27315213584455</v>
      </c>
      <c r="L94">
        <f>((E94-K94)*1000)-(0.5*M94^2)</f>
        <v>-6.4365081925643608E-5</v>
      </c>
      <c r="M94">
        <f>[1]!SpeedOfSound($G$57,"TS",$H$57,N94,D94)</f>
        <v>133.86081300639401</v>
      </c>
      <c r="N94">
        <v>172.32573072641688</v>
      </c>
      <c r="O94">
        <f>[1]!Density($G$57,"TS",$H$57,N94,D94)</f>
        <v>19.051206029123431</v>
      </c>
      <c r="P94">
        <f>O94*M94*F94*0.000001</f>
        <v>0.28363179796118687</v>
      </c>
      <c r="S94">
        <v>1.5</v>
      </c>
    </row>
    <row r="95" spans="1:19" x14ac:dyDescent="0.25">
      <c r="A95">
        <f t="shared" si="8"/>
        <v>5.9889999999999999</v>
      </c>
      <c r="B95">
        <v>598.9</v>
      </c>
      <c r="C95">
        <v>179.3</v>
      </c>
      <c r="D95">
        <f>[1]!Entropy($G$57,"TP",$H$57,C95,A95*0.1)</f>
        <v>0.74634426229931605</v>
      </c>
      <c r="E95">
        <f>[1]!Enthalpy($G$57,"TP",$H$57,C95,A95*0.1)</f>
        <v>320.18830585537279</v>
      </c>
      <c r="F95">
        <v>111.21899999999999</v>
      </c>
      <c r="G95">
        <f t="shared" si="9"/>
        <v>743.08570492996819</v>
      </c>
      <c r="H95">
        <f>[1]!Temperature($G$57,"PS",$H$57,S95*0.1,D95)</f>
        <v>156.22480861140377</v>
      </c>
      <c r="I95">
        <f>[1]!Enthalpy($G$57,"TS",$H$57,H95,D95)</f>
        <v>292.58818243563383</v>
      </c>
      <c r="J95">
        <f>G95/([1]!SpeedOfSound($G$57,"PS",$H$57,S95*0.1,D95))</f>
        <v>5.2102948519964825</v>
      </c>
      <c r="K95">
        <f>[1]!Enthalpy($G$57,"TD",$H$57,N95,O95)</f>
        <v>311.31183381609014</v>
      </c>
      <c r="L95">
        <f>((E95-K95)*1000)-(0.5*M95^2)</f>
        <v>5.6844328355509788E-7</v>
      </c>
      <c r="M95">
        <f>[1]!SpeedOfSound($G$57,"TS",$H$57,N95,D95)</f>
        <v>133.24017441233107</v>
      </c>
      <c r="N95">
        <v>170.29059285308921</v>
      </c>
      <c r="O95">
        <f>[1]!Density($G$57,"TS",$H$57,N95,D95)</f>
        <v>19.070680018563621</v>
      </c>
      <c r="P95">
        <f>O95*M95*F95*0.000001</f>
        <v>0.28260533601397619</v>
      </c>
      <c r="S95">
        <v>1.5</v>
      </c>
    </row>
    <row r="96" spans="1:19" x14ac:dyDescent="0.25">
      <c r="A96">
        <f t="shared" si="8"/>
        <v>6.0329999999999995</v>
      </c>
      <c r="B96">
        <v>603.29999999999995</v>
      </c>
      <c r="C96">
        <v>179.9</v>
      </c>
      <c r="D96">
        <f>[1]!Entropy($G$57,"TP",$H$57,C96,A96*0.1)</f>
        <v>0.74839616419582267</v>
      </c>
      <c r="E96">
        <f>[1]!Enthalpy($G$57,"TP",$H$57,C96,A96*0.1)</f>
        <v>321.25094919005591</v>
      </c>
      <c r="F96">
        <v>111.21899999999999</v>
      </c>
      <c r="G96">
        <f t="shared" si="9"/>
        <v>744.27104992722445</v>
      </c>
      <c r="H96">
        <f>[1]!Temperature($G$57,"PS",$H$57,S96*0.1,D96)</f>
        <v>156.69315983314522</v>
      </c>
      <c r="I96">
        <f>[1]!Enthalpy($G$57,"TS",$H$57,H96,D96)</f>
        <v>293.4696978798865</v>
      </c>
      <c r="J96">
        <f>G96/([1]!SpeedOfSound($G$57,"PS",$H$57,S96*0.1,D96))</f>
        <v>5.2144254826137031</v>
      </c>
      <c r="K96">
        <f>[1]!Enthalpy($G$57,"TD",$H$57,N96,O96)</f>
        <v>312.36921188449355</v>
      </c>
      <c r="L96">
        <f>((E96-K96)*1000)-(0.5*M96^2)</f>
        <v>-1.4667366485809907E-6</v>
      </c>
      <c r="M96">
        <f>[1]!SpeedOfSound($G$57,"TS",$H$57,N96,D96)</f>
        <v>133.27968567661833</v>
      </c>
      <c r="N96">
        <v>170.8778290710045</v>
      </c>
      <c r="O96">
        <f>[1]!Density($G$57,"TS",$H$57,N96,D96)</f>
        <v>19.194348390216717</v>
      </c>
      <c r="P96">
        <f>O96*M96*F96*0.000001</f>
        <v>0.28452230540565759</v>
      </c>
      <c r="S96">
        <v>1.5</v>
      </c>
    </row>
    <row r="97" spans="1:19" x14ac:dyDescent="0.25">
      <c r="A97">
        <f t="shared" si="8"/>
        <v>5.9960000000000004</v>
      </c>
      <c r="B97">
        <v>599.6</v>
      </c>
      <c r="C97">
        <v>181.9</v>
      </c>
      <c r="D97">
        <f>[1]!Entropy($G$57,"TP",$H$57,C97,A97*0.1)</f>
        <v>0.75833619064533908</v>
      </c>
      <c r="E97">
        <f>[1]!Enthalpy($G$57,"TP",$H$57,C97,A97*0.1)</f>
        <v>325.65109389642868</v>
      </c>
      <c r="F97">
        <v>111.21899999999999</v>
      </c>
      <c r="G97">
        <f t="shared" si="9"/>
        <v>750.00485270937577</v>
      </c>
      <c r="H97">
        <f>[1]!Temperature($G$57,"PS",$H$57,S97*0.1,D97)</f>
        <v>158.965692833258</v>
      </c>
      <c r="I97">
        <f>[1]!Enthalpy($G$57,"TS",$H$57,H97,D97)</f>
        <v>297.75363954380623</v>
      </c>
      <c r="J97">
        <f>G97/([1]!SpeedOfSound($G$57,"PS",$H$57,S97*0.1,D97))</f>
        <v>5.2343750578177408</v>
      </c>
      <c r="K97">
        <f>[1]!Enthalpy($G$57,"TD",$H$57,N97,O97)</f>
        <v>316.64010669044654</v>
      </c>
      <c r="L97">
        <f>((E97-K97)*1000)-(0.5*M97^2)</f>
        <v>5.5146156228147447E-6</v>
      </c>
      <c r="M97">
        <f>[1]!SpeedOfSound($G$57,"TS",$H$57,N97,D97)</f>
        <v>134.24594742834896</v>
      </c>
      <c r="N97">
        <v>172.96754388159221</v>
      </c>
      <c r="O97">
        <f>[1]!Density($G$57,"TS",$H$57,N97,D97)</f>
        <v>18.866423599685614</v>
      </c>
      <c r="P97">
        <f>O97*M97*F97*0.000001</f>
        <v>0.28168891134985224</v>
      </c>
      <c r="S97">
        <v>1.5</v>
      </c>
    </row>
    <row r="98" spans="1:19" x14ac:dyDescent="0.25">
      <c r="A98">
        <f t="shared" si="8"/>
        <v>5.9539999999999997</v>
      </c>
      <c r="B98">
        <v>595.4</v>
      </c>
      <c r="C98">
        <v>182.1</v>
      </c>
      <c r="D98">
        <f>[1]!Entropy($G$57,"TP",$H$57,C98,A98*0.1)</f>
        <v>0.75996584129699962</v>
      </c>
      <c r="E98">
        <f>[1]!Enthalpy($G$57,"TP",$H$57,C98,A98*0.1)</f>
        <v>326.26250539517633</v>
      </c>
      <c r="F98">
        <v>111.21899999999999</v>
      </c>
      <c r="G98">
        <f t="shared" si="9"/>
        <v>750.94359423625019</v>
      </c>
      <c r="H98">
        <f>[1]!Temperature($G$57,"PS",$H$57,S98*0.1,D98)</f>
        <v>159.33885443735591</v>
      </c>
      <c r="I98">
        <f>[1]!Enthalpy($G$57,"TS",$H$57,H98,D98)</f>
        <v>298.45814086222902</v>
      </c>
      <c r="J98">
        <f>G98/([1]!SpeedOfSound($G$57,"PS",$H$57,S98*0.1,D98))</f>
        <v>5.2376362302017885</v>
      </c>
      <c r="K98">
        <f>[1]!Enthalpy($G$57,"TD",$H$57,N98,O98)</f>
        <v>317.21606536286987</v>
      </c>
      <c r="L98">
        <f>((E98-K98)*1000)-(0.5*M98^2)</f>
        <v>4.4847611206932925E-5</v>
      </c>
      <c r="M98">
        <f>[1]!SpeedOfSound($G$57,"TS",$H$57,N98,D98)</f>
        <v>134.5097765031141</v>
      </c>
      <c r="N98">
        <v>173.20266335439533</v>
      </c>
      <c r="O98">
        <f>[1]!Density($G$57,"TS",$H$57,N98,D98)</f>
        <v>18.682799954646757</v>
      </c>
      <c r="P98">
        <f>O98*M98*F98*0.000001</f>
        <v>0.2794954875600148</v>
      </c>
      <c r="S98">
        <v>1.5</v>
      </c>
    </row>
    <row r="99" spans="1:19" x14ac:dyDescent="0.25">
      <c r="A99">
        <f t="shared" si="8"/>
        <v>5.9359999999999999</v>
      </c>
      <c r="B99">
        <v>593.6</v>
      </c>
      <c r="C99">
        <v>182.1</v>
      </c>
      <c r="D99">
        <f>[1]!Entropy($G$57,"TP",$H$57,C99,A99*0.1)</f>
        <v>0.76026667444282037</v>
      </c>
      <c r="E99">
        <f>[1]!Enthalpy($G$57,"TP",$H$57,C99,A99*0.1)</f>
        <v>326.34319853020708</v>
      </c>
      <c r="F99">
        <v>111.21899999999999</v>
      </c>
      <c r="G99">
        <f t="shared" si="9"/>
        <v>751.11684587853279</v>
      </c>
      <c r="H99">
        <f>[1]!Temperature($G$57,"PS",$H$57,S99*0.1,D99)</f>
        <v>159.40775792200384</v>
      </c>
      <c r="I99">
        <f>[1]!Enthalpy($G$57,"TS",$H$57,H99,D99)</f>
        <v>298.58825808125783</v>
      </c>
      <c r="J99">
        <f>G99/([1]!SpeedOfSound($G$57,"PS",$H$57,S99*0.1,D99))</f>
        <v>5.2382379488808075</v>
      </c>
      <c r="K99">
        <f>[1]!Enthalpy($G$57,"TD",$H$57,N99,O99)</f>
        <v>317.28612139704745</v>
      </c>
      <c r="L99">
        <f>((E99-K99)*1000)-(0.5*M99^2)</f>
        <v>5.0591570470714942E-5</v>
      </c>
      <c r="M99">
        <f>[1]!SpeedOfSound($G$57,"TS",$H$57,N99,D99)</f>
        <v>134.58883373124274</v>
      </c>
      <c r="N99">
        <v>173.21503826552274</v>
      </c>
      <c r="O99">
        <f>[1]!Density($G$57,"TS",$H$57,N99,D99)</f>
        <v>18.61183156613734</v>
      </c>
      <c r="P99">
        <f>O99*M99*F99*0.000001</f>
        <v>0.27859744504404704</v>
      </c>
      <c r="S99">
        <v>1.5</v>
      </c>
    </row>
    <row r="100" spans="1:19" x14ac:dyDescent="0.25">
      <c r="A100">
        <f t="shared" si="8"/>
        <v>6.0879999999999992</v>
      </c>
      <c r="B100">
        <v>608.79999999999995</v>
      </c>
      <c r="C100">
        <v>180.3</v>
      </c>
      <c r="D100">
        <f>[1]!Entropy($G$57,"TP",$H$57,C100,A100*0.1)</f>
        <v>0.74932935015065993</v>
      </c>
      <c r="E100">
        <f>[1]!Enthalpy($G$57,"TP",$H$57,C100,A100*0.1)</f>
        <v>321.83957709041545</v>
      </c>
      <c r="F100">
        <v>111.21899999999999</v>
      </c>
      <c r="G100">
        <f t="shared" si="9"/>
        <v>744.80993669576844</v>
      </c>
      <c r="H100">
        <f>[1]!Temperature($G$57,"PS",$H$57,S100*0.1,D100)</f>
        <v>156.90624823766132</v>
      </c>
      <c r="I100">
        <f>[1]!Enthalpy($G$57,"TS",$H$57,H100,D100)</f>
        <v>293.87092090037731</v>
      </c>
      <c r="J100">
        <f>G100/([1]!SpeedOfSound($G$57,"PS",$H$57,S100*0.1,D100))</f>
        <v>5.2163026394065675</v>
      </c>
      <c r="K100">
        <f>[1]!Enthalpy($G$57,"TD",$H$57,N100,O100)</f>
        <v>312.9700532012393</v>
      </c>
      <c r="L100">
        <f>((E100-K100)*1000)-(0.5*M100^2)</f>
        <v>-6.7473720264388248E-6</v>
      </c>
      <c r="M100">
        <f>[1]!SpeedOfSound($G$57,"TS",$H$57,N100,D100)</f>
        <v>133.18801669762578</v>
      </c>
      <c r="N100">
        <v>171.25048273781761</v>
      </c>
      <c r="O100">
        <f>[1]!Density($G$57,"TS",$H$57,N100,D100)</f>
        <v>19.380897008881238</v>
      </c>
      <c r="P100">
        <f>O100*M100*F100*0.000001</f>
        <v>0.28708996443049717</v>
      </c>
      <c r="S100">
        <v>1.5</v>
      </c>
    </row>
    <row r="101" spans="1:19" x14ac:dyDescent="0.25">
      <c r="A101">
        <f t="shared" si="8"/>
        <v>6.14</v>
      </c>
      <c r="B101">
        <v>614</v>
      </c>
      <c r="C101">
        <v>185.4</v>
      </c>
      <c r="D101">
        <f>[1]!Entropy($G$57,"TP",$H$57,C101,A101*0.1)</f>
        <v>0.77216113360696814</v>
      </c>
      <c r="E101">
        <f>[1]!Enthalpy($G$57,"TP",$H$57,C101,A101*0.1)</f>
        <v>332.407895539447</v>
      </c>
      <c r="F101">
        <v>111.21899999999999</v>
      </c>
      <c r="G101">
        <f t="shared" si="9"/>
        <v>757.95714771934786</v>
      </c>
      <c r="H101">
        <f>[1]!Temperature($G$57,"PS",$H$57,S101*0.1,D101)</f>
        <v>162.13655935706907</v>
      </c>
      <c r="I101">
        <f>[1]!Enthalpy($G$57,"TS",$H$57,H101,D101)</f>
        <v>303.74951888942468</v>
      </c>
      <c r="J101">
        <f>G101/([1]!SpeedOfSound($G$57,"PS",$H$57,S101*0.1,D101))</f>
        <v>5.261956224747852</v>
      </c>
      <c r="K101">
        <f>[1]!Enthalpy($G$57,"TD",$H$57,N101,O101)</f>
        <v>323.29740927129023</v>
      </c>
      <c r="L101">
        <f>((E101-K101)*1000)-(0.5*M101^2)</f>
        <v>8.2830410974565893E-7</v>
      </c>
      <c r="M101">
        <f>[1]!SpeedOfSound($G$57,"TS",$H$57,N101,D101)</f>
        <v>134.9850826375156</v>
      </c>
      <c r="N101">
        <v>176.47344384027588</v>
      </c>
      <c r="O101">
        <f>[1]!Density($G$57,"TS",$H$57,N101,D101)</f>
        <v>19.12853283637077</v>
      </c>
      <c r="P101">
        <f>O101*M101*F101*0.000001</f>
        <v>0.28717486358962302</v>
      </c>
      <c r="S101">
        <v>1.5</v>
      </c>
    </row>
    <row r="102" spans="1:19" x14ac:dyDescent="0.25">
      <c r="A102">
        <f t="shared" si="8"/>
        <v>6.3470000000000004</v>
      </c>
      <c r="B102">
        <v>634.70000000000005</v>
      </c>
      <c r="C102">
        <v>187.6</v>
      </c>
      <c r="D102">
        <f>[1]!Entropy($G$57,"TP",$H$57,C102,A102*0.1)</f>
        <v>0.77899586271231236</v>
      </c>
      <c r="E102">
        <f>[1]!Enthalpy($G$57,"TP",$H$57,C102,A102*0.1)</f>
        <v>336.16985647037797</v>
      </c>
      <c r="F102">
        <v>111.21899999999999</v>
      </c>
      <c r="G102">
        <f t="shared" si="9"/>
        <v>761.87919625880761</v>
      </c>
      <c r="H102">
        <f>[1]!Temperature($G$57,"PS",$H$57,S102*0.1,D102)</f>
        <v>163.7084979151096</v>
      </c>
      <c r="I102">
        <f>[1]!Enthalpy($G$57,"TS",$H$57,H102,D102)</f>
        <v>306.72995484598329</v>
      </c>
      <c r="J102">
        <f>G102/([1]!SpeedOfSound($G$57,"PS",$H$57,S102*0.1,D102))</f>
        <v>5.275521217285414</v>
      </c>
      <c r="K102">
        <f>[1]!Enthalpy($G$57,"TD",$H$57,N102,O102)</f>
        <v>327.06258052737877</v>
      </c>
      <c r="L102">
        <f>((E102-K102)*1000)-(0.5*M102^2)</f>
        <v>-3.8760845200158656E-8</v>
      </c>
      <c r="M102">
        <f>[1]!SpeedOfSound($G$57,"TS",$H$57,N102,D102)</f>
        <v>134.96129773411306</v>
      </c>
      <c r="N102">
        <v>178.60058731590368</v>
      </c>
      <c r="O102">
        <f>[1]!Density($G$57,"TS",$H$57,N102,D102)</f>
        <v>19.745110830301954</v>
      </c>
      <c r="P102">
        <f>O102*M102*F102*0.000001</f>
        <v>0.29637925859948205</v>
      </c>
      <c r="S102">
        <v>1.5</v>
      </c>
    </row>
    <row r="103" spans="1:19" x14ac:dyDescent="0.25">
      <c r="A103">
        <f t="shared" si="8"/>
        <v>6.5129999999999999</v>
      </c>
      <c r="B103">
        <v>651.29999999999995</v>
      </c>
      <c r="C103">
        <v>188.3</v>
      </c>
      <c r="D103">
        <f>[1]!Entropy($G$57,"TP",$H$57,C103,A103*0.1)</f>
        <v>0.77960573064183891</v>
      </c>
      <c r="E103">
        <f>[1]!Enthalpy($G$57,"TP",$H$57,C103,A103*0.1)</f>
        <v>336.93293024025758</v>
      </c>
      <c r="F103">
        <v>111.21899999999999</v>
      </c>
      <c r="G103">
        <f t="shared" si="9"/>
        <v>762.228868050595</v>
      </c>
      <c r="H103">
        <f>[1]!Temperature($G$57,"PS",$H$57,S103*0.1,D103)</f>
        <v>163.8489020502567</v>
      </c>
      <c r="I103">
        <f>[1]!Enthalpy($G$57,"TS",$H$57,H103,D103)</f>
        <v>306.99642364484566</v>
      </c>
      <c r="J103">
        <f>G103/([1]!SpeedOfSound($G$57,"PS",$H$57,S103*0.1,D103))</f>
        <v>5.27672937832613</v>
      </c>
      <c r="K103">
        <f>[1]!Enthalpy($G$57,"TD",$H$57,N103,O103)</f>
        <v>327.88377522559557</v>
      </c>
      <c r="L103">
        <f>((E103-K103)*1000)-(0.5*M103^2)</f>
        <v>-3.8226426113396883E-7</v>
      </c>
      <c r="M103">
        <f>[1]!SpeedOfSound($G$57,"TS",$H$57,N103,D103)</f>
        <v>134.52995960041221</v>
      </c>
      <c r="N103">
        <v>179.21038810854256</v>
      </c>
      <c r="O103">
        <f>[1]!Density($G$57,"TS",$H$57,N103,D103)</f>
        <v>20.336589181328222</v>
      </c>
      <c r="P103">
        <f>O103*M103*F103*0.000001</f>
        <v>0.30428189566223685</v>
      </c>
      <c r="S103">
        <v>1.5</v>
      </c>
    </row>
    <row r="104" spans="1:19" x14ac:dyDescent="0.25">
      <c r="A104">
        <f t="shared" si="8"/>
        <v>6.46</v>
      </c>
      <c r="B104">
        <v>646</v>
      </c>
      <c r="C104">
        <v>185.4</v>
      </c>
      <c r="D104">
        <f>[1]!Entropy($G$57,"TP",$H$57,C104,A104*0.1)</f>
        <v>0.7669739072330255</v>
      </c>
      <c r="E104">
        <f>[1]!Enthalpy($G$57,"TP",$H$57,C104,A104*0.1)</f>
        <v>330.97121966022235</v>
      </c>
      <c r="F104">
        <v>111.21899999999999</v>
      </c>
      <c r="G104">
        <f t="shared" si="9"/>
        <v>754.97639563420239</v>
      </c>
      <c r="H104">
        <f>[1]!Temperature($G$57,"PS",$H$57,S104*0.1,D104)</f>
        <v>160.94544659634943</v>
      </c>
      <c r="I104">
        <f>[1]!Enthalpy($G$57,"TS",$H$57,H104,D104)</f>
        <v>301.49467898240579</v>
      </c>
      <c r="J104">
        <f>G104/([1]!SpeedOfSound($G$57,"PS",$H$57,S104*0.1,D104))</f>
        <v>5.2516299979606629</v>
      </c>
      <c r="K104">
        <f>[1]!Enthalpy($G$57,"TD",$H$57,N104,O104)</f>
        <v>322.0488983719448</v>
      </c>
      <c r="L104">
        <f>((E104-K104)*1000)-(0.5*M104^2)</f>
        <v>-7.5299727541278116E-5</v>
      </c>
      <c r="M104">
        <f>[1]!SpeedOfSound($G$57,"TS",$H$57,N104,D104)</f>
        <v>133.58384156459397</v>
      </c>
      <c r="N104">
        <v>176.2515202848858</v>
      </c>
      <c r="O104">
        <f>[1]!Density($G$57,"TS",$H$57,N104,D104)</f>
        <v>20.404576757644513</v>
      </c>
      <c r="P104">
        <f>O104*M104*F104*0.000001</f>
        <v>0.30315204717820571</v>
      </c>
      <c r="S104">
        <v>1.5</v>
      </c>
    </row>
    <row r="105" spans="1:19" x14ac:dyDescent="0.25">
      <c r="A105">
        <f t="shared" si="8"/>
        <v>6.3870000000000005</v>
      </c>
      <c r="B105">
        <v>638.70000000000005</v>
      </c>
      <c r="C105">
        <v>182.8</v>
      </c>
      <c r="D105">
        <f>[1]!Entropy($G$57,"TP",$H$57,C105,A105*0.1)</f>
        <v>0.75600928780277132</v>
      </c>
      <c r="E105">
        <f>[1]!Enthalpy($G$57,"TP",$H$57,C105,A105*0.1)</f>
        <v>325.75000902848365</v>
      </c>
      <c r="F105">
        <v>111.21899999999999</v>
      </c>
      <c r="G105">
        <f t="shared" si="9"/>
        <v>748.66383387609471</v>
      </c>
      <c r="H105">
        <f>[1]!Temperature($G$57,"PS",$H$57,S105*0.1,D105)</f>
        <v>158.43315719096256</v>
      </c>
      <c r="I105">
        <f>[1]!Enthalpy($G$57,"TS",$H$57,H105,D105)</f>
        <v>296.7487680770264</v>
      </c>
      <c r="J105">
        <f>G105/([1]!SpeedOfSound($G$57,"PS",$H$57,S105*0.1,D105))</f>
        <v>5.2297139361859593</v>
      </c>
      <c r="K105">
        <f>[1]!Enthalpy($G$57,"TD",$H$57,N105,O105)</f>
        <v>316.9272842707378</v>
      </c>
      <c r="L105">
        <f>((E105-K105)*1000)-(0.5*M105^2)</f>
        <v>-5.6796301578287967E-5</v>
      </c>
      <c r="M105">
        <f>[1]!SpeedOfSound($G$57,"TS",$H$57,N105,D105)</f>
        <v>132.836175905076</v>
      </c>
      <c r="N105">
        <v>173.61412760007124</v>
      </c>
      <c r="O105">
        <f>[1]!Density($G$57,"TS",$H$57,N105,D105)</f>
        <v>20.364145043658134</v>
      </c>
      <c r="P105">
        <f>O105*M105*F105*0.000001</f>
        <v>0.30085797784106527</v>
      </c>
      <c r="S105">
        <v>1.5</v>
      </c>
    </row>
    <row r="106" spans="1:19" x14ac:dyDescent="0.25">
      <c r="A106">
        <f t="shared" si="8"/>
        <v>6.359</v>
      </c>
      <c r="B106">
        <v>635.9</v>
      </c>
      <c r="C106">
        <v>182.9</v>
      </c>
      <c r="D106">
        <f>[1]!Entropy($G$57,"TP",$H$57,C106,A106*0.1)</f>
        <v>0.75694435802554982</v>
      </c>
      <c r="E106">
        <f>[1]!Enthalpy($G$57,"TP",$H$57,C106,A106*0.1)</f>
        <v>326.09646041162011</v>
      </c>
      <c r="F106">
        <v>111.21899999999999</v>
      </c>
      <c r="G106">
        <f t="shared" si="9"/>
        <v>749.20281451309836</v>
      </c>
      <c r="H106">
        <f>[1]!Temperature($G$57,"PS",$H$57,S106*0.1,D106)</f>
        <v>158.64711737631399</v>
      </c>
      <c r="I106">
        <f>[1]!Enthalpy($G$57,"TS",$H$57,H106,D106)</f>
        <v>297.15242863717401</v>
      </c>
      <c r="J106">
        <f>G106/([1]!SpeedOfSound($G$57,"PS",$H$57,S106*0.1,D106))</f>
        <v>5.2315876733486188</v>
      </c>
      <c r="K106">
        <f>[1]!Enthalpy($G$57,"TD",$H$57,N106,O106)</f>
        <v>317.25094434168903</v>
      </c>
      <c r="L106">
        <f>((E106-K106)*1000)-(0.5*M106^2)</f>
        <v>-1.8221207938040607E-5</v>
      </c>
      <c r="M106">
        <f>[1]!SpeedOfSound($G$57,"TS",$H$57,N106,D106)</f>
        <v>133.00763954113529</v>
      </c>
      <c r="N106">
        <v>173.7386190247332</v>
      </c>
      <c r="O106">
        <f>[1]!Density($G$57,"TS",$H$57,N106,D106)</f>
        <v>20.238973671321563</v>
      </c>
      <c r="P106">
        <f>O106*M106*F106*0.000001</f>
        <v>0.29939466518523283</v>
      </c>
      <c r="S106">
        <v>1.5</v>
      </c>
    </row>
    <row r="107" spans="1:19" x14ac:dyDescent="0.25">
      <c r="A107">
        <f t="shared" si="8"/>
        <v>6.2789999999999999</v>
      </c>
      <c r="B107">
        <v>627.9</v>
      </c>
      <c r="C107">
        <v>182.9</v>
      </c>
      <c r="D107">
        <f>[1]!Entropy($G$57,"TP",$H$57,C107,A107*0.1)</f>
        <v>0.75827410468928191</v>
      </c>
      <c r="E107">
        <f>[1]!Enthalpy($G$57,"TP",$H$57,C107,A107*0.1)</f>
        <v>326.47171089824195</v>
      </c>
      <c r="F107">
        <v>111.21899999999999</v>
      </c>
      <c r="G107">
        <f t="shared" si="9"/>
        <v>749.9690815967914</v>
      </c>
      <c r="H107">
        <f>[1]!Temperature($G$57,"PS",$H$57,S107*0.1,D107)</f>
        <v>158.95147947617926</v>
      </c>
      <c r="I107">
        <f>[1]!Enthalpy($G$57,"TS",$H$57,H107,D107)</f>
        <v>297.72681167556743</v>
      </c>
      <c r="J107">
        <f>G107/([1]!SpeedOfSound($G$57,"PS",$H$57,S107*0.1,D107))</f>
        <v>5.2342507616472247</v>
      </c>
      <c r="K107">
        <f>[1]!Enthalpy($G$57,"TD",$H$57,N107,O107)</f>
        <v>317.57732589780375</v>
      </c>
      <c r="L107">
        <f>((E107-K107)*1000)-(0.5*M107^2)</f>
        <v>6.0813654272351414E-6</v>
      </c>
      <c r="M107">
        <f>[1]!SpeedOfSound($G$57,"TS",$H$57,N107,D107)</f>
        <v>133.37454775448606</v>
      </c>
      <c r="N107">
        <v>173.79757853654968</v>
      </c>
      <c r="O107">
        <f>[1]!Density($G$57,"TS",$H$57,N107,D107)</f>
        <v>19.912072585563735</v>
      </c>
      <c r="P107">
        <f>O107*M107*F107*0.000001</f>
        <v>0.29537138027593485</v>
      </c>
      <c r="S107">
        <v>1.5</v>
      </c>
    </row>
    <row r="108" spans="1:19" x14ac:dyDescent="0.25">
      <c r="A108">
        <f t="shared" si="8"/>
        <v>6.28</v>
      </c>
      <c r="B108">
        <v>628</v>
      </c>
      <c r="C108">
        <v>180.8</v>
      </c>
      <c r="D108">
        <f>[1]!Entropy($G$57,"TP",$H$57,C108,A108*0.1)</f>
        <v>0.7484116038614298</v>
      </c>
      <c r="E108">
        <f>[1]!Enthalpy($G$57,"TP",$H$57,C108,A108*0.1)</f>
        <v>321.98718235150739</v>
      </c>
      <c r="F108">
        <v>111.21899999999999</v>
      </c>
      <c r="G108">
        <f t="shared" si="9"/>
        <v>744.27996686965321</v>
      </c>
      <c r="H108">
        <f>[1]!Temperature($G$57,"PS",$H$57,S108*0.1,D108)</f>
        <v>156.69668496415619</v>
      </c>
      <c r="I108">
        <f>[1]!Enthalpy($G$57,"TS",$H$57,H108,D108)</f>
        <v>293.47633454174598</v>
      </c>
      <c r="J108">
        <f>G108/([1]!SpeedOfSound($G$57,"PS",$H$57,S108*0.1,D108))</f>
        <v>5.2144565475793119</v>
      </c>
      <c r="K108">
        <f>[1]!Enthalpy($G$57,"TD",$H$57,N108,O108)</f>
        <v>313.20950653782415</v>
      </c>
      <c r="L108">
        <f>((E108-K108)*1000)-(0.5*M108^2)</f>
        <v>-2.3754546418786049E-7</v>
      </c>
      <c r="M108">
        <f>[1]!SpeedOfSound($G$57,"TS",$H$57,N108,D108)</f>
        <v>132.49660987301357</v>
      </c>
      <c r="N108">
        <v>171.6232361525457</v>
      </c>
      <c r="O108">
        <f>[1]!Density($G$57,"TS",$H$57,N108,D108)</f>
        <v>20.121619175150929</v>
      </c>
      <c r="P108">
        <f>O108*M108*F108*0.000001</f>
        <v>0.29651500631619271</v>
      </c>
      <c r="S108">
        <v>1.5</v>
      </c>
    </row>
    <row r="109" spans="1:19" x14ac:dyDescent="0.25">
      <c r="A109">
        <f t="shared" si="8"/>
        <v>6.3250000000000002</v>
      </c>
      <c r="B109">
        <v>632.5</v>
      </c>
      <c r="C109">
        <v>181.7</v>
      </c>
      <c r="D109">
        <f>[1]!Entropy($G$57,"TP",$H$57,C109,A109*0.1)</f>
        <v>0.7518823606882632</v>
      </c>
      <c r="E109">
        <f>[1]!Enthalpy($G$57,"TP",$H$57,C109,A109*0.1)</f>
        <v>323.69355720133132</v>
      </c>
      <c r="F109">
        <v>111.21899999999999</v>
      </c>
      <c r="G109">
        <f t="shared" si="9"/>
        <v>746.28359684340921</v>
      </c>
      <c r="H109">
        <f>[1]!Temperature($G$57,"PS",$H$57,S109*0.1,D109)</f>
        <v>157.48949201198775</v>
      </c>
      <c r="I109">
        <f>[1]!Enthalpy($G$57,"TS",$H$57,H109,D109)</f>
        <v>294.96960345876806</v>
      </c>
      <c r="J109">
        <f>G109/([1]!SpeedOfSound($G$57,"PS",$H$57,S109*0.1,D109))</f>
        <v>5.2214336491726705</v>
      </c>
      <c r="K109">
        <f>[1]!Enthalpy($G$57,"TD",$H$57,N109,O109)</f>
        <v>314.89375688286663</v>
      </c>
      <c r="L109">
        <f>((E109-K109)*1000)-(0.5*M109^2)</f>
        <v>-4.9345231673214585E-5</v>
      </c>
      <c r="M109">
        <f>[1]!SpeedOfSound($G$57,"TS",$H$57,N109,D109)</f>
        <v>132.66348682143044</v>
      </c>
      <c r="N109">
        <v>172.52141711263343</v>
      </c>
      <c r="O109">
        <f>[1]!Density($G$57,"TS",$H$57,N109,D109)</f>
        <v>20.218183459890025</v>
      </c>
      <c r="P109">
        <f>O109*M109*F109*0.000001</f>
        <v>0.29831323838584811</v>
      </c>
      <c r="S109">
        <v>1.5</v>
      </c>
    </row>
    <row r="110" spans="1:19" x14ac:dyDescent="0.25">
      <c r="A110">
        <f t="shared" si="8"/>
        <v>6.24</v>
      </c>
      <c r="B110">
        <v>624</v>
      </c>
      <c r="C110">
        <v>183.2</v>
      </c>
      <c r="D110">
        <f>[1]!Entropy($G$57,"TP",$H$57,C110,A110*0.1)</f>
        <v>0.76032079552297316</v>
      </c>
      <c r="E110">
        <f>[1]!Enthalpy($G$57,"TP",$H$57,C110,A110*0.1)</f>
        <v>327.2911370463172</v>
      </c>
      <c r="F110">
        <v>111.21899999999999</v>
      </c>
      <c r="G110">
        <f t="shared" si="9"/>
        <v>751.14801322131188</v>
      </c>
      <c r="H110">
        <f>[1]!Temperature($G$57,"PS",$H$57,S110*0.1,D110)</f>
        <v>159.42015452618006</v>
      </c>
      <c r="I110">
        <f>[1]!Enthalpy($G$57,"TS",$H$57,H110,D110)</f>
        <v>298.61166888316211</v>
      </c>
      <c r="J110">
        <f>G110/([1]!SpeedOfSound($G$57,"PS",$H$57,S110*0.1,D110))</f>
        <v>5.2383461907643767</v>
      </c>
      <c r="K110">
        <f>[1]!Enthalpy($G$57,"TD",$H$57,N110,O110)</f>
        <v>318.35681201084356</v>
      </c>
      <c r="L110">
        <f>((E110-K110)*1000)-(0.5*M110^2)</f>
        <v>6.7266371843288653E-5</v>
      </c>
      <c r="M110">
        <f>[1]!SpeedOfSound($G$57,"TS",$H$57,N110,D110)</f>
        <v>133.67366957039278</v>
      </c>
      <c r="N110">
        <v>174.13582715046303</v>
      </c>
      <c r="O110">
        <f>[1]!Density($G$57,"TS",$H$57,N110,D110)</f>
        <v>19.725530490897786</v>
      </c>
      <c r="P110">
        <f>O110*M110*F110*0.000001</f>
        <v>0.29326048469429061</v>
      </c>
      <c r="S110">
        <v>1.5</v>
      </c>
    </row>
    <row r="111" spans="1:19" x14ac:dyDescent="0.25">
      <c r="A111">
        <f t="shared" si="8"/>
        <v>6.19</v>
      </c>
      <c r="B111">
        <v>619</v>
      </c>
      <c r="C111">
        <v>181.3</v>
      </c>
      <c r="D111">
        <f>[1]!Entropy($G$57,"TP",$H$57,C111,A111*0.1)</f>
        <v>0.75228115424955244</v>
      </c>
      <c r="E111">
        <f>[1]!Enthalpy($G$57,"TP",$H$57,C111,A111*0.1)</f>
        <v>323.48261136691315</v>
      </c>
      <c r="F111">
        <v>111.21899999999999</v>
      </c>
      <c r="G111">
        <f t="shared" si="9"/>
        <v>746.51370769420839</v>
      </c>
      <c r="H111">
        <f>[1]!Temperature($G$57,"PS",$H$57,S111*0.1,D111)</f>
        <v>157.58063426361747</v>
      </c>
      <c r="I111">
        <f>[1]!Enthalpy($G$57,"TS",$H$57,H111,D111)</f>
        <v>295.14135788767703</v>
      </c>
      <c r="J111">
        <f>G111/([1]!SpeedOfSound($G$57,"PS",$H$57,S111*0.1,D111))</f>
        <v>5.2222345429096393</v>
      </c>
      <c r="K111">
        <f>[1]!Enthalpy($G$57,"TD",$H$57,N111,O111)</f>
        <v>314.62136924575475</v>
      </c>
      <c r="L111">
        <f>((E111-K111)*1000)-(0.5*M111^2)</f>
        <v>-5.8163883295492269E-5</v>
      </c>
      <c r="M111">
        <f>[1]!SpeedOfSound($G$57,"TS",$H$57,N111,D111)</f>
        <v>133.12582153228036</v>
      </c>
      <c r="N111">
        <v>172.20868598271122</v>
      </c>
      <c r="O111">
        <f>[1]!Density($G$57,"TS",$H$57,N111,D111)</f>
        <v>19.702466255966684</v>
      </c>
      <c r="P111">
        <f>O111*M111*F111*0.000001</f>
        <v>0.2917170943601049</v>
      </c>
      <c r="S111">
        <v>1.5</v>
      </c>
    </row>
    <row r="112" spans="1:19" x14ac:dyDescent="0.25">
      <c r="A112">
        <f t="shared" si="8"/>
        <v>6.1749999999999998</v>
      </c>
      <c r="B112">
        <v>617.5</v>
      </c>
      <c r="C112">
        <v>181.7</v>
      </c>
      <c r="D112">
        <f>[1]!Entropy($G$57,"TP",$H$57,C112,A112*0.1)</f>
        <v>0.75440426078907075</v>
      </c>
      <c r="E112">
        <f>[1]!Enthalpy($G$57,"TP",$H$57,C112,A112*0.1)</f>
        <v>324.40356867328694</v>
      </c>
      <c r="F112">
        <v>111.21899999999999</v>
      </c>
      <c r="G112">
        <f t="shared" si="9"/>
        <v>747.7384036187143</v>
      </c>
      <c r="H112">
        <f>[1]!Temperature($G$57,"PS",$H$57,S112*0.1,D112)</f>
        <v>158.06602552540789</v>
      </c>
      <c r="I112">
        <f>[1]!Enthalpy($G$57,"TS",$H$57,H112,D112)</f>
        <v>296.05636012313164</v>
      </c>
      <c r="J112">
        <f>G112/([1]!SpeedOfSound($G$57,"PS",$H$57,S112*0.1,D112))</f>
        <v>5.226495649199558</v>
      </c>
      <c r="K112">
        <f>[1]!Enthalpy($G$57,"TD",$H$57,N112,O112)</f>
        <v>315.51129609001123</v>
      </c>
      <c r="L112">
        <f>((E112-K112)*1000)-(0.5*M112^2)</f>
        <v>-7.9315968832815997E-5</v>
      </c>
      <c r="M112">
        <f>[1]!SpeedOfSound($G$57,"TS",$H$57,N112,D112)</f>
        <v>133.35870922134544</v>
      </c>
      <c r="N112">
        <v>172.63322676761675</v>
      </c>
      <c r="O112">
        <f>[1]!Density($G$57,"TS",$H$57,N112,D112)</f>
        <v>19.603472010048698</v>
      </c>
      <c r="P112">
        <f>O112*M112*F112*0.000001</f>
        <v>0.29075913363582256</v>
      </c>
      <c r="S112">
        <v>1.5</v>
      </c>
    </row>
    <row r="113" spans="1:19" x14ac:dyDescent="0.25">
      <c r="A113">
        <f t="shared" si="8"/>
        <v>6.09</v>
      </c>
      <c r="B113">
        <v>609</v>
      </c>
      <c r="C113">
        <v>181.1</v>
      </c>
      <c r="D113">
        <f>[1]!Entropy($G$57,"TP",$H$57,C113,A113*0.1)</f>
        <v>0.75303349506290651</v>
      </c>
      <c r="E113">
        <f>[1]!Enthalpy($G$57,"TP",$H$57,C113,A113*0.1)</f>
        <v>323.52670844765674</v>
      </c>
      <c r="F113">
        <v>111.21899999999999</v>
      </c>
      <c r="G113">
        <f t="shared" si="9"/>
        <v>746.94776097008764</v>
      </c>
      <c r="H113">
        <f>[1]!Temperature($G$57,"PS",$H$57,S113*0.1,D113)</f>
        <v>157.75260480910538</v>
      </c>
      <c r="I113">
        <f>[1]!Enthalpy($G$57,"TS",$H$57,H113,D113)</f>
        <v>295.46547880911362</v>
      </c>
      <c r="J113">
        <f>G113/([1]!SpeedOfSound($G$57,"PS",$H$57,S113*0.1,D113))</f>
        <v>5.2237450240042582</v>
      </c>
      <c r="K113">
        <f>[1]!Enthalpy($G$57,"TD",$H$57,N113,O113)</f>
        <v>314.61508188127755</v>
      </c>
      <c r="L113">
        <f>((E113-K113)*1000)-(0.5*M113^2)</f>
        <v>-6.9101906774449162E-5</v>
      </c>
      <c r="M113">
        <f>[1]!SpeedOfSound($G$57,"TS",$H$57,N113,D113)</f>
        <v>133.50375751626697</v>
      </c>
      <c r="N113">
        <v>172.07541566866735</v>
      </c>
      <c r="O113">
        <f>[1]!Density($G$57,"TS",$H$57,N113,D113)</f>
        <v>19.314892651864309</v>
      </c>
      <c r="P113">
        <f>O113*M113*F113*0.000001</f>
        <v>0.28679050845340665</v>
      </c>
      <c r="S113">
        <v>1.5</v>
      </c>
    </row>
    <row r="114" spans="1:19" x14ac:dyDescent="0.25">
      <c r="A114">
        <f t="shared" si="8"/>
        <v>6.0590000000000002</v>
      </c>
      <c r="B114">
        <v>605.9</v>
      </c>
      <c r="C114">
        <v>179.9</v>
      </c>
      <c r="D114">
        <f>[1]!Entropy($G$57,"TP",$H$57,C114,A114*0.1)</f>
        <v>0.74795219486305442</v>
      </c>
      <c r="E114">
        <f>[1]!Enthalpy($G$57,"TP",$H$57,C114,A114*0.1)</f>
        <v>321.12828918188808</v>
      </c>
      <c r="F114">
        <v>111.21899999999999</v>
      </c>
      <c r="G114">
        <f t="shared" si="9"/>
        <v>744.01462781291548</v>
      </c>
      <c r="H114">
        <f>[1]!Temperature($G$57,"PS",$H$57,S114*0.1,D114)</f>
        <v>156.59180063258555</v>
      </c>
      <c r="I114">
        <f>[1]!Enthalpy($G$57,"TS",$H$57,H114,D114)</f>
        <v>293.27888319979553</v>
      </c>
      <c r="J114">
        <f>G114/([1]!SpeedOfSound($G$57,"PS",$H$57,S114*0.1,D114))</f>
        <v>5.213532102371679</v>
      </c>
      <c r="K114">
        <f>[1]!Enthalpy($G$57,"TD",$H$57,N114,O114)</f>
        <v>312.26259405055453</v>
      </c>
      <c r="L114">
        <f>((E114-K114)*1000)-(0.5*M114^2)</f>
        <v>-2.7801615942735225E-7</v>
      </c>
      <c r="M114">
        <f>[1]!SpeedOfSound($G$57,"TS",$H$57,N114,D114)</f>
        <v>133.15926653156038</v>
      </c>
      <c r="N114">
        <v>170.8586142770009</v>
      </c>
      <c r="O114">
        <f>[1]!Density($G$57,"TS",$H$57,N114,D114)</f>
        <v>19.300048518027165</v>
      </c>
      <c r="P114">
        <f>O114*M114*F114*0.000001</f>
        <v>0.28583063950665266</v>
      </c>
      <c r="S114">
        <v>1.5</v>
      </c>
    </row>
    <row r="115" spans="1:19" x14ac:dyDescent="0.25">
      <c r="A115">
        <f t="shared" si="8"/>
        <v>5.9670000000000005</v>
      </c>
      <c r="B115">
        <v>596.70000000000005</v>
      </c>
      <c r="C115">
        <v>178.9</v>
      </c>
      <c r="D115">
        <f>[1]!Entropy($G$57,"TP",$H$57,C115,A115*0.1)</f>
        <v>0.7448518738836224</v>
      </c>
      <c r="E115">
        <f>[1]!Enthalpy($G$57,"TP",$H$57,C115,A115*0.1)</f>
        <v>319.44623654336243</v>
      </c>
      <c r="F115">
        <v>111.21899999999999</v>
      </c>
      <c r="G115">
        <f t="shared" si="9"/>
        <v>742.22320433167886</v>
      </c>
      <c r="H115">
        <f>[1]!Temperature($G$57,"PS",$H$57,S115*0.1,D115)</f>
        <v>155.884332209121</v>
      </c>
      <c r="I115">
        <f>[1]!Enthalpy($G$57,"TS",$H$57,H115,D115)</f>
        <v>291.94764252419253</v>
      </c>
      <c r="J115">
        <f>G115/([1]!SpeedOfSound($G$57,"PS",$H$57,S115*0.1,D115))</f>
        <v>5.2072878721011806</v>
      </c>
      <c r="K115">
        <f>[1]!Enthalpy($G$57,"TD",$H$57,N115,O115)</f>
        <v>310.57773959104276</v>
      </c>
      <c r="L115">
        <f>((E115-K115)*1000)-(0.5*M115^2)</f>
        <v>1.419107684341725E-5</v>
      </c>
      <c r="M115">
        <f>[1]!SpeedOfSound($G$57,"TS",$H$57,N115,D115)</f>
        <v>133.18030588738409</v>
      </c>
      <c r="N115">
        <v>169.89376159725455</v>
      </c>
      <c r="O115">
        <f>[1]!Density($G$57,"TS",$H$57,N115,D115)</f>
        <v>19.017793187722109</v>
      </c>
      <c r="P115">
        <f>O115*M115*F115*0.000001</f>
        <v>0.2816949842764418</v>
      </c>
      <c r="S115">
        <v>1.5</v>
      </c>
    </row>
    <row r="116" spans="1:19" x14ac:dyDescent="0.25">
      <c r="A116">
        <f t="shared" si="8"/>
        <v>5.7920000000000007</v>
      </c>
      <c r="B116">
        <v>579.20000000000005</v>
      </c>
      <c r="C116">
        <v>176.3</v>
      </c>
      <c r="D116">
        <f>[1]!Entropy($G$57,"TP",$H$57,C116,A116*0.1)</f>
        <v>0.73573179985165948</v>
      </c>
      <c r="E116">
        <f>[1]!Enthalpy($G$57,"TP",$H$57,C116,A116*0.1)</f>
        <v>314.79362954859477</v>
      </c>
      <c r="F116">
        <v>111.21899999999999</v>
      </c>
      <c r="G116">
        <f t="shared" si="9"/>
        <v>736.94544694847673</v>
      </c>
      <c r="H116">
        <f>[1]!Temperature($G$57,"PS",$H$57,S116*0.1,D116)</f>
        <v>153.80668056190694</v>
      </c>
      <c r="I116">
        <f>[1]!Enthalpy($G$57,"TS",$H$57,H116,D116)</f>
        <v>288.04429588904503</v>
      </c>
      <c r="J116">
        <f>G116/([1]!SpeedOfSound($G$57,"PS",$H$57,S116*0.1,D116))</f>
        <v>5.1888626289196216</v>
      </c>
      <c r="K116">
        <f>[1]!Enthalpy($G$57,"TD",$H$57,N116,O116)</f>
        <v>305.95580129439145</v>
      </c>
      <c r="L116">
        <f>((E116-K116)*1000)-(0.5*M116^2)</f>
        <v>6.5096173784695566E-8</v>
      </c>
      <c r="M116">
        <f>[1]!SpeedOfSound($G$57,"TS",$H$57,N116,D116)</f>
        <v>132.94982703364619</v>
      </c>
      <c r="N116">
        <v>167.33966065474399</v>
      </c>
      <c r="O116">
        <f>[1]!Density($G$57,"TS",$H$57,N116,D116)</f>
        <v>18.539765355372712</v>
      </c>
      <c r="P116">
        <f>O116*M116*F116*0.000001</f>
        <v>0.27413910832656768</v>
      </c>
      <c r="S116">
        <v>1.5</v>
      </c>
    </row>
    <row r="117" spans="1:19" x14ac:dyDescent="0.25">
      <c r="A117">
        <f t="shared" si="8"/>
        <v>5.7610000000000001</v>
      </c>
      <c r="B117">
        <v>576.1</v>
      </c>
      <c r="C117">
        <v>175.5</v>
      </c>
      <c r="D117">
        <f>[1]!Entropy($G$57,"TP",$H$57,C117,A117*0.1)</f>
        <v>0.73253024764492491</v>
      </c>
      <c r="E117">
        <f>[1]!Enthalpy($G$57,"TP",$H$57,C117,A117*0.1)</f>
        <v>313.25861684499415</v>
      </c>
      <c r="F117">
        <v>111.21899999999999</v>
      </c>
      <c r="G117">
        <f t="shared" si="9"/>
        <v>735.08984135809783</v>
      </c>
      <c r="H117">
        <f>[1]!Temperature($G$57,"PS",$H$57,S117*0.1,D117)</f>
        <v>153.07856665532813</v>
      </c>
      <c r="I117">
        <f>[1]!Enthalpy($G$57,"TS",$H$57,H117,D117)</f>
        <v>286.67853743393675</v>
      </c>
      <c r="J117">
        <f>G117/([1]!SpeedOfSound($G$57,"PS",$H$57,S117*0.1,D117))</f>
        <v>5.1823743345033595</v>
      </c>
      <c r="K117">
        <f>[1]!Enthalpy($G$57,"TD",$H$57,N117,O117)</f>
        <v>304.44420635737418</v>
      </c>
      <c r="L117">
        <f>((E117-K117)*1000)-(0.5*M117^2)</f>
        <v>2.4260043574031442E-7</v>
      </c>
      <c r="M117">
        <f>[1]!SpeedOfSound($G$57,"TS",$H$57,N117,D117)</f>
        <v>132.77357031711821</v>
      </c>
      <c r="N117">
        <v>166.53702198932498</v>
      </c>
      <c r="O117">
        <f>[1]!Density($G$57,"TS",$H$57,N117,D117)</f>
        <v>18.484397043798129</v>
      </c>
      <c r="P117">
        <f>O117*M117*F117*0.000001</f>
        <v>0.27295805079028868</v>
      </c>
      <c r="S117">
        <v>1.5</v>
      </c>
    </row>
    <row r="118" spans="1:19" x14ac:dyDescent="0.25">
      <c r="A118">
        <f t="shared" si="8"/>
        <v>5.5549999999999997</v>
      </c>
      <c r="B118">
        <v>555.5</v>
      </c>
      <c r="C118">
        <v>174.6</v>
      </c>
      <c r="D118">
        <f>[1]!Entropy($G$57,"TP",$H$57,C118,A118*0.1)</f>
        <v>0.73199839993171356</v>
      </c>
      <c r="E118">
        <f>[1]!Enthalpy($G$57,"TP",$H$57,C118,A118*0.1)</f>
        <v>312.35791626108761</v>
      </c>
      <c r="F118">
        <v>111.21899999999999</v>
      </c>
      <c r="G118">
        <f t="shared" si="9"/>
        <v>734.78143809978098</v>
      </c>
      <c r="H118">
        <f>[1]!Temperature($G$57,"PS",$H$57,S118*0.1,D118)</f>
        <v>152.95767334003466</v>
      </c>
      <c r="I118">
        <f>[1]!Enthalpy($G$57,"TS",$H$57,H118,D118)</f>
        <v>286.45188088799119</v>
      </c>
      <c r="J118">
        <f>G118/([1]!SpeedOfSound($G$57,"PS",$H$57,S118*0.1,D118))</f>
        <v>5.1812954664444062</v>
      </c>
      <c r="K118">
        <f>[1]!Enthalpy($G$57,"TD",$H$57,N118,O118)</f>
        <v>303.46149353094665</v>
      </c>
      <c r="L118">
        <f>((E118-K118)*1000)-(0.5*M118^2)</f>
        <v>1.3135468179825693E-7</v>
      </c>
      <c r="M118">
        <f>[1]!SpeedOfSound($G$57,"TS",$H$57,N118,D118)</f>
        <v>133.38982517425833</v>
      </c>
      <c r="N118">
        <v>165.76306699794964</v>
      </c>
      <c r="O118">
        <f>[1]!Density($G$57,"TS",$H$57,N118,D118)</f>
        <v>17.72718407859448</v>
      </c>
      <c r="P118">
        <f>O118*M118*F118*0.000001</f>
        <v>0.26299133743412462</v>
      </c>
      <c r="S118">
        <v>1.5</v>
      </c>
    </row>
    <row r="119" spans="1:19" x14ac:dyDescent="0.25">
      <c r="A119">
        <f t="shared" si="8"/>
        <v>5.4589999999999996</v>
      </c>
      <c r="B119">
        <v>545.9</v>
      </c>
      <c r="C119">
        <v>173.1</v>
      </c>
      <c r="D119">
        <f>[1]!Entropy($G$57,"TP",$H$57,C119,A119*0.1)</f>
        <v>0.72672608389154403</v>
      </c>
      <c r="E119">
        <f>[1]!Enthalpy($G$57,"TP",$H$57,C119,A119*0.1)</f>
        <v>309.68323128149569</v>
      </c>
      <c r="F119">
        <v>111.21899999999999</v>
      </c>
      <c r="G119">
        <f t="shared" si="9"/>
        <v>731.72189258763592</v>
      </c>
      <c r="H119">
        <f>[1]!Temperature($G$57,"PS",$H$57,S119*0.1,D119)</f>
        <v>151.76019499034322</v>
      </c>
      <c r="I119">
        <f>[1]!Enthalpy($G$57,"TS",$H$57,H119,D119)</f>
        <v>284.20846404601593</v>
      </c>
      <c r="J119">
        <f>G119/([1]!SpeedOfSound($G$57,"PS",$H$57,S119*0.1,D119))</f>
        <v>5.1705846573102612</v>
      </c>
      <c r="K119">
        <f>[1]!Enthalpy($G$57,"TD",$H$57,N119,O119)</f>
        <v>300.8049265702582</v>
      </c>
      <c r="L119">
        <f>((E119-K119)*1000)-(0.5*M119^2)</f>
        <v>5.4148404160514474E-7</v>
      </c>
      <c r="M119">
        <f>[1]!SpeedOfSound($G$57,"TS",$H$57,N119,D119)</f>
        <v>133.25392835257057</v>
      </c>
      <c r="N119">
        <v>164.28903759858753</v>
      </c>
      <c r="O119">
        <f>[1]!Density($G$57,"TS",$H$57,N119,D119)</f>
        <v>17.46480346746494</v>
      </c>
      <c r="P119">
        <f>O119*M119*F119*0.000001</f>
        <v>0.25883482591764617</v>
      </c>
      <c r="S119">
        <v>1.5</v>
      </c>
    </row>
    <row r="120" spans="1:19" x14ac:dyDescent="0.25">
      <c r="A120">
        <f t="shared" si="8"/>
        <v>5.4329999999999998</v>
      </c>
      <c r="B120">
        <v>543.29999999999995</v>
      </c>
      <c r="C120">
        <v>173.6</v>
      </c>
      <c r="D120">
        <f>[1]!Entropy($G$57,"TP",$H$57,C120,A120*0.1)</f>
        <v>0.72953225454284709</v>
      </c>
      <c r="E120">
        <f>[1]!Enthalpy($G$57,"TP",$H$57,C120,A120*0.1)</f>
        <v>310.84901937373161</v>
      </c>
      <c r="F120">
        <v>111.21899999999999</v>
      </c>
      <c r="G120">
        <f t="shared" si="9"/>
        <v>733.35084156968969</v>
      </c>
      <c r="H120">
        <f>[1]!Temperature($G$57,"PS",$H$57,S120*0.1,D120)</f>
        <v>152.39733070088585</v>
      </c>
      <c r="I120">
        <f>[1]!Enthalpy($G$57,"TS",$H$57,H120,D120)</f>
        <v>285.40172841548605</v>
      </c>
      <c r="J120">
        <f>G120/([1]!SpeedOfSound($G$57,"PS",$H$57,S120*0.1,D120))</f>
        <v>5.1762890142843725</v>
      </c>
      <c r="K120">
        <f>[1]!Enthalpy($G$57,"TD",$H$57,N120,O120)</f>
        <v>301.92837257702325</v>
      </c>
      <c r="L120">
        <f>((E120-K120)*1000)-(0.5*M120^2)</f>
        <v>2.0040533854626119E-7</v>
      </c>
      <c r="M120">
        <f>[1]!SpeedOfSound($G$57,"TS",$H$57,N120,D120)</f>
        <v>133.57130527555645</v>
      </c>
      <c r="N120">
        <v>164.82302225984026</v>
      </c>
      <c r="O120">
        <f>[1]!Density($G$57,"TS",$H$57,N120,D120)</f>
        <v>17.320162898457564</v>
      </c>
      <c r="P120">
        <f>O120*M120*F120*0.000001</f>
        <v>0.25730257243021798</v>
      </c>
      <c r="S120">
        <v>1.5</v>
      </c>
    </row>
    <row r="121" spans="1:19" x14ac:dyDescent="0.25">
      <c r="A121">
        <f t="shared" si="8"/>
        <v>5.484</v>
      </c>
      <c r="B121">
        <v>548.4</v>
      </c>
      <c r="C121">
        <v>176.2</v>
      </c>
      <c r="D121">
        <f>[1]!Entropy($G$57,"TP",$H$57,C121,A121*0.1)</f>
        <v>0.7407071001176424</v>
      </c>
      <c r="E121">
        <f>[1]!Enthalpy($G$57,"TP",$H$57,C121,A121*0.1)</f>
        <v>316.02778094875038</v>
      </c>
      <c r="F121">
        <v>111.21899999999999</v>
      </c>
      <c r="G121">
        <f t="shared" si="9"/>
        <v>739.82612995791283</v>
      </c>
      <c r="H121">
        <f>[1]!Temperature($G$57,"PS",$H$57,S121*0.1,D121)</f>
        <v>154.93946369607733</v>
      </c>
      <c r="I121">
        <f>[1]!Enthalpy($G$57,"TS",$H$57,H121,D121)</f>
        <v>290.17135128425127</v>
      </c>
      <c r="J121">
        <f>G121/([1]!SpeedOfSound($G$57,"PS",$H$57,S121*0.1,D121))</f>
        <v>5.1989247525872644</v>
      </c>
      <c r="K121">
        <f>[1]!Enthalpy($G$57,"TD",$H$57,N121,O121)</f>
        <v>307.00483224332788</v>
      </c>
      <c r="L121">
        <f>((E121-K121)*1000)-(0.5*M121^2)</f>
        <v>9.1091060312464833E-5</v>
      </c>
      <c r="M121">
        <f>[1]!SpeedOfSound($G$57,"TS",$H$57,N121,D121)</f>
        <v>134.33501862382298</v>
      </c>
      <c r="N121">
        <v>167.46040054752592</v>
      </c>
      <c r="O121">
        <f>[1]!Density($G$57,"TS",$H$57,N121,D121)</f>
        <v>17.316032948048189</v>
      </c>
      <c r="P121">
        <f>O121*M121*F121*0.000001</f>
        <v>0.25871203331518933</v>
      </c>
      <c r="S121">
        <v>1.5</v>
      </c>
    </row>
    <row r="122" spans="1:19" x14ac:dyDescent="0.25">
      <c r="A122">
        <f t="shared" si="8"/>
        <v>5.3710000000000004</v>
      </c>
      <c r="B122">
        <v>537.1</v>
      </c>
      <c r="C122">
        <v>176.5</v>
      </c>
      <c r="D122">
        <f>[1]!Entropy($G$57,"TP",$H$57,C122,A122*0.1)</f>
        <v>0.74409334879547895</v>
      </c>
      <c r="E122">
        <f>[1]!Enthalpy($G$57,"TP",$H$57,C122,A122*0.1)</f>
        <v>317.16324494896998</v>
      </c>
      <c r="F122">
        <v>111.21899999999999</v>
      </c>
      <c r="G122">
        <f t="shared" si="9"/>
        <v>741.78470573825837</v>
      </c>
      <c r="H122">
        <f>[1]!Temperature($G$57,"PS",$H$57,S122*0.1,D122)</f>
        <v>155.71133399709532</v>
      </c>
      <c r="I122">
        <f>[1]!Enthalpy($G$57,"TS",$H$57,H122,D122)</f>
        <v>291.62227483359726</v>
      </c>
      <c r="J122">
        <f>G122/([1]!SpeedOfSound($G$57,"PS",$H$57,S122*0.1,D122))</f>
        <v>5.2057586671992082</v>
      </c>
      <c r="K122">
        <f>[1]!Enthalpy($G$57,"TD",$H$57,N122,O122)</f>
        <v>308.05713220297906</v>
      </c>
      <c r="L122">
        <f>((E122-K122)*1000)-(0.5*M122^2)</f>
        <v>8.5633837443310767E-7</v>
      </c>
      <c r="M122">
        <f>[1]!SpeedOfSound($G$57,"TS",$H$57,N122,D122)</f>
        <v>134.95267870727557</v>
      </c>
      <c r="N122">
        <v>167.84638658959562</v>
      </c>
      <c r="O122">
        <f>[1]!Density($G$57,"TS",$H$57,N122,D122)</f>
        <v>16.852204105037508</v>
      </c>
      <c r="P122">
        <f>O122*M122*F122*0.000001</f>
        <v>0.25293982032557299</v>
      </c>
      <c r="S122">
        <v>1.5</v>
      </c>
    </row>
    <row r="123" spans="1:19" x14ac:dyDescent="0.25">
      <c r="A123">
        <f t="shared" si="8"/>
        <v>5.45</v>
      </c>
      <c r="B123">
        <v>545</v>
      </c>
      <c r="C123">
        <v>179</v>
      </c>
      <c r="D123">
        <f>[1]!Entropy($G$57,"TP",$H$57,C123,A123*0.1)</f>
        <v>0.75422663403446666</v>
      </c>
      <c r="E123">
        <f>[1]!Enthalpy($G$57,"TP",$H$57,C123,A123*0.1)</f>
        <v>322.00570651791224</v>
      </c>
      <c r="F123">
        <v>111.21899999999999</v>
      </c>
      <c r="G123">
        <f t="shared" si="9"/>
        <v>747.63596519836119</v>
      </c>
      <c r="H123">
        <f>[1]!Temperature($G$57,"PS",$H$57,S123*0.1,D123)</f>
        <v>158.02540523199997</v>
      </c>
      <c r="I123">
        <f>[1]!Enthalpy($G$57,"TS",$H$57,H123,D123)</f>
        <v>295.97976822904258</v>
      </c>
      <c r="J123">
        <f>G123/([1]!SpeedOfSound($G$57,"PS",$H$57,S123*0.1,D123))</f>
        <v>5.226139324508055</v>
      </c>
      <c r="K123">
        <f>[1]!Enthalpy($G$57,"TD",$H$57,N123,O123)</f>
        <v>312.82150835527381</v>
      </c>
      <c r="L123">
        <f>((E123-K123)*1000)-(0.5*M123^2)</f>
        <v>-4.5730512283626013E-5</v>
      </c>
      <c r="M123">
        <f>[1]!SpeedOfSound($G$57,"TS",$H$57,N123,D123)</f>
        <v>135.53005724464924</v>
      </c>
      <c r="N123">
        <v>170.35730321677477</v>
      </c>
      <c r="O123">
        <f>[1]!Density($G$57,"TS",$H$57,N123,D123)</f>
        <v>16.970631530682105</v>
      </c>
      <c r="P123">
        <f>O123*M123*F123*0.000001</f>
        <v>0.25580711028942266</v>
      </c>
      <c r="S123">
        <v>1.5</v>
      </c>
    </row>
    <row r="124" spans="1:19" x14ac:dyDescent="0.25">
      <c r="A124">
        <f t="shared" si="8"/>
        <v>5.5229999999999997</v>
      </c>
      <c r="B124">
        <v>552.29999999999995</v>
      </c>
      <c r="C124">
        <v>177.8</v>
      </c>
      <c r="D124">
        <f>[1]!Entropy($G$57,"TP",$H$57,C124,A124*0.1)</f>
        <v>0.74742835455789358</v>
      </c>
      <c r="E124">
        <f>[1]!Enthalpy($G$57,"TP",$H$57,C124,A124*0.1)</f>
        <v>319.18481717098689</v>
      </c>
      <c r="F124">
        <v>111.21899999999999</v>
      </c>
      <c r="G124">
        <f t="shared" si="9"/>
        <v>743.7120389567624</v>
      </c>
      <c r="H124">
        <f>[1]!Temperature($G$57,"PS",$H$57,S124*0.1,D124)</f>
        <v>156.47222247279888</v>
      </c>
      <c r="I124">
        <f>[1]!Enthalpy($G$57,"TS",$H$57,H124,D124)</f>
        <v>293.05379844461243</v>
      </c>
      <c r="J124">
        <f>G124/([1]!SpeedOfSound($G$57,"PS",$H$57,S124*0.1,D124))</f>
        <v>5.2124777435600675</v>
      </c>
      <c r="K124">
        <f>[1]!Enthalpy($G$57,"TD",$H$57,N124,O124)</f>
        <v>310.10389556765546</v>
      </c>
      <c r="L124">
        <f>((E124-K124)*1000)-(0.5*M124^2)</f>
        <v>-1.8972423276863992E-6</v>
      </c>
      <c r="M124">
        <f>[1]!SpeedOfSound($G$57,"TS",$H$57,N124,D124)</f>
        <v>134.76588296173981</v>
      </c>
      <c r="N124">
        <v>169.07713031654484</v>
      </c>
      <c r="O124">
        <f>[1]!Density($G$57,"TS",$H$57,N124,D124)</f>
        <v>17.34376441151241</v>
      </c>
      <c r="P124">
        <f>O124*M124*F124*0.000001</f>
        <v>0.25995747660429425</v>
      </c>
      <c r="S124">
        <v>1.5</v>
      </c>
    </row>
    <row r="125" spans="1:19" x14ac:dyDescent="0.25">
      <c r="A125">
        <f t="shared" si="8"/>
        <v>5.6379999999999999</v>
      </c>
      <c r="B125">
        <v>563.79999999999995</v>
      </c>
      <c r="C125">
        <v>178.5</v>
      </c>
      <c r="D125">
        <f>[1]!Entropy($G$57,"TP",$H$57,C125,A125*0.1)</f>
        <v>0.74866887822502282</v>
      </c>
      <c r="E125">
        <f>[1]!Enthalpy($G$57,"TP",$H$57,C125,A125*0.1)</f>
        <v>320.12758596569358</v>
      </c>
      <c r="F125">
        <v>111.21899999999999</v>
      </c>
      <c r="G125">
        <f t="shared" si="9"/>
        <v>744.42854677975674</v>
      </c>
      <c r="H125">
        <f>[1]!Temperature($G$57,"PS",$H$57,S125*0.1,D125)</f>
        <v>156.7554271372552</v>
      </c>
      <c r="I125">
        <f>[1]!Enthalpy($G$57,"TS",$H$57,H125,D125)</f>
        <v>293.58693063031029</v>
      </c>
      <c r="J125">
        <f>G125/([1]!SpeedOfSound($G$57,"PS",$H$57,S125*0.1,D125))</f>
        <v>5.2149741539268133</v>
      </c>
      <c r="K125">
        <f>[1]!Enthalpy($G$57,"TD",$H$57,N125,O125)</f>
        <v>311.07969392981727</v>
      </c>
      <c r="L125">
        <f>((E125-K125)*1000)-(0.5*M125^2)</f>
        <v>-7.3040901042986661E-6</v>
      </c>
      <c r="M125">
        <f>[1]!SpeedOfSound($G$57,"TS",$H$57,N125,D125)</f>
        <v>134.52057123860578</v>
      </c>
      <c r="N125">
        <v>169.71724600957347</v>
      </c>
      <c r="O125">
        <f>[1]!Density($G$57,"TS",$H$57,N125,D125)</f>
        <v>17.738249322245874</v>
      </c>
      <c r="P125">
        <f>O125*M125*F125*0.000001</f>
        <v>0.26538626582326796</v>
      </c>
      <c r="S125">
        <v>1.5</v>
      </c>
    </row>
    <row r="126" spans="1:19" x14ac:dyDescent="0.25">
      <c r="A126">
        <f t="shared" si="8"/>
        <v>5.7370000000000001</v>
      </c>
      <c r="B126">
        <v>573.70000000000005</v>
      </c>
      <c r="C126">
        <v>180.4</v>
      </c>
      <c r="D126">
        <f>[1]!Entropy($G$57,"TP",$H$57,C126,A126*0.1)</f>
        <v>0.75575914335991079</v>
      </c>
      <c r="E126">
        <f>[1]!Enthalpy($G$57,"TP",$H$57,C126,A126*0.1)</f>
        <v>323.66029824821828</v>
      </c>
      <c r="F126">
        <v>111.21899999999999</v>
      </c>
      <c r="G126">
        <f t="shared" si="9"/>
        <v>748.51962848211576</v>
      </c>
      <c r="H126">
        <f>[1]!Temperature($G$57,"PS",$H$57,S126*0.1,D126)</f>
        <v>158.37592900412773</v>
      </c>
      <c r="I126">
        <f>[1]!Enthalpy($G$57,"TS",$H$57,H126,D126)</f>
        <v>296.64081711150232</v>
      </c>
      <c r="J126">
        <f>G126/([1]!SpeedOfSound($G$57,"PS",$H$57,S126*0.1,D126))</f>
        <v>5.2292125354265639</v>
      </c>
      <c r="K126">
        <f>[1]!Enthalpy($G$57,"TD",$H$57,N126,O126)</f>
        <v>314.57372746566352</v>
      </c>
      <c r="L126">
        <f>((E126-K126)*1000)-(0.5*M126^2)</f>
        <v>-3.5825896702590398E-5</v>
      </c>
      <c r="M126">
        <f>[1]!SpeedOfSound($G$57,"TS",$H$57,N126,D126)</f>
        <v>134.80779516319265</v>
      </c>
      <c r="N126">
        <v>171.60242741836481</v>
      </c>
      <c r="O126">
        <f>[1]!Density($G$57,"TS",$H$57,N126,D126)</f>
        <v>17.972503278898312</v>
      </c>
      <c r="P126">
        <f>O126*M126*F126*0.000001</f>
        <v>0.26946512355104957</v>
      </c>
      <c r="S126">
        <v>1.5</v>
      </c>
    </row>
    <row r="127" spans="1:19" x14ac:dyDescent="0.25">
      <c r="A127">
        <f t="shared" si="8"/>
        <v>5.8159999999999998</v>
      </c>
      <c r="B127">
        <v>581.6</v>
      </c>
      <c r="C127">
        <v>180.7</v>
      </c>
      <c r="D127">
        <f>[1]!Entropy($G$57,"TP",$H$57,C127,A127*0.1)</f>
        <v>0.75580600892691419</v>
      </c>
      <c r="E127">
        <f>[1]!Enthalpy($G$57,"TP",$H$57,C127,A127*0.1)</f>
        <v>323.93603489609512</v>
      </c>
      <c r="F127">
        <v>111.21899999999999</v>
      </c>
      <c r="G127">
        <f t="shared" si="9"/>
        <v>748.54664660150081</v>
      </c>
      <c r="H127">
        <f>[1]!Temperature($G$57,"PS",$H$57,S127*0.1,D127)</f>
        <v>158.38665064015646</v>
      </c>
      <c r="I127">
        <f>[1]!Enthalpy($G$57,"TS",$H$57,H127,D127)</f>
        <v>296.66104106917606</v>
      </c>
      <c r="J127">
        <f>G127/([1]!SpeedOfSound($G$57,"PS",$H$57,S127*0.1,D127))</f>
        <v>5.2293064796863078</v>
      </c>
      <c r="K127">
        <f>[1]!Enthalpy($G$57,"TD",$H$57,N127,O127)</f>
        <v>314.88075724392701</v>
      </c>
      <c r="L127">
        <f>((E127-K127)*1000)-(0.5*M127^2)</f>
        <v>-3.76495263481047E-5</v>
      </c>
      <c r="M127">
        <f>[1]!SpeedOfSound($G$57,"TS",$H$57,N127,D127)</f>
        <v>134.57546351261541</v>
      </c>
      <c r="N127">
        <v>171.85687614777001</v>
      </c>
      <c r="O127">
        <f>[1]!Density($G$57,"TS",$H$57,N127,D127)</f>
        <v>18.257529376745765</v>
      </c>
      <c r="P127">
        <f>O127*M127*F127*0.000001</f>
        <v>0.27326680450003871</v>
      </c>
      <c r="S127">
        <v>1.5</v>
      </c>
    </row>
    <row r="128" spans="1:19" x14ac:dyDescent="0.25">
      <c r="A128">
        <f t="shared" si="8"/>
        <v>5.9420000000000002</v>
      </c>
      <c r="B128">
        <v>594.20000000000005</v>
      </c>
      <c r="C128">
        <v>183.1</v>
      </c>
      <c r="D128">
        <f>[1]!Entropy($G$57,"TP",$H$57,C128,A128*0.1)</f>
        <v>0.76478899107777054</v>
      </c>
      <c r="E128">
        <f>[1]!Enthalpy($G$57,"TP",$H$57,C128,A128*0.1)</f>
        <v>328.42307243153567</v>
      </c>
      <c r="F128">
        <v>111.21899999999999</v>
      </c>
      <c r="G128">
        <f t="shared" si="9"/>
        <v>753.71979467618871</v>
      </c>
      <c r="H128">
        <f>[1]!Temperature($G$57,"PS",$H$57,S128*0.1,D128)</f>
        <v>160.44423207721235</v>
      </c>
      <c r="I128">
        <f>[1]!Enthalpy($G$57,"TS",$H$57,H128,D128)</f>
        <v>300.54676444335803</v>
      </c>
      <c r="J128">
        <f>G128/([1]!SpeedOfSound($G$57,"PS",$H$57,S128*0.1,D128))</f>
        <v>5.2472724249707294</v>
      </c>
      <c r="K128">
        <f>[1]!Enthalpy($G$57,"TD",$H$57,N128,O128)</f>
        <v>319.31751459735131</v>
      </c>
      <c r="L128">
        <f>((E128-K128)*1000)-(0.5*M128^2)</f>
        <v>9.779685569810681E-6</v>
      </c>
      <c r="M128">
        <f>[1]!SpeedOfSound($G$57,"TS",$H$57,N128,D128)</f>
        <v>134.94856667934403</v>
      </c>
      <c r="N128">
        <v>174.23983960564166</v>
      </c>
      <c r="O128">
        <f>[1]!Density($G$57,"TS",$H$57,N128,D128)</f>
        <v>18.550708154204258</v>
      </c>
      <c r="P128">
        <f>O128*M128*F128*0.000001</f>
        <v>0.2784246966022409</v>
      </c>
      <c r="S128">
        <v>1.5</v>
      </c>
    </row>
    <row r="129" spans="1:19" x14ac:dyDescent="0.25">
      <c r="A129">
        <f t="shared" ref="A129:A149" si="10">B129/100</f>
        <v>5.9929999999999994</v>
      </c>
      <c r="B129">
        <v>599.29999999999995</v>
      </c>
      <c r="C129">
        <v>181.1</v>
      </c>
      <c r="D129">
        <f>[1]!Entropy($G$57,"TP",$H$57,C129,A129*0.1)</f>
        <v>0.75467017837085593</v>
      </c>
      <c r="E129">
        <f>[1]!Enthalpy($G$57,"TP",$H$57,C129,A129*0.1)</f>
        <v>323.97509897363346</v>
      </c>
      <c r="F129">
        <v>111.21899999999999</v>
      </c>
      <c r="G129">
        <f t="shared" ref="G129:G149" si="11">SQRT(2*1000*(ABS($F$16-I129)))</f>
        <v>747.89175169833993</v>
      </c>
      <c r="H129">
        <f>[1]!Temperature($G$57,"PS",$H$57,S129*0.1,D129)</f>
        <v>158.12684012030894</v>
      </c>
      <c r="I129">
        <f>[1]!Enthalpy($G$57,"TS",$H$57,H129,D129)</f>
        <v>296.17103612920567</v>
      </c>
      <c r="J129">
        <f>G129/([1]!SpeedOfSound($G$57,"PS",$H$57,S129*0.1,D129))</f>
        <v>5.2270290283489942</v>
      </c>
      <c r="K129">
        <f>[1]!Enthalpy($G$57,"TD",$H$57,N129,O129)</f>
        <v>315.00467801706077</v>
      </c>
      <c r="L129">
        <f>((E129-K129)*1000)-(0.5*M129^2)</f>
        <v>-6.6916023570229299E-5</v>
      </c>
      <c r="M129">
        <f>[1]!SpeedOfSound($G$57,"TS",$H$57,N129,D129)</f>
        <v>133.94342853226297</v>
      </c>
      <c r="N129">
        <v>172.1451058542001</v>
      </c>
      <c r="O129">
        <f>[1]!Density($G$57,"TS",$H$57,N129,D129)</f>
        <v>18.92493200807667</v>
      </c>
      <c r="P129">
        <f>O129*M129*F129*0.000001</f>
        <v>0.28192573743795507</v>
      </c>
      <c r="S129">
        <v>1.5</v>
      </c>
    </row>
    <row r="130" spans="1:19" x14ac:dyDescent="0.25">
      <c r="A130">
        <f t="shared" si="10"/>
        <v>5.9</v>
      </c>
      <c r="B130">
        <v>590</v>
      </c>
      <c r="C130">
        <v>180</v>
      </c>
      <c r="D130">
        <f>[1]!Entropy($G$57,"TP",$H$57,C130,A130*0.1)</f>
        <v>0.75113100507354658</v>
      </c>
      <c r="E130">
        <f>[1]!Enthalpy($G$57,"TP",$H$57,C130,A130*0.1)</f>
        <v>322.08121057592632</v>
      </c>
      <c r="F130">
        <v>111.21899999999999</v>
      </c>
      <c r="G130">
        <f t="shared" si="11"/>
        <v>745.8499910340073</v>
      </c>
      <c r="H130">
        <f>[1]!Temperature($G$57,"PS",$H$57,S130*0.1,D130)</f>
        <v>157.31780029531234</v>
      </c>
      <c r="I130">
        <f>[1]!Enthalpy($G$57,"TS",$H$57,H130,D130)</f>
        <v>294.64610456271436</v>
      </c>
      <c r="J130">
        <f>G130/([1]!SpeedOfSound($G$57,"PS",$H$57,S130*0.1,D130))</f>
        <v>5.2199242701731157</v>
      </c>
      <c r="K130">
        <f>[1]!Enthalpy($G$57,"TD",$H$57,N130,O130)</f>
        <v>313.11292073732773</v>
      </c>
      <c r="L130">
        <f>((E130-K130)*1000)-(0.5*M130^2)</f>
        <v>-3.5413224395597354E-5</v>
      </c>
      <c r="M130">
        <f>[1]!SpeedOfSound($G$57,"TS",$H$57,N130,D130)</f>
        <v>133.92751676942135</v>
      </c>
      <c r="N130">
        <v>171.07731783029462</v>
      </c>
      <c r="O130">
        <f>[1]!Density($G$57,"TS",$H$57,N130,D130)</f>
        <v>18.649970403150853</v>
      </c>
      <c r="P130">
        <f>O130*M130*F130*0.000001</f>
        <v>0.2777966148398468</v>
      </c>
      <c r="S130">
        <v>1.5</v>
      </c>
    </row>
    <row r="131" spans="1:19" x14ac:dyDescent="0.25">
      <c r="A131">
        <f t="shared" si="10"/>
        <v>5.8550000000000004</v>
      </c>
      <c r="B131">
        <v>585.5</v>
      </c>
      <c r="C131">
        <v>177.9</v>
      </c>
      <c r="D131">
        <f>[1]!Entropy($G$57,"TP",$H$57,C131,A131*0.1)</f>
        <v>0.74211506608396038</v>
      </c>
      <c r="E131">
        <f>[1]!Enthalpy($G$57,"TP",$H$57,C131,A131*0.1)</f>
        <v>317.86470363174885</v>
      </c>
      <c r="F131">
        <v>111.21899999999999</v>
      </c>
      <c r="G131">
        <f t="shared" si="11"/>
        <v>740.6406848608234</v>
      </c>
      <c r="H131">
        <f>[1]!Temperature($G$57,"PS",$H$57,S131*0.1,D131)</f>
        <v>155.26031220301365</v>
      </c>
      <c r="I131">
        <f>[1]!Enthalpy($G$57,"TS",$H$57,H131,D131)</f>
        <v>290.77431203555471</v>
      </c>
      <c r="J131">
        <f>G131/([1]!SpeedOfSound($G$57,"PS",$H$57,S131*0.1,D131))</f>
        <v>5.2017676403808855</v>
      </c>
      <c r="K131">
        <f>[1]!Enthalpy($G$57,"TD",$H$57,N131,O131)</f>
        <v>308.98049571764227</v>
      </c>
      <c r="L131">
        <f>((E131-K131)*1000)-(0.5*M131^2)</f>
        <v>1.3265461711853277E-4</v>
      </c>
      <c r="M131">
        <f>[1]!SpeedOfSound($G$57,"TS",$H$57,N131,D131)</f>
        <v>133.29822040411466</v>
      </c>
      <c r="N131">
        <v>168.94424099278046</v>
      </c>
      <c r="O131">
        <f>[1]!Density($G$57,"TS",$H$57,N131,D131)</f>
        <v>18.653539733344239</v>
      </c>
      <c r="P131">
        <f>O131*M131*F131*0.000001</f>
        <v>0.27654422514633914</v>
      </c>
      <c r="S131">
        <v>1.5</v>
      </c>
    </row>
    <row r="132" spans="1:19" x14ac:dyDescent="0.25">
      <c r="A132">
        <f t="shared" si="10"/>
        <v>5.7910000000000004</v>
      </c>
      <c r="B132">
        <v>579.1</v>
      </c>
      <c r="C132">
        <v>178.7</v>
      </c>
      <c r="D132">
        <f>[1]!Entropy($G$57,"TP",$H$57,C132,A132*0.1)</f>
        <v>0.74695353639060302</v>
      </c>
      <c r="E132">
        <f>[1]!Enthalpy($G$57,"TP",$H$57,C132,A132*0.1)</f>
        <v>319.84753104427949</v>
      </c>
      <c r="F132">
        <v>111.21899999999999</v>
      </c>
      <c r="G132">
        <f t="shared" si="11"/>
        <v>743.43773342183363</v>
      </c>
      <c r="H132">
        <f>[1]!Temperature($G$57,"PS",$H$57,S132*0.1,D132)</f>
        <v>156.36384945098246</v>
      </c>
      <c r="I132">
        <f>[1]!Enthalpy($G$57,"TS",$H$57,H132,D132)</f>
        <v>292.84983173769672</v>
      </c>
      <c r="J132">
        <f>G132/([1]!SpeedOfSound($G$57,"PS",$H$57,S132*0.1,D132))</f>
        <v>5.2115218128872547</v>
      </c>
      <c r="K132">
        <f>[1]!Enthalpy($G$57,"TD",$H$57,N132,O132)</f>
        <v>310.88161162146133</v>
      </c>
      <c r="L132">
        <f>((E132-K132)*1000)-(0.5*M132^2)</f>
        <v>-3.6114215617999434E-8</v>
      </c>
      <c r="M132">
        <f>[1]!SpeedOfSound($G$57,"TS",$H$57,N132,D132)</f>
        <v>133.90981609168369</v>
      </c>
      <c r="N132">
        <v>169.81552176399958</v>
      </c>
      <c r="O132">
        <f>[1]!Density($G$57,"TS",$H$57,N132,D132)</f>
        <v>18.326992365439558</v>
      </c>
      <c r="P132">
        <f>O132*M132*F132*0.000001</f>
        <v>0.27294968562063709</v>
      </c>
      <c r="S132">
        <v>1.5</v>
      </c>
    </row>
    <row r="133" spans="1:19" x14ac:dyDescent="0.25">
      <c r="A133">
        <f t="shared" si="10"/>
        <v>5.9489999999999998</v>
      </c>
      <c r="B133">
        <v>594.9</v>
      </c>
      <c r="C133">
        <v>179</v>
      </c>
      <c r="D133">
        <f>[1]!Entropy($G$57,"TP",$H$57,C133,A133*0.1)</f>
        <v>0.7456294911535174</v>
      </c>
      <c r="E133">
        <f>[1]!Enthalpy($G$57,"TP",$H$57,C133,A133*0.1)</f>
        <v>319.74266225253905</v>
      </c>
      <c r="F133">
        <v>111.21899999999999</v>
      </c>
      <c r="G133">
        <f t="shared" si="11"/>
        <v>742.67265467159609</v>
      </c>
      <c r="H133">
        <f>[1]!Temperature($G$57,"PS",$H$57,S133*0.1,D133)</f>
        <v>156.0617220220156</v>
      </c>
      <c r="I133">
        <f>[1]!Enthalpy($G$57,"TS",$H$57,H133,D133)</f>
        <v>292.28133599847786</v>
      </c>
      <c r="J133">
        <f>G133/([1]!SpeedOfSound($G$57,"PS",$H$57,S133*0.1,D133))</f>
        <v>5.2088549586907407</v>
      </c>
      <c r="K133">
        <f>[1]!Enthalpy($G$57,"TD",$H$57,N133,O133)</f>
        <v>310.85764065694286</v>
      </c>
      <c r="L133">
        <f>((E133-K133)*1000)-(0.5*M133^2)</f>
        <v>3.1710460461908951E-6</v>
      </c>
      <c r="M133">
        <f>[1]!SpeedOfSound($G$57,"TS",$H$57,N133,D133)</f>
        <v>133.30432545439132</v>
      </c>
      <c r="N133">
        <v>170.01032631918969</v>
      </c>
      <c r="O133">
        <f>[1]!Density($G$57,"TS",$H$57,N133,D133)</f>
        <v>18.935692221223789</v>
      </c>
      <c r="P133">
        <f>O133*M133*F133*0.000001</f>
        <v>0.28074007624000952</v>
      </c>
      <c r="S133">
        <v>1.5</v>
      </c>
    </row>
    <row r="134" spans="1:19" x14ac:dyDescent="0.25">
      <c r="A134">
        <f t="shared" si="10"/>
        <v>5.9870000000000001</v>
      </c>
      <c r="B134">
        <v>598.70000000000005</v>
      </c>
      <c r="C134">
        <v>182.6</v>
      </c>
      <c r="D134">
        <f>[1]!Entropy($G$57,"TP",$H$57,C134,A134*0.1)</f>
        <v>0.76173073763097265</v>
      </c>
      <c r="E134">
        <f>[1]!Enthalpy($G$57,"TP",$H$57,C134,A134*0.1)</f>
        <v>327.1691093746374</v>
      </c>
      <c r="F134">
        <v>111.21899999999999</v>
      </c>
      <c r="G134">
        <f t="shared" si="11"/>
        <v>751.95983418798357</v>
      </c>
      <c r="H134">
        <f>[1]!Temperature($G$57,"PS",$H$57,S134*0.1,D134)</f>
        <v>159.74316992172857</v>
      </c>
      <c r="I134">
        <f>[1]!Enthalpy($G$57,"TS",$H$57,H134,D134)</f>
        <v>299.2217961160099</v>
      </c>
      <c r="J134">
        <f>G134/([1]!SpeedOfSound($G$57,"PS",$H$57,S134*0.1,D134))</f>
        <v>5.2411650419864806</v>
      </c>
      <c r="K134">
        <f>[1]!Enthalpy($G$57,"TD",$H$57,N134,O134)</f>
        <v>318.1159781659432</v>
      </c>
      <c r="L134">
        <f>((E134-K134)*1000)-(0.5*M134^2)</f>
        <v>6.5379335865145549E-5</v>
      </c>
      <c r="M134">
        <f>[1]!SpeedOfSound($G$57,"TS",$H$57,N134,D134)</f>
        <v>134.55951206298914</v>
      </c>
      <c r="N134">
        <v>173.6947425093482</v>
      </c>
      <c r="O134">
        <f>[1]!Density($G$57,"TS",$H$57,N134,D134)</f>
        <v>18.769981313718063</v>
      </c>
      <c r="P134">
        <f>O134*M134*F134*0.000001</f>
        <v>0.28090355131400535</v>
      </c>
      <c r="S134">
        <v>1.5</v>
      </c>
    </row>
    <row r="135" spans="1:19" x14ac:dyDescent="0.25">
      <c r="A135">
        <f t="shared" si="10"/>
        <v>5.9939999999999998</v>
      </c>
      <c r="B135">
        <v>599.4</v>
      </c>
      <c r="C135">
        <v>182.8</v>
      </c>
      <c r="D135">
        <f>[1]!Entropy($G$57,"TP",$H$57,C135,A135*0.1)</f>
        <v>0.7625401255875438</v>
      </c>
      <c r="E135">
        <f>[1]!Enthalpy($G$57,"TP",$H$57,C135,A135*0.1)</f>
        <v>327.55979565202148</v>
      </c>
      <c r="F135">
        <v>111.21899999999999</v>
      </c>
      <c r="G135">
        <f t="shared" si="11"/>
        <v>752.42574344006903</v>
      </c>
      <c r="H135">
        <f>[1]!Temperature($G$57,"PS",$H$57,S135*0.1,D135)</f>
        <v>159.92865477237746</v>
      </c>
      <c r="I135">
        <f>[1]!Enthalpy($G$57,"TS",$H$57,H135,D135)</f>
        <v>299.57224969567028</v>
      </c>
      <c r="J135">
        <f>G135/([1]!SpeedOfSound($G$57,"PS",$H$57,S135*0.1,D135))</f>
        <v>5.2427823184400602</v>
      </c>
      <c r="K135">
        <f>[1]!Enthalpy($G$57,"TD",$H$57,N135,O135)</f>
        <v>318.50031466613797</v>
      </c>
      <c r="L135">
        <f>((E135-K135)*1000)-(0.5*M135^2)</f>
        <v>5.6534743634983897E-5</v>
      </c>
      <c r="M135">
        <f>[1]!SpeedOfSound($G$57,"TS",$H$57,N135,D135)</f>
        <v>134.60669321656161</v>
      </c>
      <c r="N135">
        <v>173.89584892066031</v>
      </c>
      <c r="O135">
        <f>[1]!Density($G$57,"TS",$H$57,N135,D135)</f>
        <v>18.780338392824</v>
      </c>
      <c r="P135">
        <f>O135*M135*F135*0.000001</f>
        <v>0.28115709966404578</v>
      </c>
      <c r="S135">
        <v>1.5</v>
      </c>
    </row>
    <row r="136" spans="1:19" x14ac:dyDescent="0.25">
      <c r="A136">
        <f t="shared" si="10"/>
        <v>5.9860000000000007</v>
      </c>
      <c r="B136">
        <v>598.6</v>
      </c>
      <c r="C136">
        <v>183</v>
      </c>
      <c r="D136">
        <f>[1]!Entropy($G$57,"TP",$H$57,C136,A136*0.1)</f>
        <v>0.7635979982577773</v>
      </c>
      <c r="E136">
        <f>[1]!Enthalpy($G$57,"TP",$H$57,C136,A136*0.1)</f>
        <v>328.01737851932057</v>
      </c>
      <c r="F136">
        <v>111.21899999999999</v>
      </c>
      <c r="G136">
        <f t="shared" si="11"/>
        <v>753.03455434690341</v>
      </c>
      <c r="H136">
        <f>[1]!Temperature($G$57,"PS",$H$57,S136*0.1,D136)</f>
        <v>160.17114496975637</v>
      </c>
      <c r="I136">
        <f>[1]!Enthalpy($G$57,"TS",$H$57,H136,D136)</f>
        <v>300.03052002021974</v>
      </c>
      <c r="J136">
        <f>G136/([1]!SpeedOfSound($G$57,"PS",$H$57,S136*0.1,D136))</f>
        <v>5.2448951118815916</v>
      </c>
      <c r="K136">
        <f>[1]!Enthalpy($G$57,"TD",$H$57,N136,O136)</f>
        <v>318.94274239436055</v>
      </c>
      <c r="L136">
        <f>((E136-K136)*1000)-(0.5*M136^2)</f>
        <v>3.3751293813111261E-5</v>
      </c>
      <c r="M136">
        <f>[1]!SpeedOfSound($G$57,"TS",$H$57,N136,D136)</f>
        <v>134.71923464159622</v>
      </c>
      <c r="N136">
        <v>174.10718037476104</v>
      </c>
      <c r="O136">
        <f>[1]!Density($G$57,"TS",$H$57,N136,D136)</f>
        <v>18.731669114247488</v>
      </c>
      <c r="P136">
        <f>O136*M136*F136*0.000001</f>
        <v>0.28066294008777848</v>
      </c>
      <c r="S136">
        <v>1.5</v>
      </c>
    </row>
    <row r="137" spans="1:19" x14ac:dyDescent="0.25">
      <c r="A137">
        <f t="shared" si="10"/>
        <v>6.0310000000000006</v>
      </c>
      <c r="B137">
        <v>603.1</v>
      </c>
      <c r="C137">
        <v>181.1</v>
      </c>
      <c r="D137">
        <f>[1]!Entropy($G$57,"TP",$H$57,C137,A137*0.1)</f>
        <v>0.75402910999556105</v>
      </c>
      <c r="E137">
        <f>[1]!Enthalpy($G$57,"TP",$H$57,C137,A137*0.1)</f>
        <v>323.80025638516815</v>
      </c>
      <c r="F137">
        <v>111.21899999999999</v>
      </c>
      <c r="G137">
        <f t="shared" si="11"/>
        <v>747.5220467435895</v>
      </c>
      <c r="H137">
        <f>[1]!Temperature($G$57,"PS",$H$57,S137*0.1,D137)</f>
        <v>157.98023705514873</v>
      </c>
      <c r="I137">
        <f>[1]!Enthalpy($G$57,"TS",$H$57,H137,D137)</f>
        <v>295.89460518386261</v>
      </c>
      <c r="J137">
        <f>G137/([1]!SpeedOfSound($G$57,"PS",$H$57,S137*0.1,D137))</f>
        <v>5.2257430477833253</v>
      </c>
      <c r="K137">
        <f>[1]!Enthalpy($G$57,"TD",$H$57,N137,O137)</f>
        <v>314.85278646723663</v>
      </c>
      <c r="L137">
        <f>((E137-K137)*1000)-(0.5*M137^2)</f>
        <v>-7.2896144047263078E-5</v>
      </c>
      <c r="M137">
        <f>[1]!SpeedOfSound($G$57,"TS",$H$57,N137,D137)</f>
        <v>133.77197008960937</v>
      </c>
      <c r="N137">
        <v>172.11799493248162</v>
      </c>
      <c r="O137">
        <f>[1]!Density($G$57,"TS",$H$57,N137,D137)</f>
        <v>19.077179672837556</v>
      </c>
      <c r="P137">
        <f>O137*M137*F137*0.000001</f>
        <v>0.28382998808135207</v>
      </c>
      <c r="S137">
        <v>1.5</v>
      </c>
    </row>
    <row r="138" spans="1:19" x14ac:dyDescent="0.25">
      <c r="A138">
        <f t="shared" si="10"/>
        <v>6.1260000000000003</v>
      </c>
      <c r="B138">
        <v>612.6</v>
      </c>
      <c r="C138">
        <v>182.4</v>
      </c>
      <c r="D138">
        <f>[1]!Entropy($G$57,"TP",$H$57,C138,A138*0.1)</f>
        <v>0.75848821927349874</v>
      </c>
      <c r="E138">
        <f>[1]!Enthalpy($G$57,"TP",$H$57,C138,A138*0.1)</f>
        <v>326.11634306065275</v>
      </c>
      <c r="F138">
        <v>111.21899999999999</v>
      </c>
      <c r="G138">
        <f t="shared" si="11"/>
        <v>750.09244247409231</v>
      </c>
      <c r="H138">
        <f>[1]!Temperature($G$57,"PS",$H$57,S138*0.1,D138)</f>
        <v>159.00049780000086</v>
      </c>
      <c r="I138">
        <f>[1]!Enthalpy($G$57,"TS",$H$57,H138,D138)</f>
        <v>297.81933612837474</v>
      </c>
      <c r="J138">
        <f>G138/([1]!SpeedOfSound($G$57,"PS",$H$57,S138*0.1,D138))</f>
        <v>5.2346794029257531</v>
      </c>
      <c r="K138">
        <f>[1]!Enthalpy($G$57,"TD",$H$57,N138,O138)</f>
        <v>317.15656607812298</v>
      </c>
      <c r="L138">
        <f>((E138-K138)*1000)-(0.5*M138^2)</f>
        <v>9.6904677775455639E-6</v>
      </c>
      <c r="M138">
        <f>[1]!SpeedOfSound($G$57,"TS",$H$57,N138,D138)</f>
        <v>133.86393818231485</v>
      </c>
      <c r="N138">
        <v>173.3914286444498</v>
      </c>
      <c r="O138">
        <f>[1]!Density($G$57,"TS",$H$57,N138,D138)</f>
        <v>19.340753033191454</v>
      </c>
      <c r="P138">
        <f>O138*M138*F138*0.000001</f>
        <v>0.28794925732792326</v>
      </c>
      <c r="S138">
        <v>1.5</v>
      </c>
    </row>
    <row r="139" spans="1:19" x14ac:dyDescent="0.25">
      <c r="A139">
        <f t="shared" si="10"/>
        <v>6.0820000000000007</v>
      </c>
      <c r="B139">
        <v>608.20000000000005</v>
      </c>
      <c r="C139">
        <v>183.4</v>
      </c>
      <c r="D139">
        <f>[1]!Entropy($G$57,"TP",$H$57,C139,A139*0.1)</f>
        <v>0.76386155896930652</v>
      </c>
      <c r="E139">
        <f>[1]!Enthalpy($G$57,"TP",$H$57,C139,A139*0.1)</f>
        <v>328.43354574052711</v>
      </c>
      <c r="F139">
        <v>111.21899999999999</v>
      </c>
      <c r="G139">
        <f t="shared" si="11"/>
        <v>753.18621124850438</v>
      </c>
      <c r="H139">
        <f>[1]!Temperature($G$57,"PS",$H$57,S139*0.1,D139)</f>
        <v>160.23157024120349</v>
      </c>
      <c r="I139">
        <f>[1]!Enthalpy($G$57,"TS",$H$57,H139,D139)</f>
        <v>300.14473440743836</v>
      </c>
      <c r="J139">
        <f>G139/([1]!SpeedOfSound($G$57,"PS",$H$57,S139*0.1,D139))</f>
        <v>5.2454213230136091</v>
      </c>
      <c r="K139">
        <f>[1]!Enthalpy($G$57,"TD",$H$57,N139,O139)</f>
        <v>319.3943622777461</v>
      </c>
      <c r="L139">
        <f>((E139-K139)*1000)-(0.5*M139^2)</f>
        <v>2.599351319076959E-5</v>
      </c>
      <c r="M139">
        <f>[1]!SpeedOfSound($G$57,"TS",$H$57,N139,D139)</f>
        <v>134.45581755199362</v>
      </c>
      <c r="N139">
        <v>174.45330404329707</v>
      </c>
      <c r="O139">
        <f>[1]!Density($G$57,"TS",$H$57,N139,D139)</f>
        <v>19.075618376013086</v>
      </c>
      <c r="P139">
        <f>O139*M139*F139*0.000001</f>
        <v>0.28525759021251901</v>
      </c>
      <c r="S139">
        <v>1.5</v>
      </c>
    </row>
    <row r="140" spans="1:19" x14ac:dyDescent="0.25">
      <c r="A140">
        <f t="shared" si="10"/>
        <v>6.0640000000000001</v>
      </c>
      <c r="B140">
        <v>606.4</v>
      </c>
      <c r="C140">
        <v>183.1</v>
      </c>
      <c r="D140">
        <f>[1]!Entropy($G$57,"TP",$H$57,C140,A140*0.1)</f>
        <v>0.76276897492659135</v>
      </c>
      <c r="E140">
        <f>[1]!Enthalpy($G$57,"TP",$H$57,C140,A140*0.1)</f>
        <v>327.87987546045144</v>
      </c>
      <c r="F140">
        <v>111.21899999999999</v>
      </c>
      <c r="G140">
        <f t="shared" si="11"/>
        <v>752.55746021287575</v>
      </c>
      <c r="H140">
        <f>[1]!Temperature($G$57,"PS",$H$57,S140*0.1,D140)</f>
        <v>159.98110677018599</v>
      </c>
      <c r="I140">
        <f>[1]!Enthalpy($G$57,"TS",$H$57,H140,D140)</f>
        <v>299.67136546102705</v>
      </c>
      <c r="J140">
        <f>G140/([1]!SpeedOfSound($G$57,"PS",$H$57,S140*0.1,D140))</f>
        <v>5.2432394737969963</v>
      </c>
      <c r="K140">
        <f>[1]!Enthalpy($G$57,"TD",$H$57,N140,O140)</f>
        <v>318.84590456653905</v>
      </c>
      <c r="L140">
        <f>((E140-K140)*1000)-(0.5*M140^2)</f>
        <v>5.3081381338415667E-5</v>
      </c>
      <c r="M140">
        <f>[1]!SpeedOfSound($G$57,"TS",$H$57,N140,D140)</f>
        <v>134.41704386595484</v>
      </c>
      <c r="N140">
        <v>174.15665415335704</v>
      </c>
      <c r="O140">
        <f>[1]!Density($G$57,"TS",$H$57,N140,D140)</f>
        <v>19.030781006878598</v>
      </c>
      <c r="P140">
        <f>O140*M140*F140*0.000001</f>
        <v>0.28450502255021654</v>
      </c>
      <c r="S140">
        <v>1.5</v>
      </c>
    </row>
    <row r="141" spans="1:19" x14ac:dyDescent="0.25">
      <c r="A141">
        <f t="shared" si="10"/>
        <v>6.1639999999999997</v>
      </c>
      <c r="B141">
        <v>616.4</v>
      </c>
      <c r="C141">
        <v>183.1</v>
      </c>
      <c r="D141">
        <f>[1]!Entropy($G$57,"TP",$H$57,C141,A141*0.1)</f>
        <v>0.7611134172922086</v>
      </c>
      <c r="E141">
        <f>[1]!Enthalpy($G$57,"TP",$H$57,C141,A141*0.1)</f>
        <v>327.42716512835472</v>
      </c>
      <c r="F141">
        <v>111.21899999999999</v>
      </c>
      <c r="G141">
        <f t="shared" si="11"/>
        <v>751.60442523523272</v>
      </c>
      <c r="H141">
        <f>[1]!Temperature($G$57,"PS",$H$57,S141*0.1,D141)</f>
        <v>159.60172775878709</v>
      </c>
      <c r="I141">
        <f>[1]!Enthalpy($G$57,"TS",$H$57,H141,D141)</f>
        <v>298.95460601659227</v>
      </c>
      <c r="J141">
        <f>G141/([1]!SpeedOfSound($G$57,"PS",$H$57,S141*0.1,D141))</f>
        <v>5.2399311023117638</v>
      </c>
      <c r="K141">
        <f>[1]!Enthalpy($G$57,"TD",$H$57,N141,O141)</f>
        <v>318.45262603476129</v>
      </c>
      <c r="L141">
        <f>((E141-K141)*1000)-(0.5*M141^2)</f>
        <v>7.3633018473628908E-5</v>
      </c>
      <c r="M141">
        <f>[1]!SpeedOfSound($G$57,"TS",$H$57,N141,D141)</f>
        <v>133.97416930110373</v>
      </c>
      <c r="N141">
        <v>174.08674963141041</v>
      </c>
      <c r="O141">
        <f>[1]!Density($G$57,"TS",$H$57,N141,D141)</f>
        <v>19.429149403365095</v>
      </c>
      <c r="P141">
        <f>O141*M141*F141*0.000001</f>
        <v>0.28950351873044688</v>
      </c>
      <c r="S141">
        <v>1.5</v>
      </c>
    </row>
    <row r="142" spans="1:19" x14ac:dyDescent="0.25">
      <c r="A142">
        <f t="shared" si="10"/>
        <v>6.0829999999999993</v>
      </c>
      <c r="B142">
        <v>608.29999999999995</v>
      </c>
      <c r="C142">
        <v>185.3</v>
      </c>
      <c r="D142">
        <f>[1]!Entropy($G$57,"TP",$H$57,C142,A142*0.1)</f>
        <v>0.77262418905916541</v>
      </c>
      <c r="E142">
        <f>[1]!Enthalpy($G$57,"TP",$H$57,C142,A142*0.1)</f>
        <v>332.44550954139083</v>
      </c>
      <c r="F142">
        <v>111.21899999999999</v>
      </c>
      <c r="G142">
        <f t="shared" si="11"/>
        <v>758.22306129386959</v>
      </c>
      <c r="H142">
        <f>[1]!Temperature($G$57,"PS",$H$57,S142*0.1,D142)</f>
        <v>162.24296841086027</v>
      </c>
      <c r="I142">
        <f>[1]!Enthalpy($G$57,"TS",$H$57,H142,D142)</f>
        <v>303.95110533892358</v>
      </c>
      <c r="J142">
        <f>G142/([1]!SpeedOfSound($G$57,"PS",$H$57,S142*0.1,D142))</f>
        <v>5.26287672520212</v>
      </c>
      <c r="K142">
        <f>[1]!Enthalpy($G$57,"TD",$H$57,N142,O142)</f>
        <v>323.30740803949237</v>
      </c>
      <c r="L142">
        <f>((E142-K142)*1000)-(0.5*M142^2)</f>
        <v>1.0750791261671111E-6</v>
      </c>
      <c r="M142">
        <f>[1]!SpeedOfSound($G$57,"TS",$H$57,N142,D142)</f>
        <v>135.189507735056</v>
      </c>
      <c r="N142">
        <v>176.40850140895418</v>
      </c>
      <c r="O142">
        <f>[1]!Density($G$57,"TS",$H$57,N142,D142)</f>
        <v>18.914434920707173</v>
      </c>
      <c r="P142">
        <f>O142*M142*F142*0.000001</f>
        <v>0.28439066946688202</v>
      </c>
      <c r="S142">
        <v>1.5</v>
      </c>
    </row>
    <row r="143" spans="1:19" x14ac:dyDescent="0.25">
      <c r="A143">
        <f t="shared" si="10"/>
        <v>5.9879999999999995</v>
      </c>
      <c r="B143">
        <v>598.79999999999995</v>
      </c>
      <c r="C143">
        <v>180.2</v>
      </c>
      <c r="D143">
        <f>[1]!Entropy($G$57,"TP",$H$57,C143,A143*0.1)</f>
        <v>0.7505637803717643</v>
      </c>
      <c r="E143">
        <f>[1]!Enthalpy($G$57,"TP",$H$57,C143,A143*0.1)</f>
        <v>322.09626918760029</v>
      </c>
      <c r="F143">
        <v>111.21899999999999</v>
      </c>
      <c r="G143">
        <f t="shared" si="11"/>
        <v>745.5225943575449</v>
      </c>
      <c r="H143">
        <f>[1]!Temperature($G$57,"PS",$H$57,S143*0.1,D143)</f>
        <v>157.18820740857871</v>
      </c>
      <c r="I143">
        <f>[1]!Enthalpy($G$57,"TS",$H$57,H143,D143)</f>
        <v>294.40196934880225</v>
      </c>
      <c r="J143">
        <f>G143/([1]!SpeedOfSound($G$57,"PS",$H$57,S143*0.1,D143))</f>
        <v>5.2187844078885366</v>
      </c>
      <c r="K143">
        <f>[1]!Enthalpy($G$57,"TD",$H$57,N143,O143)</f>
        <v>313.17080988620427</v>
      </c>
      <c r="L143">
        <f>((E143-K143)*1000)-(0.5*M143^2)</f>
        <v>-2.4996334104798734E-5</v>
      </c>
      <c r="M143">
        <f>[1]!SpeedOfSound($G$57,"TS",$H$57,N143,D143)</f>
        <v>133.60733008628196</v>
      </c>
      <c r="N143">
        <v>171.2203952578972</v>
      </c>
      <c r="O143">
        <f>[1]!Density($G$57,"TS",$H$57,N143,D143)</f>
        <v>18.985161573797331</v>
      </c>
      <c r="P143">
        <f>O143*M143*F143*0.000001</f>
        <v>0.28211330508168253</v>
      </c>
      <c r="S143">
        <v>1.5</v>
      </c>
    </row>
    <row r="144" spans="1:19" x14ac:dyDescent="0.25">
      <c r="A144">
        <f t="shared" si="10"/>
        <v>5.9809999999999999</v>
      </c>
      <c r="B144">
        <v>598.1</v>
      </c>
      <c r="C144">
        <v>180.7</v>
      </c>
      <c r="D144">
        <f>[1]!Entropy($G$57,"TP",$H$57,C144,A144*0.1)</f>
        <v>0.75301191969169157</v>
      </c>
      <c r="E144">
        <f>[1]!Enthalpy($G$57,"TP",$H$57,C144,A144*0.1)</f>
        <v>323.18525355463402</v>
      </c>
      <c r="F144">
        <v>111.21899999999999</v>
      </c>
      <c r="G144">
        <f t="shared" si="11"/>
        <v>746.93531443993879</v>
      </c>
      <c r="H144">
        <f>[1]!Temperature($G$57,"PS",$H$57,S144*0.1,D144)</f>
        <v>157.7476726080838</v>
      </c>
      <c r="I144">
        <f>[1]!Enthalpy($G$57,"TS",$H$57,H144,D144)</f>
        <v>295.45618197874518</v>
      </c>
      <c r="J144">
        <f>G144/([1]!SpeedOfSound($G$57,"PS",$H$57,S144*0.1,D144))</f>
        <v>5.223701714929069</v>
      </c>
      <c r="K144">
        <f>[1]!Enthalpy($G$57,"TD",$H$57,N144,O144)</f>
        <v>314.22885627781579</v>
      </c>
      <c r="L144">
        <f>((E144-K144)*1000)-(0.5*M144^2)</f>
        <v>-6.543523159052711E-5</v>
      </c>
      <c r="M144">
        <f>[1]!SpeedOfSound($G$57,"TS",$H$57,N144,D144)</f>
        <v>133.83868904209615</v>
      </c>
      <c r="N144">
        <v>171.74119836487233</v>
      </c>
      <c r="O144">
        <f>[1]!Density($G$57,"TS",$H$57,N144,D144)</f>
        <v>18.912393206970872</v>
      </c>
      <c r="P144">
        <f>O144*M144*F144*0.000001</f>
        <v>0.28151863536617827</v>
      </c>
      <c r="S144">
        <v>1.5</v>
      </c>
    </row>
    <row r="145" spans="1:19" x14ac:dyDescent="0.25">
      <c r="A145">
        <f t="shared" si="10"/>
        <v>5.9</v>
      </c>
      <c r="B145">
        <v>590</v>
      </c>
      <c r="C145">
        <v>177.9</v>
      </c>
      <c r="D145">
        <f>[1]!Entropy($G$57,"TP",$H$57,C145,A145*0.1)</f>
        <v>0.7413323514771617</v>
      </c>
      <c r="E145">
        <f>[1]!Enthalpy($G$57,"TP",$H$57,C145,A145*0.1)</f>
        <v>317.65125032300114</v>
      </c>
      <c r="F145">
        <v>111.21899999999999</v>
      </c>
      <c r="G145">
        <f t="shared" si="11"/>
        <v>740.18789431069695</v>
      </c>
      <c r="H145">
        <f>[1]!Temperature($G$57,"PS",$H$57,S145*0.1,D145)</f>
        <v>155.08193124070129</v>
      </c>
      <c r="I145">
        <f>[1]!Enthalpy($G$57,"TS",$H$57,H145,D145)</f>
        <v>290.43905944205176</v>
      </c>
      <c r="J145">
        <f>G145/([1]!SpeedOfSound($G$57,"PS",$H$57,S145*0.1,D145))</f>
        <v>5.2001874790006681</v>
      </c>
      <c r="K145">
        <f>[1]!Enthalpy($G$57,"TD",$H$57,N145,O145)</f>
        <v>308.79502671920949</v>
      </c>
      <c r="L145">
        <f>((E145-K145)*1000)-(0.5*M145^2)</f>
        <v>2.5717718199302908E-4</v>
      </c>
      <c r="M145">
        <f>[1]!SpeedOfSound($G$57,"TS",$H$57,N145,D145)</f>
        <v>133.08811627350104</v>
      </c>
      <c r="N145">
        <v>168.91084592446299</v>
      </c>
      <c r="O145">
        <f>[1]!Density($G$57,"TS",$H$57,N145,D145)</f>
        <v>18.836071495157221</v>
      </c>
      <c r="P145">
        <f>O145*M145*F145*0.000001</f>
        <v>0.27881015907731344</v>
      </c>
      <c r="S145">
        <v>1.5</v>
      </c>
    </row>
    <row r="146" spans="1:19" x14ac:dyDescent="0.25">
      <c r="A146">
        <f t="shared" si="10"/>
        <v>5.82</v>
      </c>
      <c r="B146">
        <v>582</v>
      </c>
      <c r="C146">
        <v>176.9</v>
      </c>
      <c r="D146">
        <f>[1]!Entropy($G$57,"TP",$H$57,C146,A146*0.1)</f>
        <v>0.73804903009032963</v>
      </c>
      <c r="E146">
        <f>[1]!Enthalpy($G$57,"TP",$H$57,C146,A146*0.1)</f>
        <v>315.9234755843421</v>
      </c>
      <c r="F146">
        <v>111.21899999999999</v>
      </c>
      <c r="G146">
        <f t="shared" si="11"/>
        <v>738.28756446026273</v>
      </c>
      <c r="H146">
        <f>[1]!Temperature($G$57,"PS",$H$57,S146*0.1,D146)</f>
        <v>154.33407802269505</v>
      </c>
      <c r="I146">
        <f>[1]!Enthalpy($G$57,"TS",$H$57,H146,D146)</f>
        <v>289.03426391833335</v>
      </c>
      <c r="J146">
        <f>G146/([1]!SpeedOfSound($G$57,"PS",$H$57,S146*0.1,D146))</f>
        <v>5.1935521851023907</v>
      </c>
      <c r="K146">
        <f>[1]!Enthalpy($G$57,"TD",$H$57,N146,O146)</f>
        <v>307.07102093805622</v>
      </c>
      <c r="L146">
        <f>((E146-K146)*1000)-(0.5*M146^2)</f>
        <v>9.9269805650692433E-4</v>
      </c>
      <c r="M146">
        <f>[1]!SpeedOfSound($G$57,"TS",$H$57,N146,D146)</f>
        <v>133.05978846810046</v>
      </c>
      <c r="N146">
        <v>167.93809523324421</v>
      </c>
      <c r="O146">
        <f>[1]!Density($G$57,"TS",$H$57,N146,D146)</f>
        <v>18.600368764186026</v>
      </c>
      <c r="P146">
        <f>O146*M146*F146*0.000001</f>
        <v>0.27526270227239824</v>
      </c>
      <c r="S146">
        <v>1.5</v>
      </c>
    </row>
    <row r="147" spans="1:19" x14ac:dyDescent="0.25">
      <c r="A147">
        <f t="shared" si="10"/>
        <v>5.45</v>
      </c>
      <c r="B147">
        <v>545</v>
      </c>
      <c r="C147">
        <v>173.2</v>
      </c>
      <c r="D147">
        <f>[1]!Entropy($G$57,"TP",$H$57,C147,A147*0.1)</f>
        <v>0.72735704311213611</v>
      </c>
      <c r="E147">
        <f>[1]!Enthalpy($G$57,"TP",$H$57,C147,A147*0.1)</f>
        <v>309.93475082029369</v>
      </c>
      <c r="F147">
        <v>111.21899999999999</v>
      </c>
      <c r="G147">
        <f t="shared" si="11"/>
        <v>732.08826002510636</v>
      </c>
      <c r="H147">
        <f>[1]!Temperature($G$57,"PS",$H$57,S147*0.1,D147)</f>
        <v>151.90340986350208</v>
      </c>
      <c r="I147">
        <f>[1]!Enthalpy($G$57,"TS",$H$57,H147,D147)</f>
        <v>284.47661023329391</v>
      </c>
      <c r="J147">
        <f>G147/([1]!SpeedOfSound($G$57,"PS",$H$57,S147*0.1,D147))</f>
        <v>5.1718679737638649</v>
      </c>
      <c r="K147">
        <f>[1]!Enthalpy($G$57,"TD",$H$57,N147,O147)</f>
        <v>301.04555148525395</v>
      </c>
      <c r="L147">
        <f>((E147-K147)*1000)-(0.5*M147^2)</f>
        <v>4.3365071178413928E-7</v>
      </c>
      <c r="M147">
        <f>[1]!SpeedOfSound($G$57,"TS",$H$57,N147,D147)</f>
        <v>133.33566165588323</v>
      </c>
      <c r="N147">
        <v>164.39871407065942</v>
      </c>
      <c r="O147">
        <f>[1]!Density($G$57,"TS",$H$57,N147,D147)</f>
        <v>17.420495134837314</v>
      </c>
      <c r="P147">
        <f>O147*M147*F147*0.000001</f>
        <v>0.25833651755529935</v>
      </c>
      <c r="S147">
        <v>1.5</v>
      </c>
    </row>
    <row r="148" spans="1:19" x14ac:dyDescent="0.25">
      <c r="A148">
        <f t="shared" si="10"/>
        <v>5.4550000000000001</v>
      </c>
      <c r="B148">
        <v>545.5</v>
      </c>
      <c r="C148">
        <v>172.5</v>
      </c>
      <c r="D148">
        <f>[1]!Entropy($G$57,"TP",$H$57,C148,A148*0.1)</f>
        <v>0.72399258854298354</v>
      </c>
      <c r="E148">
        <f>[1]!Enthalpy($G$57,"TP",$H$57,C148,A148*0.1)</f>
        <v>308.45089515702978</v>
      </c>
      <c r="F148">
        <v>111.21899999999999</v>
      </c>
      <c r="G148">
        <f t="shared" si="11"/>
        <v>730.13399004033897</v>
      </c>
      <c r="H148">
        <f>[1]!Temperature($G$57,"PS",$H$57,S148*0.1,D148)</f>
        <v>151.14003725533348</v>
      </c>
      <c r="I148">
        <f>[1]!Enthalpy($G$57,"TS",$H$57,H148,D148)</f>
        <v>283.04782170611293</v>
      </c>
      <c r="J148">
        <f>G148/([1]!SpeedOfSound($G$57,"PS",$H$57,S148*0.1,D148))</f>
        <v>5.1650202097046218</v>
      </c>
      <c r="K148">
        <f>[1]!Enthalpy($G$57,"TD",$H$57,N148,O148)</f>
        <v>299.60147102530601</v>
      </c>
      <c r="L148">
        <f>((E148-K148)*1000)-(0.5*M148^2)</f>
        <v>1.1214360711164773E-6</v>
      </c>
      <c r="M148">
        <f>[1]!SpeedOfSound($G$57,"TS",$H$57,N148,D148)</f>
        <v>133.03701838663048</v>
      </c>
      <c r="N148">
        <v>163.67386746215502</v>
      </c>
      <c r="O148">
        <f>[1]!Density($G$57,"TS",$H$57,N148,D148)</f>
        <v>17.497903486296568</v>
      </c>
      <c r="P148">
        <f>O148*M148*F148*0.000001</f>
        <v>0.25890325206038095</v>
      </c>
      <c r="S148">
        <v>1.5</v>
      </c>
    </row>
    <row r="149" spans="1:19" x14ac:dyDescent="0.25">
      <c r="A149">
        <f t="shared" si="10"/>
        <v>5.29</v>
      </c>
      <c r="B149">
        <v>529</v>
      </c>
      <c r="C149">
        <v>171.5</v>
      </c>
      <c r="D149">
        <f>[1]!Entropy($G$57,"TP",$H$57,C149,A149*0.1)</f>
        <v>0.72235409904896652</v>
      </c>
      <c r="E149">
        <f>[1]!Enthalpy($G$57,"TP",$H$57,C149,A149*0.1)</f>
        <v>307.16227558118919</v>
      </c>
      <c r="F149">
        <v>111.21899999999999</v>
      </c>
      <c r="G149">
        <f t="shared" si="11"/>
        <v>729.18163897867851</v>
      </c>
      <c r="H149">
        <f>[1]!Temperature($G$57,"PS",$H$57,S149*0.1,D149)</f>
        <v>150.76853346241751</v>
      </c>
      <c r="I149">
        <f>[1]!Enthalpy($G$57,"TS",$H$57,H149,D149)</f>
        <v>282.35293131181589</v>
      </c>
      <c r="J149">
        <f>G149/([1]!SpeedOfSound($G$57,"PS",$H$57,S149*0.1,D149))</f>
        <v>5.1616811057962497</v>
      </c>
      <c r="K149">
        <f>[1]!Enthalpy($G$57,"TD",$H$57,N149,O149)</f>
        <v>298.260154686551</v>
      </c>
      <c r="L149">
        <f>((E149-K149)*1000)-(0.5*M149^2)</f>
        <v>9.0693174570333213E-7</v>
      </c>
      <c r="M149">
        <f>[1]!SpeedOfSound($G$57,"TS",$H$57,N149,D149)</f>
        <v>133.43253646492116</v>
      </c>
      <c r="N149">
        <v>162.76738124200969</v>
      </c>
      <c r="O149">
        <f>[1]!Density($G$57,"TS",$H$57,N149,D149)</f>
        <v>16.915277691541121</v>
      </c>
      <c r="P149">
        <f>O149*M149*F149*0.000001</f>
        <v>0.25102666682160046</v>
      </c>
      <c r="S149">
        <v>1.5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9777-26F2-44C2-8FB7-C24AD0379938}">
  <sheetPr codeName="Tabelle2"/>
  <dimension ref="A10:O37"/>
  <sheetViews>
    <sheetView zoomScale="55" zoomScaleNormal="55" workbookViewId="0">
      <selection activeCell="G58" sqref="G58"/>
    </sheetView>
  </sheetViews>
  <sheetFormatPr baseColWidth="10" defaultRowHeight="15" x14ac:dyDescent="0.25"/>
  <cols>
    <col min="2" max="2" width="13" bestFit="1" customWidth="1"/>
    <col min="3" max="3" width="13.42578125" bestFit="1" customWidth="1"/>
    <col min="4" max="4" width="14.140625" customWidth="1"/>
    <col min="5" max="5" width="16.28515625" bestFit="1" customWidth="1"/>
    <col min="6" max="6" width="18.85546875" bestFit="1" customWidth="1"/>
    <col min="7" max="7" width="17.85546875" bestFit="1" customWidth="1"/>
    <col min="8" max="8" width="23" bestFit="1" customWidth="1"/>
    <col min="9" max="9" width="21" bestFit="1" customWidth="1"/>
    <col min="10" max="10" width="19" bestFit="1" customWidth="1"/>
    <col min="11" max="11" width="12" bestFit="1" customWidth="1"/>
    <col min="12" max="12" width="37.42578125" bestFit="1" customWidth="1"/>
    <col min="13" max="13" width="37.42578125" customWidth="1"/>
    <col min="14" max="14" width="30.28515625" bestFit="1" customWidth="1"/>
    <col min="15" max="15" width="21.140625" bestFit="1" customWidth="1"/>
  </cols>
  <sheetData>
    <row r="10" spans="1:15" x14ac:dyDescent="0.25">
      <c r="A10" t="s">
        <v>12</v>
      </c>
    </row>
    <row r="11" spans="1:15" x14ac:dyDescent="0.25">
      <c r="A11" t="s">
        <v>1</v>
      </c>
      <c r="B11" t="s">
        <v>11</v>
      </c>
      <c r="C11" t="s">
        <v>10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9</v>
      </c>
      <c r="K11" t="s">
        <v>8</v>
      </c>
      <c r="L11" t="s">
        <v>21</v>
      </c>
      <c r="M11" t="s">
        <v>48</v>
      </c>
      <c r="N11" t="s">
        <v>22</v>
      </c>
      <c r="O11" t="s">
        <v>23</v>
      </c>
    </row>
    <row r="12" spans="1:15" x14ac:dyDescent="0.25">
      <c r="A12">
        <v>50</v>
      </c>
      <c r="B12">
        <v>12.7</v>
      </c>
      <c r="C12">
        <f>D12*2*PI()/60*B12</f>
        <v>3989.8226700590371</v>
      </c>
      <c r="D12">
        <v>3000</v>
      </c>
      <c r="E12">
        <v>6.02</v>
      </c>
      <c r="F12">
        <v>20</v>
      </c>
      <c r="G12">
        <v>0.9748</v>
      </c>
      <c r="H12">
        <v>442</v>
      </c>
      <c r="I12">
        <f>H12*1.293/3600</f>
        <v>0.15875166666666665</v>
      </c>
      <c r="J12">
        <f>(F12+273)*1004*((G12/E12)^(1/3.5)-1)</f>
        <v>-119311.19058034457</v>
      </c>
      <c r="K12">
        <f>C12/(I12*J12)*-100</f>
        <v>21.064643851461621</v>
      </c>
      <c r="L12">
        <v>0.17063999999999999</v>
      </c>
      <c r="M12">
        <v>0.15843969313440698</v>
      </c>
      <c r="N12">
        <f>(E12/6.5)*L12</f>
        <v>0.15803889230769227</v>
      </c>
      <c r="O12">
        <f>N12/I12</f>
        <v>0.99551012991585786</v>
      </c>
    </row>
    <row r="13" spans="1:15" x14ac:dyDescent="0.25">
      <c r="A13">
        <v>45</v>
      </c>
      <c r="B13">
        <v>16.37</v>
      </c>
      <c r="C13">
        <f t="shared" ref="C13:C17" si="0">D13*2*PI()/60*B13</f>
        <v>4628.5084565338429</v>
      </c>
      <c r="D13">
        <v>2700</v>
      </c>
      <c r="E13">
        <v>6.0289999999999999</v>
      </c>
      <c r="F13">
        <v>20</v>
      </c>
      <c r="G13">
        <v>0.97099999999999997</v>
      </c>
      <c r="H13">
        <v>442</v>
      </c>
      <c r="I13">
        <f t="shared" ref="I13:I17" si="1">H13*1.293/3600</f>
        <v>0.15875166666666665</v>
      </c>
      <c r="J13">
        <f t="shared" ref="J13:J17" si="2">(F13+273)*1004*((G13/E13)^(1/3.5)-1)</f>
        <v>-119580.75552719095</v>
      </c>
      <c r="K13">
        <f t="shared" ref="K13:K17" si="3">C13/(I13*J13)*-100</f>
        <v>24.381559187084068</v>
      </c>
      <c r="L13">
        <v>0.17063999999999999</v>
      </c>
      <c r="M13">
        <v>0.15867796444950344</v>
      </c>
      <c r="N13">
        <f t="shared" ref="N13:N37" si="4">(E13/6.5)*L13</f>
        <v>0.15827516307692308</v>
      </c>
      <c r="O13">
        <f t="shared" ref="O13:O37" si="5">N13/I13</f>
        <v>0.99699843409679534</v>
      </c>
    </row>
    <row r="14" spans="1:15" x14ac:dyDescent="0.25">
      <c r="A14">
        <v>40</v>
      </c>
      <c r="B14">
        <v>17.239999999999998</v>
      </c>
      <c r="C14">
        <f t="shared" si="0"/>
        <v>4332.8845878310422</v>
      </c>
      <c r="D14">
        <v>2400</v>
      </c>
      <c r="E14">
        <v>6.03</v>
      </c>
      <c r="F14">
        <v>20</v>
      </c>
      <c r="G14">
        <v>0.97499999999999998</v>
      </c>
      <c r="H14">
        <v>442</v>
      </c>
      <c r="I14">
        <f t="shared" si="1"/>
        <v>0.15875166666666665</v>
      </c>
      <c r="J14">
        <f t="shared" si="2"/>
        <v>-119383.84774200495</v>
      </c>
      <c r="K14">
        <f t="shared" si="3"/>
        <v>22.861949211508815</v>
      </c>
      <c r="L14">
        <v>0.17063999999999999</v>
      </c>
      <c r="M14">
        <v>0.1587044392973895</v>
      </c>
      <c r="N14">
        <f t="shared" si="4"/>
        <v>0.15830141538461537</v>
      </c>
      <c r="O14">
        <f t="shared" si="5"/>
        <v>0.99716380122801052</v>
      </c>
    </row>
    <row r="15" spans="1:15" x14ac:dyDescent="0.25">
      <c r="A15">
        <v>35</v>
      </c>
      <c r="B15">
        <v>18.126999999999999</v>
      </c>
      <c r="C15">
        <f t="shared" si="0"/>
        <v>3986.335502213552</v>
      </c>
      <c r="D15">
        <v>2100</v>
      </c>
      <c r="E15">
        <v>6.08</v>
      </c>
      <c r="F15">
        <v>20</v>
      </c>
      <c r="G15">
        <v>0.97650000000000003</v>
      </c>
      <c r="H15">
        <v>442</v>
      </c>
      <c r="I15">
        <f t="shared" si="1"/>
        <v>0.15875166666666665</v>
      </c>
      <c r="J15">
        <f t="shared" si="2"/>
        <v>-119719.13926345787</v>
      </c>
      <c r="K15">
        <f t="shared" si="3"/>
        <v>20.974516977122732</v>
      </c>
      <c r="L15">
        <v>0.17063999999999999</v>
      </c>
      <c r="M15">
        <v>0.16002824730574647</v>
      </c>
      <c r="N15">
        <f t="shared" si="4"/>
        <v>0.15961403076923075</v>
      </c>
      <c r="O15">
        <f t="shared" si="5"/>
        <v>1.0054321577887735</v>
      </c>
    </row>
    <row r="16" spans="1:15" x14ac:dyDescent="0.25">
      <c r="A16">
        <v>30</v>
      </c>
      <c r="B16">
        <v>19.042000000000002</v>
      </c>
      <c r="C16">
        <f t="shared" si="0"/>
        <v>3589.3324385794103</v>
      </c>
      <c r="D16">
        <v>1800</v>
      </c>
      <c r="E16">
        <v>6.0389999999999997</v>
      </c>
      <c r="F16">
        <v>20</v>
      </c>
      <c r="G16">
        <v>0.97799999999999998</v>
      </c>
      <c r="H16">
        <v>442</v>
      </c>
      <c r="I16">
        <f t="shared" si="1"/>
        <v>0.15875166666666665</v>
      </c>
      <c r="J16">
        <f t="shared" si="2"/>
        <v>-119304.88687049896</v>
      </c>
      <c r="K16">
        <f t="shared" si="3"/>
        <v>18.951219298398421</v>
      </c>
      <c r="L16">
        <v>0.17063999999999999</v>
      </c>
      <c r="M16">
        <v>0.15894271524421147</v>
      </c>
      <c r="N16">
        <f t="shared" si="4"/>
        <v>0.15853768615384614</v>
      </c>
      <c r="O16">
        <f t="shared" si="5"/>
        <v>0.99865210540894789</v>
      </c>
    </row>
    <row r="17" spans="1:15" x14ac:dyDescent="0.25">
      <c r="A17">
        <v>20</v>
      </c>
      <c r="B17">
        <v>20.77</v>
      </c>
      <c r="C17">
        <f t="shared" si="0"/>
        <v>2610.0351766024</v>
      </c>
      <c r="D17">
        <v>1200</v>
      </c>
      <c r="E17">
        <v>6.04</v>
      </c>
      <c r="F17">
        <v>20</v>
      </c>
      <c r="G17">
        <v>0.98299999999999998</v>
      </c>
      <c r="H17">
        <v>442</v>
      </c>
      <c r="I17">
        <f t="shared" si="1"/>
        <v>0.15875166666666665</v>
      </c>
      <c r="J17">
        <f t="shared" si="2"/>
        <v>-119058.20669467028</v>
      </c>
      <c r="K17">
        <f t="shared" si="3"/>
        <v>13.809206701803417</v>
      </c>
      <c r="L17">
        <v>0.17063999999999999</v>
      </c>
      <c r="M17">
        <v>0.15896919060672846</v>
      </c>
      <c r="N17">
        <f t="shared" si="4"/>
        <v>0.15856393846153843</v>
      </c>
      <c r="O17">
        <f t="shared" si="5"/>
        <v>0.99881747254016306</v>
      </c>
    </row>
    <row r="19" spans="1:15" x14ac:dyDescent="0.25">
      <c r="A19" t="s">
        <v>15</v>
      </c>
    </row>
    <row r="20" spans="1:15" x14ac:dyDescent="0.25">
      <c r="A20" t="s">
        <v>1</v>
      </c>
      <c r="B20" t="s">
        <v>11</v>
      </c>
      <c r="C20" t="s">
        <v>10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9</v>
      </c>
      <c r="K20" t="s">
        <v>8</v>
      </c>
      <c r="L20" t="s">
        <v>18</v>
      </c>
      <c r="M20" t="s">
        <v>48</v>
      </c>
      <c r="N20" t="s">
        <v>19</v>
      </c>
    </row>
    <row r="21" spans="1:15" x14ac:dyDescent="0.25">
      <c r="A21">
        <v>50</v>
      </c>
      <c r="B21">
        <v>8.81</v>
      </c>
      <c r="C21">
        <f>D21*2*PI()/60*B21</f>
        <v>2767.7431278126082</v>
      </c>
      <c r="D21">
        <v>3000</v>
      </c>
      <c r="E21">
        <v>4.9320000000000004</v>
      </c>
      <c r="F21">
        <v>20</v>
      </c>
      <c r="G21">
        <v>0.97299999999999998</v>
      </c>
      <c r="H21">
        <v>360</v>
      </c>
      <c r="I21">
        <f>H21*1.293/3600</f>
        <v>0.1293</v>
      </c>
      <c r="J21">
        <f>(F21+273)*1004*((G21/E21)^(1/3.5)-1)</f>
        <v>-109160.6334553471</v>
      </c>
      <c r="K21">
        <f>C21/(I21*J21)*-100</f>
        <v>19.609260186809447</v>
      </c>
      <c r="L21">
        <v>0.17063999999999999</v>
      </c>
      <c r="M21">
        <v>0.12966608154728504</v>
      </c>
      <c r="N21">
        <f t="shared" si="4"/>
        <v>0.12947638153846155</v>
      </c>
      <c r="O21">
        <f t="shared" si="5"/>
        <v>1.0013641263608783</v>
      </c>
    </row>
    <row r="22" spans="1:15" x14ac:dyDescent="0.25">
      <c r="A22">
        <v>45</v>
      </c>
      <c r="B22">
        <v>11.397</v>
      </c>
      <c r="C22">
        <f t="shared" ref="C22:C26" si="6">D22*2*PI()/60*B22</f>
        <v>3222.4258325666588</v>
      </c>
      <c r="D22">
        <v>2700</v>
      </c>
      <c r="E22">
        <v>4.9279999999999999</v>
      </c>
      <c r="F22">
        <v>20</v>
      </c>
      <c r="G22">
        <v>0.96899999999999997</v>
      </c>
      <c r="H22">
        <v>360</v>
      </c>
      <c r="I22">
        <f t="shared" ref="I22:I26" si="7">H22*1.293/3600</f>
        <v>0.1293</v>
      </c>
      <c r="J22">
        <f t="shared" ref="J22:J26" si="8">(F22+273)*1004*((G22/E22)^(1/3.5)-1)</f>
        <v>-109335.41889189732</v>
      </c>
      <c r="K22">
        <f t="shared" ref="K22:K26" si="9">C22/(I22*J22)*-100</f>
        <v>22.794156847538147</v>
      </c>
      <c r="L22">
        <v>0.17063999999999999</v>
      </c>
      <c r="M22">
        <v>0.12956040869840363</v>
      </c>
      <c r="N22">
        <f t="shared" si="4"/>
        <v>0.1293713723076923</v>
      </c>
      <c r="O22">
        <f t="shared" si="5"/>
        <v>1.0005519900053543</v>
      </c>
    </row>
    <row r="23" spans="1:15" x14ac:dyDescent="0.25">
      <c r="A23">
        <v>40</v>
      </c>
      <c r="B23">
        <v>12.186</v>
      </c>
      <c r="C23">
        <f t="shared" si="6"/>
        <v>3062.6758461316176</v>
      </c>
      <c r="D23">
        <v>2400</v>
      </c>
      <c r="E23">
        <v>4.9279999999999999</v>
      </c>
      <c r="F23">
        <v>20</v>
      </c>
      <c r="G23">
        <v>0.9667</v>
      </c>
      <c r="H23">
        <v>360</v>
      </c>
      <c r="I23">
        <f t="shared" si="7"/>
        <v>0.1293</v>
      </c>
      <c r="J23">
        <f t="shared" si="8"/>
        <v>-109460.87518175556</v>
      </c>
      <c r="K23">
        <f t="shared" si="9"/>
        <v>21.639319161120184</v>
      </c>
      <c r="L23">
        <v>0.17063999999999999</v>
      </c>
      <c r="M23">
        <v>0.12956040869840363</v>
      </c>
      <c r="N23">
        <f t="shared" si="4"/>
        <v>0.1293713723076923</v>
      </c>
      <c r="O23">
        <f t="shared" si="5"/>
        <v>1.0005519900053543</v>
      </c>
    </row>
    <row r="24" spans="1:15" x14ac:dyDescent="0.25">
      <c r="A24">
        <v>35</v>
      </c>
      <c r="B24">
        <v>12.87</v>
      </c>
      <c r="C24">
        <f t="shared" si="6"/>
        <v>2830.2608216190442</v>
      </c>
      <c r="D24">
        <v>2100</v>
      </c>
      <c r="E24">
        <v>4.93</v>
      </c>
      <c r="F24">
        <v>20</v>
      </c>
      <c r="G24">
        <v>0.96899999999999997</v>
      </c>
      <c r="H24">
        <v>360</v>
      </c>
      <c r="I24">
        <f t="shared" si="7"/>
        <v>0.1293</v>
      </c>
      <c r="J24">
        <f t="shared" si="8"/>
        <v>-109356.84611501711</v>
      </c>
      <c r="K24">
        <f t="shared" si="9"/>
        <v>20.016215042403864</v>
      </c>
      <c r="L24">
        <v>0.17063999999999999</v>
      </c>
      <c r="M24">
        <v>0.12961324501970406</v>
      </c>
      <c r="N24">
        <f t="shared" si="4"/>
        <v>0.12942387692307691</v>
      </c>
      <c r="O24">
        <f t="shared" si="5"/>
        <v>1.0009580581831161</v>
      </c>
    </row>
    <row r="25" spans="1:15" x14ac:dyDescent="0.25">
      <c r="A25">
        <v>30</v>
      </c>
      <c r="B25">
        <v>13.55</v>
      </c>
      <c r="C25">
        <f t="shared" si="6"/>
        <v>2554.1148273685017</v>
      </c>
      <c r="D25">
        <v>1800</v>
      </c>
      <c r="E25">
        <v>4.93</v>
      </c>
      <c r="F25">
        <v>20</v>
      </c>
      <c r="G25">
        <v>0.96899999999999997</v>
      </c>
      <c r="H25">
        <v>360</v>
      </c>
      <c r="I25">
        <f t="shared" si="7"/>
        <v>0.1293</v>
      </c>
      <c r="J25">
        <f t="shared" si="8"/>
        <v>-109356.84611501711</v>
      </c>
      <c r="K25">
        <f t="shared" si="9"/>
        <v>18.063251003967522</v>
      </c>
      <c r="L25">
        <v>0.17063999999999999</v>
      </c>
      <c r="M25">
        <v>0.12961324501970406</v>
      </c>
      <c r="N25">
        <f t="shared" si="4"/>
        <v>0.12942387692307691</v>
      </c>
      <c r="O25">
        <f t="shared" si="5"/>
        <v>1.0009580581831161</v>
      </c>
    </row>
    <row r="26" spans="1:15" x14ac:dyDescent="0.25">
      <c r="A26">
        <v>20</v>
      </c>
      <c r="B26">
        <v>15.16</v>
      </c>
      <c r="C26">
        <f t="shared" si="6"/>
        <v>1905.0617851368506</v>
      </c>
      <c r="D26">
        <v>1200</v>
      </c>
      <c r="E26">
        <v>4.9269999999999996</v>
      </c>
      <c r="F26">
        <v>20</v>
      </c>
      <c r="G26">
        <v>0.97199999999999998</v>
      </c>
      <c r="H26">
        <v>360</v>
      </c>
      <c r="I26">
        <f t="shared" si="7"/>
        <v>0.1293</v>
      </c>
      <c r="J26">
        <f t="shared" si="8"/>
        <v>-109161.37222991155</v>
      </c>
      <c r="K26">
        <f t="shared" si="9"/>
        <v>13.49713382729071</v>
      </c>
      <c r="L26">
        <v>0.17063999999999999</v>
      </c>
      <c r="M26">
        <v>0.12953399061510928</v>
      </c>
      <c r="N26">
        <f t="shared" si="4"/>
        <v>0.12934511999999998</v>
      </c>
      <c r="O26">
        <f t="shared" si="5"/>
        <v>1.0003489559164731</v>
      </c>
    </row>
    <row r="30" spans="1:15" x14ac:dyDescent="0.25">
      <c r="A30" t="s">
        <v>13</v>
      </c>
    </row>
    <row r="31" spans="1:15" x14ac:dyDescent="0.25">
      <c r="A31" t="s">
        <v>1</v>
      </c>
      <c r="B31" t="s">
        <v>11</v>
      </c>
      <c r="C31" t="s">
        <v>10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9</v>
      </c>
      <c r="K31" t="s">
        <v>8</v>
      </c>
      <c r="L31" t="s">
        <v>18</v>
      </c>
      <c r="M31" t="s">
        <v>48</v>
      </c>
      <c r="N31" t="s">
        <v>19</v>
      </c>
    </row>
    <row r="32" spans="1:15" x14ac:dyDescent="0.25">
      <c r="A32">
        <v>50</v>
      </c>
      <c r="B32">
        <v>7.19</v>
      </c>
      <c r="C32">
        <f>D32*2*PI()/60*B32</f>
        <v>2258.8051179310614</v>
      </c>
      <c r="D32">
        <v>3000</v>
      </c>
      <c r="E32">
        <v>3.93</v>
      </c>
      <c r="F32">
        <v>20</v>
      </c>
      <c r="G32">
        <v>0.97</v>
      </c>
      <c r="H32">
        <v>280</v>
      </c>
      <c r="I32">
        <f>H32*1.293/3600</f>
        <v>0.10056666666666665</v>
      </c>
      <c r="J32">
        <f>(F32+273)*1004*((G32/E32)^(1/3.5)-1)</f>
        <v>-96931.822039199891</v>
      </c>
      <c r="K32">
        <f>C32/(I32*J32)*-100</f>
        <v>23.171723166347665</v>
      </c>
      <c r="L32">
        <v>0.17063999999999999</v>
      </c>
      <c r="M32">
        <v>0.10322084147624393</v>
      </c>
      <c r="N32">
        <f t="shared" si="4"/>
        <v>0.10317156923076923</v>
      </c>
      <c r="O32">
        <f t="shared" si="5"/>
        <v>1.0259022462456338</v>
      </c>
    </row>
    <row r="33" spans="1:15" x14ac:dyDescent="0.25">
      <c r="A33">
        <v>45</v>
      </c>
      <c r="B33">
        <v>7.62</v>
      </c>
      <c r="C33">
        <f t="shared" ref="C33:C37" si="10">D33*2*PI()/60*B33</f>
        <v>2154.5042418318803</v>
      </c>
      <c r="D33">
        <v>2700</v>
      </c>
      <c r="E33">
        <v>3.93</v>
      </c>
      <c r="F33">
        <v>20</v>
      </c>
      <c r="G33">
        <v>0.96799999999999997</v>
      </c>
      <c r="H33">
        <v>280</v>
      </c>
      <c r="I33">
        <f t="shared" ref="I33:I37" si="11">H33*1.293/3600</f>
        <v>0.10056666666666665</v>
      </c>
      <c r="J33">
        <f t="shared" ref="J33:J37" si="12">(F33+273)*1004*((G33/E33)^(1/3.5)-1)</f>
        <v>-97048.102211489721</v>
      </c>
      <c r="K33">
        <f t="shared" ref="K33:K37" si="13">C33/(I33*J33)*-100</f>
        <v>22.075281528813104</v>
      </c>
      <c r="L33">
        <v>0.17063999999999999</v>
      </c>
      <c r="M33">
        <v>0.10322084147624393</v>
      </c>
      <c r="N33">
        <f t="shared" si="4"/>
        <v>0.10317156923076923</v>
      </c>
      <c r="O33">
        <f t="shared" si="5"/>
        <v>1.0259022462456338</v>
      </c>
    </row>
    <row r="34" spans="1:15" x14ac:dyDescent="0.25">
      <c r="A34">
        <v>40</v>
      </c>
      <c r="B34">
        <v>8.08</v>
      </c>
      <c r="C34">
        <f t="shared" si="10"/>
        <v>2030.7254912804424</v>
      </c>
      <c r="D34">
        <v>2400</v>
      </c>
      <c r="E34">
        <v>3.93</v>
      </c>
      <c r="F34">
        <v>20</v>
      </c>
      <c r="G34">
        <v>0.96599999999999997</v>
      </c>
      <c r="H34">
        <v>280</v>
      </c>
      <c r="I34">
        <f t="shared" si="11"/>
        <v>0.10056666666666665</v>
      </c>
      <c r="J34">
        <f t="shared" si="12"/>
        <v>-97164.554116556887</v>
      </c>
      <c r="K34">
        <f t="shared" si="13"/>
        <v>20.782093908697885</v>
      </c>
      <c r="L34">
        <v>0.17063999999999999</v>
      </c>
      <c r="M34">
        <v>0.10322084147624393</v>
      </c>
      <c r="N34">
        <f t="shared" si="4"/>
        <v>0.10317156923076923</v>
      </c>
      <c r="O34">
        <f t="shared" si="5"/>
        <v>1.0259022462456338</v>
      </c>
    </row>
    <row r="35" spans="1:15" x14ac:dyDescent="0.25">
      <c r="A35">
        <v>35</v>
      </c>
      <c r="B35">
        <v>8.5500000000000007</v>
      </c>
      <c r="C35">
        <f t="shared" si="10"/>
        <v>1880.2432031734913</v>
      </c>
      <c r="D35">
        <v>2100</v>
      </c>
      <c r="E35">
        <v>3.9340000000000002</v>
      </c>
      <c r="F35">
        <v>20</v>
      </c>
      <c r="G35">
        <v>0.96199999999999997</v>
      </c>
      <c r="H35">
        <v>280</v>
      </c>
      <c r="I35">
        <f t="shared" si="11"/>
        <v>0.10056666666666665</v>
      </c>
      <c r="J35">
        <f t="shared" si="12"/>
        <v>-97455.160700588283</v>
      </c>
      <c r="K35">
        <f t="shared" si="13"/>
        <v>19.18470519918996</v>
      </c>
      <c r="L35">
        <v>0.17063999999999999</v>
      </c>
      <c r="M35">
        <v>0.10332630829544966</v>
      </c>
      <c r="N35">
        <f t="shared" si="4"/>
        <v>0.10327657846153845</v>
      </c>
      <c r="O35">
        <f t="shared" si="5"/>
        <v>1.0269464215598787</v>
      </c>
    </row>
    <row r="36" spans="1:15" x14ac:dyDescent="0.25">
      <c r="A36">
        <v>30</v>
      </c>
      <c r="B36">
        <v>9.0299999999999994</v>
      </c>
      <c r="C36">
        <f t="shared" si="10"/>
        <v>1702.1148997149496</v>
      </c>
      <c r="D36">
        <v>1800</v>
      </c>
      <c r="E36">
        <v>3.9329999999999998</v>
      </c>
      <c r="F36">
        <v>20</v>
      </c>
      <c r="G36">
        <v>0.96399999999999997</v>
      </c>
      <c r="H36">
        <v>280</v>
      </c>
      <c r="I36">
        <f t="shared" si="11"/>
        <v>0.10056666666666665</v>
      </c>
      <c r="J36">
        <f t="shared" si="12"/>
        <v>-97324.099685516965</v>
      </c>
      <c r="K36">
        <f t="shared" si="13"/>
        <v>17.390594274624114</v>
      </c>
      <c r="L36">
        <v>0.17063999999999999</v>
      </c>
      <c r="M36">
        <v>0.10329994151314884</v>
      </c>
      <c r="N36">
        <f t="shared" si="4"/>
        <v>0.10325032615384615</v>
      </c>
      <c r="O36">
        <f t="shared" si="5"/>
        <v>1.0266853777313174</v>
      </c>
    </row>
    <row r="37" spans="1:15" x14ac:dyDescent="0.25">
      <c r="A37">
        <v>20</v>
      </c>
      <c r="B37">
        <v>9.99</v>
      </c>
      <c r="C37">
        <f t="shared" si="10"/>
        <v>1255.3804243744814</v>
      </c>
      <c r="D37">
        <v>1200</v>
      </c>
      <c r="E37">
        <v>3.9340000000000002</v>
      </c>
      <c r="F37">
        <v>20</v>
      </c>
      <c r="G37">
        <v>0.96799999999999997</v>
      </c>
      <c r="H37">
        <v>280</v>
      </c>
      <c r="I37">
        <f t="shared" si="11"/>
        <v>0.10056666666666665</v>
      </c>
      <c r="J37">
        <f t="shared" si="12"/>
        <v>-97105.389021544514</v>
      </c>
      <c r="K37">
        <f t="shared" si="13"/>
        <v>12.855174147002746</v>
      </c>
      <c r="L37">
        <v>0.17063999999999999</v>
      </c>
      <c r="M37">
        <v>0.10332630829544966</v>
      </c>
      <c r="N37">
        <f t="shared" si="4"/>
        <v>0.10327657846153845</v>
      </c>
      <c r="O37">
        <f t="shared" si="5"/>
        <v>1.0269464215598787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3CB3-680E-43F0-A7CD-78F4FB0E29E1}">
  <sheetPr codeName="Tabelle3"/>
  <dimension ref="A6:D14"/>
  <sheetViews>
    <sheetView zoomScale="85" zoomScaleNormal="85" workbookViewId="0">
      <selection activeCell="Y16" sqref="Y16"/>
    </sheetView>
  </sheetViews>
  <sheetFormatPr baseColWidth="10" defaultRowHeight="15" x14ac:dyDescent="0.25"/>
  <cols>
    <col min="1" max="1" width="14.5703125" bestFit="1" customWidth="1"/>
  </cols>
  <sheetData>
    <row r="6" spans="1:4" x14ac:dyDescent="0.25">
      <c r="A6" t="s">
        <v>16</v>
      </c>
      <c r="C6" t="s">
        <v>17</v>
      </c>
    </row>
    <row r="7" spans="1:4" x14ac:dyDescent="0.25">
      <c r="A7" t="s">
        <v>1</v>
      </c>
      <c r="C7" t="s">
        <v>1</v>
      </c>
    </row>
    <row r="8" spans="1:4" x14ac:dyDescent="0.25">
      <c r="A8">
        <v>3000</v>
      </c>
      <c r="B8">
        <f>Measurement_130423!K12</f>
        <v>21.064643851461621</v>
      </c>
      <c r="C8">
        <v>3000</v>
      </c>
      <c r="D8">
        <f>Measurement_170323!O15</f>
        <v>24.993453532325166</v>
      </c>
    </row>
    <row r="9" spans="1:4" x14ac:dyDescent="0.25">
      <c r="A9">
        <v>2700</v>
      </c>
      <c r="B9">
        <f>Measurement_130423!K13</f>
        <v>24.381559187084068</v>
      </c>
      <c r="C9">
        <v>2700</v>
      </c>
      <c r="D9">
        <f>Measurement_170323!O16</f>
        <v>24.417946378620311</v>
      </c>
    </row>
    <row r="10" spans="1:4" x14ac:dyDescent="0.25">
      <c r="A10">
        <v>2400</v>
      </c>
      <c r="B10">
        <f>Measurement_130423!K14</f>
        <v>22.861949211508815</v>
      </c>
      <c r="C10">
        <v>2400</v>
      </c>
      <c r="D10">
        <f>Measurement_170323!O17</f>
        <v>22.888741655918835</v>
      </c>
    </row>
    <row r="11" spans="1:4" x14ac:dyDescent="0.25">
      <c r="A11">
        <v>2100</v>
      </c>
      <c r="B11">
        <f>Measurement_130423!K15</f>
        <v>20.974516977122732</v>
      </c>
      <c r="C11">
        <v>2100</v>
      </c>
      <c r="D11">
        <f>Measurement_170323!O18</f>
        <v>21.006011110227238</v>
      </c>
    </row>
    <row r="12" spans="1:4" x14ac:dyDescent="0.25">
      <c r="A12">
        <v>1800</v>
      </c>
      <c r="B12">
        <f>Measurement_130423!K16</f>
        <v>18.951219298398421</v>
      </c>
      <c r="C12">
        <v>1800</v>
      </c>
      <c r="D12">
        <f>Measurement_170323!O19</f>
        <v>18.745090149243872</v>
      </c>
    </row>
    <row r="13" spans="1:4" x14ac:dyDescent="0.25">
      <c r="A13">
        <v>1200</v>
      </c>
      <c r="B13">
        <f>Measurement_130423!K17</f>
        <v>13.809206701803417</v>
      </c>
      <c r="C13">
        <v>1500</v>
      </c>
      <c r="D13">
        <f>Measurement_170323!O20</f>
        <v>16.360846226752329</v>
      </c>
    </row>
    <row r="14" spans="1:4" x14ac:dyDescent="0.25">
      <c r="C14">
        <v>1200</v>
      </c>
      <c r="D14">
        <f>Measurement_170323!O21</f>
        <v>13.812171688916539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Measurement_170323</vt:lpstr>
      <vt:lpstr>Measurement_130423</vt:lpstr>
      <vt:lpstr>Comparison</vt:lpstr>
    </vt:vector>
  </TitlesOfParts>
  <Company>Ostbayerische Technische Hochschule Amberg-Weiden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2023-03-17T10:35:42Z</dcterms:created>
  <dcterms:modified xsi:type="dcterms:W3CDTF">2023-06-02T08:20:08Z</dcterms:modified>
</cp:coreProperties>
</file>