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Appendices\"/>
    </mc:Choice>
  </mc:AlternateContent>
  <xr:revisionPtr revIDLastSave="0" documentId="13_ncr:1_{DFEDA63B-849E-4991-ABDE-0667CF5F82A8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Info" sheetId="1" r:id="rId1"/>
    <sheet name="Population" sheetId="7" r:id="rId2"/>
    <sheet name="MDER (year)" sheetId="6" r:id="rId3"/>
    <sheet name="MDER (day)" sheetId="2" r:id="rId4"/>
    <sheet name="SSPPopSexAge" sheetId="3" r:id="rId5"/>
    <sheet name="Map" sheetId="5" r:id="rId6"/>
  </sheets>
  <definedNames>
    <definedName name="_xlnm._FilterDatabase" localSheetId="3" hidden="1">'MDER (day)'!$F$2:$H$23</definedName>
    <definedName name="_xlnm._FilterDatabase" localSheetId="4" hidden="1">SSPPopSexAge!$A$1:$R$253</definedName>
    <definedName name="MDER">'MDER (day)'!$F$2:$H$23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60" i="3" l="1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D13" i="7"/>
  <c r="D29" i="7"/>
  <c r="E15" i="7"/>
  <c r="E31" i="7"/>
  <c r="F13" i="7"/>
  <c r="F29" i="7"/>
  <c r="G15" i="7"/>
  <c r="G31" i="7"/>
  <c r="H13" i="7"/>
  <c r="H29" i="7"/>
  <c r="I15" i="7"/>
  <c r="I31" i="7"/>
  <c r="J13" i="7"/>
  <c r="J29" i="7"/>
  <c r="K15" i="7"/>
  <c r="K31" i="7"/>
  <c r="F8" i="7"/>
  <c r="G14" i="7"/>
  <c r="H24" i="7"/>
  <c r="I30" i="7"/>
  <c r="K10" i="7"/>
  <c r="D6" i="7"/>
  <c r="D22" i="7"/>
  <c r="E4" i="7"/>
  <c r="E20" i="7"/>
  <c r="F3" i="7"/>
  <c r="F18" i="7"/>
  <c r="F34" i="7"/>
  <c r="G16" i="7"/>
  <c r="G32" i="7"/>
  <c r="H14" i="7"/>
  <c r="H30" i="7"/>
  <c r="I12" i="7"/>
  <c r="I28" i="7"/>
  <c r="J10" i="7"/>
  <c r="J26" i="7"/>
  <c r="K8" i="7"/>
  <c r="K24" i="7"/>
  <c r="F28" i="7"/>
  <c r="H20" i="7"/>
  <c r="J4" i="7"/>
  <c r="K18" i="7"/>
  <c r="D15" i="7"/>
  <c r="D31" i="7"/>
  <c r="E13" i="7"/>
  <c r="E29" i="7"/>
  <c r="F15" i="7"/>
  <c r="F31" i="7"/>
  <c r="G13" i="7"/>
  <c r="G29" i="7"/>
  <c r="H15" i="7"/>
  <c r="H31" i="7"/>
  <c r="I13" i="7"/>
  <c r="I29" i="7"/>
  <c r="J15" i="7"/>
  <c r="J31" i="7"/>
  <c r="K13" i="7"/>
  <c r="K29" i="7"/>
  <c r="D20" i="7"/>
  <c r="E3" i="7"/>
  <c r="E18" i="7"/>
  <c r="F12" i="7"/>
  <c r="G18" i="7"/>
  <c r="H28" i="7"/>
  <c r="J16" i="7"/>
  <c r="K26" i="7"/>
  <c r="C13" i="7"/>
  <c r="C29" i="7"/>
  <c r="C10" i="7"/>
  <c r="C26" i="7"/>
  <c r="C11" i="7"/>
  <c r="C27" i="7"/>
  <c r="C12" i="7"/>
  <c r="C28" i="7"/>
  <c r="H268" i="3"/>
  <c r="H284" i="3"/>
  <c r="H300" i="3"/>
  <c r="H316" i="3"/>
  <c r="H332" i="3"/>
  <c r="H348" i="3"/>
  <c r="H364" i="3"/>
  <c r="H380" i="3"/>
  <c r="H396" i="3"/>
  <c r="H412" i="3"/>
  <c r="H428" i="3"/>
  <c r="H444" i="3"/>
  <c r="H460" i="3"/>
  <c r="H476" i="3"/>
  <c r="H492" i="3"/>
  <c r="H508" i="3"/>
  <c r="H524" i="3"/>
  <c r="H540" i="3"/>
  <c r="H556" i="3"/>
  <c r="H572" i="3"/>
  <c r="H588" i="3"/>
  <c r="H604" i="3"/>
  <c r="H620" i="3"/>
  <c r="H636" i="3"/>
  <c r="H652" i="3"/>
  <c r="H668" i="3"/>
  <c r="H684" i="3"/>
  <c r="H700" i="3"/>
  <c r="H716" i="3"/>
  <c r="H732" i="3"/>
  <c r="H748" i="3"/>
  <c r="H764" i="3"/>
  <c r="H273" i="3"/>
  <c r="H289" i="3"/>
  <c r="H305" i="3"/>
  <c r="H321" i="3"/>
  <c r="H337" i="3"/>
  <c r="H353" i="3"/>
  <c r="H369" i="3"/>
  <c r="H385" i="3"/>
  <c r="H401" i="3"/>
  <c r="H417" i="3"/>
  <c r="H433" i="3"/>
  <c r="H449" i="3"/>
  <c r="H465" i="3"/>
  <c r="H481" i="3"/>
  <c r="H497" i="3"/>
  <c r="H513" i="3"/>
  <c r="H529" i="3"/>
  <c r="H545" i="3"/>
  <c r="H561" i="3"/>
  <c r="H577" i="3"/>
  <c r="H593" i="3"/>
  <c r="D2" i="7"/>
  <c r="D17" i="7"/>
  <c r="D33" i="7"/>
  <c r="E19" i="7"/>
  <c r="F2" i="7"/>
  <c r="F17" i="7"/>
  <c r="F33" i="7"/>
  <c r="G19" i="7"/>
  <c r="H2" i="7"/>
  <c r="H17" i="7"/>
  <c r="H33" i="7"/>
  <c r="I19" i="7"/>
  <c r="J2" i="7"/>
  <c r="J17" i="7"/>
  <c r="J33" i="7"/>
  <c r="K19" i="7"/>
  <c r="D8" i="7"/>
  <c r="F16" i="7"/>
  <c r="G22" i="7"/>
  <c r="H32" i="7"/>
  <c r="J8" i="7"/>
  <c r="K22" i="7"/>
  <c r="D10" i="7"/>
  <c r="D26" i="7"/>
  <c r="E8" i="7"/>
  <c r="E24" i="7"/>
  <c r="F6" i="7"/>
  <c r="F22" i="7"/>
  <c r="G4" i="7"/>
  <c r="G20" i="7"/>
  <c r="H3" i="7"/>
  <c r="H18" i="7"/>
  <c r="H34" i="7"/>
  <c r="I16" i="7"/>
  <c r="I32" i="7"/>
  <c r="J14" i="7"/>
  <c r="J30" i="7"/>
  <c r="K12" i="7"/>
  <c r="K28" i="7"/>
  <c r="G10" i="7"/>
  <c r="I3" i="7"/>
  <c r="J12" i="7"/>
  <c r="K30" i="7"/>
  <c r="D19" i="7"/>
  <c r="E2" i="7"/>
  <c r="E17" i="7"/>
  <c r="E33" i="7"/>
  <c r="F19" i="7"/>
  <c r="G2" i="7"/>
  <c r="G17" i="7"/>
  <c r="G33" i="7"/>
  <c r="H19" i="7"/>
  <c r="I2" i="7"/>
  <c r="I17" i="7"/>
  <c r="I33" i="7"/>
  <c r="J19" i="7"/>
  <c r="K2" i="7"/>
  <c r="K17" i="7"/>
  <c r="K33" i="7"/>
  <c r="D24" i="7"/>
  <c r="E6" i="7"/>
  <c r="E22" i="7"/>
  <c r="F20" i="7"/>
  <c r="G30" i="7"/>
  <c r="I10" i="7"/>
  <c r="J24" i="7"/>
  <c r="C2" i="7"/>
  <c r="C17" i="7"/>
  <c r="C33" i="7"/>
  <c r="C14" i="7"/>
  <c r="C30" i="7"/>
  <c r="C15" i="7"/>
  <c r="C31" i="7"/>
  <c r="C16" i="7"/>
  <c r="C32" i="7"/>
  <c r="H272" i="3"/>
  <c r="H288" i="3"/>
  <c r="H304" i="3"/>
  <c r="H320" i="3"/>
  <c r="H336" i="3"/>
  <c r="H352" i="3"/>
  <c r="H368" i="3"/>
  <c r="H384" i="3"/>
  <c r="H400" i="3"/>
  <c r="H416" i="3"/>
  <c r="H432" i="3"/>
  <c r="H448" i="3"/>
  <c r="H464" i="3"/>
  <c r="H480" i="3"/>
  <c r="H496" i="3"/>
  <c r="H512" i="3"/>
  <c r="H528" i="3"/>
  <c r="H544" i="3"/>
  <c r="H560" i="3"/>
  <c r="H576" i="3"/>
  <c r="H592" i="3"/>
  <c r="H608" i="3"/>
  <c r="H624" i="3"/>
  <c r="H640" i="3"/>
  <c r="H656" i="3"/>
  <c r="H672" i="3"/>
  <c r="H688" i="3"/>
  <c r="H704" i="3"/>
  <c r="H720" i="3"/>
  <c r="H736" i="3"/>
  <c r="H752" i="3"/>
  <c r="H261" i="3"/>
  <c r="H277" i="3"/>
  <c r="H293" i="3"/>
  <c r="H309" i="3"/>
  <c r="H325" i="3"/>
  <c r="H341" i="3"/>
  <c r="H357" i="3"/>
  <c r="H373" i="3"/>
  <c r="H389" i="3"/>
  <c r="H405" i="3"/>
  <c r="H421" i="3"/>
  <c r="H437" i="3"/>
  <c r="H453" i="3"/>
  <c r="H469" i="3"/>
  <c r="H485" i="3"/>
  <c r="H501" i="3"/>
  <c r="H517" i="3"/>
  <c r="H533" i="3"/>
  <c r="H549" i="3"/>
  <c r="H565" i="3"/>
  <c r="H581" i="3"/>
  <c r="D21" i="7"/>
  <c r="E23" i="7"/>
  <c r="F21" i="7"/>
  <c r="G23" i="7"/>
  <c r="H21" i="7"/>
  <c r="I23" i="7"/>
  <c r="J21" i="7"/>
  <c r="K23" i="7"/>
  <c r="F24" i="7"/>
  <c r="I6" i="7"/>
  <c r="K34" i="7"/>
  <c r="D30" i="7"/>
  <c r="E28" i="7"/>
  <c r="F26" i="7"/>
  <c r="G24" i="7"/>
  <c r="H22" i="7"/>
  <c r="I20" i="7"/>
  <c r="J18" i="7"/>
  <c r="K16" i="7"/>
  <c r="G26" i="7"/>
  <c r="J28" i="7"/>
  <c r="D23" i="7"/>
  <c r="E21" i="7"/>
  <c r="F23" i="7"/>
  <c r="G21" i="7"/>
  <c r="H23" i="7"/>
  <c r="I21" i="7"/>
  <c r="J23" i="7"/>
  <c r="K21" i="7"/>
  <c r="D28" i="7"/>
  <c r="E30" i="7"/>
  <c r="H8" i="7"/>
  <c r="K3" i="7"/>
  <c r="C21" i="7"/>
  <c r="C18" i="7"/>
  <c r="C19" i="7"/>
  <c r="C20" i="7"/>
  <c r="H276" i="3"/>
  <c r="H308" i="3"/>
  <c r="H340" i="3"/>
  <c r="H372" i="3"/>
  <c r="H404" i="3"/>
  <c r="H436" i="3"/>
  <c r="H468" i="3"/>
  <c r="H500" i="3"/>
  <c r="H532" i="3"/>
  <c r="H564" i="3"/>
  <c r="H596" i="3"/>
  <c r="H628" i="3"/>
  <c r="H660" i="3"/>
  <c r="H692" i="3"/>
  <c r="H724" i="3"/>
  <c r="H756" i="3"/>
  <c r="H281" i="3"/>
  <c r="H313" i="3"/>
  <c r="H345" i="3"/>
  <c r="H377" i="3"/>
  <c r="H409" i="3"/>
  <c r="H441" i="3"/>
  <c r="H473" i="3"/>
  <c r="H505" i="3"/>
  <c r="H537" i="3"/>
  <c r="H569" i="3"/>
  <c r="H597" i="3"/>
  <c r="H613" i="3"/>
  <c r="H629" i="3"/>
  <c r="H645" i="3"/>
  <c r="H661" i="3"/>
  <c r="H677" i="3"/>
  <c r="H693" i="3"/>
  <c r="H709" i="3"/>
  <c r="H725" i="3"/>
  <c r="H741" i="3"/>
  <c r="H757" i="3"/>
  <c r="H266" i="3"/>
  <c r="H282" i="3"/>
  <c r="H298" i="3"/>
  <c r="H314" i="3"/>
  <c r="H330" i="3"/>
  <c r="H346" i="3"/>
  <c r="H362" i="3"/>
  <c r="H378" i="3"/>
  <c r="H394" i="3"/>
  <c r="H410" i="3"/>
  <c r="H426" i="3"/>
  <c r="D25" i="7"/>
  <c r="E27" i="7"/>
  <c r="F25" i="7"/>
  <c r="G27" i="7"/>
  <c r="H25" i="7"/>
  <c r="I27" i="7"/>
  <c r="J25" i="7"/>
  <c r="K27" i="7"/>
  <c r="G3" i="7"/>
  <c r="I22" i="7"/>
  <c r="D3" i="7"/>
  <c r="D34" i="7"/>
  <c r="E32" i="7"/>
  <c r="F30" i="7"/>
  <c r="G28" i="7"/>
  <c r="H26" i="7"/>
  <c r="I24" i="7"/>
  <c r="J22" i="7"/>
  <c r="K20" i="7"/>
  <c r="H4" i="7"/>
  <c r="K6" i="7"/>
  <c r="D27" i="7"/>
  <c r="E25" i="7"/>
  <c r="F27" i="7"/>
  <c r="G25" i="7"/>
  <c r="H27" i="7"/>
  <c r="I25" i="7"/>
  <c r="J27" i="7"/>
  <c r="K25" i="7"/>
  <c r="D32" i="7"/>
  <c r="F4" i="7"/>
  <c r="H16" i="7"/>
  <c r="K14" i="7"/>
  <c r="C25" i="7"/>
  <c r="C22" i="7"/>
  <c r="C23" i="7"/>
  <c r="C24" i="7"/>
  <c r="H280" i="3"/>
  <c r="H312" i="3"/>
  <c r="H344" i="3"/>
  <c r="H376" i="3"/>
  <c r="H408" i="3"/>
  <c r="H440" i="3"/>
  <c r="H472" i="3"/>
  <c r="H504" i="3"/>
  <c r="H536" i="3"/>
  <c r="H568" i="3"/>
  <c r="H600" i="3"/>
  <c r="H632" i="3"/>
  <c r="H664" i="3"/>
  <c r="H696" i="3"/>
  <c r="H728" i="3"/>
  <c r="H760" i="3"/>
  <c r="H285" i="3"/>
  <c r="H317" i="3"/>
  <c r="H349" i="3"/>
  <c r="H381" i="3"/>
  <c r="H413" i="3"/>
  <c r="H445" i="3"/>
  <c r="H477" i="3"/>
  <c r="H509" i="3"/>
  <c r="H541" i="3"/>
  <c r="H573" i="3"/>
  <c r="H601" i="3"/>
  <c r="H617" i="3"/>
  <c r="H633" i="3"/>
  <c r="H649" i="3"/>
  <c r="H665" i="3"/>
  <c r="H681" i="3"/>
  <c r="H697" i="3"/>
  <c r="H713" i="3"/>
  <c r="H729" i="3"/>
  <c r="H745" i="3"/>
  <c r="H761" i="3"/>
  <c r="H270" i="3"/>
  <c r="H286" i="3"/>
  <c r="H302" i="3"/>
  <c r="H318" i="3"/>
  <c r="H334" i="3"/>
  <c r="H350" i="3"/>
  <c r="H366" i="3"/>
  <c r="H382" i="3"/>
  <c r="H398" i="3"/>
  <c r="H414" i="3"/>
  <c r="H430" i="3"/>
  <c r="H446" i="3"/>
  <c r="H462" i="3"/>
  <c r="H478" i="3"/>
  <c r="H494" i="3"/>
  <c r="H510" i="3"/>
  <c r="H526" i="3"/>
  <c r="H542" i="3"/>
  <c r="H558" i="3"/>
  <c r="H574" i="3"/>
  <c r="H590" i="3"/>
  <c r="H606" i="3"/>
  <c r="H622" i="3"/>
  <c r="H638" i="3"/>
  <c r="H654" i="3"/>
  <c r="H670" i="3"/>
  <c r="H686" i="3"/>
  <c r="H702" i="3"/>
  <c r="H718" i="3"/>
  <c r="H734" i="3"/>
  <c r="H750" i="3"/>
  <c r="H267" i="3"/>
  <c r="H283" i="3"/>
  <c r="H299" i="3"/>
  <c r="H315" i="3"/>
  <c r="H331" i="3"/>
  <c r="H347" i="3"/>
  <c r="H363" i="3"/>
  <c r="H379" i="3"/>
  <c r="H395" i="3"/>
  <c r="H411" i="3"/>
  <c r="H427" i="3"/>
  <c r="H443" i="3"/>
  <c r="H459" i="3"/>
  <c r="H475" i="3"/>
  <c r="H491" i="3"/>
  <c r="H507" i="3"/>
  <c r="H523" i="3"/>
  <c r="H539" i="3"/>
  <c r="H555" i="3"/>
  <c r="H571" i="3"/>
  <c r="H587" i="3"/>
  <c r="H603" i="3"/>
  <c r="D5" i="7"/>
  <c r="E7" i="7"/>
  <c r="F5" i="7"/>
  <c r="G7" i="7"/>
  <c r="H5" i="7"/>
  <c r="I7" i="7"/>
  <c r="J5" i="7"/>
  <c r="K7" i="7"/>
  <c r="E26" i="7"/>
  <c r="G34" i="7"/>
  <c r="J20" i="7"/>
  <c r="D14" i="7"/>
  <c r="E12" i="7"/>
  <c r="F10" i="7"/>
  <c r="G8" i="7"/>
  <c r="H6" i="7"/>
  <c r="I4" i="7"/>
  <c r="J3" i="7"/>
  <c r="J34" i="7"/>
  <c r="K32" i="7"/>
  <c r="I14" i="7"/>
  <c r="D7" i="7"/>
  <c r="E5" i="7"/>
  <c r="F7" i="7"/>
  <c r="G5" i="7"/>
  <c r="H7" i="7"/>
  <c r="I5" i="7"/>
  <c r="J7" i="7"/>
  <c r="K5" i="7"/>
  <c r="D4" i="7"/>
  <c r="E10" i="7"/>
  <c r="F32" i="7"/>
  <c r="I18" i="7"/>
  <c r="C5" i="7"/>
  <c r="C3" i="7"/>
  <c r="C34" i="7"/>
  <c r="C4" i="7"/>
  <c r="H260" i="3"/>
  <c r="H292" i="3"/>
  <c r="H324" i="3"/>
  <c r="H356" i="3"/>
  <c r="H388" i="3"/>
  <c r="H420" i="3"/>
  <c r="H452" i="3"/>
  <c r="H484" i="3"/>
  <c r="H516" i="3"/>
  <c r="H548" i="3"/>
  <c r="H580" i="3"/>
  <c r="H612" i="3"/>
  <c r="H644" i="3"/>
  <c r="H676" i="3"/>
  <c r="H708" i="3"/>
  <c r="H740" i="3"/>
  <c r="H265" i="3"/>
  <c r="H297" i="3"/>
  <c r="H329" i="3"/>
  <c r="H361" i="3"/>
  <c r="H393" i="3"/>
  <c r="H425" i="3"/>
  <c r="H457" i="3"/>
  <c r="H489" i="3"/>
  <c r="H521" i="3"/>
  <c r="H553" i="3"/>
  <c r="H585" i="3"/>
  <c r="H605" i="3"/>
  <c r="H621" i="3"/>
  <c r="H637" i="3"/>
  <c r="H653" i="3"/>
  <c r="H669" i="3"/>
  <c r="H685" i="3"/>
  <c r="H701" i="3"/>
  <c r="H717" i="3"/>
  <c r="H733" i="3"/>
  <c r="H749" i="3"/>
  <c r="H765" i="3"/>
  <c r="H274" i="3"/>
  <c r="H290" i="3"/>
  <c r="H306" i="3"/>
  <c r="H322" i="3"/>
  <c r="H338" i="3"/>
  <c r="H354" i="3"/>
  <c r="H370" i="3"/>
  <c r="H386" i="3"/>
  <c r="H402" i="3"/>
  <c r="H418" i="3"/>
  <c r="H434" i="3"/>
  <c r="H450" i="3"/>
  <c r="H466" i="3"/>
  <c r="H482" i="3"/>
  <c r="H498" i="3"/>
  <c r="H514" i="3"/>
  <c r="H530" i="3"/>
  <c r="H546" i="3"/>
  <c r="H562" i="3"/>
  <c r="H578" i="3"/>
  <c r="H594" i="3"/>
  <c r="H610" i="3"/>
  <c r="H626" i="3"/>
  <c r="H642" i="3"/>
  <c r="H658" i="3"/>
  <c r="H674" i="3"/>
  <c r="H690" i="3"/>
  <c r="H706" i="3"/>
  <c r="H722" i="3"/>
  <c r="H738" i="3"/>
  <c r="H754" i="3"/>
  <c r="H271" i="3"/>
  <c r="H287" i="3"/>
  <c r="H303" i="3"/>
  <c r="H319" i="3"/>
  <c r="H335" i="3"/>
  <c r="H351" i="3"/>
  <c r="H367" i="3"/>
  <c r="H383" i="3"/>
  <c r="H399" i="3"/>
  <c r="H415" i="3"/>
  <c r="H431" i="3"/>
  <c r="H447" i="3"/>
  <c r="H463" i="3"/>
  <c r="H479" i="3"/>
  <c r="H495" i="3"/>
  <c r="H511" i="3"/>
  <c r="H527" i="3"/>
  <c r="H543" i="3"/>
  <c r="H559" i="3"/>
  <c r="H575" i="3"/>
  <c r="H591" i="3"/>
  <c r="H607" i="3"/>
  <c r="E11" i="7"/>
  <c r="I11" i="7"/>
  <c r="H12" i="7"/>
  <c r="F14" i="7"/>
  <c r="J6" i="7"/>
  <c r="D11" i="7"/>
  <c r="H11" i="7"/>
  <c r="D16" i="7"/>
  <c r="C9" i="7"/>
  <c r="H264" i="3"/>
  <c r="H392" i="3"/>
  <c r="H520" i="3"/>
  <c r="H648" i="3"/>
  <c r="H269" i="3"/>
  <c r="H397" i="3"/>
  <c r="H525" i="3"/>
  <c r="H625" i="3"/>
  <c r="H689" i="3"/>
  <c r="H753" i="3"/>
  <c r="H310" i="3"/>
  <c r="H374" i="3"/>
  <c r="H438" i="3"/>
  <c r="H470" i="3"/>
  <c r="H502" i="3"/>
  <c r="H534" i="3"/>
  <c r="H566" i="3"/>
  <c r="H598" i="3"/>
  <c r="H630" i="3"/>
  <c r="H662" i="3"/>
  <c r="H694" i="3"/>
  <c r="H726" i="3"/>
  <c r="H758" i="3"/>
  <c r="H291" i="3"/>
  <c r="H323" i="3"/>
  <c r="H355" i="3"/>
  <c r="H387" i="3"/>
  <c r="H419" i="3"/>
  <c r="H451" i="3"/>
  <c r="H483" i="3"/>
  <c r="H515" i="3"/>
  <c r="H547" i="3"/>
  <c r="H579" i="3"/>
  <c r="H611" i="3"/>
  <c r="H627" i="3"/>
  <c r="H643" i="3"/>
  <c r="H659" i="3"/>
  <c r="H675" i="3"/>
  <c r="H691" i="3"/>
  <c r="H707" i="3"/>
  <c r="H723" i="3"/>
  <c r="H739" i="3"/>
  <c r="H755" i="3"/>
  <c r="H772" i="3"/>
  <c r="H788" i="3"/>
  <c r="H804" i="3"/>
  <c r="H820" i="3"/>
  <c r="H836" i="3"/>
  <c r="H852" i="3"/>
  <c r="H868" i="3"/>
  <c r="H884" i="3"/>
  <c r="H900" i="3"/>
  <c r="H916" i="3"/>
  <c r="H932" i="3"/>
  <c r="H948" i="3"/>
  <c r="H964" i="3"/>
  <c r="H980" i="3"/>
  <c r="H996" i="3"/>
  <c r="H1012" i="3"/>
  <c r="H1028" i="3"/>
  <c r="H1044" i="3"/>
  <c r="H1060" i="3"/>
  <c r="H1076" i="3"/>
  <c r="H1092" i="3"/>
  <c r="H1108" i="3"/>
  <c r="H1124" i="3"/>
  <c r="H1140" i="3"/>
  <c r="H1156" i="3"/>
  <c r="H1172" i="3"/>
  <c r="H1188" i="3"/>
  <c r="H1204" i="3"/>
  <c r="H1220" i="3"/>
  <c r="H1236" i="3"/>
  <c r="H1252" i="3"/>
  <c r="H1268" i="3"/>
  <c r="H773" i="3"/>
  <c r="H789" i="3"/>
  <c r="H805" i="3"/>
  <c r="H821" i="3"/>
  <c r="H837" i="3"/>
  <c r="H853" i="3"/>
  <c r="H869" i="3"/>
  <c r="H885" i="3"/>
  <c r="H901" i="3"/>
  <c r="H917" i="3"/>
  <c r="H933" i="3"/>
  <c r="H949" i="3"/>
  <c r="H965" i="3"/>
  <c r="H981" i="3"/>
  <c r="H997" i="3"/>
  <c r="H1013" i="3"/>
  <c r="H1029" i="3"/>
  <c r="H1045" i="3"/>
  <c r="H1061" i="3"/>
  <c r="H1077" i="3"/>
  <c r="H1093" i="3"/>
  <c r="H1109" i="3"/>
  <c r="H1125" i="3"/>
  <c r="H1141" i="3"/>
  <c r="H1157" i="3"/>
  <c r="H1173" i="3"/>
  <c r="H1189" i="3"/>
  <c r="H1205" i="3"/>
  <c r="H1221" i="3"/>
  <c r="H1237" i="3"/>
  <c r="H1253" i="3"/>
  <c r="H1269" i="3"/>
  <c r="H778" i="3"/>
  <c r="H794" i="3"/>
  <c r="H810" i="3"/>
  <c r="H826" i="3"/>
  <c r="H842" i="3"/>
  <c r="H858" i="3"/>
  <c r="H874" i="3"/>
  <c r="H890" i="3"/>
  <c r="H906" i="3"/>
  <c r="H922" i="3"/>
  <c r="H938" i="3"/>
  <c r="F9" i="7"/>
  <c r="J9" i="7"/>
  <c r="J32" i="7"/>
  <c r="G12" i="7"/>
  <c r="K4" i="7"/>
  <c r="E9" i="7"/>
  <c r="I9" i="7"/>
  <c r="E14" i="7"/>
  <c r="C6" i="7"/>
  <c r="H296" i="3"/>
  <c r="H424" i="3"/>
  <c r="H552" i="3"/>
  <c r="H680" i="3"/>
  <c r="H301" i="3"/>
  <c r="H429" i="3"/>
  <c r="H557" i="3"/>
  <c r="H641" i="3"/>
  <c r="H705" i="3"/>
  <c r="H262" i="3"/>
  <c r="H326" i="3"/>
  <c r="H390" i="3"/>
  <c r="H442" i="3"/>
  <c r="H474" i="3"/>
  <c r="H506" i="3"/>
  <c r="H538" i="3"/>
  <c r="H570" i="3"/>
  <c r="H602" i="3"/>
  <c r="H634" i="3"/>
  <c r="H666" i="3"/>
  <c r="H698" i="3"/>
  <c r="H730" i="3"/>
  <c r="H263" i="3"/>
  <c r="H295" i="3"/>
  <c r="H327" i="3"/>
  <c r="H359" i="3"/>
  <c r="H391" i="3"/>
  <c r="H423" i="3"/>
  <c r="H455" i="3"/>
  <c r="H487" i="3"/>
  <c r="H519" i="3"/>
  <c r="H551" i="3"/>
  <c r="H583" i="3"/>
  <c r="H615" i="3"/>
  <c r="H631" i="3"/>
  <c r="H647" i="3"/>
  <c r="H663" i="3"/>
  <c r="H679" i="3"/>
  <c r="H695" i="3"/>
  <c r="H711" i="3"/>
  <c r="H727" i="3"/>
  <c r="H743" i="3"/>
  <c r="H759" i="3"/>
  <c r="H776" i="3"/>
  <c r="H792" i="3"/>
  <c r="H808" i="3"/>
  <c r="H824" i="3"/>
  <c r="H840" i="3"/>
  <c r="H856" i="3"/>
  <c r="H872" i="3"/>
  <c r="H888" i="3"/>
  <c r="H904" i="3"/>
  <c r="H920" i="3"/>
  <c r="H936" i="3"/>
  <c r="H952" i="3"/>
  <c r="H968" i="3"/>
  <c r="H984" i="3"/>
  <c r="H1000" i="3"/>
  <c r="H1016" i="3"/>
  <c r="H1032" i="3"/>
  <c r="H1048" i="3"/>
  <c r="H1064" i="3"/>
  <c r="H1080" i="3"/>
  <c r="H1096" i="3"/>
  <c r="H1112" i="3"/>
  <c r="H1128" i="3"/>
  <c r="H1144" i="3"/>
  <c r="H1160" i="3"/>
  <c r="H1176" i="3"/>
  <c r="H1192" i="3"/>
  <c r="H1208" i="3"/>
  <c r="H1224" i="3"/>
  <c r="H1240" i="3"/>
  <c r="H1256" i="3"/>
  <c r="H1272" i="3"/>
  <c r="H777" i="3"/>
  <c r="H793" i="3"/>
  <c r="H809" i="3"/>
  <c r="H825" i="3"/>
  <c r="H841" i="3"/>
  <c r="H857" i="3"/>
  <c r="H873" i="3"/>
  <c r="H889" i="3"/>
  <c r="H905" i="3"/>
  <c r="H921" i="3"/>
  <c r="H937" i="3"/>
  <c r="H953" i="3"/>
  <c r="H969" i="3"/>
  <c r="H985" i="3"/>
  <c r="H1001" i="3"/>
  <c r="H1017" i="3"/>
  <c r="H1033" i="3"/>
  <c r="H1049" i="3"/>
  <c r="H1065" i="3"/>
  <c r="H1081" i="3"/>
  <c r="H1097" i="3"/>
  <c r="H1113" i="3"/>
  <c r="H1129" i="3"/>
  <c r="H1145" i="3"/>
  <c r="H1161" i="3"/>
  <c r="H1177" i="3"/>
  <c r="H1193" i="3"/>
  <c r="H1209" i="3"/>
  <c r="H1225" i="3"/>
  <c r="H1241" i="3"/>
  <c r="H1257" i="3"/>
  <c r="H766" i="3"/>
  <c r="H782" i="3"/>
  <c r="H798" i="3"/>
  <c r="H814" i="3"/>
  <c r="H830" i="3"/>
  <c r="H846" i="3"/>
  <c r="H862" i="3"/>
  <c r="H878" i="3"/>
  <c r="H894" i="3"/>
  <c r="H910" i="3"/>
  <c r="H926" i="3"/>
  <c r="H942" i="3"/>
  <c r="G11" i="7"/>
  <c r="K11" i="7"/>
  <c r="D18" i="7"/>
  <c r="H10" i="7"/>
  <c r="D12" i="7"/>
  <c r="F11" i="7"/>
  <c r="J11" i="7"/>
  <c r="G6" i="7"/>
  <c r="C7" i="7"/>
  <c r="H328" i="3"/>
  <c r="H456" i="3"/>
  <c r="H584" i="3"/>
  <c r="H712" i="3"/>
  <c r="H333" i="3"/>
  <c r="H461" i="3"/>
  <c r="H589" i="3"/>
  <c r="H657" i="3"/>
  <c r="H721" i="3"/>
  <c r="H278" i="3"/>
  <c r="H342" i="3"/>
  <c r="H406" i="3"/>
  <c r="H454" i="3"/>
  <c r="H486" i="3"/>
  <c r="H518" i="3"/>
  <c r="H550" i="3"/>
  <c r="H582" i="3"/>
  <c r="H614" i="3"/>
  <c r="H646" i="3"/>
  <c r="H678" i="3"/>
  <c r="H710" i="3"/>
  <c r="H742" i="3"/>
  <c r="H275" i="3"/>
  <c r="H307" i="3"/>
  <c r="H339" i="3"/>
  <c r="H371" i="3"/>
  <c r="H403" i="3"/>
  <c r="H435" i="3"/>
  <c r="H467" i="3"/>
  <c r="H499" i="3"/>
  <c r="H531" i="3"/>
  <c r="H563" i="3"/>
  <c r="H595" i="3"/>
  <c r="H619" i="3"/>
  <c r="H635" i="3"/>
  <c r="H651" i="3"/>
  <c r="H667" i="3"/>
  <c r="H683" i="3"/>
  <c r="H699" i="3"/>
  <c r="H715" i="3"/>
  <c r="H731" i="3"/>
  <c r="H747" i="3"/>
  <c r="H762" i="3"/>
  <c r="H780" i="3"/>
  <c r="H796" i="3"/>
  <c r="H812" i="3"/>
  <c r="H828" i="3"/>
  <c r="H844" i="3"/>
  <c r="H860" i="3"/>
  <c r="H876" i="3"/>
  <c r="H892" i="3"/>
  <c r="H908" i="3"/>
  <c r="H924" i="3"/>
  <c r="H940" i="3"/>
  <c r="H956" i="3"/>
  <c r="H972" i="3"/>
  <c r="H988" i="3"/>
  <c r="H1004" i="3"/>
  <c r="H1020" i="3"/>
  <c r="H1036" i="3"/>
  <c r="H1052" i="3"/>
  <c r="H1068" i="3"/>
  <c r="H1084" i="3"/>
  <c r="H1100" i="3"/>
  <c r="H1116" i="3"/>
  <c r="H1132" i="3"/>
  <c r="H1148" i="3"/>
  <c r="H1164" i="3"/>
  <c r="H1180" i="3"/>
  <c r="H1196" i="3"/>
  <c r="H1212" i="3"/>
  <c r="H1228" i="3"/>
  <c r="H1244" i="3"/>
  <c r="H1260" i="3"/>
  <c r="H763" i="3"/>
  <c r="H781" i="3"/>
  <c r="H797" i="3"/>
  <c r="H813" i="3"/>
  <c r="H829" i="3"/>
  <c r="H845" i="3"/>
  <c r="H861" i="3"/>
  <c r="H877" i="3"/>
  <c r="H893" i="3"/>
  <c r="H909" i="3"/>
  <c r="H925" i="3"/>
  <c r="H941" i="3"/>
  <c r="H957" i="3"/>
  <c r="H973" i="3"/>
  <c r="H989" i="3"/>
  <c r="H1005" i="3"/>
  <c r="H1021" i="3"/>
  <c r="H1037" i="3"/>
  <c r="H1053" i="3"/>
  <c r="H1069" i="3"/>
  <c r="H1085" i="3"/>
  <c r="H1101" i="3"/>
  <c r="H1117" i="3"/>
  <c r="H1133" i="3"/>
  <c r="H1149" i="3"/>
  <c r="H1165" i="3"/>
  <c r="H1181" i="3"/>
  <c r="D9" i="7"/>
  <c r="I8" i="7"/>
  <c r="I34" i="7"/>
  <c r="H616" i="3"/>
  <c r="H609" i="3"/>
  <c r="H358" i="3"/>
  <c r="H522" i="3"/>
  <c r="H650" i="3"/>
  <c r="H279" i="3"/>
  <c r="H407" i="3"/>
  <c r="H535" i="3"/>
  <c r="H639" i="3"/>
  <c r="H703" i="3"/>
  <c r="H768" i="3"/>
  <c r="H832" i="3"/>
  <c r="H896" i="3"/>
  <c r="H960" i="3"/>
  <c r="H1024" i="3"/>
  <c r="H1088" i="3"/>
  <c r="H1152" i="3"/>
  <c r="H1216" i="3"/>
  <c r="H769" i="3"/>
  <c r="H833" i="3"/>
  <c r="H897" i="3"/>
  <c r="H961" i="3"/>
  <c r="H1025" i="3"/>
  <c r="H1089" i="3"/>
  <c r="H1153" i="3"/>
  <c r="H1201" i="3"/>
  <c r="H1233" i="3"/>
  <c r="H1265" i="3"/>
  <c r="H790" i="3"/>
  <c r="H822" i="3"/>
  <c r="H854" i="3"/>
  <c r="H886" i="3"/>
  <c r="H918" i="3"/>
  <c r="H950" i="3"/>
  <c r="H966" i="3"/>
  <c r="H982" i="3"/>
  <c r="H998" i="3"/>
  <c r="H1014" i="3"/>
  <c r="H1030" i="3"/>
  <c r="H1046" i="3"/>
  <c r="H1062" i="3"/>
  <c r="H1078" i="3"/>
  <c r="H1094" i="3"/>
  <c r="H1110" i="3"/>
  <c r="H1126" i="3"/>
  <c r="H1142" i="3"/>
  <c r="H1158" i="3"/>
  <c r="H1174" i="3"/>
  <c r="H1190" i="3"/>
  <c r="H1206" i="3"/>
  <c r="H1222" i="3"/>
  <c r="H1238" i="3"/>
  <c r="H1254" i="3"/>
  <c r="H1270" i="3"/>
  <c r="H779" i="3"/>
  <c r="H795" i="3"/>
  <c r="H811" i="3"/>
  <c r="H827" i="3"/>
  <c r="H843" i="3"/>
  <c r="H859" i="3"/>
  <c r="H875" i="3"/>
  <c r="H891" i="3"/>
  <c r="H907" i="3"/>
  <c r="H923" i="3"/>
  <c r="H939" i="3"/>
  <c r="H955" i="3"/>
  <c r="H971" i="3"/>
  <c r="H987" i="3"/>
  <c r="H1003" i="3"/>
  <c r="H1019" i="3"/>
  <c r="H1035" i="3"/>
  <c r="H1051" i="3"/>
  <c r="H1067" i="3"/>
  <c r="H1083" i="3"/>
  <c r="H1099" i="3"/>
  <c r="H1115" i="3"/>
  <c r="H1131" i="3"/>
  <c r="H1147" i="3"/>
  <c r="H1163" i="3"/>
  <c r="H1179" i="3"/>
  <c r="H1195" i="3"/>
  <c r="H1211" i="3"/>
  <c r="H1227" i="3"/>
  <c r="H1243" i="3"/>
  <c r="H1259" i="3"/>
  <c r="H1273" i="3"/>
  <c r="H1289" i="3"/>
  <c r="H1305" i="3"/>
  <c r="H1321" i="3"/>
  <c r="H1337" i="3"/>
  <c r="H1353" i="3"/>
  <c r="H1369" i="3"/>
  <c r="H1385" i="3"/>
  <c r="H1401" i="3"/>
  <c r="H1417" i="3"/>
  <c r="H1433" i="3"/>
  <c r="H1286" i="3"/>
  <c r="H1302" i="3"/>
  <c r="H1318" i="3"/>
  <c r="H1334" i="3"/>
  <c r="H1350" i="3"/>
  <c r="H1366" i="3"/>
  <c r="H1382" i="3"/>
  <c r="H1398" i="3"/>
  <c r="H1414" i="3"/>
  <c r="H1430" i="3"/>
  <c r="H1283" i="3"/>
  <c r="H1299" i="3"/>
  <c r="H1315" i="3"/>
  <c r="H1331" i="3"/>
  <c r="H1347" i="3"/>
  <c r="H1363" i="3"/>
  <c r="H1379" i="3"/>
  <c r="H1395" i="3"/>
  <c r="H1411" i="3"/>
  <c r="H1427" i="3"/>
  <c r="H1280" i="3"/>
  <c r="H1296" i="3"/>
  <c r="H1312" i="3"/>
  <c r="H1328" i="3"/>
  <c r="H1344" i="3"/>
  <c r="H1360" i="3"/>
  <c r="H1376" i="3"/>
  <c r="H1392" i="3"/>
  <c r="H1408" i="3"/>
  <c r="H1424" i="3"/>
  <c r="H6" i="3"/>
  <c r="H22" i="3"/>
  <c r="H38" i="3"/>
  <c r="H54" i="3"/>
  <c r="H70" i="3"/>
  <c r="H86" i="3"/>
  <c r="H102" i="3"/>
  <c r="H118" i="3"/>
  <c r="H134" i="3"/>
  <c r="H150" i="3"/>
  <c r="H166" i="3"/>
  <c r="H182" i="3"/>
  <c r="H198" i="3"/>
  <c r="H214" i="3"/>
  <c r="H230" i="3"/>
  <c r="H246" i="3"/>
  <c r="H11" i="3"/>
  <c r="H27" i="3"/>
  <c r="H43" i="3"/>
  <c r="H59" i="3"/>
  <c r="H75" i="3"/>
  <c r="H91" i="3"/>
  <c r="H107" i="3"/>
  <c r="H123" i="3"/>
  <c r="H139" i="3"/>
  <c r="H155" i="3"/>
  <c r="H171" i="3"/>
  <c r="H187" i="3"/>
  <c r="H203" i="3"/>
  <c r="H219" i="3"/>
  <c r="H235" i="3"/>
  <c r="H251" i="3"/>
  <c r="H16" i="3"/>
  <c r="H32" i="3"/>
  <c r="H48" i="3"/>
  <c r="H64" i="3"/>
  <c r="H80" i="3"/>
  <c r="H96" i="3"/>
  <c r="H112" i="3"/>
  <c r="H128" i="3"/>
  <c r="H144" i="3"/>
  <c r="H160" i="3"/>
  <c r="H176" i="3"/>
  <c r="H192" i="3"/>
  <c r="H208" i="3"/>
  <c r="H224" i="3"/>
  <c r="H240" i="3"/>
  <c r="H5" i="3"/>
  <c r="H21" i="3"/>
  <c r="H37" i="3"/>
  <c r="H53" i="3"/>
  <c r="H69" i="3"/>
  <c r="H85" i="3"/>
  <c r="H101" i="3"/>
  <c r="H117" i="3"/>
  <c r="H133" i="3"/>
  <c r="H149" i="3"/>
  <c r="H165" i="3"/>
  <c r="H181" i="3"/>
  <c r="H197" i="3"/>
  <c r="H213" i="3"/>
  <c r="H229" i="3"/>
  <c r="H245" i="3"/>
  <c r="H125" i="3"/>
  <c r="H173" i="3"/>
  <c r="H221" i="3"/>
  <c r="H253" i="3"/>
  <c r="H9" i="7"/>
  <c r="I26" i="7"/>
  <c r="C8" i="7"/>
  <c r="H744" i="3"/>
  <c r="H673" i="3"/>
  <c r="H422" i="3"/>
  <c r="H554" i="3"/>
  <c r="H682" i="3"/>
  <c r="H311" i="3"/>
  <c r="H439" i="3"/>
  <c r="H567" i="3"/>
  <c r="H655" i="3"/>
  <c r="H719" i="3"/>
  <c r="H784" i="3"/>
  <c r="H848" i="3"/>
  <c r="H912" i="3"/>
  <c r="H976" i="3"/>
  <c r="H1040" i="3"/>
  <c r="H1104" i="3"/>
  <c r="H1168" i="3"/>
  <c r="H1232" i="3"/>
  <c r="H785" i="3"/>
  <c r="H849" i="3"/>
  <c r="H913" i="3"/>
  <c r="H977" i="3"/>
  <c r="H1041" i="3"/>
  <c r="H1105" i="3"/>
  <c r="H1169" i="3"/>
  <c r="H1213" i="3"/>
  <c r="H1245" i="3"/>
  <c r="H770" i="3"/>
  <c r="H802" i="3"/>
  <c r="H834" i="3"/>
  <c r="H866" i="3"/>
  <c r="H898" i="3"/>
  <c r="H930" i="3"/>
  <c r="H954" i="3"/>
  <c r="H970" i="3"/>
  <c r="H986" i="3"/>
  <c r="H1002" i="3"/>
  <c r="H1018" i="3"/>
  <c r="H1034" i="3"/>
  <c r="H1050" i="3"/>
  <c r="H1066" i="3"/>
  <c r="H1082" i="3"/>
  <c r="H1098" i="3"/>
  <c r="H1114" i="3"/>
  <c r="H1130" i="3"/>
  <c r="H1146" i="3"/>
  <c r="H1162" i="3"/>
  <c r="H1178" i="3"/>
  <c r="H1194" i="3"/>
  <c r="H1210" i="3"/>
  <c r="H1226" i="3"/>
  <c r="H1242" i="3"/>
  <c r="H1258" i="3"/>
  <c r="H767" i="3"/>
  <c r="H783" i="3"/>
  <c r="H799" i="3"/>
  <c r="H815" i="3"/>
  <c r="H831" i="3"/>
  <c r="H847" i="3"/>
  <c r="H863" i="3"/>
  <c r="H879" i="3"/>
  <c r="H895" i="3"/>
  <c r="H911" i="3"/>
  <c r="H927" i="3"/>
  <c r="H943" i="3"/>
  <c r="H959" i="3"/>
  <c r="H975" i="3"/>
  <c r="H991" i="3"/>
  <c r="H1007" i="3"/>
  <c r="H1023" i="3"/>
  <c r="H1039" i="3"/>
  <c r="H1055" i="3"/>
  <c r="H1071" i="3"/>
  <c r="H1087" i="3"/>
  <c r="H1103" i="3"/>
  <c r="H1119" i="3"/>
  <c r="H1135" i="3"/>
  <c r="H1151" i="3"/>
  <c r="H1167" i="3"/>
  <c r="H1183" i="3"/>
  <c r="H1199" i="3"/>
  <c r="H1215" i="3"/>
  <c r="H1231" i="3"/>
  <c r="H1247" i="3"/>
  <c r="H1263" i="3"/>
  <c r="H1277" i="3"/>
  <c r="H1293" i="3"/>
  <c r="H1309" i="3"/>
  <c r="H1325" i="3"/>
  <c r="H1341" i="3"/>
  <c r="H1357" i="3"/>
  <c r="H1373" i="3"/>
  <c r="H1389" i="3"/>
  <c r="H1405" i="3"/>
  <c r="H1421" i="3"/>
  <c r="H1274" i="3"/>
  <c r="H1290" i="3"/>
  <c r="H1306" i="3"/>
  <c r="H1322" i="3"/>
  <c r="H1338" i="3"/>
  <c r="H1354" i="3"/>
  <c r="H1370" i="3"/>
  <c r="H1386" i="3"/>
  <c r="H1402" i="3"/>
  <c r="H1418" i="3"/>
  <c r="H1434" i="3"/>
  <c r="H1287" i="3"/>
  <c r="H1303" i="3"/>
  <c r="H1319" i="3"/>
  <c r="H1335" i="3"/>
  <c r="H1351" i="3"/>
  <c r="H1367" i="3"/>
  <c r="H1383" i="3"/>
  <c r="H1399" i="3"/>
  <c r="H1415" i="3"/>
  <c r="H1431" i="3"/>
  <c r="H1284" i="3"/>
  <c r="H1300" i="3"/>
  <c r="H1316" i="3"/>
  <c r="H1332" i="3"/>
  <c r="H1348" i="3"/>
  <c r="H1364" i="3"/>
  <c r="H1380" i="3"/>
  <c r="H1396" i="3"/>
  <c r="H1412" i="3"/>
  <c r="H1428" i="3"/>
  <c r="H10" i="3"/>
  <c r="H26" i="3"/>
  <c r="H42" i="3"/>
  <c r="H58" i="3"/>
  <c r="H74" i="3"/>
  <c r="H90" i="3"/>
  <c r="H106" i="3"/>
  <c r="H122" i="3"/>
  <c r="H138" i="3"/>
  <c r="H154" i="3"/>
  <c r="H170" i="3"/>
  <c r="H186" i="3"/>
  <c r="H202" i="3"/>
  <c r="H218" i="3"/>
  <c r="H234" i="3"/>
  <c r="H250" i="3"/>
  <c r="H15" i="3"/>
  <c r="H31" i="3"/>
  <c r="H47" i="3"/>
  <c r="H63" i="3"/>
  <c r="H79" i="3"/>
  <c r="H95" i="3"/>
  <c r="H111" i="3"/>
  <c r="H127" i="3"/>
  <c r="H143" i="3"/>
  <c r="H159" i="3"/>
  <c r="H175" i="3"/>
  <c r="H191" i="3"/>
  <c r="H207" i="3"/>
  <c r="H223" i="3"/>
  <c r="H239" i="3"/>
  <c r="H4" i="3"/>
  <c r="H20" i="3"/>
  <c r="H36" i="3"/>
  <c r="H52" i="3"/>
  <c r="H68" i="3"/>
  <c r="H84" i="3"/>
  <c r="H100" i="3"/>
  <c r="H116" i="3"/>
  <c r="H132" i="3"/>
  <c r="H148" i="3"/>
  <c r="H164" i="3"/>
  <c r="H180" i="3"/>
  <c r="H196" i="3"/>
  <c r="H212" i="3"/>
  <c r="H228" i="3"/>
  <c r="H244" i="3"/>
  <c r="H9" i="3"/>
  <c r="H25" i="3"/>
  <c r="H41" i="3"/>
  <c r="H57" i="3"/>
  <c r="H73" i="3"/>
  <c r="H89" i="3"/>
  <c r="H105" i="3"/>
  <c r="H121" i="3"/>
  <c r="H137" i="3"/>
  <c r="H153" i="3"/>
  <c r="H169" i="3"/>
  <c r="H185" i="3"/>
  <c r="H201" i="3"/>
  <c r="H217" i="3"/>
  <c r="H233" i="3"/>
  <c r="H249" i="3"/>
  <c r="H109" i="3"/>
  <c r="H157" i="3"/>
  <c r="H205" i="3"/>
  <c r="H237" i="3"/>
  <c r="E34" i="7"/>
  <c r="G9" i="7"/>
  <c r="H360" i="3"/>
  <c r="H365" i="3"/>
  <c r="H737" i="3"/>
  <c r="H458" i="3"/>
  <c r="H586" i="3"/>
  <c r="H714" i="3"/>
  <c r="H343" i="3"/>
  <c r="H471" i="3"/>
  <c r="H599" i="3"/>
  <c r="H671" i="3"/>
  <c r="H735" i="3"/>
  <c r="H800" i="3"/>
  <c r="H864" i="3"/>
  <c r="H928" i="3"/>
  <c r="H992" i="3"/>
  <c r="H1056" i="3"/>
  <c r="H1120" i="3"/>
  <c r="H1184" i="3"/>
  <c r="H1248" i="3"/>
  <c r="H801" i="3"/>
  <c r="H865" i="3"/>
  <c r="H929" i="3"/>
  <c r="H993" i="3"/>
  <c r="H1057" i="3"/>
  <c r="H1121" i="3"/>
  <c r="H1185" i="3"/>
  <c r="H1217" i="3"/>
  <c r="H1249" i="3"/>
  <c r="H774" i="3"/>
  <c r="H806" i="3"/>
  <c r="H838" i="3"/>
  <c r="H870" i="3"/>
  <c r="H902" i="3"/>
  <c r="H934" i="3"/>
  <c r="H958" i="3"/>
  <c r="H974" i="3"/>
  <c r="H990" i="3"/>
  <c r="H1006" i="3"/>
  <c r="H1022" i="3"/>
  <c r="H1038" i="3"/>
  <c r="H1054" i="3"/>
  <c r="H1070" i="3"/>
  <c r="H1086" i="3"/>
  <c r="H1102" i="3"/>
  <c r="H1118" i="3"/>
  <c r="H1134" i="3"/>
  <c r="H1150" i="3"/>
  <c r="H1166" i="3"/>
  <c r="H1182" i="3"/>
  <c r="H1198" i="3"/>
  <c r="H1214" i="3"/>
  <c r="H1230" i="3"/>
  <c r="H1246" i="3"/>
  <c r="H1262" i="3"/>
  <c r="H771" i="3"/>
  <c r="H787" i="3"/>
  <c r="H803" i="3"/>
  <c r="H819" i="3"/>
  <c r="H835" i="3"/>
  <c r="H851" i="3"/>
  <c r="H867" i="3"/>
  <c r="H883" i="3"/>
  <c r="H899" i="3"/>
  <c r="H915" i="3"/>
  <c r="H931" i="3"/>
  <c r="H947" i="3"/>
  <c r="H963" i="3"/>
  <c r="H979" i="3"/>
  <c r="H995" i="3"/>
  <c r="H1011" i="3"/>
  <c r="H1027" i="3"/>
  <c r="H1043" i="3"/>
  <c r="H1059" i="3"/>
  <c r="H1075" i="3"/>
  <c r="H1091" i="3"/>
  <c r="H1107" i="3"/>
  <c r="H1123" i="3"/>
  <c r="H1139" i="3"/>
  <c r="H1155" i="3"/>
  <c r="H1171" i="3"/>
  <c r="H1187" i="3"/>
  <c r="H1203" i="3"/>
  <c r="H1219" i="3"/>
  <c r="H1235" i="3"/>
  <c r="H1251" i="3"/>
  <c r="H1267" i="3"/>
  <c r="H1281" i="3"/>
  <c r="H1297" i="3"/>
  <c r="H1313" i="3"/>
  <c r="H1329" i="3"/>
  <c r="H1345" i="3"/>
  <c r="H1361" i="3"/>
  <c r="H1377" i="3"/>
  <c r="H1393" i="3"/>
  <c r="H1409" i="3"/>
  <c r="H1425" i="3"/>
  <c r="H1278" i="3"/>
  <c r="H1294" i="3"/>
  <c r="H1310" i="3"/>
  <c r="H1326" i="3"/>
  <c r="H1342" i="3"/>
  <c r="H1358" i="3"/>
  <c r="H1374" i="3"/>
  <c r="H1390" i="3"/>
  <c r="H1406" i="3"/>
  <c r="H1422" i="3"/>
  <c r="H1275" i="3"/>
  <c r="H1291" i="3"/>
  <c r="H1307" i="3"/>
  <c r="H1323" i="3"/>
  <c r="H1339" i="3"/>
  <c r="H1355" i="3"/>
  <c r="H1371" i="3"/>
  <c r="H1387" i="3"/>
  <c r="H1403" i="3"/>
  <c r="H1419" i="3"/>
  <c r="H1435" i="3"/>
  <c r="H1288" i="3"/>
  <c r="H1304" i="3"/>
  <c r="H1320" i="3"/>
  <c r="H1336" i="3"/>
  <c r="H1352" i="3"/>
  <c r="H1368" i="3"/>
  <c r="H1384" i="3"/>
  <c r="H1400" i="3"/>
  <c r="H1416" i="3"/>
  <c r="H1432" i="3"/>
  <c r="H14" i="3"/>
  <c r="H30" i="3"/>
  <c r="H46" i="3"/>
  <c r="H62" i="3"/>
  <c r="H78" i="3"/>
  <c r="H94" i="3"/>
  <c r="H110" i="3"/>
  <c r="H126" i="3"/>
  <c r="H142" i="3"/>
  <c r="H158" i="3"/>
  <c r="H174" i="3"/>
  <c r="H190" i="3"/>
  <c r="H206" i="3"/>
  <c r="H222" i="3"/>
  <c r="H238" i="3"/>
  <c r="H3" i="3"/>
  <c r="H19" i="3"/>
  <c r="H35" i="3"/>
  <c r="H51" i="3"/>
  <c r="H67" i="3"/>
  <c r="H83" i="3"/>
  <c r="H99" i="3"/>
  <c r="H115" i="3"/>
  <c r="H131" i="3"/>
  <c r="H147" i="3"/>
  <c r="H163" i="3"/>
  <c r="H179" i="3"/>
  <c r="H195" i="3"/>
  <c r="H211" i="3"/>
  <c r="H227" i="3"/>
  <c r="H243" i="3"/>
  <c r="H8" i="3"/>
  <c r="H24" i="3"/>
  <c r="H40" i="3"/>
  <c r="H56" i="3"/>
  <c r="H72" i="3"/>
  <c r="H88" i="3"/>
  <c r="H104" i="3"/>
  <c r="H120" i="3"/>
  <c r="H136" i="3"/>
  <c r="H152" i="3"/>
  <c r="H168" i="3"/>
  <c r="H184" i="3"/>
  <c r="H200" i="3"/>
  <c r="H216" i="3"/>
  <c r="H232" i="3"/>
  <c r="H248" i="3"/>
  <c r="H13" i="3"/>
  <c r="H29" i="3"/>
  <c r="H45" i="3"/>
  <c r="H61" i="3"/>
  <c r="H77" i="3"/>
  <c r="H93" i="3"/>
  <c r="H141" i="3"/>
  <c r="H189" i="3"/>
  <c r="E16" i="7"/>
  <c r="K9" i="7"/>
  <c r="H488" i="3"/>
  <c r="H493" i="3"/>
  <c r="H294" i="3"/>
  <c r="H490" i="3"/>
  <c r="H618" i="3"/>
  <c r="H746" i="3"/>
  <c r="H375" i="3"/>
  <c r="H503" i="3"/>
  <c r="H623" i="3"/>
  <c r="H687" i="3"/>
  <c r="H751" i="3"/>
  <c r="H816" i="3"/>
  <c r="H880" i="3"/>
  <c r="H944" i="3"/>
  <c r="H1008" i="3"/>
  <c r="H1072" i="3"/>
  <c r="H1136" i="3"/>
  <c r="H1200" i="3"/>
  <c r="H1264" i="3"/>
  <c r="H817" i="3"/>
  <c r="H881" i="3"/>
  <c r="H945" i="3"/>
  <c r="H1009" i="3"/>
  <c r="H1073" i="3"/>
  <c r="H1137" i="3"/>
  <c r="H1197" i="3"/>
  <c r="H1229" i="3"/>
  <c r="H1261" i="3"/>
  <c r="H786" i="3"/>
  <c r="H818" i="3"/>
  <c r="H850" i="3"/>
  <c r="H882" i="3"/>
  <c r="H914" i="3"/>
  <c r="H946" i="3"/>
  <c r="H962" i="3"/>
  <c r="H978" i="3"/>
  <c r="H994" i="3"/>
  <c r="H1010" i="3"/>
  <c r="H1026" i="3"/>
  <c r="H1042" i="3"/>
  <c r="H1058" i="3"/>
  <c r="H1074" i="3"/>
  <c r="H1090" i="3"/>
  <c r="H1106" i="3"/>
  <c r="H1122" i="3"/>
  <c r="H1138" i="3"/>
  <c r="H1154" i="3"/>
  <c r="H1170" i="3"/>
  <c r="H1186" i="3"/>
  <c r="H1202" i="3"/>
  <c r="H1218" i="3"/>
  <c r="H1234" i="3"/>
  <c r="H1250" i="3"/>
  <c r="H1266" i="3"/>
  <c r="H775" i="3"/>
  <c r="H791" i="3"/>
  <c r="H807" i="3"/>
  <c r="H823" i="3"/>
  <c r="H839" i="3"/>
  <c r="H855" i="3"/>
  <c r="H871" i="3"/>
  <c r="H887" i="3"/>
  <c r="H903" i="3"/>
  <c r="H919" i="3"/>
  <c r="H935" i="3"/>
  <c r="H951" i="3"/>
  <c r="H967" i="3"/>
  <c r="H983" i="3"/>
  <c r="H999" i="3"/>
  <c r="H1015" i="3"/>
  <c r="H1031" i="3"/>
  <c r="H1047" i="3"/>
  <c r="H1063" i="3"/>
  <c r="H1079" i="3"/>
  <c r="H1095" i="3"/>
  <c r="H1111" i="3"/>
  <c r="H1127" i="3"/>
  <c r="H1143" i="3"/>
  <c r="H1159" i="3"/>
  <c r="H1175" i="3"/>
  <c r="H1191" i="3"/>
  <c r="H1207" i="3"/>
  <c r="H1223" i="3"/>
  <c r="H1239" i="3"/>
  <c r="H1255" i="3"/>
  <c r="H1271" i="3"/>
  <c r="H1285" i="3"/>
  <c r="H1301" i="3"/>
  <c r="H1317" i="3"/>
  <c r="H1333" i="3"/>
  <c r="H1349" i="3"/>
  <c r="H1365" i="3"/>
  <c r="H1381" i="3"/>
  <c r="H1397" i="3"/>
  <c r="H1413" i="3"/>
  <c r="H1429" i="3"/>
  <c r="H1282" i="3"/>
  <c r="H1298" i="3"/>
  <c r="H1314" i="3"/>
  <c r="H1330" i="3"/>
  <c r="H1346" i="3"/>
  <c r="H1362" i="3"/>
  <c r="H1378" i="3"/>
  <c r="H1394" i="3"/>
  <c r="H1410" i="3"/>
  <c r="H1426" i="3"/>
  <c r="H1279" i="3"/>
  <c r="H1295" i="3"/>
  <c r="H1311" i="3"/>
  <c r="H1327" i="3"/>
  <c r="H1343" i="3"/>
  <c r="H1359" i="3"/>
  <c r="H1375" i="3"/>
  <c r="H1391" i="3"/>
  <c r="H1407" i="3"/>
  <c r="H1423" i="3"/>
  <c r="H1276" i="3"/>
  <c r="H1292" i="3"/>
  <c r="H1308" i="3"/>
  <c r="H1324" i="3"/>
  <c r="H1340" i="3"/>
  <c r="H1356" i="3"/>
  <c r="H1372" i="3"/>
  <c r="H1388" i="3"/>
  <c r="H1404" i="3"/>
  <c r="H1420" i="3"/>
  <c r="H50" i="3"/>
  <c r="H114" i="3"/>
  <c r="H178" i="3"/>
  <c r="H242" i="3"/>
  <c r="H55" i="3"/>
  <c r="H119" i="3"/>
  <c r="H60" i="3"/>
  <c r="H252" i="3"/>
  <c r="H193" i="3"/>
  <c r="H209" i="3"/>
  <c r="H2" i="3"/>
  <c r="H66" i="3"/>
  <c r="H130" i="3"/>
  <c r="H194" i="3"/>
  <c r="H7" i="3"/>
  <c r="H71" i="3"/>
  <c r="H135" i="3"/>
  <c r="H199" i="3"/>
  <c r="H12" i="3"/>
  <c r="H76" i="3"/>
  <c r="H17" i="3"/>
  <c r="H18" i="3"/>
  <c r="H82" i="3"/>
  <c r="H146" i="3"/>
  <c r="H210" i="3"/>
  <c r="H23" i="3"/>
  <c r="H87" i="3"/>
  <c r="H151" i="3"/>
  <c r="H215" i="3"/>
  <c r="H28" i="3"/>
  <c r="H92" i="3"/>
  <c r="H156" i="3"/>
  <c r="H220" i="3"/>
  <c r="H33" i="3"/>
  <c r="H97" i="3"/>
  <c r="H161" i="3"/>
  <c r="H225" i="3"/>
  <c r="H183" i="3"/>
  <c r="H124" i="3"/>
  <c r="H65" i="3"/>
  <c r="H140" i="3"/>
  <c r="H81" i="3"/>
  <c r="H34" i="3"/>
  <c r="H98" i="3"/>
  <c r="H162" i="3"/>
  <c r="H226" i="3"/>
  <c r="H39" i="3"/>
  <c r="H103" i="3"/>
  <c r="H167" i="3"/>
  <c r="H231" i="3"/>
  <c r="H44" i="3"/>
  <c r="H108" i="3"/>
  <c r="H172" i="3"/>
  <c r="H236" i="3"/>
  <c r="H49" i="3"/>
  <c r="H113" i="3"/>
  <c r="H177" i="3"/>
  <c r="H241" i="3"/>
  <c r="H247" i="3"/>
  <c r="H188" i="3"/>
  <c r="H129" i="3"/>
  <c r="H204" i="3"/>
  <c r="H145" i="3"/>
  <c r="AA145" i="3" l="1"/>
  <c r="Z145" i="3"/>
  <c r="Y145" i="3"/>
  <c r="X145" i="3"/>
  <c r="W145" i="3"/>
  <c r="V145" i="3"/>
  <c r="U145" i="3"/>
  <c r="T145" i="3"/>
  <c r="S145" i="3"/>
  <c r="AA204" i="3"/>
  <c r="Z204" i="3"/>
  <c r="Y204" i="3"/>
  <c r="X204" i="3"/>
  <c r="W204" i="3"/>
  <c r="V204" i="3"/>
  <c r="U204" i="3"/>
  <c r="T204" i="3"/>
  <c r="S204" i="3"/>
  <c r="AA129" i="3"/>
  <c r="Z129" i="3"/>
  <c r="Y129" i="3"/>
  <c r="X129" i="3"/>
  <c r="W129" i="3"/>
  <c r="V129" i="3"/>
  <c r="U129" i="3"/>
  <c r="T129" i="3"/>
  <c r="S129" i="3"/>
  <c r="AA188" i="3"/>
  <c r="Z188" i="3"/>
  <c r="Y188" i="3"/>
  <c r="X188" i="3"/>
  <c r="W188" i="3"/>
  <c r="V188" i="3"/>
  <c r="U188" i="3"/>
  <c r="T188" i="3"/>
  <c r="S188" i="3"/>
  <c r="AA247" i="3"/>
  <c r="Z247" i="3"/>
  <c r="Y247" i="3"/>
  <c r="X247" i="3"/>
  <c r="W247" i="3"/>
  <c r="V247" i="3"/>
  <c r="U247" i="3"/>
  <c r="T247" i="3"/>
  <c r="S247" i="3"/>
  <c r="AA241" i="3"/>
  <c r="Z241" i="3"/>
  <c r="Y241" i="3"/>
  <c r="X241" i="3"/>
  <c r="W241" i="3"/>
  <c r="V241" i="3"/>
  <c r="U241" i="3"/>
  <c r="T241" i="3"/>
  <c r="S241" i="3"/>
  <c r="AA177" i="3"/>
  <c r="Z177" i="3"/>
  <c r="Y177" i="3"/>
  <c r="X177" i="3"/>
  <c r="W177" i="3"/>
  <c r="V177" i="3"/>
  <c r="U177" i="3"/>
  <c r="T177" i="3"/>
  <c r="S177" i="3"/>
  <c r="AA113" i="3"/>
  <c r="Z113" i="3"/>
  <c r="Y113" i="3"/>
  <c r="X113" i="3"/>
  <c r="W113" i="3"/>
  <c r="V113" i="3"/>
  <c r="U113" i="3"/>
  <c r="T113" i="3"/>
  <c r="S113" i="3"/>
  <c r="AA49" i="3"/>
  <c r="Z49" i="3"/>
  <c r="Y49" i="3"/>
  <c r="X49" i="3"/>
  <c r="W49" i="3"/>
  <c r="V49" i="3"/>
  <c r="U49" i="3"/>
  <c r="T49" i="3"/>
  <c r="S49" i="3"/>
  <c r="AA236" i="3"/>
  <c r="Z236" i="3"/>
  <c r="Y236" i="3"/>
  <c r="X236" i="3"/>
  <c r="W236" i="3"/>
  <c r="V236" i="3"/>
  <c r="U236" i="3"/>
  <c r="T236" i="3"/>
  <c r="S236" i="3"/>
  <c r="AA172" i="3"/>
  <c r="Z172" i="3"/>
  <c r="Y172" i="3"/>
  <c r="X172" i="3"/>
  <c r="W172" i="3"/>
  <c r="V172" i="3"/>
  <c r="U172" i="3"/>
  <c r="T172" i="3"/>
  <c r="S172" i="3"/>
  <c r="AA108" i="3"/>
  <c r="Z108" i="3"/>
  <c r="Y108" i="3"/>
  <c r="X108" i="3"/>
  <c r="W108" i="3"/>
  <c r="V108" i="3"/>
  <c r="U108" i="3"/>
  <c r="T108" i="3"/>
  <c r="S108" i="3"/>
  <c r="AA44" i="3"/>
  <c r="Z44" i="3"/>
  <c r="Y44" i="3"/>
  <c r="X44" i="3"/>
  <c r="W44" i="3"/>
  <c r="V44" i="3"/>
  <c r="U44" i="3"/>
  <c r="T44" i="3"/>
  <c r="S44" i="3"/>
  <c r="AA231" i="3"/>
  <c r="Z231" i="3"/>
  <c r="Y231" i="3"/>
  <c r="X231" i="3"/>
  <c r="W231" i="3"/>
  <c r="V231" i="3"/>
  <c r="U231" i="3"/>
  <c r="T231" i="3"/>
  <c r="S231" i="3"/>
  <c r="AA167" i="3"/>
  <c r="Z167" i="3"/>
  <c r="Y167" i="3"/>
  <c r="X167" i="3"/>
  <c r="W167" i="3"/>
  <c r="V167" i="3"/>
  <c r="U167" i="3"/>
  <c r="T167" i="3"/>
  <c r="S167" i="3"/>
  <c r="AA103" i="3"/>
  <c r="Z103" i="3"/>
  <c r="Y103" i="3"/>
  <c r="X103" i="3"/>
  <c r="W103" i="3"/>
  <c r="V103" i="3"/>
  <c r="U103" i="3"/>
  <c r="T103" i="3"/>
  <c r="S103" i="3"/>
  <c r="AA39" i="3"/>
  <c r="Z39" i="3"/>
  <c r="Y39" i="3"/>
  <c r="X39" i="3"/>
  <c r="W39" i="3"/>
  <c r="V39" i="3"/>
  <c r="U39" i="3"/>
  <c r="T39" i="3"/>
  <c r="S39" i="3"/>
  <c r="AA226" i="3"/>
  <c r="Z226" i="3"/>
  <c r="Y226" i="3"/>
  <c r="X226" i="3"/>
  <c r="W226" i="3"/>
  <c r="V226" i="3"/>
  <c r="U226" i="3"/>
  <c r="T226" i="3"/>
  <c r="S226" i="3"/>
  <c r="AA162" i="3"/>
  <c r="Z162" i="3"/>
  <c r="Y162" i="3"/>
  <c r="X162" i="3"/>
  <c r="W162" i="3"/>
  <c r="V162" i="3"/>
  <c r="U162" i="3"/>
  <c r="T162" i="3"/>
  <c r="S162" i="3"/>
  <c r="AA98" i="3"/>
  <c r="Z98" i="3"/>
  <c r="Y98" i="3"/>
  <c r="X98" i="3"/>
  <c r="W98" i="3"/>
  <c r="V98" i="3"/>
  <c r="U98" i="3"/>
  <c r="T98" i="3"/>
  <c r="S98" i="3"/>
  <c r="AA34" i="3"/>
  <c r="Z34" i="3"/>
  <c r="Y34" i="3"/>
  <c r="X34" i="3"/>
  <c r="W34" i="3"/>
  <c r="V34" i="3"/>
  <c r="U34" i="3"/>
  <c r="T34" i="3"/>
  <c r="S34" i="3"/>
  <c r="AA81" i="3"/>
  <c r="Z81" i="3"/>
  <c r="Y81" i="3"/>
  <c r="X81" i="3"/>
  <c r="W81" i="3"/>
  <c r="V81" i="3"/>
  <c r="U81" i="3"/>
  <c r="T81" i="3"/>
  <c r="S81" i="3"/>
  <c r="AA140" i="3"/>
  <c r="Z140" i="3"/>
  <c r="Y140" i="3"/>
  <c r="X140" i="3"/>
  <c r="W140" i="3"/>
  <c r="V140" i="3"/>
  <c r="U140" i="3"/>
  <c r="T140" i="3"/>
  <c r="S140" i="3"/>
  <c r="AA65" i="3"/>
  <c r="Z65" i="3"/>
  <c r="Y65" i="3"/>
  <c r="X65" i="3"/>
  <c r="W65" i="3"/>
  <c r="V65" i="3"/>
  <c r="U65" i="3"/>
  <c r="T65" i="3"/>
  <c r="S65" i="3"/>
  <c r="AA124" i="3"/>
  <c r="Z124" i="3"/>
  <c r="Y124" i="3"/>
  <c r="X124" i="3"/>
  <c r="W124" i="3"/>
  <c r="V124" i="3"/>
  <c r="U124" i="3"/>
  <c r="T124" i="3"/>
  <c r="S124" i="3"/>
  <c r="AA183" i="3"/>
  <c r="Z183" i="3"/>
  <c r="Y183" i="3"/>
  <c r="X183" i="3"/>
  <c r="W183" i="3"/>
  <c r="V183" i="3"/>
  <c r="U183" i="3"/>
  <c r="T183" i="3"/>
  <c r="S183" i="3"/>
  <c r="AA225" i="3"/>
  <c r="Z225" i="3"/>
  <c r="Y225" i="3"/>
  <c r="X225" i="3"/>
  <c r="W225" i="3"/>
  <c r="V225" i="3"/>
  <c r="U225" i="3"/>
  <c r="T225" i="3"/>
  <c r="S225" i="3"/>
  <c r="AA161" i="3"/>
  <c r="Z161" i="3"/>
  <c r="Y161" i="3"/>
  <c r="X161" i="3"/>
  <c r="W161" i="3"/>
  <c r="V161" i="3"/>
  <c r="U161" i="3"/>
  <c r="T161" i="3"/>
  <c r="S161" i="3"/>
  <c r="AA97" i="3"/>
  <c r="Z97" i="3"/>
  <c r="Y97" i="3"/>
  <c r="X97" i="3"/>
  <c r="W97" i="3"/>
  <c r="V97" i="3"/>
  <c r="U97" i="3"/>
  <c r="T97" i="3"/>
  <c r="S97" i="3"/>
  <c r="AA33" i="3"/>
  <c r="Z33" i="3"/>
  <c r="Y33" i="3"/>
  <c r="X33" i="3"/>
  <c r="W33" i="3"/>
  <c r="V33" i="3"/>
  <c r="U33" i="3"/>
  <c r="T33" i="3"/>
  <c r="S33" i="3"/>
  <c r="AA220" i="3"/>
  <c r="Z220" i="3"/>
  <c r="Y220" i="3"/>
  <c r="X220" i="3"/>
  <c r="W220" i="3"/>
  <c r="V220" i="3"/>
  <c r="U220" i="3"/>
  <c r="T220" i="3"/>
  <c r="S220" i="3"/>
  <c r="AA156" i="3"/>
  <c r="Z156" i="3"/>
  <c r="Y156" i="3"/>
  <c r="X156" i="3"/>
  <c r="W156" i="3"/>
  <c r="V156" i="3"/>
  <c r="U156" i="3"/>
  <c r="T156" i="3"/>
  <c r="S156" i="3"/>
  <c r="AA92" i="3"/>
  <c r="Z92" i="3"/>
  <c r="Y92" i="3"/>
  <c r="X92" i="3"/>
  <c r="W92" i="3"/>
  <c r="V92" i="3"/>
  <c r="U92" i="3"/>
  <c r="T92" i="3"/>
  <c r="S92" i="3"/>
  <c r="AA28" i="3"/>
  <c r="Z28" i="3"/>
  <c r="Y28" i="3"/>
  <c r="X28" i="3"/>
  <c r="W28" i="3"/>
  <c r="V28" i="3"/>
  <c r="U28" i="3"/>
  <c r="T28" i="3"/>
  <c r="S28" i="3"/>
  <c r="AA215" i="3"/>
  <c r="Z215" i="3"/>
  <c r="Y215" i="3"/>
  <c r="X215" i="3"/>
  <c r="W215" i="3"/>
  <c r="V215" i="3"/>
  <c r="U215" i="3"/>
  <c r="T215" i="3"/>
  <c r="S215" i="3"/>
  <c r="AA151" i="3"/>
  <c r="Z151" i="3"/>
  <c r="Y151" i="3"/>
  <c r="X151" i="3"/>
  <c r="W151" i="3"/>
  <c r="V151" i="3"/>
  <c r="U151" i="3"/>
  <c r="T151" i="3"/>
  <c r="S151" i="3"/>
  <c r="AA87" i="3"/>
  <c r="Z87" i="3"/>
  <c r="Y87" i="3"/>
  <c r="X87" i="3"/>
  <c r="W87" i="3"/>
  <c r="V87" i="3"/>
  <c r="U87" i="3"/>
  <c r="T87" i="3"/>
  <c r="S87" i="3"/>
  <c r="AA23" i="3"/>
  <c r="Z23" i="3"/>
  <c r="Y23" i="3"/>
  <c r="X23" i="3"/>
  <c r="W23" i="3"/>
  <c r="V23" i="3"/>
  <c r="U23" i="3"/>
  <c r="T23" i="3"/>
  <c r="S23" i="3"/>
  <c r="AA210" i="3"/>
  <c r="Z210" i="3"/>
  <c r="Y210" i="3"/>
  <c r="X210" i="3"/>
  <c r="W210" i="3"/>
  <c r="V210" i="3"/>
  <c r="U210" i="3"/>
  <c r="T210" i="3"/>
  <c r="S210" i="3"/>
  <c r="AA146" i="3"/>
  <c r="Z146" i="3"/>
  <c r="Y146" i="3"/>
  <c r="X146" i="3"/>
  <c r="W146" i="3"/>
  <c r="V146" i="3"/>
  <c r="U146" i="3"/>
  <c r="T146" i="3"/>
  <c r="S146" i="3"/>
  <c r="AA82" i="3"/>
  <c r="Z82" i="3"/>
  <c r="Y82" i="3"/>
  <c r="X82" i="3"/>
  <c r="W82" i="3"/>
  <c r="V82" i="3"/>
  <c r="U82" i="3"/>
  <c r="T82" i="3"/>
  <c r="S82" i="3"/>
  <c r="AA18" i="3"/>
  <c r="Z18" i="3"/>
  <c r="Y18" i="3"/>
  <c r="X18" i="3"/>
  <c r="W18" i="3"/>
  <c r="V18" i="3"/>
  <c r="U18" i="3"/>
  <c r="T18" i="3"/>
  <c r="S18" i="3"/>
  <c r="AA17" i="3"/>
  <c r="Z17" i="3"/>
  <c r="Y17" i="3"/>
  <c r="X17" i="3"/>
  <c r="W17" i="3"/>
  <c r="V17" i="3"/>
  <c r="U17" i="3"/>
  <c r="T17" i="3"/>
  <c r="S17" i="3"/>
  <c r="AA76" i="3"/>
  <c r="Z76" i="3"/>
  <c r="Y76" i="3"/>
  <c r="X76" i="3"/>
  <c r="W76" i="3"/>
  <c r="V76" i="3"/>
  <c r="U76" i="3"/>
  <c r="T76" i="3"/>
  <c r="S76" i="3"/>
  <c r="AA12" i="3"/>
  <c r="Z12" i="3"/>
  <c r="Y12" i="3"/>
  <c r="X12" i="3"/>
  <c r="W12" i="3"/>
  <c r="V12" i="3"/>
  <c r="U12" i="3"/>
  <c r="T12" i="3"/>
  <c r="S12" i="3"/>
  <c r="AA199" i="3"/>
  <c r="Z199" i="3"/>
  <c r="Y199" i="3"/>
  <c r="X199" i="3"/>
  <c r="W199" i="3"/>
  <c r="V199" i="3"/>
  <c r="U199" i="3"/>
  <c r="T199" i="3"/>
  <c r="S199" i="3"/>
  <c r="AA135" i="3"/>
  <c r="Z135" i="3"/>
  <c r="Y135" i="3"/>
  <c r="X135" i="3"/>
  <c r="W135" i="3"/>
  <c r="V135" i="3"/>
  <c r="U135" i="3"/>
  <c r="T135" i="3"/>
  <c r="S135" i="3"/>
  <c r="AA71" i="3"/>
  <c r="Z71" i="3"/>
  <c r="Y71" i="3"/>
  <c r="X71" i="3"/>
  <c r="W71" i="3"/>
  <c r="V71" i="3"/>
  <c r="U71" i="3"/>
  <c r="T71" i="3"/>
  <c r="S71" i="3"/>
  <c r="AA7" i="3"/>
  <c r="Z7" i="3"/>
  <c r="Y7" i="3"/>
  <c r="X7" i="3"/>
  <c r="W7" i="3"/>
  <c r="V7" i="3"/>
  <c r="U7" i="3"/>
  <c r="T7" i="3"/>
  <c r="S7" i="3"/>
  <c r="AA194" i="3"/>
  <c r="Z194" i="3"/>
  <c r="Y194" i="3"/>
  <c r="X194" i="3"/>
  <c r="W194" i="3"/>
  <c r="V194" i="3"/>
  <c r="U194" i="3"/>
  <c r="T194" i="3"/>
  <c r="S194" i="3"/>
  <c r="AA130" i="3"/>
  <c r="Z130" i="3"/>
  <c r="Y130" i="3"/>
  <c r="X130" i="3"/>
  <c r="W130" i="3"/>
  <c r="V130" i="3"/>
  <c r="U130" i="3"/>
  <c r="T130" i="3"/>
  <c r="S130" i="3"/>
  <c r="AA66" i="3"/>
  <c r="Z66" i="3"/>
  <c r="Y66" i="3"/>
  <c r="X66" i="3"/>
  <c r="W66" i="3"/>
  <c r="V66" i="3"/>
  <c r="U66" i="3"/>
  <c r="T66" i="3"/>
  <c r="S66" i="3"/>
  <c r="AA2" i="3"/>
  <c r="Z2" i="3"/>
  <c r="Y2" i="3"/>
  <c r="X2" i="3"/>
  <c r="W2" i="3"/>
  <c r="V2" i="3"/>
  <c r="U2" i="3"/>
  <c r="T2" i="3"/>
  <c r="S2" i="3"/>
  <c r="AA209" i="3"/>
  <c r="Z209" i="3"/>
  <c r="Y209" i="3"/>
  <c r="X209" i="3"/>
  <c r="W209" i="3"/>
  <c r="V209" i="3"/>
  <c r="U209" i="3"/>
  <c r="T209" i="3"/>
  <c r="S209" i="3"/>
  <c r="AA193" i="3"/>
  <c r="Z193" i="3"/>
  <c r="Y193" i="3"/>
  <c r="X193" i="3"/>
  <c r="W193" i="3"/>
  <c r="V193" i="3"/>
  <c r="U193" i="3"/>
  <c r="T193" i="3"/>
  <c r="S193" i="3"/>
  <c r="AA252" i="3"/>
  <c r="Z252" i="3"/>
  <c r="Y252" i="3"/>
  <c r="X252" i="3"/>
  <c r="W252" i="3"/>
  <c r="V252" i="3"/>
  <c r="U252" i="3"/>
  <c r="T252" i="3"/>
  <c r="S252" i="3"/>
  <c r="AA60" i="3"/>
  <c r="Z60" i="3"/>
  <c r="Y60" i="3"/>
  <c r="X60" i="3"/>
  <c r="W60" i="3"/>
  <c r="V60" i="3"/>
  <c r="U60" i="3"/>
  <c r="T60" i="3"/>
  <c r="S60" i="3"/>
  <c r="AA119" i="3"/>
  <c r="Z119" i="3"/>
  <c r="Y119" i="3"/>
  <c r="X119" i="3"/>
  <c r="W119" i="3"/>
  <c r="V119" i="3"/>
  <c r="U119" i="3"/>
  <c r="T119" i="3"/>
  <c r="S119" i="3"/>
  <c r="AA55" i="3"/>
  <c r="Z55" i="3"/>
  <c r="Y55" i="3"/>
  <c r="X55" i="3"/>
  <c r="W55" i="3"/>
  <c r="V55" i="3"/>
  <c r="U55" i="3"/>
  <c r="T55" i="3"/>
  <c r="S55" i="3"/>
  <c r="AA242" i="3"/>
  <c r="Z242" i="3"/>
  <c r="Y242" i="3"/>
  <c r="X242" i="3"/>
  <c r="W242" i="3"/>
  <c r="V242" i="3"/>
  <c r="U242" i="3"/>
  <c r="T242" i="3"/>
  <c r="S242" i="3"/>
  <c r="AA178" i="3"/>
  <c r="Z178" i="3"/>
  <c r="Y178" i="3"/>
  <c r="X178" i="3"/>
  <c r="W178" i="3"/>
  <c r="V178" i="3"/>
  <c r="U178" i="3"/>
  <c r="T178" i="3"/>
  <c r="S178" i="3"/>
  <c r="AA114" i="3"/>
  <c r="Z114" i="3"/>
  <c r="Y114" i="3"/>
  <c r="X114" i="3"/>
  <c r="W114" i="3"/>
  <c r="V114" i="3"/>
  <c r="U114" i="3"/>
  <c r="T114" i="3"/>
  <c r="S114" i="3"/>
  <c r="AA50" i="3"/>
  <c r="Z50" i="3"/>
  <c r="Y50" i="3"/>
  <c r="X50" i="3"/>
  <c r="W50" i="3"/>
  <c r="V50" i="3"/>
  <c r="U50" i="3"/>
  <c r="T50" i="3"/>
  <c r="S50" i="3"/>
  <c r="AA1420" i="3"/>
  <c r="Z1420" i="3"/>
  <c r="Y1420" i="3"/>
  <c r="X1420" i="3"/>
  <c r="W1420" i="3"/>
  <c r="V1420" i="3"/>
  <c r="U1420" i="3"/>
  <c r="T1420" i="3"/>
  <c r="S1420" i="3"/>
  <c r="AA1404" i="3"/>
  <c r="Y1404" i="3"/>
  <c r="Z1404" i="3"/>
  <c r="W1404" i="3"/>
  <c r="V1404" i="3"/>
  <c r="U1404" i="3"/>
  <c r="T1404" i="3"/>
  <c r="X1404" i="3"/>
  <c r="S1404" i="3"/>
  <c r="AA1388" i="3"/>
  <c r="Z1388" i="3"/>
  <c r="Y1388" i="3"/>
  <c r="X1388" i="3"/>
  <c r="W1388" i="3"/>
  <c r="V1388" i="3"/>
  <c r="U1388" i="3"/>
  <c r="T1388" i="3"/>
  <c r="S1388" i="3"/>
  <c r="AA1372" i="3"/>
  <c r="Z1372" i="3"/>
  <c r="Y1372" i="3"/>
  <c r="X1372" i="3"/>
  <c r="W1372" i="3"/>
  <c r="V1372" i="3"/>
  <c r="U1372" i="3"/>
  <c r="T1372" i="3"/>
  <c r="S1372" i="3"/>
  <c r="AA1356" i="3"/>
  <c r="Z1356" i="3"/>
  <c r="X1356" i="3"/>
  <c r="Y1356" i="3"/>
  <c r="W1356" i="3"/>
  <c r="V1356" i="3"/>
  <c r="U1356" i="3"/>
  <c r="T1356" i="3"/>
  <c r="S1356" i="3"/>
  <c r="AA1340" i="3"/>
  <c r="Z1340" i="3"/>
  <c r="Y1340" i="3"/>
  <c r="X1340" i="3"/>
  <c r="W1340" i="3"/>
  <c r="V1340" i="3"/>
  <c r="U1340" i="3"/>
  <c r="T1340" i="3"/>
  <c r="S1340" i="3"/>
  <c r="AA1324" i="3"/>
  <c r="Z1324" i="3"/>
  <c r="X1324" i="3"/>
  <c r="Y1324" i="3"/>
  <c r="W1324" i="3"/>
  <c r="V1324" i="3"/>
  <c r="U1324" i="3"/>
  <c r="T1324" i="3"/>
  <c r="S1324" i="3"/>
  <c r="AA1308" i="3"/>
  <c r="Z1308" i="3"/>
  <c r="Y1308" i="3"/>
  <c r="X1308" i="3"/>
  <c r="W1308" i="3"/>
  <c r="V1308" i="3"/>
  <c r="U1308" i="3"/>
  <c r="T1308" i="3"/>
  <c r="S1308" i="3"/>
  <c r="AA1292" i="3"/>
  <c r="Z1292" i="3"/>
  <c r="Y1292" i="3"/>
  <c r="X1292" i="3"/>
  <c r="W1292" i="3"/>
  <c r="V1292" i="3"/>
  <c r="U1292" i="3"/>
  <c r="T1292" i="3"/>
  <c r="S1292" i="3"/>
  <c r="AA1276" i="3"/>
  <c r="Y1276" i="3"/>
  <c r="Z1276" i="3"/>
  <c r="X1276" i="3"/>
  <c r="W1276" i="3"/>
  <c r="V1276" i="3"/>
  <c r="U1276" i="3"/>
  <c r="T1276" i="3"/>
  <c r="S1276" i="3"/>
  <c r="AA1423" i="3"/>
  <c r="Z1423" i="3"/>
  <c r="Y1423" i="3"/>
  <c r="X1423" i="3"/>
  <c r="W1423" i="3"/>
  <c r="V1423" i="3"/>
  <c r="U1423" i="3"/>
  <c r="T1423" i="3"/>
  <c r="S1423" i="3"/>
  <c r="AA1407" i="3"/>
  <c r="Z1407" i="3"/>
  <c r="Y1407" i="3"/>
  <c r="X1407" i="3"/>
  <c r="W1407" i="3"/>
  <c r="V1407" i="3"/>
  <c r="U1407" i="3"/>
  <c r="T1407" i="3"/>
  <c r="S1407" i="3"/>
  <c r="AA1391" i="3"/>
  <c r="Z1391" i="3"/>
  <c r="X1391" i="3"/>
  <c r="Y1391" i="3"/>
  <c r="W1391" i="3"/>
  <c r="V1391" i="3"/>
  <c r="U1391" i="3"/>
  <c r="T1391" i="3"/>
  <c r="S1391" i="3"/>
  <c r="AA1375" i="3"/>
  <c r="Z1375" i="3"/>
  <c r="Y1375" i="3"/>
  <c r="X1375" i="3"/>
  <c r="W1375" i="3"/>
  <c r="V1375" i="3"/>
  <c r="U1375" i="3"/>
  <c r="T1375" i="3"/>
  <c r="S1375" i="3"/>
  <c r="AA1359" i="3"/>
  <c r="Z1359" i="3"/>
  <c r="X1359" i="3"/>
  <c r="W1359" i="3"/>
  <c r="V1359" i="3"/>
  <c r="U1359" i="3"/>
  <c r="T1359" i="3"/>
  <c r="Y1359" i="3"/>
  <c r="S1359" i="3"/>
  <c r="AA1343" i="3"/>
  <c r="Z1343" i="3"/>
  <c r="Y1343" i="3"/>
  <c r="X1343" i="3"/>
  <c r="W1343" i="3"/>
  <c r="V1343" i="3"/>
  <c r="U1343" i="3"/>
  <c r="T1343" i="3"/>
  <c r="S1343" i="3"/>
  <c r="AA1327" i="3"/>
  <c r="Z1327" i="3"/>
  <c r="Y1327" i="3"/>
  <c r="X1327" i="3"/>
  <c r="W1327" i="3"/>
  <c r="V1327" i="3"/>
  <c r="U1327" i="3"/>
  <c r="T1327" i="3"/>
  <c r="S1327" i="3"/>
  <c r="AA1311" i="3"/>
  <c r="Y1311" i="3"/>
  <c r="Z1311" i="3"/>
  <c r="X1311" i="3"/>
  <c r="W1311" i="3"/>
  <c r="V1311" i="3"/>
  <c r="U1311" i="3"/>
  <c r="T1311" i="3"/>
  <c r="S1311" i="3"/>
  <c r="AA1295" i="3"/>
  <c r="Z1295" i="3"/>
  <c r="Y1295" i="3"/>
  <c r="X1295" i="3"/>
  <c r="W1295" i="3"/>
  <c r="V1295" i="3"/>
  <c r="U1295" i="3"/>
  <c r="T1295" i="3"/>
  <c r="S1295" i="3"/>
  <c r="AA1279" i="3"/>
  <c r="Z1279" i="3"/>
  <c r="Y1279" i="3"/>
  <c r="X1279" i="3"/>
  <c r="W1279" i="3"/>
  <c r="V1279" i="3"/>
  <c r="U1279" i="3"/>
  <c r="T1279" i="3"/>
  <c r="S1279" i="3"/>
  <c r="AA1426" i="3"/>
  <c r="Z1426" i="3"/>
  <c r="X1426" i="3"/>
  <c r="Y1426" i="3"/>
  <c r="W1426" i="3"/>
  <c r="V1426" i="3"/>
  <c r="U1426" i="3"/>
  <c r="T1426" i="3"/>
  <c r="S1426" i="3"/>
  <c r="AA1410" i="3"/>
  <c r="Z1410" i="3"/>
  <c r="Y1410" i="3"/>
  <c r="X1410" i="3"/>
  <c r="W1410" i="3"/>
  <c r="V1410" i="3"/>
  <c r="U1410" i="3"/>
  <c r="T1410" i="3"/>
  <c r="S1410" i="3"/>
  <c r="AA1394" i="3"/>
  <c r="Z1394" i="3"/>
  <c r="X1394" i="3"/>
  <c r="Y1394" i="3"/>
  <c r="W1394" i="3"/>
  <c r="V1394" i="3"/>
  <c r="U1394" i="3"/>
  <c r="T1394" i="3"/>
  <c r="S1394" i="3"/>
  <c r="AA1378" i="3"/>
  <c r="Z1378" i="3"/>
  <c r="Y1378" i="3"/>
  <c r="X1378" i="3"/>
  <c r="W1378" i="3"/>
  <c r="V1378" i="3"/>
  <c r="U1378" i="3"/>
  <c r="T1378" i="3"/>
  <c r="S1378" i="3"/>
  <c r="AA1362" i="3"/>
  <c r="Z1362" i="3"/>
  <c r="Y1362" i="3"/>
  <c r="X1362" i="3"/>
  <c r="W1362" i="3"/>
  <c r="V1362" i="3"/>
  <c r="U1362" i="3"/>
  <c r="T1362" i="3"/>
  <c r="S1362" i="3"/>
  <c r="AA1346" i="3"/>
  <c r="Y1346" i="3"/>
  <c r="Z1346" i="3"/>
  <c r="X1346" i="3"/>
  <c r="W1346" i="3"/>
  <c r="V1346" i="3"/>
  <c r="U1346" i="3"/>
  <c r="T1346" i="3"/>
  <c r="S1346" i="3"/>
  <c r="AA1330" i="3"/>
  <c r="Z1330" i="3"/>
  <c r="Y1330" i="3"/>
  <c r="X1330" i="3"/>
  <c r="W1330" i="3"/>
  <c r="V1330" i="3"/>
  <c r="U1330" i="3"/>
  <c r="T1330" i="3"/>
  <c r="S1330" i="3"/>
  <c r="AA1314" i="3"/>
  <c r="Z1314" i="3"/>
  <c r="Y1314" i="3"/>
  <c r="X1314" i="3"/>
  <c r="W1314" i="3"/>
  <c r="V1314" i="3"/>
  <c r="U1314" i="3"/>
  <c r="T1314" i="3"/>
  <c r="S1314" i="3"/>
  <c r="AA1298" i="3"/>
  <c r="Z1298" i="3"/>
  <c r="X1298" i="3"/>
  <c r="Y1298" i="3"/>
  <c r="W1298" i="3"/>
  <c r="V1298" i="3"/>
  <c r="U1298" i="3"/>
  <c r="T1298" i="3"/>
  <c r="S1298" i="3"/>
  <c r="AA1282" i="3"/>
  <c r="Z1282" i="3"/>
  <c r="Y1282" i="3"/>
  <c r="X1282" i="3"/>
  <c r="W1282" i="3"/>
  <c r="V1282" i="3"/>
  <c r="U1282" i="3"/>
  <c r="T1282" i="3"/>
  <c r="S1282" i="3"/>
  <c r="AA1429" i="3"/>
  <c r="Z1429" i="3"/>
  <c r="X1429" i="3"/>
  <c r="Y1429" i="3"/>
  <c r="W1429" i="3"/>
  <c r="V1429" i="3"/>
  <c r="U1429" i="3"/>
  <c r="T1429" i="3"/>
  <c r="S1429" i="3"/>
  <c r="AA1413" i="3"/>
  <c r="Z1413" i="3"/>
  <c r="Y1413" i="3"/>
  <c r="X1413" i="3"/>
  <c r="W1413" i="3"/>
  <c r="V1413" i="3"/>
  <c r="U1413" i="3"/>
  <c r="T1413" i="3"/>
  <c r="S1413" i="3"/>
  <c r="AA1397" i="3"/>
  <c r="Z1397" i="3"/>
  <c r="Y1397" i="3"/>
  <c r="X1397" i="3"/>
  <c r="W1397" i="3"/>
  <c r="V1397" i="3"/>
  <c r="U1397" i="3"/>
  <c r="T1397" i="3"/>
  <c r="S1397" i="3"/>
  <c r="AA1381" i="3"/>
  <c r="Y1381" i="3"/>
  <c r="Z1381" i="3"/>
  <c r="X1381" i="3"/>
  <c r="W1381" i="3"/>
  <c r="V1381" i="3"/>
  <c r="U1381" i="3"/>
  <c r="T1381" i="3"/>
  <c r="S1381" i="3"/>
  <c r="AA1365" i="3"/>
  <c r="Z1365" i="3"/>
  <c r="Y1365" i="3"/>
  <c r="X1365" i="3"/>
  <c r="W1365" i="3"/>
  <c r="V1365" i="3"/>
  <c r="U1365" i="3"/>
  <c r="T1365" i="3"/>
  <c r="S1365" i="3"/>
  <c r="AA1349" i="3"/>
  <c r="Z1349" i="3"/>
  <c r="Y1349" i="3"/>
  <c r="X1349" i="3"/>
  <c r="W1349" i="3"/>
  <c r="V1349" i="3"/>
  <c r="U1349" i="3"/>
  <c r="T1349" i="3"/>
  <c r="S1349" i="3"/>
  <c r="AA1333" i="3"/>
  <c r="Z1333" i="3"/>
  <c r="X1333" i="3"/>
  <c r="Y1333" i="3"/>
  <c r="W1333" i="3"/>
  <c r="V1333" i="3"/>
  <c r="U1333" i="3"/>
  <c r="T1333" i="3"/>
  <c r="S1333" i="3"/>
  <c r="AA1317" i="3"/>
  <c r="Z1317" i="3"/>
  <c r="Y1317" i="3"/>
  <c r="X1317" i="3"/>
  <c r="W1317" i="3"/>
  <c r="V1317" i="3"/>
  <c r="U1317" i="3"/>
  <c r="T1317" i="3"/>
  <c r="S1317" i="3"/>
  <c r="AA1301" i="3"/>
  <c r="Z1301" i="3"/>
  <c r="X1301" i="3"/>
  <c r="Y1301" i="3"/>
  <c r="W1301" i="3"/>
  <c r="V1301" i="3"/>
  <c r="U1301" i="3"/>
  <c r="T1301" i="3"/>
  <c r="S1301" i="3"/>
  <c r="AA1285" i="3"/>
  <c r="Z1285" i="3"/>
  <c r="Y1285" i="3"/>
  <c r="X1285" i="3"/>
  <c r="W1285" i="3"/>
  <c r="V1285" i="3"/>
  <c r="U1285" i="3"/>
  <c r="T1285" i="3"/>
  <c r="S1285" i="3"/>
  <c r="AA1271" i="3"/>
  <c r="Z1271" i="3"/>
  <c r="Y1271" i="3"/>
  <c r="X1271" i="3"/>
  <c r="W1271" i="3"/>
  <c r="V1271" i="3"/>
  <c r="U1271" i="3"/>
  <c r="T1271" i="3"/>
  <c r="S1271" i="3"/>
  <c r="AA1255" i="3"/>
  <c r="Y1255" i="3"/>
  <c r="Z1255" i="3"/>
  <c r="X1255" i="3"/>
  <c r="W1255" i="3"/>
  <c r="V1255" i="3"/>
  <c r="U1255" i="3"/>
  <c r="T1255" i="3"/>
  <c r="S1255" i="3"/>
  <c r="AA1239" i="3"/>
  <c r="Z1239" i="3"/>
  <c r="Y1239" i="3"/>
  <c r="X1239" i="3"/>
  <c r="W1239" i="3"/>
  <c r="V1239" i="3"/>
  <c r="U1239" i="3"/>
  <c r="T1239" i="3"/>
  <c r="S1239" i="3"/>
  <c r="AA1223" i="3"/>
  <c r="Z1223" i="3"/>
  <c r="Y1223" i="3"/>
  <c r="X1223" i="3"/>
  <c r="W1223" i="3"/>
  <c r="V1223" i="3"/>
  <c r="U1223" i="3"/>
  <c r="T1223" i="3"/>
  <c r="S1223" i="3"/>
  <c r="AA1207" i="3"/>
  <c r="Z1207" i="3"/>
  <c r="X1207" i="3"/>
  <c r="Y1207" i="3"/>
  <c r="W1207" i="3"/>
  <c r="V1207" i="3"/>
  <c r="U1207" i="3"/>
  <c r="T1207" i="3"/>
  <c r="S1207" i="3"/>
  <c r="AA1191" i="3"/>
  <c r="Z1191" i="3"/>
  <c r="Y1191" i="3"/>
  <c r="X1191" i="3"/>
  <c r="W1191" i="3"/>
  <c r="V1191" i="3"/>
  <c r="U1191" i="3"/>
  <c r="T1191" i="3"/>
  <c r="S1191" i="3"/>
  <c r="AA1175" i="3"/>
  <c r="Z1175" i="3"/>
  <c r="X1175" i="3"/>
  <c r="W1175" i="3"/>
  <c r="V1175" i="3"/>
  <c r="U1175" i="3"/>
  <c r="T1175" i="3"/>
  <c r="Y1175" i="3"/>
  <c r="S1175" i="3"/>
  <c r="AA1159" i="3"/>
  <c r="Z1159" i="3"/>
  <c r="Y1159" i="3"/>
  <c r="X1159" i="3"/>
  <c r="W1159" i="3"/>
  <c r="V1159" i="3"/>
  <c r="U1159" i="3"/>
  <c r="T1159" i="3"/>
  <c r="S1159" i="3"/>
  <c r="AA1143" i="3"/>
  <c r="Z1143" i="3"/>
  <c r="Y1143" i="3"/>
  <c r="X1143" i="3"/>
  <c r="W1143" i="3"/>
  <c r="V1143" i="3"/>
  <c r="U1143" i="3"/>
  <c r="T1143" i="3"/>
  <c r="S1143" i="3"/>
  <c r="AA1127" i="3"/>
  <c r="Z1127" i="3"/>
  <c r="Y1127" i="3"/>
  <c r="X1127" i="3"/>
  <c r="W1127" i="3"/>
  <c r="V1127" i="3"/>
  <c r="U1127" i="3"/>
  <c r="T1127" i="3"/>
  <c r="S1127" i="3"/>
  <c r="AA1111" i="3"/>
  <c r="Z1111" i="3"/>
  <c r="Y1111" i="3"/>
  <c r="X1111" i="3"/>
  <c r="W1111" i="3"/>
  <c r="V1111" i="3"/>
  <c r="U1111" i="3"/>
  <c r="T1111" i="3"/>
  <c r="S1111" i="3"/>
  <c r="AA1095" i="3"/>
  <c r="Z1095" i="3"/>
  <c r="Y1095" i="3"/>
  <c r="X1095" i="3"/>
  <c r="W1095" i="3"/>
  <c r="V1095" i="3"/>
  <c r="U1095" i="3"/>
  <c r="T1095" i="3"/>
  <c r="S1095" i="3"/>
  <c r="AA1079" i="3"/>
  <c r="Z1079" i="3"/>
  <c r="X1079" i="3"/>
  <c r="Y1079" i="3"/>
  <c r="W1079" i="3"/>
  <c r="V1079" i="3"/>
  <c r="U1079" i="3"/>
  <c r="T1079" i="3"/>
  <c r="S1079" i="3"/>
  <c r="AA1063" i="3"/>
  <c r="Z1063" i="3"/>
  <c r="Y1063" i="3"/>
  <c r="X1063" i="3"/>
  <c r="W1063" i="3"/>
  <c r="V1063" i="3"/>
  <c r="U1063" i="3"/>
  <c r="T1063" i="3"/>
  <c r="S1063" i="3"/>
  <c r="AA1047" i="3"/>
  <c r="Z1047" i="3"/>
  <c r="X1047" i="3"/>
  <c r="Y1047" i="3"/>
  <c r="W1047" i="3"/>
  <c r="V1047" i="3"/>
  <c r="U1047" i="3"/>
  <c r="T1047" i="3"/>
  <c r="S1047" i="3"/>
  <c r="AA1031" i="3"/>
  <c r="Z1031" i="3"/>
  <c r="Y1031" i="3"/>
  <c r="X1031" i="3"/>
  <c r="W1031" i="3"/>
  <c r="V1031" i="3"/>
  <c r="U1031" i="3"/>
  <c r="T1031" i="3"/>
  <c r="S1031" i="3"/>
  <c r="AA1015" i="3"/>
  <c r="Z1015" i="3"/>
  <c r="Y1015" i="3"/>
  <c r="X1015" i="3"/>
  <c r="W1015" i="3"/>
  <c r="V1015" i="3"/>
  <c r="U1015" i="3"/>
  <c r="T1015" i="3"/>
  <c r="S1015" i="3"/>
  <c r="AA999" i="3"/>
  <c r="Z999" i="3"/>
  <c r="Y999" i="3"/>
  <c r="X999" i="3"/>
  <c r="W999" i="3"/>
  <c r="V999" i="3"/>
  <c r="U999" i="3"/>
  <c r="T999" i="3"/>
  <c r="S999" i="3"/>
  <c r="AA983" i="3"/>
  <c r="Z983" i="3"/>
  <c r="Y983" i="3"/>
  <c r="X983" i="3"/>
  <c r="W983" i="3"/>
  <c r="V983" i="3"/>
  <c r="U983" i="3"/>
  <c r="T983" i="3"/>
  <c r="S983" i="3"/>
  <c r="AA967" i="3"/>
  <c r="Z967" i="3"/>
  <c r="Y967" i="3"/>
  <c r="X967" i="3"/>
  <c r="W967" i="3"/>
  <c r="V967" i="3"/>
  <c r="U967" i="3"/>
  <c r="T967" i="3"/>
  <c r="S967" i="3"/>
  <c r="AA951" i="3"/>
  <c r="Z951" i="3"/>
  <c r="X951" i="3"/>
  <c r="Y951" i="3"/>
  <c r="W951" i="3"/>
  <c r="V951" i="3"/>
  <c r="U951" i="3"/>
  <c r="T951" i="3"/>
  <c r="S951" i="3"/>
  <c r="AA935" i="3"/>
  <c r="Z935" i="3"/>
  <c r="Y935" i="3"/>
  <c r="X935" i="3"/>
  <c r="W935" i="3"/>
  <c r="V935" i="3"/>
  <c r="U935" i="3"/>
  <c r="T935" i="3"/>
  <c r="S935" i="3"/>
  <c r="AA919" i="3"/>
  <c r="Z919" i="3"/>
  <c r="X919" i="3"/>
  <c r="Y919" i="3"/>
  <c r="W919" i="3"/>
  <c r="V919" i="3"/>
  <c r="U919" i="3"/>
  <c r="T919" i="3"/>
  <c r="S919" i="3"/>
  <c r="AA903" i="3"/>
  <c r="Z903" i="3"/>
  <c r="Y903" i="3"/>
  <c r="X903" i="3"/>
  <c r="W903" i="3"/>
  <c r="V903" i="3"/>
  <c r="U903" i="3"/>
  <c r="T903" i="3"/>
  <c r="S903" i="3"/>
  <c r="AA887" i="3"/>
  <c r="Z887" i="3"/>
  <c r="Y887" i="3"/>
  <c r="X887" i="3"/>
  <c r="W887" i="3"/>
  <c r="V887" i="3"/>
  <c r="U887" i="3"/>
  <c r="T887" i="3"/>
  <c r="S887" i="3"/>
  <c r="AA871" i="3"/>
  <c r="Z871" i="3"/>
  <c r="Y871" i="3"/>
  <c r="X871" i="3"/>
  <c r="W871" i="3"/>
  <c r="V871" i="3"/>
  <c r="U871" i="3"/>
  <c r="T871" i="3"/>
  <c r="S871" i="3"/>
  <c r="AA855" i="3"/>
  <c r="Z855" i="3"/>
  <c r="Y855" i="3"/>
  <c r="X855" i="3"/>
  <c r="W855" i="3"/>
  <c r="V855" i="3"/>
  <c r="U855" i="3"/>
  <c r="T855" i="3"/>
  <c r="S855" i="3"/>
  <c r="AA839" i="3"/>
  <c r="Z839" i="3"/>
  <c r="Y839" i="3"/>
  <c r="X839" i="3"/>
  <c r="W839" i="3"/>
  <c r="V839" i="3"/>
  <c r="U839" i="3"/>
  <c r="T839" i="3"/>
  <c r="S839" i="3"/>
  <c r="AA823" i="3"/>
  <c r="Z823" i="3"/>
  <c r="X823" i="3"/>
  <c r="Y823" i="3"/>
  <c r="W823" i="3"/>
  <c r="V823" i="3"/>
  <c r="U823" i="3"/>
  <c r="T823" i="3"/>
  <c r="S823" i="3"/>
  <c r="AA807" i="3"/>
  <c r="Z807" i="3"/>
  <c r="Y807" i="3"/>
  <c r="X807" i="3"/>
  <c r="W807" i="3"/>
  <c r="V807" i="3"/>
  <c r="U807" i="3"/>
  <c r="T807" i="3"/>
  <c r="S807" i="3"/>
  <c r="AA791" i="3"/>
  <c r="Z791" i="3"/>
  <c r="X791" i="3"/>
  <c r="Y791" i="3"/>
  <c r="W791" i="3"/>
  <c r="V791" i="3"/>
  <c r="U791" i="3"/>
  <c r="T791" i="3"/>
  <c r="S791" i="3"/>
  <c r="AA775" i="3"/>
  <c r="Z775" i="3"/>
  <c r="Y775" i="3"/>
  <c r="X775" i="3"/>
  <c r="W775" i="3"/>
  <c r="V775" i="3"/>
  <c r="U775" i="3"/>
  <c r="T775" i="3"/>
  <c r="S775" i="3"/>
  <c r="AA1266" i="3"/>
  <c r="Z1266" i="3"/>
  <c r="Y1266" i="3"/>
  <c r="X1266" i="3"/>
  <c r="W1266" i="3"/>
  <c r="V1266" i="3"/>
  <c r="U1266" i="3"/>
  <c r="T1266" i="3"/>
  <c r="S1266" i="3"/>
  <c r="AA1250" i="3"/>
  <c r="Z1250" i="3"/>
  <c r="Y1250" i="3"/>
  <c r="X1250" i="3"/>
  <c r="W1250" i="3"/>
  <c r="V1250" i="3"/>
  <c r="U1250" i="3"/>
  <c r="T1250" i="3"/>
  <c r="S1250" i="3"/>
  <c r="AA1234" i="3"/>
  <c r="Z1234" i="3"/>
  <c r="Y1234" i="3"/>
  <c r="X1234" i="3"/>
  <c r="W1234" i="3"/>
  <c r="V1234" i="3"/>
  <c r="U1234" i="3"/>
  <c r="T1234" i="3"/>
  <c r="S1234" i="3"/>
  <c r="AA1218" i="3"/>
  <c r="Z1218" i="3"/>
  <c r="Y1218" i="3"/>
  <c r="X1218" i="3"/>
  <c r="W1218" i="3"/>
  <c r="V1218" i="3"/>
  <c r="U1218" i="3"/>
  <c r="T1218" i="3"/>
  <c r="S1218" i="3"/>
  <c r="AA1202" i="3"/>
  <c r="Z1202" i="3"/>
  <c r="X1202" i="3"/>
  <c r="Y1202" i="3"/>
  <c r="W1202" i="3"/>
  <c r="V1202" i="3"/>
  <c r="U1202" i="3"/>
  <c r="T1202" i="3"/>
  <c r="S1202" i="3"/>
  <c r="AA1186" i="3"/>
  <c r="Z1186" i="3"/>
  <c r="Y1186" i="3"/>
  <c r="X1186" i="3"/>
  <c r="W1186" i="3"/>
  <c r="V1186" i="3"/>
  <c r="U1186" i="3"/>
  <c r="T1186" i="3"/>
  <c r="S1186" i="3"/>
  <c r="AA1170" i="3"/>
  <c r="Z1170" i="3"/>
  <c r="X1170" i="3"/>
  <c r="W1170" i="3"/>
  <c r="V1170" i="3"/>
  <c r="Y1170" i="3"/>
  <c r="U1170" i="3"/>
  <c r="T1170" i="3"/>
  <c r="S1170" i="3"/>
  <c r="AA1154" i="3"/>
  <c r="Z1154" i="3"/>
  <c r="Y1154" i="3"/>
  <c r="X1154" i="3"/>
  <c r="W1154" i="3"/>
  <c r="V1154" i="3"/>
  <c r="U1154" i="3"/>
  <c r="T1154" i="3"/>
  <c r="S1154" i="3"/>
  <c r="AA1138" i="3"/>
  <c r="Z1138" i="3"/>
  <c r="Y1138" i="3"/>
  <c r="X1138" i="3"/>
  <c r="W1138" i="3"/>
  <c r="V1138" i="3"/>
  <c r="U1138" i="3"/>
  <c r="T1138" i="3"/>
  <c r="S1138" i="3"/>
  <c r="AA1122" i="3"/>
  <c r="Z1122" i="3"/>
  <c r="Y1122" i="3"/>
  <c r="X1122" i="3"/>
  <c r="W1122" i="3"/>
  <c r="V1122" i="3"/>
  <c r="U1122" i="3"/>
  <c r="T1122" i="3"/>
  <c r="S1122" i="3"/>
  <c r="AA1106" i="3"/>
  <c r="Z1106" i="3"/>
  <c r="Y1106" i="3"/>
  <c r="X1106" i="3"/>
  <c r="W1106" i="3"/>
  <c r="V1106" i="3"/>
  <c r="U1106" i="3"/>
  <c r="T1106" i="3"/>
  <c r="S1106" i="3"/>
  <c r="AA1090" i="3"/>
  <c r="Z1090" i="3"/>
  <c r="Y1090" i="3"/>
  <c r="X1090" i="3"/>
  <c r="W1090" i="3"/>
  <c r="V1090" i="3"/>
  <c r="U1090" i="3"/>
  <c r="T1090" i="3"/>
  <c r="S1090" i="3"/>
  <c r="AA1074" i="3"/>
  <c r="Z1074" i="3"/>
  <c r="X1074" i="3"/>
  <c r="Y1074" i="3"/>
  <c r="W1074" i="3"/>
  <c r="V1074" i="3"/>
  <c r="U1074" i="3"/>
  <c r="T1074" i="3"/>
  <c r="S1074" i="3"/>
  <c r="AA1058" i="3"/>
  <c r="Z1058" i="3"/>
  <c r="Y1058" i="3"/>
  <c r="X1058" i="3"/>
  <c r="W1058" i="3"/>
  <c r="V1058" i="3"/>
  <c r="U1058" i="3"/>
  <c r="T1058" i="3"/>
  <c r="S1058" i="3"/>
  <c r="AA1042" i="3"/>
  <c r="Z1042" i="3"/>
  <c r="X1042" i="3"/>
  <c r="Y1042" i="3"/>
  <c r="W1042" i="3"/>
  <c r="V1042" i="3"/>
  <c r="U1042" i="3"/>
  <c r="T1042" i="3"/>
  <c r="S1042" i="3"/>
  <c r="AA1026" i="3"/>
  <c r="Z1026" i="3"/>
  <c r="Y1026" i="3"/>
  <c r="X1026" i="3"/>
  <c r="W1026" i="3"/>
  <c r="V1026" i="3"/>
  <c r="U1026" i="3"/>
  <c r="T1026" i="3"/>
  <c r="S1026" i="3"/>
  <c r="AA1010" i="3"/>
  <c r="Z1010" i="3"/>
  <c r="Y1010" i="3"/>
  <c r="X1010" i="3"/>
  <c r="W1010" i="3"/>
  <c r="V1010" i="3"/>
  <c r="U1010" i="3"/>
  <c r="T1010" i="3"/>
  <c r="S1010" i="3"/>
  <c r="AA994" i="3"/>
  <c r="Z994" i="3"/>
  <c r="Y994" i="3"/>
  <c r="X994" i="3"/>
  <c r="W994" i="3"/>
  <c r="V994" i="3"/>
  <c r="U994" i="3"/>
  <c r="T994" i="3"/>
  <c r="S994" i="3"/>
  <c r="AA978" i="3"/>
  <c r="Z978" i="3"/>
  <c r="Y978" i="3"/>
  <c r="X978" i="3"/>
  <c r="W978" i="3"/>
  <c r="V978" i="3"/>
  <c r="U978" i="3"/>
  <c r="T978" i="3"/>
  <c r="S978" i="3"/>
  <c r="AA962" i="3"/>
  <c r="Z962" i="3"/>
  <c r="Y962" i="3"/>
  <c r="X962" i="3"/>
  <c r="W962" i="3"/>
  <c r="V962" i="3"/>
  <c r="U962" i="3"/>
  <c r="T962" i="3"/>
  <c r="S962" i="3"/>
  <c r="AA946" i="3"/>
  <c r="Z946" i="3"/>
  <c r="X946" i="3"/>
  <c r="Y946" i="3"/>
  <c r="W946" i="3"/>
  <c r="V946" i="3"/>
  <c r="U946" i="3"/>
  <c r="T946" i="3"/>
  <c r="S946" i="3"/>
  <c r="AA914" i="3"/>
  <c r="Z914" i="3"/>
  <c r="X914" i="3"/>
  <c r="Y914" i="3"/>
  <c r="W914" i="3"/>
  <c r="V914" i="3"/>
  <c r="U914" i="3"/>
  <c r="T914" i="3"/>
  <c r="S914" i="3"/>
  <c r="AA882" i="3"/>
  <c r="Z882" i="3"/>
  <c r="Y882" i="3"/>
  <c r="X882" i="3"/>
  <c r="W882" i="3"/>
  <c r="V882" i="3"/>
  <c r="U882" i="3"/>
  <c r="T882" i="3"/>
  <c r="S882" i="3"/>
  <c r="AA850" i="3"/>
  <c r="Z850" i="3"/>
  <c r="Y850" i="3"/>
  <c r="X850" i="3"/>
  <c r="W850" i="3"/>
  <c r="V850" i="3"/>
  <c r="U850" i="3"/>
  <c r="T850" i="3"/>
  <c r="S850" i="3"/>
  <c r="AA818" i="3"/>
  <c r="Z818" i="3"/>
  <c r="X818" i="3"/>
  <c r="Y818" i="3"/>
  <c r="W818" i="3"/>
  <c r="V818" i="3"/>
  <c r="U818" i="3"/>
  <c r="T818" i="3"/>
  <c r="S818" i="3"/>
  <c r="AA786" i="3"/>
  <c r="Z786" i="3"/>
  <c r="X786" i="3"/>
  <c r="Y786" i="3"/>
  <c r="W786" i="3"/>
  <c r="V786" i="3"/>
  <c r="U786" i="3"/>
  <c r="T786" i="3"/>
  <c r="S786" i="3"/>
  <c r="AA1261" i="3"/>
  <c r="Z1261" i="3"/>
  <c r="Y1261" i="3"/>
  <c r="X1261" i="3"/>
  <c r="W1261" i="3"/>
  <c r="V1261" i="3"/>
  <c r="U1261" i="3"/>
  <c r="T1261" i="3"/>
  <c r="S1261" i="3"/>
  <c r="AA1229" i="3"/>
  <c r="Z1229" i="3"/>
  <c r="Y1229" i="3"/>
  <c r="X1229" i="3"/>
  <c r="W1229" i="3"/>
  <c r="V1229" i="3"/>
  <c r="U1229" i="3"/>
  <c r="T1229" i="3"/>
  <c r="S1229" i="3"/>
  <c r="AA1197" i="3"/>
  <c r="Z1197" i="3"/>
  <c r="X1197" i="3"/>
  <c r="Y1197" i="3"/>
  <c r="W1197" i="3"/>
  <c r="V1197" i="3"/>
  <c r="U1197" i="3"/>
  <c r="T1197" i="3"/>
  <c r="S1197" i="3"/>
  <c r="AA1137" i="3"/>
  <c r="Z1137" i="3"/>
  <c r="Y1137" i="3"/>
  <c r="X1137" i="3"/>
  <c r="W1137" i="3"/>
  <c r="V1137" i="3"/>
  <c r="U1137" i="3"/>
  <c r="T1137" i="3"/>
  <c r="S1137" i="3"/>
  <c r="AA1073" i="3"/>
  <c r="Z1073" i="3"/>
  <c r="Y1073" i="3"/>
  <c r="X1073" i="3"/>
  <c r="W1073" i="3"/>
  <c r="V1073" i="3"/>
  <c r="U1073" i="3"/>
  <c r="T1073" i="3"/>
  <c r="S1073" i="3"/>
  <c r="AA1009" i="3"/>
  <c r="Z1009" i="3"/>
  <c r="Y1009" i="3"/>
  <c r="X1009" i="3"/>
  <c r="W1009" i="3"/>
  <c r="V1009" i="3"/>
  <c r="U1009" i="3"/>
  <c r="T1009" i="3"/>
  <c r="S1009" i="3"/>
  <c r="AA945" i="3"/>
  <c r="Z945" i="3"/>
  <c r="Y945" i="3"/>
  <c r="X945" i="3"/>
  <c r="W945" i="3"/>
  <c r="V945" i="3"/>
  <c r="U945" i="3"/>
  <c r="T945" i="3"/>
  <c r="S945" i="3"/>
  <c r="AA881" i="3"/>
  <c r="Z881" i="3"/>
  <c r="Y881" i="3"/>
  <c r="X881" i="3"/>
  <c r="W881" i="3"/>
  <c r="V881" i="3"/>
  <c r="U881" i="3"/>
  <c r="T881" i="3"/>
  <c r="S881" i="3"/>
  <c r="AA817" i="3"/>
  <c r="Z817" i="3"/>
  <c r="Y817" i="3"/>
  <c r="X817" i="3"/>
  <c r="W817" i="3"/>
  <c r="V817" i="3"/>
  <c r="U817" i="3"/>
  <c r="T817" i="3"/>
  <c r="S817" i="3"/>
  <c r="AA1264" i="3"/>
  <c r="Z1264" i="3"/>
  <c r="Y1264" i="3"/>
  <c r="X1264" i="3"/>
  <c r="W1264" i="3"/>
  <c r="V1264" i="3"/>
  <c r="U1264" i="3"/>
  <c r="T1264" i="3"/>
  <c r="S1264" i="3"/>
  <c r="AA1200" i="3"/>
  <c r="Z1200" i="3"/>
  <c r="Y1200" i="3"/>
  <c r="X1200" i="3"/>
  <c r="W1200" i="3"/>
  <c r="V1200" i="3"/>
  <c r="U1200" i="3"/>
  <c r="T1200" i="3"/>
  <c r="S1200" i="3"/>
  <c r="AA1136" i="3"/>
  <c r="Z1136" i="3"/>
  <c r="Y1136" i="3"/>
  <c r="X1136" i="3"/>
  <c r="W1136" i="3"/>
  <c r="V1136" i="3"/>
  <c r="U1136" i="3"/>
  <c r="T1136" i="3"/>
  <c r="S1136" i="3"/>
  <c r="AA1072" i="3"/>
  <c r="Z1072" i="3"/>
  <c r="Y1072" i="3"/>
  <c r="X1072" i="3"/>
  <c r="W1072" i="3"/>
  <c r="V1072" i="3"/>
  <c r="U1072" i="3"/>
  <c r="T1072" i="3"/>
  <c r="S1072" i="3"/>
  <c r="AA1008" i="3"/>
  <c r="Z1008" i="3"/>
  <c r="Y1008" i="3"/>
  <c r="X1008" i="3"/>
  <c r="W1008" i="3"/>
  <c r="V1008" i="3"/>
  <c r="U1008" i="3"/>
  <c r="T1008" i="3"/>
  <c r="S1008" i="3"/>
  <c r="AA944" i="3"/>
  <c r="Z944" i="3"/>
  <c r="Y944" i="3"/>
  <c r="X944" i="3"/>
  <c r="W944" i="3"/>
  <c r="V944" i="3"/>
  <c r="U944" i="3"/>
  <c r="T944" i="3"/>
  <c r="S944" i="3"/>
  <c r="AA880" i="3"/>
  <c r="Z880" i="3"/>
  <c r="Y880" i="3"/>
  <c r="X880" i="3"/>
  <c r="W880" i="3"/>
  <c r="V880" i="3"/>
  <c r="U880" i="3"/>
  <c r="T880" i="3"/>
  <c r="S880" i="3"/>
  <c r="AA816" i="3"/>
  <c r="Z816" i="3"/>
  <c r="Y816" i="3"/>
  <c r="X816" i="3"/>
  <c r="W816" i="3"/>
  <c r="V816" i="3"/>
  <c r="U816" i="3"/>
  <c r="T816" i="3"/>
  <c r="S816" i="3"/>
  <c r="AA751" i="3"/>
  <c r="Z751" i="3"/>
  <c r="Y751" i="3"/>
  <c r="X751" i="3"/>
  <c r="W751" i="3"/>
  <c r="V751" i="3"/>
  <c r="U751" i="3"/>
  <c r="T751" i="3"/>
  <c r="S751" i="3"/>
  <c r="AA687" i="3"/>
  <c r="Z687" i="3"/>
  <c r="Y687" i="3"/>
  <c r="X687" i="3"/>
  <c r="W687" i="3"/>
  <c r="V687" i="3"/>
  <c r="U687" i="3"/>
  <c r="T687" i="3"/>
  <c r="S687" i="3"/>
  <c r="AA623" i="3"/>
  <c r="Z623" i="3"/>
  <c r="Y623" i="3"/>
  <c r="X623" i="3"/>
  <c r="W623" i="3"/>
  <c r="V623" i="3"/>
  <c r="U623" i="3"/>
  <c r="T623" i="3"/>
  <c r="S623" i="3"/>
  <c r="AA503" i="3"/>
  <c r="Z503" i="3"/>
  <c r="Y503" i="3"/>
  <c r="X503" i="3"/>
  <c r="W503" i="3"/>
  <c r="V503" i="3"/>
  <c r="U503" i="3"/>
  <c r="S503" i="3"/>
  <c r="T503" i="3"/>
  <c r="AA375" i="3"/>
  <c r="Z375" i="3"/>
  <c r="Y375" i="3"/>
  <c r="X375" i="3"/>
  <c r="W375" i="3"/>
  <c r="V375" i="3"/>
  <c r="U375" i="3"/>
  <c r="T375" i="3"/>
  <c r="S375" i="3"/>
  <c r="AA746" i="3"/>
  <c r="Z746" i="3"/>
  <c r="Y746" i="3"/>
  <c r="X746" i="3"/>
  <c r="W746" i="3"/>
  <c r="V746" i="3"/>
  <c r="U746" i="3"/>
  <c r="T746" i="3"/>
  <c r="S746" i="3"/>
  <c r="AA618" i="3"/>
  <c r="Z618" i="3"/>
  <c r="Y618" i="3"/>
  <c r="X618" i="3"/>
  <c r="W618" i="3"/>
  <c r="V618" i="3"/>
  <c r="U618" i="3"/>
  <c r="T618" i="3"/>
  <c r="S618" i="3"/>
  <c r="AA490" i="3"/>
  <c r="Z490" i="3"/>
  <c r="Y490" i="3"/>
  <c r="X490" i="3"/>
  <c r="W490" i="3"/>
  <c r="V490" i="3"/>
  <c r="U490" i="3"/>
  <c r="T490" i="3"/>
  <c r="S490" i="3"/>
  <c r="AA294" i="3"/>
  <c r="Z294" i="3"/>
  <c r="Y294" i="3"/>
  <c r="W294" i="3"/>
  <c r="X294" i="3"/>
  <c r="V294" i="3"/>
  <c r="U294" i="3"/>
  <c r="T294" i="3"/>
  <c r="S294" i="3"/>
  <c r="AA493" i="3"/>
  <c r="Z493" i="3"/>
  <c r="Y493" i="3"/>
  <c r="X493" i="3"/>
  <c r="W493" i="3"/>
  <c r="V493" i="3"/>
  <c r="U493" i="3"/>
  <c r="S493" i="3"/>
  <c r="T493" i="3"/>
  <c r="AA488" i="3"/>
  <c r="Z488" i="3"/>
  <c r="Y488" i="3"/>
  <c r="X488" i="3"/>
  <c r="W488" i="3"/>
  <c r="V488" i="3"/>
  <c r="U488" i="3"/>
  <c r="S488" i="3"/>
  <c r="T488" i="3"/>
  <c r="AA189" i="3"/>
  <c r="Z189" i="3"/>
  <c r="Y189" i="3"/>
  <c r="X189" i="3"/>
  <c r="W189" i="3"/>
  <c r="S189" i="3"/>
  <c r="U189" i="3"/>
  <c r="V189" i="3"/>
  <c r="T189" i="3"/>
  <c r="AA141" i="3"/>
  <c r="Z141" i="3"/>
  <c r="Y141" i="3"/>
  <c r="X141" i="3"/>
  <c r="W141" i="3"/>
  <c r="V141" i="3"/>
  <c r="S141" i="3"/>
  <c r="U141" i="3"/>
  <c r="T141" i="3"/>
  <c r="AA93" i="3"/>
  <c r="Z93" i="3"/>
  <c r="Y93" i="3"/>
  <c r="X93" i="3"/>
  <c r="W93" i="3"/>
  <c r="T93" i="3"/>
  <c r="S93" i="3"/>
  <c r="V93" i="3"/>
  <c r="U93" i="3"/>
  <c r="AA77" i="3"/>
  <c r="Z77" i="3"/>
  <c r="Y77" i="3"/>
  <c r="X77" i="3"/>
  <c r="W77" i="3"/>
  <c r="S77" i="3"/>
  <c r="V77" i="3"/>
  <c r="U77" i="3"/>
  <c r="T77" i="3"/>
  <c r="AA61" i="3"/>
  <c r="Z61" i="3"/>
  <c r="Y61" i="3"/>
  <c r="X61" i="3"/>
  <c r="W61" i="3"/>
  <c r="S61" i="3"/>
  <c r="V61" i="3"/>
  <c r="U61" i="3"/>
  <c r="T61" i="3"/>
  <c r="AA45" i="3"/>
  <c r="Z45" i="3"/>
  <c r="Y45" i="3"/>
  <c r="X45" i="3"/>
  <c r="W45" i="3"/>
  <c r="V45" i="3"/>
  <c r="U45" i="3"/>
  <c r="T45" i="3"/>
  <c r="S45" i="3"/>
  <c r="AA29" i="3"/>
  <c r="Z29" i="3"/>
  <c r="Y29" i="3"/>
  <c r="X29" i="3"/>
  <c r="W29" i="3"/>
  <c r="T29" i="3"/>
  <c r="S29" i="3"/>
  <c r="V29" i="3"/>
  <c r="U29" i="3"/>
  <c r="AA13" i="3"/>
  <c r="Z13" i="3"/>
  <c r="Y13" i="3"/>
  <c r="X13" i="3"/>
  <c r="W13" i="3"/>
  <c r="V13" i="3"/>
  <c r="U13" i="3"/>
  <c r="T13" i="3"/>
  <c r="S13" i="3"/>
  <c r="AA248" i="3"/>
  <c r="Z248" i="3"/>
  <c r="Y248" i="3"/>
  <c r="X248" i="3"/>
  <c r="W248" i="3"/>
  <c r="S248" i="3"/>
  <c r="V248" i="3"/>
  <c r="U248" i="3"/>
  <c r="T248" i="3"/>
  <c r="AA232" i="3"/>
  <c r="Z232" i="3"/>
  <c r="Y232" i="3"/>
  <c r="X232" i="3"/>
  <c r="W232" i="3"/>
  <c r="V232" i="3"/>
  <c r="U232" i="3"/>
  <c r="T232" i="3"/>
  <c r="S232" i="3"/>
  <c r="AA216" i="3"/>
  <c r="Z216" i="3"/>
  <c r="Y216" i="3"/>
  <c r="X216" i="3"/>
  <c r="W216" i="3"/>
  <c r="S216" i="3"/>
  <c r="T216" i="3"/>
  <c r="V216" i="3"/>
  <c r="U216" i="3"/>
  <c r="AA200" i="3"/>
  <c r="Z200" i="3"/>
  <c r="Y200" i="3"/>
  <c r="X200" i="3"/>
  <c r="W200" i="3"/>
  <c r="U200" i="3"/>
  <c r="T200" i="3"/>
  <c r="V200" i="3"/>
  <c r="S200" i="3"/>
  <c r="AA184" i="3"/>
  <c r="Z184" i="3"/>
  <c r="Y184" i="3"/>
  <c r="X184" i="3"/>
  <c r="W184" i="3"/>
  <c r="V184" i="3"/>
  <c r="T184" i="3"/>
  <c r="S184" i="3"/>
  <c r="U184" i="3"/>
  <c r="AA168" i="3"/>
  <c r="Z168" i="3"/>
  <c r="Y168" i="3"/>
  <c r="X168" i="3"/>
  <c r="W168" i="3"/>
  <c r="V168" i="3"/>
  <c r="U168" i="3"/>
  <c r="T168" i="3"/>
  <c r="S168" i="3"/>
  <c r="AA152" i="3"/>
  <c r="Z152" i="3"/>
  <c r="Y152" i="3"/>
  <c r="X152" i="3"/>
  <c r="W152" i="3"/>
  <c r="U152" i="3"/>
  <c r="V152" i="3"/>
  <c r="T152" i="3"/>
  <c r="S152" i="3"/>
  <c r="AA136" i="3"/>
  <c r="Z136" i="3"/>
  <c r="Y136" i="3"/>
  <c r="X136" i="3"/>
  <c r="W136" i="3"/>
  <c r="V136" i="3"/>
  <c r="U136" i="3"/>
  <c r="T136" i="3"/>
  <c r="S136" i="3"/>
  <c r="AA120" i="3"/>
  <c r="Z120" i="3"/>
  <c r="Y120" i="3"/>
  <c r="X120" i="3"/>
  <c r="W120" i="3"/>
  <c r="T120" i="3"/>
  <c r="S120" i="3"/>
  <c r="U120" i="3"/>
  <c r="V120" i="3"/>
  <c r="AA104" i="3"/>
  <c r="Z104" i="3"/>
  <c r="Y104" i="3"/>
  <c r="X104" i="3"/>
  <c r="W104" i="3"/>
  <c r="V104" i="3"/>
  <c r="U104" i="3"/>
  <c r="T104" i="3"/>
  <c r="S104" i="3"/>
  <c r="AA88" i="3"/>
  <c r="Z88" i="3"/>
  <c r="Y88" i="3"/>
  <c r="X88" i="3"/>
  <c r="W88" i="3"/>
  <c r="U88" i="3"/>
  <c r="V88" i="3"/>
  <c r="T88" i="3"/>
  <c r="S88" i="3"/>
  <c r="AA72" i="3"/>
  <c r="Z72" i="3"/>
  <c r="Y72" i="3"/>
  <c r="X72" i="3"/>
  <c r="W72" i="3"/>
  <c r="V72" i="3"/>
  <c r="U72" i="3"/>
  <c r="T72" i="3"/>
  <c r="S72" i="3"/>
  <c r="AA56" i="3"/>
  <c r="Z56" i="3"/>
  <c r="Y56" i="3"/>
  <c r="X56" i="3"/>
  <c r="W56" i="3"/>
  <c r="T56" i="3"/>
  <c r="S56" i="3"/>
  <c r="V56" i="3"/>
  <c r="U56" i="3"/>
  <c r="AA40" i="3"/>
  <c r="Z40" i="3"/>
  <c r="Y40" i="3"/>
  <c r="X40" i="3"/>
  <c r="W40" i="3"/>
  <c r="U40" i="3"/>
  <c r="V40" i="3"/>
  <c r="T40" i="3"/>
  <c r="S40" i="3"/>
  <c r="AA24" i="3"/>
  <c r="Z24" i="3"/>
  <c r="Y24" i="3"/>
  <c r="X24" i="3"/>
  <c r="W24" i="3"/>
  <c r="V24" i="3"/>
  <c r="T24" i="3"/>
  <c r="S24" i="3"/>
  <c r="U24" i="3"/>
  <c r="AA8" i="3"/>
  <c r="Z8" i="3"/>
  <c r="Y8" i="3"/>
  <c r="X8" i="3"/>
  <c r="W8" i="3"/>
  <c r="V8" i="3"/>
  <c r="U8" i="3"/>
  <c r="T8" i="3"/>
  <c r="S8" i="3"/>
  <c r="AA243" i="3"/>
  <c r="Z243" i="3"/>
  <c r="Y243" i="3"/>
  <c r="X243" i="3"/>
  <c r="W243" i="3"/>
  <c r="T243" i="3"/>
  <c r="S243" i="3"/>
  <c r="V243" i="3"/>
  <c r="U243" i="3"/>
  <c r="AA227" i="3"/>
  <c r="Z227" i="3"/>
  <c r="Y227" i="3"/>
  <c r="X227" i="3"/>
  <c r="W227" i="3"/>
  <c r="U227" i="3"/>
  <c r="V227" i="3"/>
  <c r="T227" i="3"/>
  <c r="S227" i="3"/>
  <c r="AA211" i="3"/>
  <c r="Z211" i="3"/>
  <c r="Y211" i="3"/>
  <c r="X211" i="3"/>
  <c r="W211" i="3"/>
  <c r="T211" i="3"/>
  <c r="S211" i="3"/>
  <c r="V211" i="3"/>
  <c r="U211" i="3"/>
  <c r="AA195" i="3"/>
  <c r="Z195" i="3"/>
  <c r="Y195" i="3"/>
  <c r="X195" i="3"/>
  <c r="W195" i="3"/>
  <c r="V195" i="3"/>
  <c r="U195" i="3"/>
  <c r="S195" i="3"/>
  <c r="T195" i="3"/>
  <c r="AA179" i="3"/>
  <c r="Z179" i="3"/>
  <c r="Y179" i="3"/>
  <c r="X179" i="3"/>
  <c r="W179" i="3"/>
  <c r="T179" i="3"/>
  <c r="S179" i="3"/>
  <c r="U179" i="3"/>
  <c r="V179" i="3"/>
  <c r="AA163" i="3"/>
  <c r="Z163" i="3"/>
  <c r="Y163" i="3"/>
  <c r="X163" i="3"/>
  <c r="W163" i="3"/>
  <c r="U163" i="3"/>
  <c r="V163" i="3"/>
  <c r="T163" i="3"/>
  <c r="S163" i="3"/>
  <c r="AA147" i="3"/>
  <c r="Z147" i="3"/>
  <c r="Y147" i="3"/>
  <c r="X147" i="3"/>
  <c r="W147" i="3"/>
  <c r="S147" i="3"/>
  <c r="T147" i="3"/>
  <c r="V147" i="3"/>
  <c r="U147" i="3"/>
  <c r="AA131" i="3"/>
  <c r="Z131" i="3"/>
  <c r="Y131" i="3"/>
  <c r="X131" i="3"/>
  <c r="W131" i="3"/>
  <c r="V131" i="3"/>
  <c r="S131" i="3"/>
  <c r="U131" i="3"/>
  <c r="T131" i="3"/>
  <c r="AA115" i="3"/>
  <c r="Z115" i="3"/>
  <c r="Y115" i="3"/>
  <c r="X115" i="3"/>
  <c r="W115" i="3"/>
  <c r="T115" i="3"/>
  <c r="U115" i="3"/>
  <c r="S115" i="3"/>
  <c r="V115" i="3"/>
  <c r="AA99" i="3"/>
  <c r="Z99" i="3"/>
  <c r="Y99" i="3"/>
  <c r="X99" i="3"/>
  <c r="W99" i="3"/>
  <c r="U99" i="3"/>
  <c r="V99" i="3"/>
  <c r="T99" i="3"/>
  <c r="S99" i="3"/>
  <c r="AA83" i="3"/>
  <c r="Z83" i="3"/>
  <c r="Y83" i="3"/>
  <c r="X83" i="3"/>
  <c r="W83" i="3"/>
  <c r="S83" i="3"/>
  <c r="T83" i="3"/>
  <c r="V83" i="3"/>
  <c r="U83" i="3"/>
  <c r="AA67" i="3"/>
  <c r="Z67" i="3"/>
  <c r="Y67" i="3"/>
  <c r="X67" i="3"/>
  <c r="W67" i="3"/>
  <c r="V67" i="3"/>
  <c r="U67" i="3"/>
  <c r="T67" i="3"/>
  <c r="S67" i="3"/>
  <c r="AA51" i="3"/>
  <c r="Z51" i="3"/>
  <c r="Y51" i="3"/>
  <c r="X51" i="3"/>
  <c r="W51" i="3"/>
  <c r="T51" i="3"/>
  <c r="U51" i="3"/>
  <c r="S51" i="3"/>
  <c r="V51" i="3"/>
  <c r="AA35" i="3"/>
  <c r="Z35" i="3"/>
  <c r="Y35" i="3"/>
  <c r="X35" i="3"/>
  <c r="W35" i="3"/>
  <c r="U35" i="3"/>
  <c r="V35" i="3"/>
  <c r="T35" i="3"/>
  <c r="S35" i="3"/>
  <c r="AA19" i="3"/>
  <c r="Z19" i="3"/>
  <c r="Y19" i="3"/>
  <c r="X19" i="3"/>
  <c r="W19" i="3"/>
  <c r="S19" i="3"/>
  <c r="T19" i="3"/>
  <c r="V19" i="3"/>
  <c r="U19" i="3"/>
  <c r="AA3" i="3"/>
  <c r="Z3" i="3"/>
  <c r="Y3" i="3"/>
  <c r="X3" i="3"/>
  <c r="W3" i="3"/>
  <c r="T3" i="3"/>
  <c r="V3" i="3"/>
  <c r="U3" i="3"/>
  <c r="S3" i="3"/>
  <c r="AA238" i="3"/>
  <c r="Z238" i="3"/>
  <c r="Y238" i="3"/>
  <c r="X238" i="3"/>
  <c r="W238" i="3"/>
  <c r="U238" i="3"/>
  <c r="V238" i="3"/>
  <c r="S238" i="3"/>
  <c r="T238" i="3"/>
  <c r="AA222" i="3"/>
  <c r="Z222" i="3"/>
  <c r="Y222" i="3"/>
  <c r="X222" i="3"/>
  <c r="W222" i="3"/>
  <c r="V222" i="3"/>
  <c r="S222" i="3"/>
  <c r="U222" i="3"/>
  <c r="T222" i="3"/>
  <c r="AA206" i="3"/>
  <c r="Z206" i="3"/>
  <c r="Y206" i="3"/>
  <c r="X206" i="3"/>
  <c r="W206" i="3"/>
  <c r="S206" i="3"/>
  <c r="U206" i="3"/>
  <c r="T206" i="3"/>
  <c r="V206" i="3"/>
  <c r="AA190" i="3"/>
  <c r="Z190" i="3"/>
  <c r="Y190" i="3"/>
  <c r="X190" i="3"/>
  <c r="W190" i="3"/>
  <c r="T190" i="3"/>
  <c r="V190" i="3"/>
  <c r="U190" i="3"/>
  <c r="S190" i="3"/>
  <c r="AA174" i="3"/>
  <c r="Z174" i="3"/>
  <c r="Y174" i="3"/>
  <c r="X174" i="3"/>
  <c r="W174" i="3"/>
  <c r="U174" i="3"/>
  <c r="V174" i="3"/>
  <c r="S174" i="3"/>
  <c r="T174" i="3"/>
  <c r="AA158" i="3"/>
  <c r="Z158" i="3"/>
  <c r="Y158" i="3"/>
  <c r="X158" i="3"/>
  <c r="W158" i="3"/>
  <c r="V158" i="3"/>
  <c r="U158" i="3"/>
  <c r="S158" i="3"/>
  <c r="T158" i="3"/>
  <c r="AA142" i="3"/>
  <c r="Z142" i="3"/>
  <c r="Y142" i="3"/>
  <c r="X142" i="3"/>
  <c r="W142" i="3"/>
  <c r="S142" i="3"/>
  <c r="T142" i="3"/>
  <c r="V142" i="3"/>
  <c r="U142" i="3"/>
  <c r="AA126" i="3"/>
  <c r="Z126" i="3"/>
  <c r="Y126" i="3"/>
  <c r="X126" i="3"/>
  <c r="W126" i="3"/>
  <c r="U126" i="3"/>
  <c r="T126" i="3"/>
  <c r="V126" i="3"/>
  <c r="S126" i="3"/>
  <c r="AA110" i="3"/>
  <c r="Z110" i="3"/>
  <c r="Y110" i="3"/>
  <c r="X110" i="3"/>
  <c r="W110" i="3"/>
  <c r="V110" i="3"/>
  <c r="S110" i="3"/>
  <c r="U110" i="3"/>
  <c r="T110" i="3"/>
  <c r="AA94" i="3"/>
  <c r="Z94" i="3"/>
  <c r="Y94" i="3"/>
  <c r="X94" i="3"/>
  <c r="W94" i="3"/>
  <c r="V94" i="3"/>
  <c r="U94" i="3"/>
  <c r="T94" i="3"/>
  <c r="S94" i="3"/>
  <c r="AA78" i="3"/>
  <c r="Z78" i="3"/>
  <c r="Y78" i="3"/>
  <c r="X78" i="3"/>
  <c r="W78" i="3"/>
  <c r="S78" i="3"/>
  <c r="T78" i="3"/>
  <c r="V78" i="3"/>
  <c r="U78" i="3"/>
  <c r="AA62" i="3"/>
  <c r="Z62" i="3"/>
  <c r="Y62" i="3"/>
  <c r="X62" i="3"/>
  <c r="W62" i="3"/>
  <c r="U62" i="3"/>
  <c r="T62" i="3"/>
  <c r="V62" i="3"/>
  <c r="S62" i="3"/>
  <c r="AA46" i="3"/>
  <c r="Z46" i="3"/>
  <c r="Y46" i="3"/>
  <c r="X46" i="3"/>
  <c r="W46" i="3"/>
  <c r="V46" i="3"/>
  <c r="S46" i="3"/>
  <c r="U46" i="3"/>
  <c r="T46" i="3"/>
  <c r="AA30" i="3"/>
  <c r="Z30" i="3"/>
  <c r="Y30" i="3"/>
  <c r="X30" i="3"/>
  <c r="V30" i="3"/>
  <c r="S30" i="3"/>
  <c r="U30" i="3"/>
  <c r="T30" i="3"/>
  <c r="W30" i="3"/>
  <c r="AA14" i="3"/>
  <c r="Z14" i="3"/>
  <c r="Y14" i="3"/>
  <c r="X14" i="3"/>
  <c r="S14" i="3"/>
  <c r="W14" i="3"/>
  <c r="U14" i="3"/>
  <c r="T14" i="3"/>
  <c r="V14" i="3"/>
  <c r="AA1432" i="3"/>
  <c r="Y1432" i="3"/>
  <c r="Z1432" i="3"/>
  <c r="X1432" i="3"/>
  <c r="W1432" i="3"/>
  <c r="U1432" i="3"/>
  <c r="T1432" i="3"/>
  <c r="V1432" i="3"/>
  <c r="S1432" i="3"/>
  <c r="AA1416" i="3"/>
  <c r="Z1416" i="3"/>
  <c r="Y1416" i="3"/>
  <c r="X1416" i="3"/>
  <c r="V1416" i="3"/>
  <c r="W1416" i="3"/>
  <c r="U1416" i="3"/>
  <c r="T1416" i="3"/>
  <c r="S1416" i="3"/>
  <c r="AA1400" i="3"/>
  <c r="Y1400" i="3"/>
  <c r="X1400" i="3"/>
  <c r="Z1400" i="3"/>
  <c r="V1400" i="3"/>
  <c r="U1400" i="3"/>
  <c r="T1400" i="3"/>
  <c r="W1400" i="3"/>
  <c r="S1400" i="3"/>
  <c r="AA1384" i="3"/>
  <c r="Z1384" i="3"/>
  <c r="Y1384" i="3"/>
  <c r="X1384" i="3"/>
  <c r="W1384" i="3"/>
  <c r="V1384" i="3"/>
  <c r="U1384" i="3"/>
  <c r="T1384" i="3"/>
  <c r="S1384" i="3"/>
  <c r="AA1368" i="3"/>
  <c r="Y1368" i="3"/>
  <c r="Z1368" i="3"/>
  <c r="X1368" i="3"/>
  <c r="W1368" i="3"/>
  <c r="U1368" i="3"/>
  <c r="T1368" i="3"/>
  <c r="V1368" i="3"/>
  <c r="S1368" i="3"/>
  <c r="AA1352" i="3"/>
  <c r="Z1352" i="3"/>
  <c r="Y1352" i="3"/>
  <c r="X1352" i="3"/>
  <c r="V1352" i="3"/>
  <c r="W1352" i="3"/>
  <c r="U1352" i="3"/>
  <c r="T1352" i="3"/>
  <c r="S1352" i="3"/>
  <c r="AA1336" i="3"/>
  <c r="Y1336" i="3"/>
  <c r="Z1336" i="3"/>
  <c r="X1336" i="3"/>
  <c r="V1336" i="3"/>
  <c r="U1336" i="3"/>
  <c r="T1336" i="3"/>
  <c r="W1336" i="3"/>
  <c r="S1336" i="3"/>
  <c r="AA1320" i="3"/>
  <c r="Z1320" i="3"/>
  <c r="Y1320" i="3"/>
  <c r="X1320" i="3"/>
  <c r="W1320" i="3"/>
  <c r="V1320" i="3"/>
  <c r="U1320" i="3"/>
  <c r="T1320" i="3"/>
  <c r="S1320" i="3"/>
  <c r="AA1304" i="3"/>
  <c r="Y1304" i="3"/>
  <c r="Z1304" i="3"/>
  <c r="X1304" i="3"/>
  <c r="W1304" i="3"/>
  <c r="U1304" i="3"/>
  <c r="T1304" i="3"/>
  <c r="V1304" i="3"/>
  <c r="S1304" i="3"/>
  <c r="AA1288" i="3"/>
  <c r="Z1288" i="3"/>
  <c r="Y1288" i="3"/>
  <c r="X1288" i="3"/>
  <c r="V1288" i="3"/>
  <c r="W1288" i="3"/>
  <c r="U1288" i="3"/>
  <c r="T1288" i="3"/>
  <c r="S1288" i="3"/>
  <c r="AA1435" i="3"/>
  <c r="Y1435" i="3"/>
  <c r="Z1435" i="3"/>
  <c r="X1435" i="3"/>
  <c r="V1435" i="3"/>
  <c r="U1435" i="3"/>
  <c r="T1435" i="3"/>
  <c r="W1435" i="3"/>
  <c r="S1435" i="3"/>
  <c r="AA1419" i="3"/>
  <c r="Z1419" i="3"/>
  <c r="Y1419" i="3"/>
  <c r="X1419" i="3"/>
  <c r="W1419" i="3"/>
  <c r="V1419" i="3"/>
  <c r="U1419" i="3"/>
  <c r="T1419" i="3"/>
  <c r="S1419" i="3"/>
  <c r="AA1403" i="3"/>
  <c r="Y1403" i="3"/>
  <c r="Z1403" i="3"/>
  <c r="X1403" i="3"/>
  <c r="W1403" i="3"/>
  <c r="U1403" i="3"/>
  <c r="T1403" i="3"/>
  <c r="V1403" i="3"/>
  <c r="S1403" i="3"/>
  <c r="AA1387" i="3"/>
  <c r="Z1387" i="3"/>
  <c r="Y1387" i="3"/>
  <c r="X1387" i="3"/>
  <c r="V1387" i="3"/>
  <c r="W1387" i="3"/>
  <c r="U1387" i="3"/>
  <c r="T1387" i="3"/>
  <c r="S1387" i="3"/>
  <c r="AA1371" i="3"/>
  <c r="Y1371" i="3"/>
  <c r="Z1371" i="3"/>
  <c r="X1371" i="3"/>
  <c r="V1371" i="3"/>
  <c r="U1371" i="3"/>
  <c r="T1371" i="3"/>
  <c r="W1371" i="3"/>
  <c r="S1371" i="3"/>
  <c r="AA1355" i="3"/>
  <c r="Z1355" i="3"/>
  <c r="Y1355" i="3"/>
  <c r="X1355" i="3"/>
  <c r="W1355" i="3"/>
  <c r="V1355" i="3"/>
  <c r="U1355" i="3"/>
  <c r="T1355" i="3"/>
  <c r="S1355" i="3"/>
  <c r="AA1339" i="3"/>
  <c r="Y1339" i="3"/>
  <c r="Z1339" i="3"/>
  <c r="X1339" i="3"/>
  <c r="W1339" i="3"/>
  <c r="U1339" i="3"/>
  <c r="T1339" i="3"/>
  <c r="V1339" i="3"/>
  <c r="S1339" i="3"/>
  <c r="AA1323" i="3"/>
  <c r="Z1323" i="3"/>
  <c r="Y1323" i="3"/>
  <c r="X1323" i="3"/>
  <c r="V1323" i="3"/>
  <c r="W1323" i="3"/>
  <c r="U1323" i="3"/>
  <c r="T1323" i="3"/>
  <c r="S1323" i="3"/>
  <c r="AA1307" i="3"/>
  <c r="Y1307" i="3"/>
  <c r="X1307" i="3"/>
  <c r="Z1307" i="3"/>
  <c r="V1307" i="3"/>
  <c r="U1307" i="3"/>
  <c r="T1307" i="3"/>
  <c r="W1307" i="3"/>
  <c r="S1307" i="3"/>
  <c r="AA1291" i="3"/>
  <c r="Z1291" i="3"/>
  <c r="Y1291" i="3"/>
  <c r="X1291" i="3"/>
  <c r="W1291" i="3"/>
  <c r="V1291" i="3"/>
  <c r="U1291" i="3"/>
  <c r="T1291" i="3"/>
  <c r="S1291" i="3"/>
  <c r="AA1275" i="3"/>
  <c r="Y1275" i="3"/>
  <c r="Z1275" i="3"/>
  <c r="X1275" i="3"/>
  <c r="W1275" i="3"/>
  <c r="U1275" i="3"/>
  <c r="T1275" i="3"/>
  <c r="V1275" i="3"/>
  <c r="S1275" i="3"/>
  <c r="AA1422" i="3"/>
  <c r="Z1422" i="3"/>
  <c r="Y1422" i="3"/>
  <c r="X1422" i="3"/>
  <c r="V1422" i="3"/>
  <c r="W1422" i="3"/>
  <c r="U1422" i="3"/>
  <c r="T1422" i="3"/>
  <c r="S1422" i="3"/>
  <c r="AA1406" i="3"/>
  <c r="Y1406" i="3"/>
  <c r="Z1406" i="3"/>
  <c r="X1406" i="3"/>
  <c r="V1406" i="3"/>
  <c r="U1406" i="3"/>
  <c r="T1406" i="3"/>
  <c r="W1406" i="3"/>
  <c r="S1406" i="3"/>
  <c r="AA1390" i="3"/>
  <c r="Z1390" i="3"/>
  <c r="Y1390" i="3"/>
  <c r="X1390" i="3"/>
  <c r="W1390" i="3"/>
  <c r="V1390" i="3"/>
  <c r="U1390" i="3"/>
  <c r="T1390" i="3"/>
  <c r="S1390" i="3"/>
  <c r="AA1374" i="3"/>
  <c r="Y1374" i="3"/>
  <c r="Z1374" i="3"/>
  <c r="X1374" i="3"/>
  <c r="W1374" i="3"/>
  <c r="U1374" i="3"/>
  <c r="T1374" i="3"/>
  <c r="V1374" i="3"/>
  <c r="S1374" i="3"/>
  <c r="AA1358" i="3"/>
  <c r="Z1358" i="3"/>
  <c r="Y1358" i="3"/>
  <c r="X1358" i="3"/>
  <c r="V1358" i="3"/>
  <c r="W1358" i="3"/>
  <c r="U1358" i="3"/>
  <c r="T1358" i="3"/>
  <c r="S1358" i="3"/>
  <c r="AA1342" i="3"/>
  <c r="Y1342" i="3"/>
  <c r="Z1342" i="3"/>
  <c r="X1342" i="3"/>
  <c r="V1342" i="3"/>
  <c r="U1342" i="3"/>
  <c r="T1342" i="3"/>
  <c r="W1342" i="3"/>
  <c r="S1342" i="3"/>
  <c r="AA1326" i="3"/>
  <c r="Z1326" i="3"/>
  <c r="Y1326" i="3"/>
  <c r="X1326" i="3"/>
  <c r="W1326" i="3"/>
  <c r="V1326" i="3"/>
  <c r="U1326" i="3"/>
  <c r="T1326" i="3"/>
  <c r="S1326" i="3"/>
  <c r="AA1310" i="3"/>
  <c r="Y1310" i="3"/>
  <c r="Z1310" i="3"/>
  <c r="X1310" i="3"/>
  <c r="W1310" i="3"/>
  <c r="U1310" i="3"/>
  <c r="T1310" i="3"/>
  <c r="V1310" i="3"/>
  <c r="S1310" i="3"/>
  <c r="AA1294" i="3"/>
  <c r="Z1294" i="3"/>
  <c r="Y1294" i="3"/>
  <c r="X1294" i="3"/>
  <c r="V1294" i="3"/>
  <c r="W1294" i="3"/>
  <c r="U1294" i="3"/>
  <c r="T1294" i="3"/>
  <c r="S1294" i="3"/>
  <c r="AA1278" i="3"/>
  <c r="Y1278" i="3"/>
  <c r="Z1278" i="3"/>
  <c r="X1278" i="3"/>
  <c r="V1278" i="3"/>
  <c r="U1278" i="3"/>
  <c r="T1278" i="3"/>
  <c r="W1278" i="3"/>
  <c r="S1278" i="3"/>
  <c r="AA1425" i="3"/>
  <c r="Z1425" i="3"/>
  <c r="Y1425" i="3"/>
  <c r="X1425" i="3"/>
  <c r="W1425" i="3"/>
  <c r="V1425" i="3"/>
  <c r="U1425" i="3"/>
  <c r="T1425" i="3"/>
  <c r="S1425" i="3"/>
  <c r="AA1409" i="3"/>
  <c r="Y1409" i="3"/>
  <c r="Z1409" i="3"/>
  <c r="X1409" i="3"/>
  <c r="W1409" i="3"/>
  <c r="U1409" i="3"/>
  <c r="T1409" i="3"/>
  <c r="V1409" i="3"/>
  <c r="S1409" i="3"/>
  <c r="AA1393" i="3"/>
  <c r="Z1393" i="3"/>
  <c r="Y1393" i="3"/>
  <c r="X1393" i="3"/>
  <c r="V1393" i="3"/>
  <c r="W1393" i="3"/>
  <c r="U1393" i="3"/>
  <c r="T1393" i="3"/>
  <c r="S1393" i="3"/>
  <c r="AA1377" i="3"/>
  <c r="Y1377" i="3"/>
  <c r="Z1377" i="3"/>
  <c r="X1377" i="3"/>
  <c r="V1377" i="3"/>
  <c r="U1377" i="3"/>
  <c r="T1377" i="3"/>
  <c r="W1377" i="3"/>
  <c r="S1377" i="3"/>
  <c r="AA1361" i="3"/>
  <c r="Z1361" i="3"/>
  <c r="Y1361" i="3"/>
  <c r="X1361" i="3"/>
  <c r="W1361" i="3"/>
  <c r="V1361" i="3"/>
  <c r="U1361" i="3"/>
  <c r="T1361" i="3"/>
  <c r="S1361" i="3"/>
  <c r="AA1345" i="3"/>
  <c r="Y1345" i="3"/>
  <c r="Z1345" i="3"/>
  <c r="X1345" i="3"/>
  <c r="W1345" i="3"/>
  <c r="U1345" i="3"/>
  <c r="T1345" i="3"/>
  <c r="V1345" i="3"/>
  <c r="S1345" i="3"/>
  <c r="AA1329" i="3"/>
  <c r="Z1329" i="3"/>
  <c r="Y1329" i="3"/>
  <c r="X1329" i="3"/>
  <c r="V1329" i="3"/>
  <c r="W1329" i="3"/>
  <c r="U1329" i="3"/>
  <c r="T1329" i="3"/>
  <c r="S1329" i="3"/>
  <c r="AA1313" i="3"/>
  <c r="Y1313" i="3"/>
  <c r="Z1313" i="3"/>
  <c r="X1313" i="3"/>
  <c r="V1313" i="3"/>
  <c r="U1313" i="3"/>
  <c r="T1313" i="3"/>
  <c r="W1313" i="3"/>
  <c r="S1313" i="3"/>
  <c r="AA1297" i="3"/>
  <c r="Z1297" i="3"/>
  <c r="Y1297" i="3"/>
  <c r="X1297" i="3"/>
  <c r="W1297" i="3"/>
  <c r="V1297" i="3"/>
  <c r="U1297" i="3"/>
  <c r="T1297" i="3"/>
  <c r="S1297" i="3"/>
  <c r="AA1281" i="3"/>
  <c r="Y1281" i="3"/>
  <c r="Z1281" i="3"/>
  <c r="X1281" i="3"/>
  <c r="W1281" i="3"/>
  <c r="U1281" i="3"/>
  <c r="T1281" i="3"/>
  <c r="V1281" i="3"/>
  <c r="S1281" i="3"/>
  <c r="AA1267" i="3"/>
  <c r="Z1267" i="3"/>
  <c r="Y1267" i="3"/>
  <c r="X1267" i="3"/>
  <c r="V1267" i="3"/>
  <c r="W1267" i="3"/>
  <c r="U1267" i="3"/>
  <c r="T1267" i="3"/>
  <c r="S1267" i="3"/>
  <c r="AA1251" i="3"/>
  <c r="Y1251" i="3"/>
  <c r="Z1251" i="3"/>
  <c r="X1251" i="3"/>
  <c r="V1251" i="3"/>
  <c r="U1251" i="3"/>
  <c r="T1251" i="3"/>
  <c r="W1251" i="3"/>
  <c r="S1251" i="3"/>
  <c r="AA1235" i="3"/>
  <c r="Z1235" i="3"/>
  <c r="Y1235" i="3"/>
  <c r="X1235" i="3"/>
  <c r="W1235" i="3"/>
  <c r="V1235" i="3"/>
  <c r="U1235" i="3"/>
  <c r="T1235" i="3"/>
  <c r="S1235" i="3"/>
  <c r="AA1219" i="3"/>
  <c r="Y1219" i="3"/>
  <c r="Z1219" i="3"/>
  <c r="X1219" i="3"/>
  <c r="W1219" i="3"/>
  <c r="U1219" i="3"/>
  <c r="T1219" i="3"/>
  <c r="V1219" i="3"/>
  <c r="S1219" i="3"/>
  <c r="AA1203" i="3"/>
  <c r="Z1203" i="3"/>
  <c r="Y1203" i="3"/>
  <c r="X1203" i="3"/>
  <c r="V1203" i="3"/>
  <c r="W1203" i="3"/>
  <c r="U1203" i="3"/>
  <c r="T1203" i="3"/>
  <c r="S1203" i="3"/>
  <c r="AA1187" i="3"/>
  <c r="Y1187" i="3"/>
  <c r="Z1187" i="3"/>
  <c r="X1187" i="3"/>
  <c r="V1187" i="3"/>
  <c r="U1187" i="3"/>
  <c r="T1187" i="3"/>
  <c r="W1187" i="3"/>
  <c r="S1187" i="3"/>
  <c r="AA1171" i="3"/>
  <c r="Z1171" i="3"/>
  <c r="Y1171" i="3"/>
  <c r="X1171" i="3"/>
  <c r="W1171" i="3"/>
  <c r="V1171" i="3"/>
  <c r="U1171" i="3"/>
  <c r="T1171" i="3"/>
  <c r="S1171" i="3"/>
  <c r="AA1155" i="3"/>
  <c r="Y1155" i="3"/>
  <c r="Z1155" i="3"/>
  <c r="X1155" i="3"/>
  <c r="W1155" i="3"/>
  <c r="U1155" i="3"/>
  <c r="T1155" i="3"/>
  <c r="V1155" i="3"/>
  <c r="S1155" i="3"/>
  <c r="AA1139" i="3"/>
  <c r="Z1139" i="3"/>
  <c r="Y1139" i="3"/>
  <c r="X1139" i="3"/>
  <c r="V1139" i="3"/>
  <c r="W1139" i="3"/>
  <c r="U1139" i="3"/>
  <c r="T1139" i="3"/>
  <c r="S1139" i="3"/>
  <c r="AA1123" i="3"/>
  <c r="Y1123" i="3"/>
  <c r="Z1123" i="3"/>
  <c r="X1123" i="3"/>
  <c r="V1123" i="3"/>
  <c r="U1123" i="3"/>
  <c r="T1123" i="3"/>
  <c r="W1123" i="3"/>
  <c r="S1123" i="3"/>
  <c r="AA1107" i="3"/>
  <c r="Z1107" i="3"/>
  <c r="Y1107" i="3"/>
  <c r="X1107" i="3"/>
  <c r="W1107" i="3"/>
  <c r="V1107" i="3"/>
  <c r="U1107" i="3"/>
  <c r="T1107" i="3"/>
  <c r="S1107" i="3"/>
  <c r="AA1091" i="3"/>
  <c r="Y1091" i="3"/>
  <c r="Z1091" i="3"/>
  <c r="X1091" i="3"/>
  <c r="W1091" i="3"/>
  <c r="U1091" i="3"/>
  <c r="T1091" i="3"/>
  <c r="V1091" i="3"/>
  <c r="S1091" i="3"/>
  <c r="AA1075" i="3"/>
  <c r="Z1075" i="3"/>
  <c r="Y1075" i="3"/>
  <c r="X1075" i="3"/>
  <c r="V1075" i="3"/>
  <c r="W1075" i="3"/>
  <c r="U1075" i="3"/>
  <c r="T1075" i="3"/>
  <c r="S1075" i="3"/>
  <c r="AA1059" i="3"/>
  <c r="Y1059" i="3"/>
  <c r="Z1059" i="3"/>
  <c r="X1059" i="3"/>
  <c r="V1059" i="3"/>
  <c r="U1059" i="3"/>
  <c r="T1059" i="3"/>
  <c r="W1059" i="3"/>
  <c r="S1059" i="3"/>
  <c r="AA1043" i="3"/>
  <c r="Z1043" i="3"/>
  <c r="Y1043" i="3"/>
  <c r="X1043" i="3"/>
  <c r="W1043" i="3"/>
  <c r="V1043" i="3"/>
  <c r="U1043" i="3"/>
  <c r="T1043" i="3"/>
  <c r="S1043" i="3"/>
  <c r="AA1027" i="3"/>
  <c r="Y1027" i="3"/>
  <c r="Z1027" i="3"/>
  <c r="X1027" i="3"/>
  <c r="W1027" i="3"/>
  <c r="U1027" i="3"/>
  <c r="T1027" i="3"/>
  <c r="V1027" i="3"/>
  <c r="S1027" i="3"/>
  <c r="AA1011" i="3"/>
  <c r="Z1011" i="3"/>
  <c r="Y1011" i="3"/>
  <c r="X1011" i="3"/>
  <c r="V1011" i="3"/>
  <c r="W1011" i="3"/>
  <c r="U1011" i="3"/>
  <c r="T1011" i="3"/>
  <c r="S1011" i="3"/>
  <c r="AA995" i="3"/>
  <c r="Y995" i="3"/>
  <c r="Z995" i="3"/>
  <c r="X995" i="3"/>
  <c r="V995" i="3"/>
  <c r="U995" i="3"/>
  <c r="T995" i="3"/>
  <c r="W995" i="3"/>
  <c r="S995" i="3"/>
  <c r="AA979" i="3"/>
  <c r="Z979" i="3"/>
  <c r="Y979" i="3"/>
  <c r="X979" i="3"/>
  <c r="W979" i="3"/>
  <c r="V979" i="3"/>
  <c r="U979" i="3"/>
  <c r="T979" i="3"/>
  <c r="S979" i="3"/>
  <c r="AA963" i="3"/>
  <c r="Y963" i="3"/>
  <c r="Z963" i="3"/>
  <c r="X963" i="3"/>
  <c r="W963" i="3"/>
  <c r="U963" i="3"/>
  <c r="T963" i="3"/>
  <c r="V963" i="3"/>
  <c r="S963" i="3"/>
  <c r="AA947" i="3"/>
  <c r="Z947" i="3"/>
  <c r="Y947" i="3"/>
  <c r="X947" i="3"/>
  <c r="V947" i="3"/>
  <c r="W947" i="3"/>
  <c r="U947" i="3"/>
  <c r="T947" i="3"/>
  <c r="S947" i="3"/>
  <c r="AA931" i="3"/>
  <c r="Y931" i="3"/>
  <c r="Z931" i="3"/>
  <c r="X931" i="3"/>
  <c r="V931" i="3"/>
  <c r="U931" i="3"/>
  <c r="T931" i="3"/>
  <c r="W931" i="3"/>
  <c r="S931" i="3"/>
  <c r="AA915" i="3"/>
  <c r="Z915" i="3"/>
  <c r="Y915" i="3"/>
  <c r="X915" i="3"/>
  <c r="W915" i="3"/>
  <c r="V915" i="3"/>
  <c r="U915" i="3"/>
  <c r="T915" i="3"/>
  <c r="S915" i="3"/>
  <c r="AA899" i="3"/>
  <c r="Y899" i="3"/>
  <c r="Z899" i="3"/>
  <c r="X899" i="3"/>
  <c r="W899" i="3"/>
  <c r="U899" i="3"/>
  <c r="T899" i="3"/>
  <c r="V899" i="3"/>
  <c r="S899" i="3"/>
  <c r="AA883" i="3"/>
  <c r="Z883" i="3"/>
  <c r="Y883" i="3"/>
  <c r="X883" i="3"/>
  <c r="V883" i="3"/>
  <c r="W883" i="3"/>
  <c r="U883" i="3"/>
  <c r="T883" i="3"/>
  <c r="S883" i="3"/>
  <c r="AA867" i="3"/>
  <c r="Y867" i="3"/>
  <c r="Z867" i="3"/>
  <c r="X867" i="3"/>
  <c r="V867" i="3"/>
  <c r="U867" i="3"/>
  <c r="T867" i="3"/>
  <c r="W867" i="3"/>
  <c r="S867" i="3"/>
  <c r="AA851" i="3"/>
  <c r="Z851" i="3"/>
  <c r="Y851" i="3"/>
  <c r="X851" i="3"/>
  <c r="W851" i="3"/>
  <c r="V851" i="3"/>
  <c r="U851" i="3"/>
  <c r="T851" i="3"/>
  <c r="S851" i="3"/>
  <c r="AA835" i="3"/>
  <c r="Y835" i="3"/>
  <c r="Z835" i="3"/>
  <c r="X835" i="3"/>
  <c r="W835" i="3"/>
  <c r="U835" i="3"/>
  <c r="T835" i="3"/>
  <c r="V835" i="3"/>
  <c r="S835" i="3"/>
  <c r="AA819" i="3"/>
  <c r="Z819" i="3"/>
  <c r="Y819" i="3"/>
  <c r="X819" i="3"/>
  <c r="V819" i="3"/>
  <c r="W819" i="3"/>
  <c r="U819" i="3"/>
  <c r="T819" i="3"/>
  <c r="S819" i="3"/>
  <c r="AA803" i="3"/>
  <c r="Y803" i="3"/>
  <c r="Z803" i="3"/>
  <c r="X803" i="3"/>
  <c r="V803" i="3"/>
  <c r="U803" i="3"/>
  <c r="T803" i="3"/>
  <c r="W803" i="3"/>
  <c r="S803" i="3"/>
  <c r="AA787" i="3"/>
  <c r="Z787" i="3"/>
  <c r="Y787" i="3"/>
  <c r="X787" i="3"/>
  <c r="W787" i="3"/>
  <c r="V787" i="3"/>
  <c r="U787" i="3"/>
  <c r="T787" i="3"/>
  <c r="S787" i="3"/>
  <c r="AA771" i="3"/>
  <c r="Y771" i="3"/>
  <c r="Z771" i="3"/>
  <c r="X771" i="3"/>
  <c r="W771" i="3"/>
  <c r="U771" i="3"/>
  <c r="T771" i="3"/>
  <c r="V771" i="3"/>
  <c r="S771" i="3"/>
  <c r="AA1262" i="3"/>
  <c r="Z1262" i="3"/>
  <c r="Y1262" i="3"/>
  <c r="X1262" i="3"/>
  <c r="V1262" i="3"/>
  <c r="W1262" i="3"/>
  <c r="U1262" i="3"/>
  <c r="T1262" i="3"/>
  <c r="S1262" i="3"/>
  <c r="AA1246" i="3"/>
  <c r="Y1246" i="3"/>
  <c r="Z1246" i="3"/>
  <c r="X1246" i="3"/>
  <c r="V1246" i="3"/>
  <c r="U1246" i="3"/>
  <c r="T1246" i="3"/>
  <c r="W1246" i="3"/>
  <c r="S1246" i="3"/>
  <c r="AA1230" i="3"/>
  <c r="Z1230" i="3"/>
  <c r="Y1230" i="3"/>
  <c r="X1230" i="3"/>
  <c r="W1230" i="3"/>
  <c r="V1230" i="3"/>
  <c r="U1230" i="3"/>
  <c r="T1230" i="3"/>
  <c r="S1230" i="3"/>
  <c r="AA1214" i="3"/>
  <c r="Y1214" i="3"/>
  <c r="Z1214" i="3"/>
  <c r="X1214" i="3"/>
  <c r="W1214" i="3"/>
  <c r="U1214" i="3"/>
  <c r="T1214" i="3"/>
  <c r="V1214" i="3"/>
  <c r="S1214" i="3"/>
  <c r="AA1198" i="3"/>
  <c r="Z1198" i="3"/>
  <c r="Y1198" i="3"/>
  <c r="X1198" i="3"/>
  <c r="V1198" i="3"/>
  <c r="W1198" i="3"/>
  <c r="U1198" i="3"/>
  <c r="T1198" i="3"/>
  <c r="S1198" i="3"/>
  <c r="AA1182" i="3"/>
  <c r="Y1182" i="3"/>
  <c r="Z1182" i="3"/>
  <c r="X1182" i="3"/>
  <c r="V1182" i="3"/>
  <c r="U1182" i="3"/>
  <c r="T1182" i="3"/>
  <c r="W1182" i="3"/>
  <c r="S1182" i="3"/>
  <c r="AA1166" i="3"/>
  <c r="Z1166" i="3"/>
  <c r="Y1166" i="3"/>
  <c r="X1166" i="3"/>
  <c r="W1166" i="3"/>
  <c r="V1166" i="3"/>
  <c r="U1166" i="3"/>
  <c r="T1166" i="3"/>
  <c r="S1166" i="3"/>
  <c r="AA1150" i="3"/>
  <c r="Y1150" i="3"/>
  <c r="Z1150" i="3"/>
  <c r="X1150" i="3"/>
  <c r="W1150" i="3"/>
  <c r="U1150" i="3"/>
  <c r="T1150" i="3"/>
  <c r="V1150" i="3"/>
  <c r="S1150" i="3"/>
  <c r="AA1134" i="3"/>
  <c r="Z1134" i="3"/>
  <c r="Y1134" i="3"/>
  <c r="X1134" i="3"/>
  <c r="V1134" i="3"/>
  <c r="W1134" i="3"/>
  <c r="U1134" i="3"/>
  <c r="T1134" i="3"/>
  <c r="S1134" i="3"/>
  <c r="AA1118" i="3"/>
  <c r="Y1118" i="3"/>
  <c r="Z1118" i="3"/>
  <c r="X1118" i="3"/>
  <c r="V1118" i="3"/>
  <c r="U1118" i="3"/>
  <c r="T1118" i="3"/>
  <c r="W1118" i="3"/>
  <c r="S1118" i="3"/>
  <c r="AA1102" i="3"/>
  <c r="Z1102" i="3"/>
  <c r="Y1102" i="3"/>
  <c r="X1102" i="3"/>
  <c r="W1102" i="3"/>
  <c r="V1102" i="3"/>
  <c r="U1102" i="3"/>
  <c r="T1102" i="3"/>
  <c r="S1102" i="3"/>
  <c r="AA1086" i="3"/>
  <c r="Y1086" i="3"/>
  <c r="Z1086" i="3"/>
  <c r="X1086" i="3"/>
  <c r="W1086" i="3"/>
  <c r="U1086" i="3"/>
  <c r="T1086" i="3"/>
  <c r="V1086" i="3"/>
  <c r="S1086" i="3"/>
  <c r="AA1070" i="3"/>
  <c r="Z1070" i="3"/>
  <c r="Y1070" i="3"/>
  <c r="X1070" i="3"/>
  <c r="V1070" i="3"/>
  <c r="W1070" i="3"/>
  <c r="U1070" i="3"/>
  <c r="T1070" i="3"/>
  <c r="S1070" i="3"/>
  <c r="AA1054" i="3"/>
  <c r="Y1054" i="3"/>
  <c r="Z1054" i="3"/>
  <c r="X1054" i="3"/>
  <c r="V1054" i="3"/>
  <c r="U1054" i="3"/>
  <c r="T1054" i="3"/>
  <c r="W1054" i="3"/>
  <c r="S1054" i="3"/>
  <c r="AA1038" i="3"/>
  <c r="Z1038" i="3"/>
  <c r="Y1038" i="3"/>
  <c r="X1038" i="3"/>
  <c r="W1038" i="3"/>
  <c r="V1038" i="3"/>
  <c r="U1038" i="3"/>
  <c r="T1038" i="3"/>
  <c r="S1038" i="3"/>
  <c r="AA1022" i="3"/>
  <c r="Y1022" i="3"/>
  <c r="Z1022" i="3"/>
  <c r="X1022" i="3"/>
  <c r="W1022" i="3"/>
  <c r="U1022" i="3"/>
  <c r="T1022" i="3"/>
  <c r="V1022" i="3"/>
  <c r="S1022" i="3"/>
  <c r="AA1006" i="3"/>
  <c r="Z1006" i="3"/>
  <c r="Y1006" i="3"/>
  <c r="X1006" i="3"/>
  <c r="V1006" i="3"/>
  <c r="W1006" i="3"/>
  <c r="U1006" i="3"/>
  <c r="T1006" i="3"/>
  <c r="S1006" i="3"/>
  <c r="AA990" i="3"/>
  <c r="Y990" i="3"/>
  <c r="Z990" i="3"/>
  <c r="X990" i="3"/>
  <c r="V990" i="3"/>
  <c r="U990" i="3"/>
  <c r="T990" i="3"/>
  <c r="W990" i="3"/>
  <c r="S990" i="3"/>
  <c r="AA974" i="3"/>
  <c r="Z974" i="3"/>
  <c r="Y974" i="3"/>
  <c r="X974" i="3"/>
  <c r="W974" i="3"/>
  <c r="V974" i="3"/>
  <c r="U974" i="3"/>
  <c r="T974" i="3"/>
  <c r="S974" i="3"/>
  <c r="AA958" i="3"/>
  <c r="Y958" i="3"/>
  <c r="Z958" i="3"/>
  <c r="X958" i="3"/>
  <c r="W958" i="3"/>
  <c r="U958" i="3"/>
  <c r="T958" i="3"/>
  <c r="V958" i="3"/>
  <c r="S958" i="3"/>
  <c r="AA934" i="3"/>
  <c r="Z934" i="3"/>
  <c r="Y934" i="3"/>
  <c r="X934" i="3"/>
  <c r="W934" i="3"/>
  <c r="V934" i="3"/>
  <c r="U934" i="3"/>
  <c r="T934" i="3"/>
  <c r="S934" i="3"/>
  <c r="AA902" i="3"/>
  <c r="Z902" i="3"/>
  <c r="Y902" i="3"/>
  <c r="X902" i="3"/>
  <c r="W902" i="3"/>
  <c r="V902" i="3"/>
  <c r="U902" i="3"/>
  <c r="T902" i="3"/>
  <c r="S902" i="3"/>
  <c r="AA870" i="3"/>
  <c r="Z870" i="3"/>
  <c r="Y870" i="3"/>
  <c r="X870" i="3"/>
  <c r="W870" i="3"/>
  <c r="V870" i="3"/>
  <c r="U870" i="3"/>
  <c r="T870" i="3"/>
  <c r="S870" i="3"/>
  <c r="AA838" i="3"/>
  <c r="Z838" i="3"/>
  <c r="Y838" i="3"/>
  <c r="X838" i="3"/>
  <c r="W838" i="3"/>
  <c r="V838" i="3"/>
  <c r="U838" i="3"/>
  <c r="T838" i="3"/>
  <c r="S838" i="3"/>
  <c r="AA806" i="3"/>
  <c r="Z806" i="3"/>
  <c r="Y806" i="3"/>
  <c r="X806" i="3"/>
  <c r="W806" i="3"/>
  <c r="V806" i="3"/>
  <c r="U806" i="3"/>
  <c r="T806" i="3"/>
  <c r="S806" i="3"/>
  <c r="AA774" i="3"/>
  <c r="Z774" i="3"/>
  <c r="Y774" i="3"/>
  <c r="X774" i="3"/>
  <c r="W774" i="3"/>
  <c r="V774" i="3"/>
  <c r="U774" i="3"/>
  <c r="T774" i="3"/>
  <c r="S774" i="3"/>
  <c r="AA1249" i="3"/>
  <c r="Z1249" i="3"/>
  <c r="Y1249" i="3"/>
  <c r="X1249" i="3"/>
  <c r="W1249" i="3"/>
  <c r="V1249" i="3"/>
  <c r="U1249" i="3"/>
  <c r="T1249" i="3"/>
  <c r="S1249" i="3"/>
  <c r="AA1217" i="3"/>
  <c r="Z1217" i="3"/>
  <c r="Y1217" i="3"/>
  <c r="X1217" i="3"/>
  <c r="W1217" i="3"/>
  <c r="V1217" i="3"/>
  <c r="U1217" i="3"/>
  <c r="T1217" i="3"/>
  <c r="S1217" i="3"/>
  <c r="AA1185" i="3"/>
  <c r="Z1185" i="3"/>
  <c r="Y1185" i="3"/>
  <c r="X1185" i="3"/>
  <c r="W1185" i="3"/>
  <c r="V1185" i="3"/>
  <c r="U1185" i="3"/>
  <c r="T1185" i="3"/>
  <c r="S1185" i="3"/>
  <c r="AA1121" i="3"/>
  <c r="Z1121" i="3"/>
  <c r="Y1121" i="3"/>
  <c r="X1121" i="3"/>
  <c r="W1121" i="3"/>
  <c r="V1121" i="3"/>
  <c r="U1121" i="3"/>
  <c r="T1121" i="3"/>
  <c r="S1121" i="3"/>
  <c r="AA1057" i="3"/>
  <c r="Z1057" i="3"/>
  <c r="Y1057" i="3"/>
  <c r="X1057" i="3"/>
  <c r="W1057" i="3"/>
  <c r="V1057" i="3"/>
  <c r="U1057" i="3"/>
  <c r="T1057" i="3"/>
  <c r="S1057" i="3"/>
  <c r="AA993" i="3"/>
  <c r="Z993" i="3"/>
  <c r="Y993" i="3"/>
  <c r="X993" i="3"/>
  <c r="W993" i="3"/>
  <c r="V993" i="3"/>
  <c r="U993" i="3"/>
  <c r="T993" i="3"/>
  <c r="S993" i="3"/>
  <c r="AA929" i="3"/>
  <c r="Z929" i="3"/>
  <c r="Y929" i="3"/>
  <c r="X929" i="3"/>
  <c r="W929" i="3"/>
  <c r="V929" i="3"/>
  <c r="U929" i="3"/>
  <c r="T929" i="3"/>
  <c r="S929" i="3"/>
  <c r="AA865" i="3"/>
  <c r="Z865" i="3"/>
  <c r="Y865" i="3"/>
  <c r="X865" i="3"/>
  <c r="W865" i="3"/>
  <c r="V865" i="3"/>
  <c r="U865" i="3"/>
  <c r="T865" i="3"/>
  <c r="S865" i="3"/>
  <c r="AA801" i="3"/>
  <c r="Z801" i="3"/>
  <c r="Y801" i="3"/>
  <c r="X801" i="3"/>
  <c r="W801" i="3"/>
  <c r="V801" i="3"/>
  <c r="U801" i="3"/>
  <c r="T801" i="3"/>
  <c r="S801" i="3"/>
  <c r="AA1248" i="3"/>
  <c r="Z1248" i="3"/>
  <c r="Y1248" i="3"/>
  <c r="X1248" i="3"/>
  <c r="W1248" i="3"/>
  <c r="V1248" i="3"/>
  <c r="U1248" i="3"/>
  <c r="T1248" i="3"/>
  <c r="S1248" i="3"/>
  <c r="AA1184" i="3"/>
  <c r="Z1184" i="3"/>
  <c r="Y1184" i="3"/>
  <c r="X1184" i="3"/>
  <c r="W1184" i="3"/>
  <c r="V1184" i="3"/>
  <c r="U1184" i="3"/>
  <c r="T1184" i="3"/>
  <c r="S1184" i="3"/>
  <c r="AA1120" i="3"/>
  <c r="Z1120" i="3"/>
  <c r="Y1120" i="3"/>
  <c r="X1120" i="3"/>
  <c r="W1120" i="3"/>
  <c r="V1120" i="3"/>
  <c r="U1120" i="3"/>
  <c r="T1120" i="3"/>
  <c r="S1120" i="3"/>
  <c r="AA1056" i="3"/>
  <c r="Z1056" i="3"/>
  <c r="Y1056" i="3"/>
  <c r="X1056" i="3"/>
  <c r="W1056" i="3"/>
  <c r="V1056" i="3"/>
  <c r="U1056" i="3"/>
  <c r="T1056" i="3"/>
  <c r="S1056" i="3"/>
  <c r="AA992" i="3"/>
  <c r="Z992" i="3"/>
  <c r="Y992" i="3"/>
  <c r="X992" i="3"/>
  <c r="W992" i="3"/>
  <c r="V992" i="3"/>
  <c r="U992" i="3"/>
  <c r="T992" i="3"/>
  <c r="S992" i="3"/>
  <c r="AA928" i="3"/>
  <c r="Z928" i="3"/>
  <c r="Y928" i="3"/>
  <c r="X928" i="3"/>
  <c r="W928" i="3"/>
  <c r="V928" i="3"/>
  <c r="U928" i="3"/>
  <c r="T928" i="3"/>
  <c r="S928" i="3"/>
  <c r="AA864" i="3"/>
  <c r="Z864" i="3"/>
  <c r="Y864" i="3"/>
  <c r="X864" i="3"/>
  <c r="W864" i="3"/>
  <c r="V864" i="3"/>
  <c r="U864" i="3"/>
  <c r="T864" i="3"/>
  <c r="S864" i="3"/>
  <c r="AA800" i="3"/>
  <c r="Z800" i="3"/>
  <c r="Y800" i="3"/>
  <c r="X800" i="3"/>
  <c r="W800" i="3"/>
  <c r="V800" i="3"/>
  <c r="U800" i="3"/>
  <c r="T800" i="3"/>
  <c r="S800" i="3"/>
  <c r="AA735" i="3"/>
  <c r="Z735" i="3"/>
  <c r="Y735" i="3"/>
  <c r="X735" i="3"/>
  <c r="W735" i="3"/>
  <c r="V735" i="3"/>
  <c r="U735" i="3"/>
  <c r="T735" i="3"/>
  <c r="S735" i="3"/>
  <c r="AA671" i="3"/>
  <c r="Z671" i="3"/>
  <c r="Y671" i="3"/>
  <c r="X671" i="3"/>
  <c r="W671" i="3"/>
  <c r="V671" i="3"/>
  <c r="U671" i="3"/>
  <c r="T671" i="3"/>
  <c r="S671" i="3"/>
  <c r="AA599" i="3"/>
  <c r="Z599" i="3"/>
  <c r="Y599" i="3"/>
  <c r="X599" i="3"/>
  <c r="V599" i="3"/>
  <c r="U599" i="3"/>
  <c r="W599" i="3"/>
  <c r="S599" i="3"/>
  <c r="T599" i="3"/>
  <c r="AA471" i="3"/>
  <c r="Z471" i="3"/>
  <c r="Y471" i="3"/>
  <c r="X471" i="3"/>
  <c r="V471" i="3"/>
  <c r="U471" i="3"/>
  <c r="W471" i="3"/>
  <c r="T471" i="3"/>
  <c r="S471" i="3"/>
  <c r="AA343" i="3"/>
  <c r="Z343" i="3"/>
  <c r="Y343" i="3"/>
  <c r="X343" i="3"/>
  <c r="V343" i="3"/>
  <c r="U343" i="3"/>
  <c r="W343" i="3"/>
  <c r="T343" i="3"/>
  <c r="S343" i="3"/>
  <c r="AA714" i="3"/>
  <c r="Z714" i="3"/>
  <c r="Y714" i="3"/>
  <c r="X714" i="3"/>
  <c r="V714" i="3"/>
  <c r="U714" i="3"/>
  <c r="W714" i="3"/>
  <c r="T714" i="3"/>
  <c r="S714" i="3"/>
  <c r="AA586" i="3"/>
  <c r="Z586" i="3"/>
  <c r="Y586" i="3"/>
  <c r="X586" i="3"/>
  <c r="V586" i="3"/>
  <c r="U586" i="3"/>
  <c r="W586" i="3"/>
  <c r="T586" i="3"/>
  <c r="S586" i="3"/>
  <c r="AA458" i="3"/>
  <c r="Z458" i="3"/>
  <c r="Y458" i="3"/>
  <c r="X458" i="3"/>
  <c r="V458" i="3"/>
  <c r="U458" i="3"/>
  <c r="W458" i="3"/>
  <c r="T458" i="3"/>
  <c r="S458" i="3"/>
  <c r="AA737" i="3"/>
  <c r="Z737" i="3"/>
  <c r="Y737" i="3"/>
  <c r="W737" i="3"/>
  <c r="X737" i="3"/>
  <c r="V737" i="3"/>
  <c r="U737" i="3"/>
  <c r="T737" i="3"/>
  <c r="S737" i="3"/>
  <c r="AA365" i="3"/>
  <c r="Z365" i="3"/>
  <c r="Y365" i="3"/>
  <c r="X365" i="3"/>
  <c r="W365" i="3"/>
  <c r="V365" i="3"/>
  <c r="U365" i="3"/>
  <c r="S365" i="3"/>
  <c r="T365" i="3"/>
  <c r="AA360" i="3"/>
  <c r="Z360" i="3"/>
  <c r="Y360" i="3"/>
  <c r="X360" i="3"/>
  <c r="W360" i="3"/>
  <c r="V360" i="3"/>
  <c r="U360" i="3"/>
  <c r="S360" i="3"/>
  <c r="T360" i="3"/>
  <c r="AA237" i="3"/>
  <c r="Z237" i="3"/>
  <c r="Y237" i="3"/>
  <c r="X237" i="3"/>
  <c r="W237" i="3"/>
  <c r="V237" i="3"/>
  <c r="U237" i="3"/>
  <c r="T237" i="3"/>
  <c r="S237" i="3"/>
  <c r="AA205" i="3"/>
  <c r="Z205" i="3"/>
  <c r="Y205" i="3"/>
  <c r="X205" i="3"/>
  <c r="W205" i="3"/>
  <c r="V205" i="3"/>
  <c r="S205" i="3"/>
  <c r="U205" i="3"/>
  <c r="T205" i="3"/>
  <c r="AA157" i="3"/>
  <c r="Z157" i="3"/>
  <c r="Y157" i="3"/>
  <c r="X157" i="3"/>
  <c r="W157" i="3"/>
  <c r="T157" i="3"/>
  <c r="S157" i="3"/>
  <c r="V157" i="3"/>
  <c r="U157" i="3"/>
  <c r="AA109" i="3"/>
  <c r="Z109" i="3"/>
  <c r="Y109" i="3"/>
  <c r="X109" i="3"/>
  <c r="W109" i="3"/>
  <c r="V109" i="3"/>
  <c r="U109" i="3"/>
  <c r="T109" i="3"/>
  <c r="S109" i="3"/>
  <c r="AA249" i="3"/>
  <c r="Z249" i="3"/>
  <c r="Y249" i="3"/>
  <c r="X249" i="3"/>
  <c r="W249" i="3"/>
  <c r="V249" i="3"/>
  <c r="U249" i="3"/>
  <c r="T249" i="3"/>
  <c r="S249" i="3"/>
  <c r="AA233" i="3"/>
  <c r="Z233" i="3"/>
  <c r="Y233" i="3"/>
  <c r="X233" i="3"/>
  <c r="W233" i="3"/>
  <c r="V233" i="3"/>
  <c r="U233" i="3"/>
  <c r="T233" i="3"/>
  <c r="S233" i="3"/>
  <c r="AA217" i="3"/>
  <c r="Z217" i="3"/>
  <c r="Y217" i="3"/>
  <c r="X217" i="3"/>
  <c r="V217" i="3"/>
  <c r="U217" i="3"/>
  <c r="T217" i="3"/>
  <c r="S217" i="3"/>
  <c r="W217" i="3"/>
  <c r="AA201" i="3"/>
  <c r="Z201" i="3"/>
  <c r="Y201" i="3"/>
  <c r="X201" i="3"/>
  <c r="W201" i="3"/>
  <c r="V201" i="3"/>
  <c r="U201" i="3"/>
  <c r="T201" i="3"/>
  <c r="S201" i="3"/>
  <c r="AA185" i="3"/>
  <c r="Z185" i="3"/>
  <c r="Y185" i="3"/>
  <c r="X185" i="3"/>
  <c r="V185" i="3"/>
  <c r="U185" i="3"/>
  <c r="T185" i="3"/>
  <c r="S185" i="3"/>
  <c r="W185" i="3"/>
  <c r="AA169" i="3"/>
  <c r="Z169" i="3"/>
  <c r="Y169" i="3"/>
  <c r="X169" i="3"/>
  <c r="W169" i="3"/>
  <c r="V169" i="3"/>
  <c r="U169" i="3"/>
  <c r="T169" i="3"/>
  <c r="S169" i="3"/>
  <c r="AA153" i="3"/>
  <c r="Z153" i="3"/>
  <c r="Y153" i="3"/>
  <c r="X153" i="3"/>
  <c r="V153" i="3"/>
  <c r="U153" i="3"/>
  <c r="T153" i="3"/>
  <c r="S153" i="3"/>
  <c r="W153" i="3"/>
  <c r="AA137" i="3"/>
  <c r="Z137" i="3"/>
  <c r="Y137" i="3"/>
  <c r="X137" i="3"/>
  <c r="W137" i="3"/>
  <c r="V137" i="3"/>
  <c r="U137" i="3"/>
  <c r="T137" i="3"/>
  <c r="S137" i="3"/>
  <c r="AA121" i="3"/>
  <c r="Z121" i="3"/>
  <c r="Y121" i="3"/>
  <c r="X121" i="3"/>
  <c r="V121" i="3"/>
  <c r="U121" i="3"/>
  <c r="T121" i="3"/>
  <c r="S121" i="3"/>
  <c r="W121" i="3"/>
  <c r="AA105" i="3"/>
  <c r="Z105" i="3"/>
  <c r="Y105" i="3"/>
  <c r="X105" i="3"/>
  <c r="W105" i="3"/>
  <c r="V105" i="3"/>
  <c r="U105" i="3"/>
  <c r="T105" i="3"/>
  <c r="S105" i="3"/>
  <c r="AA89" i="3"/>
  <c r="Z89" i="3"/>
  <c r="Y89" i="3"/>
  <c r="X89" i="3"/>
  <c r="V89" i="3"/>
  <c r="U89" i="3"/>
  <c r="T89" i="3"/>
  <c r="S89" i="3"/>
  <c r="W89" i="3"/>
  <c r="AA73" i="3"/>
  <c r="Z73" i="3"/>
  <c r="Y73" i="3"/>
  <c r="X73" i="3"/>
  <c r="W73" i="3"/>
  <c r="V73" i="3"/>
  <c r="U73" i="3"/>
  <c r="T73" i="3"/>
  <c r="S73" i="3"/>
  <c r="AA57" i="3"/>
  <c r="Z57" i="3"/>
  <c r="Y57" i="3"/>
  <c r="X57" i="3"/>
  <c r="V57" i="3"/>
  <c r="U57" i="3"/>
  <c r="T57" i="3"/>
  <c r="S57" i="3"/>
  <c r="W57" i="3"/>
  <c r="AA41" i="3"/>
  <c r="Z41" i="3"/>
  <c r="Y41" i="3"/>
  <c r="X41" i="3"/>
  <c r="W41" i="3"/>
  <c r="V41" i="3"/>
  <c r="U41" i="3"/>
  <c r="T41" i="3"/>
  <c r="S41" i="3"/>
  <c r="AA25" i="3"/>
  <c r="Z25" i="3"/>
  <c r="Y25" i="3"/>
  <c r="X25" i="3"/>
  <c r="V25" i="3"/>
  <c r="U25" i="3"/>
  <c r="T25" i="3"/>
  <c r="S25" i="3"/>
  <c r="W25" i="3"/>
  <c r="AA9" i="3"/>
  <c r="Z9" i="3"/>
  <c r="Y9" i="3"/>
  <c r="X9" i="3"/>
  <c r="W9" i="3"/>
  <c r="V9" i="3"/>
  <c r="U9" i="3"/>
  <c r="T9" i="3"/>
  <c r="S9" i="3"/>
  <c r="AA244" i="3"/>
  <c r="Z244" i="3"/>
  <c r="Y244" i="3"/>
  <c r="X244" i="3"/>
  <c r="V244" i="3"/>
  <c r="U244" i="3"/>
  <c r="T244" i="3"/>
  <c r="S244" i="3"/>
  <c r="W244" i="3"/>
  <c r="AA228" i="3"/>
  <c r="Z228" i="3"/>
  <c r="Y228" i="3"/>
  <c r="X228" i="3"/>
  <c r="W228" i="3"/>
  <c r="V228" i="3"/>
  <c r="U228" i="3"/>
  <c r="T228" i="3"/>
  <c r="S228" i="3"/>
  <c r="AA212" i="3"/>
  <c r="Z212" i="3"/>
  <c r="Y212" i="3"/>
  <c r="X212" i="3"/>
  <c r="V212" i="3"/>
  <c r="U212" i="3"/>
  <c r="T212" i="3"/>
  <c r="S212" i="3"/>
  <c r="W212" i="3"/>
  <c r="AA196" i="3"/>
  <c r="Z196" i="3"/>
  <c r="Y196" i="3"/>
  <c r="X196" i="3"/>
  <c r="W196" i="3"/>
  <c r="V196" i="3"/>
  <c r="U196" i="3"/>
  <c r="T196" i="3"/>
  <c r="S196" i="3"/>
  <c r="AA180" i="3"/>
  <c r="Z180" i="3"/>
  <c r="Y180" i="3"/>
  <c r="X180" i="3"/>
  <c r="V180" i="3"/>
  <c r="U180" i="3"/>
  <c r="T180" i="3"/>
  <c r="S180" i="3"/>
  <c r="W180" i="3"/>
  <c r="AA164" i="3"/>
  <c r="Z164" i="3"/>
  <c r="Y164" i="3"/>
  <c r="X164" i="3"/>
  <c r="W164" i="3"/>
  <c r="V164" i="3"/>
  <c r="U164" i="3"/>
  <c r="T164" i="3"/>
  <c r="S164" i="3"/>
  <c r="AA148" i="3"/>
  <c r="Z148" i="3"/>
  <c r="Y148" i="3"/>
  <c r="X148" i="3"/>
  <c r="V148" i="3"/>
  <c r="U148" i="3"/>
  <c r="T148" i="3"/>
  <c r="S148" i="3"/>
  <c r="W148" i="3"/>
  <c r="AA132" i="3"/>
  <c r="Z132" i="3"/>
  <c r="Y132" i="3"/>
  <c r="X132" i="3"/>
  <c r="W132" i="3"/>
  <c r="V132" i="3"/>
  <c r="U132" i="3"/>
  <c r="T132" i="3"/>
  <c r="S132" i="3"/>
  <c r="AA116" i="3"/>
  <c r="Z116" i="3"/>
  <c r="Y116" i="3"/>
  <c r="X116" i="3"/>
  <c r="V116" i="3"/>
  <c r="U116" i="3"/>
  <c r="T116" i="3"/>
  <c r="S116" i="3"/>
  <c r="W116" i="3"/>
  <c r="AA100" i="3"/>
  <c r="Z100" i="3"/>
  <c r="Y100" i="3"/>
  <c r="X100" i="3"/>
  <c r="W100" i="3"/>
  <c r="V100" i="3"/>
  <c r="U100" i="3"/>
  <c r="T100" i="3"/>
  <c r="S100" i="3"/>
  <c r="AA84" i="3"/>
  <c r="Z84" i="3"/>
  <c r="Y84" i="3"/>
  <c r="X84" i="3"/>
  <c r="V84" i="3"/>
  <c r="U84" i="3"/>
  <c r="T84" i="3"/>
  <c r="S84" i="3"/>
  <c r="W84" i="3"/>
  <c r="AA68" i="3"/>
  <c r="Z68" i="3"/>
  <c r="Y68" i="3"/>
  <c r="X68" i="3"/>
  <c r="W68" i="3"/>
  <c r="V68" i="3"/>
  <c r="U68" i="3"/>
  <c r="T68" i="3"/>
  <c r="S68" i="3"/>
  <c r="AA52" i="3"/>
  <c r="Z52" i="3"/>
  <c r="Y52" i="3"/>
  <c r="X52" i="3"/>
  <c r="V52" i="3"/>
  <c r="U52" i="3"/>
  <c r="T52" i="3"/>
  <c r="S52" i="3"/>
  <c r="W52" i="3"/>
  <c r="AA36" i="3"/>
  <c r="Z36" i="3"/>
  <c r="Y36" i="3"/>
  <c r="X36" i="3"/>
  <c r="W36" i="3"/>
  <c r="V36" i="3"/>
  <c r="U36" i="3"/>
  <c r="T36" i="3"/>
  <c r="S36" i="3"/>
  <c r="AA20" i="3"/>
  <c r="Z20" i="3"/>
  <c r="Y20" i="3"/>
  <c r="X20" i="3"/>
  <c r="V20" i="3"/>
  <c r="U20" i="3"/>
  <c r="T20" i="3"/>
  <c r="S20" i="3"/>
  <c r="W20" i="3"/>
  <c r="AA4" i="3"/>
  <c r="Z4" i="3"/>
  <c r="Y4" i="3"/>
  <c r="X4" i="3"/>
  <c r="W4" i="3"/>
  <c r="V4" i="3"/>
  <c r="U4" i="3"/>
  <c r="T4" i="3"/>
  <c r="S4" i="3"/>
  <c r="AA239" i="3"/>
  <c r="Z239" i="3"/>
  <c r="Y239" i="3"/>
  <c r="X239" i="3"/>
  <c r="V239" i="3"/>
  <c r="U239" i="3"/>
  <c r="T239" i="3"/>
  <c r="S239" i="3"/>
  <c r="W239" i="3"/>
  <c r="AA223" i="3"/>
  <c r="Z223" i="3"/>
  <c r="Y223" i="3"/>
  <c r="X223" i="3"/>
  <c r="W223" i="3"/>
  <c r="V223" i="3"/>
  <c r="U223" i="3"/>
  <c r="T223" i="3"/>
  <c r="S223" i="3"/>
  <c r="AA207" i="3"/>
  <c r="Z207" i="3"/>
  <c r="Y207" i="3"/>
  <c r="X207" i="3"/>
  <c r="V207" i="3"/>
  <c r="U207" i="3"/>
  <c r="T207" i="3"/>
  <c r="S207" i="3"/>
  <c r="W207" i="3"/>
  <c r="AA191" i="3"/>
  <c r="Z191" i="3"/>
  <c r="Y191" i="3"/>
  <c r="X191" i="3"/>
  <c r="W191" i="3"/>
  <c r="V191" i="3"/>
  <c r="U191" i="3"/>
  <c r="T191" i="3"/>
  <c r="S191" i="3"/>
  <c r="AA175" i="3"/>
  <c r="Z175" i="3"/>
  <c r="Y175" i="3"/>
  <c r="X175" i="3"/>
  <c r="V175" i="3"/>
  <c r="U175" i="3"/>
  <c r="T175" i="3"/>
  <c r="S175" i="3"/>
  <c r="W175" i="3"/>
  <c r="AA159" i="3"/>
  <c r="Z159" i="3"/>
  <c r="Y159" i="3"/>
  <c r="X159" i="3"/>
  <c r="W159" i="3"/>
  <c r="V159" i="3"/>
  <c r="U159" i="3"/>
  <c r="T159" i="3"/>
  <c r="S159" i="3"/>
  <c r="AA143" i="3"/>
  <c r="Z143" i="3"/>
  <c r="Y143" i="3"/>
  <c r="X143" i="3"/>
  <c r="V143" i="3"/>
  <c r="U143" i="3"/>
  <c r="T143" i="3"/>
  <c r="S143" i="3"/>
  <c r="W143" i="3"/>
  <c r="AA127" i="3"/>
  <c r="Z127" i="3"/>
  <c r="Y127" i="3"/>
  <c r="X127" i="3"/>
  <c r="W127" i="3"/>
  <c r="V127" i="3"/>
  <c r="U127" i="3"/>
  <c r="T127" i="3"/>
  <c r="S127" i="3"/>
  <c r="AA111" i="3"/>
  <c r="Z111" i="3"/>
  <c r="Y111" i="3"/>
  <c r="X111" i="3"/>
  <c r="V111" i="3"/>
  <c r="U111" i="3"/>
  <c r="T111" i="3"/>
  <c r="S111" i="3"/>
  <c r="W111" i="3"/>
  <c r="AA95" i="3"/>
  <c r="Z95" i="3"/>
  <c r="Y95" i="3"/>
  <c r="X95" i="3"/>
  <c r="W95" i="3"/>
  <c r="V95" i="3"/>
  <c r="U95" i="3"/>
  <c r="T95" i="3"/>
  <c r="S95" i="3"/>
  <c r="AA79" i="3"/>
  <c r="Z79" i="3"/>
  <c r="Y79" i="3"/>
  <c r="X79" i="3"/>
  <c r="V79" i="3"/>
  <c r="U79" i="3"/>
  <c r="T79" i="3"/>
  <c r="S79" i="3"/>
  <c r="W79" i="3"/>
  <c r="AA63" i="3"/>
  <c r="Z63" i="3"/>
  <c r="Y63" i="3"/>
  <c r="X63" i="3"/>
  <c r="W63" i="3"/>
  <c r="V63" i="3"/>
  <c r="U63" i="3"/>
  <c r="T63" i="3"/>
  <c r="S63" i="3"/>
  <c r="AA47" i="3"/>
  <c r="Z47" i="3"/>
  <c r="Y47" i="3"/>
  <c r="X47" i="3"/>
  <c r="V47" i="3"/>
  <c r="U47" i="3"/>
  <c r="T47" i="3"/>
  <c r="S47" i="3"/>
  <c r="W47" i="3"/>
  <c r="AA31" i="3"/>
  <c r="Z31" i="3"/>
  <c r="Y31" i="3"/>
  <c r="X31" i="3"/>
  <c r="W31" i="3"/>
  <c r="V31" i="3"/>
  <c r="U31" i="3"/>
  <c r="T31" i="3"/>
  <c r="S31" i="3"/>
  <c r="AA15" i="3"/>
  <c r="Z15" i="3"/>
  <c r="Y15" i="3"/>
  <c r="X15" i="3"/>
  <c r="V15" i="3"/>
  <c r="U15" i="3"/>
  <c r="T15" i="3"/>
  <c r="S15" i="3"/>
  <c r="W15" i="3"/>
  <c r="AA250" i="3"/>
  <c r="Z250" i="3"/>
  <c r="Y250" i="3"/>
  <c r="X250" i="3"/>
  <c r="W250" i="3"/>
  <c r="V250" i="3"/>
  <c r="U250" i="3"/>
  <c r="T250" i="3"/>
  <c r="S250" i="3"/>
  <c r="AA234" i="3"/>
  <c r="Z234" i="3"/>
  <c r="Y234" i="3"/>
  <c r="X234" i="3"/>
  <c r="V234" i="3"/>
  <c r="U234" i="3"/>
  <c r="T234" i="3"/>
  <c r="S234" i="3"/>
  <c r="W234" i="3"/>
  <c r="AA218" i="3"/>
  <c r="Z218" i="3"/>
  <c r="Y218" i="3"/>
  <c r="X218" i="3"/>
  <c r="W218" i="3"/>
  <c r="V218" i="3"/>
  <c r="U218" i="3"/>
  <c r="T218" i="3"/>
  <c r="S218" i="3"/>
  <c r="AA202" i="3"/>
  <c r="Z202" i="3"/>
  <c r="Y202" i="3"/>
  <c r="X202" i="3"/>
  <c r="V202" i="3"/>
  <c r="U202" i="3"/>
  <c r="T202" i="3"/>
  <c r="S202" i="3"/>
  <c r="W202" i="3"/>
  <c r="AA186" i="3"/>
  <c r="Z186" i="3"/>
  <c r="Y186" i="3"/>
  <c r="X186" i="3"/>
  <c r="W186" i="3"/>
  <c r="V186" i="3"/>
  <c r="U186" i="3"/>
  <c r="T186" i="3"/>
  <c r="S186" i="3"/>
  <c r="AA170" i="3"/>
  <c r="Z170" i="3"/>
  <c r="Y170" i="3"/>
  <c r="X170" i="3"/>
  <c r="V170" i="3"/>
  <c r="U170" i="3"/>
  <c r="T170" i="3"/>
  <c r="S170" i="3"/>
  <c r="W170" i="3"/>
  <c r="AA154" i="3"/>
  <c r="Z154" i="3"/>
  <c r="Y154" i="3"/>
  <c r="X154" i="3"/>
  <c r="W154" i="3"/>
  <c r="V154" i="3"/>
  <c r="U154" i="3"/>
  <c r="T154" i="3"/>
  <c r="S154" i="3"/>
  <c r="AA138" i="3"/>
  <c r="Z138" i="3"/>
  <c r="Y138" i="3"/>
  <c r="X138" i="3"/>
  <c r="V138" i="3"/>
  <c r="U138" i="3"/>
  <c r="T138" i="3"/>
  <c r="S138" i="3"/>
  <c r="W138" i="3"/>
  <c r="AA122" i="3"/>
  <c r="Z122" i="3"/>
  <c r="Y122" i="3"/>
  <c r="X122" i="3"/>
  <c r="W122" i="3"/>
  <c r="V122" i="3"/>
  <c r="U122" i="3"/>
  <c r="T122" i="3"/>
  <c r="S122" i="3"/>
  <c r="AA106" i="3"/>
  <c r="Z106" i="3"/>
  <c r="Y106" i="3"/>
  <c r="X106" i="3"/>
  <c r="V106" i="3"/>
  <c r="U106" i="3"/>
  <c r="T106" i="3"/>
  <c r="S106" i="3"/>
  <c r="W106" i="3"/>
  <c r="AA90" i="3"/>
  <c r="Z90" i="3"/>
  <c r="Y90" i="3"/>
  <c r="X90" i="3"/>
  <c r="W90" i="3"/>
  <c r="V90" i="3"/>
  <c r="U90" i="3"/>
  <c r="T90" i="3"/>
  <c r="S90" i="3"/>
  <c r="AA74" i="3"/>
  <c r="Z74" i="3"/>
  <c r="Y74" i="3"/>
  <c r="X74" i="3"/>
  <c r="V74" i="3"/>
  <c r="U74" i="3"/>
  <c r="T74" i="3"/>
  <c r="S74" i="3"/>
  <c r="W74" i="3"/>
  <c r="AA58" i="3"/>
  <c r="Z58" i="3"/>
  <c r="Y58" i="3"/>
  <c r="X58" i="3"/>
  <c r="W58" i="3"/>
  <c r="V58" i="3"/>
  <c r="U58" i="3"/>
  <c r="T58" i="3"/>
  <c r="S58" i="3"/>
  <c r="AA42" i="3"/>
  <c r="Z42" i="3"/>
  <c r="Y42" i="3"/>
  <c r="X42" i="3"/>
  <c r="W42" i="3"/>
  <c r="V42" i="3"/>
  <c r="U42" i="3"/>
  <c r="T42" i="3"/>
  <c r="S42" i="3"/>
  <c r="AA26" i="3"/>
  <c r="Z26" i="3"/>
  <c r="Y26" i="3"/>
  <c r="X26" i="3"/>
  <c r="W26" i="3"/>
  <c r="V26" i="3"/>
  <c r="U26" i="3"/>
  <c r="T26" i="3"/>
  <c r="S26" i="3"/>
  <c r="AA10" i="3"/>
  <c r="Z10" i="3"/>
  <c r="Y10" i="3"/>
  <c r="X10" i="3"/>
  <c r="W10" i="3"/>
  <c r="V10" i="3"/>
  <c r="U10" i="3"/>
  <c r="T10" i="3"/>
  <c r="S10" i="3"/>
  <c r="AA1428" i="3"/>
  <c r="Z1428" i="3"/>
  <c r="Y1428" i="3"/>
  <c r="X1428" i="3"/>
  <c r="W1428" i="3"/>
  <c r="V1428" i="3"/>
  <c r="T1428" i="3"/>
  <c r="U1428" i="3"/>
  <c r="S1428" i="3"/>
  <c r="AA1412" i="3"/>
  <c r="Z1412" i="3"/>
  <c r="Y1412" i="3"/>
  <c r="X1412" i="3"/>
  <c r="W1412" i="3"/>
  <c r="V1412" i="3"/>
  <c r="U1412" i="3"/>
  <c r="T1412" i="3"/>
  <c r="S1412" i="3"/>
  <c r="AA1396" i="3"/>
  <c r="Z1396" i="3"/>
  <c r="Y1396" i="3"/>
  <c r="X1396" i="3"/>
  <c r="W1396" i="3"/>
  <c r="V1396" i="3"/>
  <c r="U1396" i="3"/>
  <c r="T1396" i="3"/>
  <c r="S1396" i="3"/>
  <c r="AA1380" i="3"/>
  <c r="Z1380" i="3"/>
  <c r="Y1380" i="3"/>
  <c r="X1380" i="3"/>
  <c r="W1380" i="3"/>
  <c r="V1380" i="3"/>
  <c r="T1380" i="3"/>
  <c r="U1380" i="3"/>
  <c r="S1380" i="3"/>
  <c r="AA1364" i="3"/>
  <c r="Z1364" i="3"/>
  <c r="Y1364" i="3"/>
  <c r="X1364" i="3"/>
  <c r="W1364" i="3"/>
  <c r="V1364" i="3"/>
  <c r="T1364" i="3"/>
  <c r="U1364" i="3"/>
  <c r="S1364" i="3"/>
  <c r="AA1348" i="3"/>
  <c r="Z1348" i="3"/>
  <c r="Y1348" i="3"/>
  <c r="X1348" i="3"/>
  <c r="W1348" i="3"/>
  <c r="V1348" i="3"/>
  <c r="U1348" i="3"/>
  <c r="T1348" i="3"/>
  <c r="S1348" i="3"/>
  <c r="AA1332" i="3"/>
  <c r="Z1332" i="3"/>
  <c r="Y1332" i="3"/>
  <c r="X1332" i="3"/>
  <c r="W1332" i="3"/>
  <c r="V1332" i="3"/>
  <c r="U1332" i="3"/>
  <c r="T1332" i="3"/>
  <c r="S1332" i="3"/>
  <c r="AA1316" i="3"/>
  <c r="Z1316" i="3"/>
  <c r="Y1316" i="3"/>
  <c r="X1316" i="3"/>
  <c r="W1316" i="3"/>
  <c r="V1316" i="3"/>
  <c r="T1316" i="3"/>
  <c r="U1316" i="3"/>
  <c r="S1316" i="3"/>
  <c r="AA1300" i="3"/>
  <c r="Z1300" i="3"/>
  <c r="Y1300" i="3"/>
  <c r="X1300" i="3"/>
  <c r="W1300" i="3"/>
  <c r="V1300" i="3"/>
  <c r="T1300" i="3"/>
  <c r="U1300" i="3"/>
  <c r="S1300" i="3"/>
  <c r="AA1284" i="3"/>
  <c r="Z1284" i="3"/>
  <c r="Y1284" i="3"/>
  <c r="W1284" i="3"/>
  <c r="V1284" i="3"/>
  <c r="X1284" i="3"/>
  <c r="U1284" i="3"/>
  <c r="T1284" i="3"/>
  <c r="S1284" i="3"/>
  <c r="AA1431" i="3"/>
  <c r="Z1431" i="3"/>
  <c r="Y1431" i="3"/>
  <c r="X1431" i="3"/>
  <c r="W1431" i="3"/>
  <c r="V1431" i="3"/>
  <c r="U1431" i="3"/>
  <c r="T1431" i="3"/>
  <c r="S1431" i="3"/>
  <c r="AA1415" i="3"/>
  <c r="Z1415" i="3"/>
  <c r="Y1415" i="3"/>
  <c r="W1415" i="3"/>
  <c r="V1415" i="3"/>
  <c r="X1415" i="3"/>
  <c r="T1415" i="3"/>
  <c r="U1415" i="3"/>
  <c r="S1415" i="3"/>
  <c r="AA1399" i="3"/>
  <c r="Z1399" i="3"/>
  <c r="Y1399" i="3"/>
  <c r="W1399" i="3"/>
  <c r="V1399" i="3"/>
  <c r="X1399" i="3"/>
  <c r="T1399" i="3"/>
  <c r="U1399" i="3"/>
  <c r="S1399" i="3"/>
  <c r="AA1383" i="3"/>
  <c r="Z1383" i="3"/>
  <c r="Y1383" i="3"/>
  <c r="W1383" i="3"/>
  <c r="V1383" i="3"/>
  <c r="X1383" i="3"/>
  <c r="U1383" i="3"/>
  <c r="T1383" i="3"/>
  <c r="S1383" i="3"/>
  <c r="AA1367" i="3"/>
  <c r="Z1367" i="3"/>
  <c r="Y1367" i="3"/>
  <c r="X1367" i="3"/>
  <c r="W1367" i="3"/>
  <c r="V1367" i="3"/>
  <c r="U1367" i="3"/>
  <c r="T1367" i="3"/>
  <c r="S1367" i="3"/>
  <c r="AA1351" i="3"/>
  <c r="Z1351" i="3"/>
  <c r="Y1351" i="3"/>
  <c r="W1351" i="3"/>
  <c r="V1351" i="3"/>
  <c r="X1351" i="3"/>
  <c r="T1351" i="3"/>
  <c r="U1351" i="3"/>
  <c r="S1351" i="3"/>
  <c r="AA1335" i="3"/>
  <c r="Z1335" i="3"/>
  <c r="Y1335" i="3"/>
  <c r="W1335" i="3"/>
  <c r="V1335" i="3"/>
  <c r="X1335" i="3"/>
  <c r="T1335" i="3"/>
  <c r="U1335" i="3"/>
  <c r="S1335" i="3"/>
  <c r="AA1319" i="3"/>
  <c r="Z1319" i="3"/>
  <c r="Y1319" i="3"/>
  <c r="W1319" i="3"/>
  <c r="V1319" i="3"/>
  <c r="X1319" i="3"/>
  <c r="U1319" i="3"/>
  <c r="T1319" i="3"/>
  <c r="S1319" i="3"/>
  <c r="AA1303" i="3"/>
  <c r="Z1303" i="3"/>
  <c r="Y1303" i="3"/>
  <c r="X1303" i="3"/>
  <c r="W1303" i="3"/>
  <c r="V1303" i="3"/>
  <c r="U1303" i="3"/>
  <c r="T1303" i="3"/>
  <c r="S1303" i="3"/>
  <c r="AA1287" i="3"/>
  <c r="Z1287" i="3"/>
  <c r="Y1287" i="3"/>
  <c r="W1287" i="3"/>
  <c r="V1287" i="3"/>
  <c r="X1287" i="3"/>
  <c r="T1287" i="3"/>
  <c r="U1287" i="3"/>
  <c r="S1287" i="3"/>
  <c r="AA1434" i="3"/>
  <c r="Z1434" i="3"/>
  <c r="Y1434" i="3"/>
  <c r="W1434" i="3"/>
  <c r="V1434" i="3"/>
  <c r="X1434" i="3"/>
  <c r="T1434" i="3"/>
  <c r="U1434" i="3"/>
  <c r="S1434" i="3"/>
  <c r="AA1418" i="3"/>
  <c r="Z1418" i="3"/>
  <c r="Y1418" i="3"/>
  <c r="W1418" i="3"/>
  <c r="V1418" i="3"/>
  <c r="U1418" i="3"/>
  <c r="X1418" i="3"/>
  <c r="T1418" i="3"/>
  <c r="S1418" i="3"/>
  <c r="AA1402" i="3"/>
  <c r="Z1402" i="3"/>
  <c r="Y1402" i="3"/>
  <c r="X1402" i="3"/>
  <c r="W1402" i="3"/>
  <c r="V1402" i="3"/>
  <c r="U1402" i="3"/>
  <c r="T1402" i="3"/>
  <c r="S1402" i="3"/>
  <c r="AA1386" i="3"/>
  <c r="Z1386" i="3"/>
  <c r="Y1386" i="3"/>
  <c r="W1386" i="3"/>
  <c r="V1386" i="3"/>
  <c r="X1386" i="3"/>
  <c r="T1386" i="3"/>
  <c r="U1386" i="3"/>
  <c r="S1386" i="3"/>
  <c r="AA1370" i="3"/>
  <c r="Z1370" i="3"/>
  <c r="Y1370" i="3"/>
  <c r="W1370" i="3"/>
  <c r="V1370" i="3"/>
  <c r="X1370" i="3"/>
  <c r="T1370" i="3"/>
  <c r="U1370" i="3"/>
  <c r="S1370" i="3"/>
  <c r="AA1354" i="3"/>
  <c r="Z1354" i="3"/>
  <c r="Y1354" i="3"/>
  <c r="W1354" i="3"/>
  <c r="V1354" i="3"/>
  <c r="X1354" i="3"/>
  <c r="U1354" i="3"/>
  <c r="T1354" i="3"/>
  <c r="S1354" i="3"/>
  <c r="AA1338" i="3"/>
  <c r="Z1338" i="3"/>
  <c r="Y1338" i="3"/>
  <c r="X1338" i="3"/>
  <c r="W1338" i="3"/>
  <c r="V1338" i="3"/>
  <c r="U1338" i="3"/>
  <c r="T1338" i="3"/>
  <c r="S1338" i="3"/>
  <c r="AA1322" i="3"/>
  <c r="Z1322" i="3"/>
  <c r="Y1322" i="3"/>
  <c r="W1322" i="3"/>
  <c r="V1322" i="3"/>
  <c r="X1322" i="3"/>
  <c r="T1322" i="3"/>
  <c r="U1322" i="3"/>
  <c r="S1322" i="3"/>
  <c r="AA1306" i="3"/>
  <c r="Z1306" i="3"/>
  <c r="Y1306" i="3"/>
  <c r="W1306" i="3"/>
  <c r="V1306" i="3"/>
  <c r="X1306" i="3"/>
  <c r="T1306" i="3"/>
  <c r="U1306" i="3"/>
  <c r="S1306" i="3"/>
  <c r="AA1290" i="3"/>
  <c r="Z1290" i="3"/>
  <c r="Y1290" i="3"/>
  <c r="W1290" i="3"/>
  <c r="V1290" i="3"/>
  <c r="X1290" i="3"/>
  <c r="U1290" i="3"/>
  <c r="T1290" i="3"/>
  <c r="S1290" i="3"/>
  <c r="AA1274" i="3"/>
  <c r="Z1274" i="3"/>
  <c r="Y1274" i="3"/>
  <c r="X1274" i="3"/>
  <c r="W1274" i="3"/>
  <c r="V1274" i="3"/>
  <c r="U1274" i="3"/>
  <c r="T1274" i="3"/>
  <c r="S1274" i="3"/>
  <c r="AA1421" i="3"/>
  <c r="Z1421" i="3"/>
  <c r="Y1421" i="3"/>
  <c r="W1421" i="3"/>
  <c r="V1421" i="3"/>
  <c r="X1421" i="3"/>
  <c r="T1421" i="3"/>
  <c r="U1421" i="3"/>
  <c r="S1421" i="3"/>
  <c r="AA1405" i="3"/>
  <c r="Z1405" i="3"/>
  <c r="Y1405" i="3"/>
  <c r="W1405" i="3"/>
  <c r="V1405" i="3"/>
  <c r="X1405" i="3"/>
  <c r="T1405" i="3"/>
  <c r="U1405" i="3"/>
  <c r="S1405" i="3"/>
  <c r="AA1389" i="3"/>
  <c r="Z1389" i="3"/>
  <c r="Y1389" i="3"/>
  <c r="W1389" i="3"/>
  <c r="V1389" i="3"/>
  <c r="X1389" i="3"/>
  <c r="U1389" i="3"/>
  <c r="T1389" i="3"/>
  <c r="S1389" i="3"/>
  <c r="AA1373" i="3"/>
  <c r="Z1373" i="3"/>
  <c r="Y1373" i="3"/>
  <c r="X1373" i="3"/>
  <c r="W1373" i="3"/>
  <c r="V1373" i="3"/>
  <c r="U1373" i="3"/>
  <c r="T1373" i="3"/>
  <c r="S1373" i="3"/>
  <c r="AA1357" i="3"/>
  <c r="Z1357" i="3"/>
  <c r="Y1357" i="3"/>
  <c r="W1357" i="3"/>
  <c r="V1357" i="3"/>
  <c r="X1357" i="3"/>
  <c r="T1357" i="3"/>
  <c r="U1357" i="3"/>
  <c r="S1357" i="3"/>
  <c r="AA1341" i="3"/>
  <c r="Z1341" i="3"/>
  <c r="Y1341" i="3"/>
  <c r="W1341" i="3"/>
  <c r="V1341" i="3"/>
  <c r="X1341" i="3"/>
  <c r="T1341" i="3"/>
  <c r="U1341" i="3"/>
  <c r="S1341" i="3"/>
  <c r="AA1325" i="3"/>
  <c r="Z1325" i="3"/>
  <c r="Y1325" i="3"/>
  <c r="W1325" i="3"/>
  <c r="V1325" i="3"/>
  <c r="U1325" i="3"/>
  <c r="T1325" i="3"/>
  <c r="X1325" i="3"/>
  <c r="S1325" i="3"/>
  <c r="AA1309" i="3"/>
  <c r="Z1309" i="3"/>
  <c r="Y1309" i="3"/>
  <c r="X1309" i="3"/>
  <c r="W1309" i="3"/>
  <c r="V1309" i="3"/>
  <c r="U1309" i="3"/>
  <c r="T1309" i="3"/>
  <c r="S1309" i="3"/>
  <c r="AA1293" i="3"/>
  <c r="Z1293" i="3"/>
  <c r="Y1293" i="3"/>
  <c r="W1293" i="3"/>
  <c r="V1293" i="3"/>
  <c r="X1293" i="3"/>
  <c r="T1293" i="3"/>
  <c r="U1293" i="3"/>
  <c r="S1293" i="3"/>
  <c r="AA1277" i="3"/>
  <c r="Z1277" i="3"/>
  <c r="Y1277" i="3"/>
  <c r="W1277" i="3"/>
  <c r="V1277" i="3"/>
  <c r="X1277" i="3"/>
  <c r="T1277" i="3"/>
  <c r="U1277" i="3"/>
  <c r="S1277" i="3"/>
  <c r="AA1263" i="3"/>
  <c r="Z1263" i="3"/>
  <c r="Y1263" i="3"/>
  <c r="W1263" i="3"/>
  <c r="V1263" i="3"/>
  <c r="X1263" i="3"/>
  <c r="U1263" i="3"/>
  <c r="T1263" i="3"/>
  <c r="S1263" i="3"/>
  <c r="AA1247" i="3"/>
  <c r="Z1247" i="3"/>
  <c r="Y1247" i="3"/>
  <c r="X1247" i="3"/>
  <c r="W1247" i="3"/>
  <c r="V1247" i="3"/>
  <c r="U1247" i="3"/>
  <c r="T1247" i="3"/>
  <c r="S1247" i="3"/>
  <c r="AA1231" i="3"/>
  <c r="Z1231" i="3"/>
  <c r="Y1231" i="3"/>
  <c r="W1231" i="3"/>
  <c r="V1231" i="3"/>
  <c r="X1231" i="3"/>
  <c r="T1231" i="3"/>
  <c r="U1231" i="3"/>
  <c r="S1231" i="3"/>
  <c r="AA1215" i="3"/>
  <c r="Y1215" i="3"/>
  <c r="Z1215" i="3"/>
  <c r="W1215" i="3"/>
  <c r="V1215" i="3"/>
  <c r="X1215" i="3"/>
  <c r="T1215" i="3"/>
  <c r="U1215" i="3"/>
  <c r="S1215" i="3"/>
  <c r="AA1199" i="3"/>
  <c r="Z1199" i="3"/>
  <c r="Y1199" i="3"/>
  <c r="W1199" i="3"/>
  <c r="V1199" i="3"/>
  <c r="X1199" i="3"/>
  <c r="U1199" i="3"/>
  <c r="T1199" i="3"/>
  <c r="S1199" i="3"/>
  <c r="AA1183" i="3"/>
  <c r="Y1183" i="3"/>
  <c r="X1183" i="3"/>
  <c r="W1183" i="3"/>
  <c r="V1183" i="3"/>
  <c r="Z1183" i="3"/>
  <c r="U1183" i="3"/>
  <c r="T1183" i="3"/>
  <c r="S1183" i="3"/>
  <c r="AA1167" i="3"/>
  <c r="Z1167" i="3"/>
  <c r="Y1167" i="3"/>
  <c r="W1167" i="3"/>
  <c r="V1167" i="3"/>
  <c r="X1167" i="3"/>
  <c r="T1167" i="3"/>
  <c r="U1167" i="3"/>
  <c r="S1167" i="3"/>
  <c r="AA1151" i="3"/>
  <c r="Y1151" i="3"/>
  <c r="Z1151" i="3"/>
  <c r="W1151" i="3"/>
  <c r="V1151" i="3"/>
  <c r="X1151" i="3"/>
  <c r="T1151" i="3"/>
  <c r="U1151" i="3"/>
  <c r="S1151" i="3"/>
  <c r="AA1135" i="3"/>
  <c r="Z1135" i="3"/>
  <c r="Y1135" i="3"/>
  <c r="W1135" i="3"/>
  <c r="V1135" i="3"/>
  <c r="X1135" i="3"/>
  <c r="U1135" i="3"/>
  <c r="T1135" i="3"/>
  <c r="S1135" i="3"/>
  <c r="AA1119" i="3"/>
  <c r="Y1119" i="3"/>
  <c r="Z1119" i="3"/>
  <c r="X1119" i="3"/>
  <c r="W1119" i="3"/>
  <c r="V1119" i="3"/>
  <c r="U1119" i="3"/>
  <c r="T1119" i="3"/>
  <c r="S1119" i="3"/>
  <c r="AA1103" i="3"/>
  <c r="Z1103" i="3"/>
  <c r="Y1103" i="3"/>
  <c r="W1103" i="3"/>
  <c r="V1103" i="3"/>
  <c r="X1103" i="3"/>
  <c r="T1103" i="3"/>
  <c r="U1103" i="3"/>
  <c r="S1103" i="3"/>
  <c r="AA1087" i="3"/>
  <c r="Y1087" i="3"/>
  <c r="Z1087" i="3"/>
  <c r="W1087" i="3"/>
  <c r="V1087" i="3"/>
  <c r="X1087" i="3"/>
  <c r="T1087" i="3"/>
  <c r="U1087" i="3"/>
  <c r="S1087" i="3"/>
  <c r="AA1071" i="3"/>
  <c r="Z1071" i="3"/>
  <c r="Y1071" i="3"/>
  <c r="W1071" i="3"/>
  <c r="V1071" i="3"/>
  <c r="X1071" i="3"/>
  <c r="U1071" i="3"/>
  <c r="T1071" i="3"/>
  <c r="S1071" i="3"/>
  <c r="AA1055" i="3"/>
  <c r="Y1055" i="3"/>
  <c r="Z1055" i="3"/>
  <c r="X1055" i="3"/>
  <c r="W1055" i="3"/>
  <c r="V1055" i="3"/>
  <c r="U1055" i="3"/>
  <c r="T1055" i="3"/>
  <c r="S1055" i="3"/>
  <c r="AA1039" i="3"/>
  <c r="Z1039" i="3"/>
  <c r="Y1039" i="3"/>
  <c r="W1039" i="3"/>
  <c r="V1039" i="3"/>
  <c r="X1039" i="3"/>
  <c r="T1039" i="3"/>
  <c r="U1039" i="3"/>
  <c r="S1039" i="3"/>
  <c r="AA1023" i="3"/>
  <c r="Y1023" i="3"/>
  <c r="Z1023" i="3"/>
  <c r="W1023" i="3"/>
  <c r="V1023" i="3"/>
  <c r="X1023" i="3"/>
  <c r="T1023" i="3"/>
  <c r="U1023" i="3"/>
  <c r="S1023" i="3"/>
  <c r="AA1007" i="3"/>
  <c r="Z1007" i="3"/>
  <c r="Y1007" i="3"/>
  <c r="W1007" i="3"/>
  <c r="V1007" i="3"/>
  <c r="X1007" i="3"/>
  <c r="U1007" i="3"/>
  <c r="T1007" i="3"/>
  <c r="S1007" i="3"/>
  <c r="AA991" i="3"/>
  <c r="Y991" i="3"/>
  <c r="Z991" i="3"/>
  <c r="X991" i="3"/>
  <c r="W991" i="3"/>
  <c r="V991" i="3"/>
  <c r="U991" i="3"/>
  <c r="T991" i="3"/>
  <c r="S991" i="3"/>
  <c r="AA975" i="3"/>
  <c r="Z975" i="3"/>
  <c r="Y975" i="3"/>
  <c r="W975" i="3"/>
  <c r="V975" i="3"/>
  <c r="X975" i="3"/>
  <c r="T975" i="3"/>
  <c r="U975" i="3"/>
  <c r="S975" i="3"/>
  <c r="AA959" i="3"/>
  <c r="Y959" i="3"/>
  <c r="Z959" i="3"/>
  <c r="W959" i="3"/>
  <c r="V959" i="3"/>
  <c r="X959" i="3"/>
  <c r="T959" i="3"/>
  <c r="U959" i="3"/>
  <c r="S959" i="3"/>
  <c r="AA943" i="3"/>
  <c r="Z943" i="3"/>
  <c r="Y943" i="3"/>
  <c r="W943" i="3"/>
  <c r="V943" i="3"/>
  <c r="X943" i="3"/>
  <c r="U943" i="3"/>
  <c r="T943" i="3"/>
  <c r="S943" i="3"/>
  <c r="AA927" i="3"/>
  <c r="Y927" i="3"/>
  <c r="Z927" i="3"/>
  <c r="X927" i="3"/>
  <c r="W927" i="3"/>
  <c r="V927" i="3"/>
  <c r="U927" i="3"/>
  <c r="T927" i="3"/>
  <c r="S927" i="3"/>
  <c r="AA911" i="3"/>
  <c r="Z911" i="3"/>
  <c r="Y911" i="3"/>
  <c r="W911" i="3"/>
  <c r="V911" i="3"/>
  <c r="X911" i="3"/>
  <c r="T911" i="3"/>
  <c r="U911" i="3"/>
  <c r="S911" i="3"/>
  <c r="AA895" i="3"/>
  <c r="Y895" i="3"/>
  <c r="Z895" i="3"/>
  <c r="W895" i="3"/>
  <c r="V895" i="3"/>
  <c r="X895" i="3"/>
  <c r="T895" i="3"/>
  <c r="U895" i="3"/>
  <c r="S895" i="3"/>
  <c r="AA879" i="3"/>
  <c r="Z879" i="3"/>
  <c r="Y879" i="3"/>
  <c r="W879" i="3"/>
  <c r="V879" i="3"/>
  <c r="X879" i="3"/>
  <c r="U879" i="3"/>
  <c r="T879" i="3"/>
  <c r="S879" i="3"/>
  <c r="AA863" i="3"/>
  <c r="Y863" i="3"/>
  <c r="Z863" i="3"/>
  <c r="X863" i="3"/>
  <c r="W863" i="3"/>
  <c r="V863" i="3"/>
  <c r="U863" i="3"/>
  <c r="T863" i="3"/>
  <c r="S863" i="3"/>
  <c r="AA847" i="3"/>
  <c r="Z847" i="3"/>
  <c r="Y847" i="3"/>
  <c r="W847" i="3"/>
  <c r="V847" i="3"/>
  <c r="X847" i="3"/>
  <c r="T847" i="3"/>
  <c r="U847" i="3"/>
  <c r="S847" i="3"/>
  <c r="AA831" i="3"/>
  <c r="Y831" i="3"/>
  <c r="Z831" i="3"/>
  <c r="W831" i="3"/>
  <c r="V831" i="3"/>
  <c r="X831" i="3"/>
  <c r="T831" i="3"/>
  <c r="U831" i="3"/>
  <c r="S831" i="3"/>
  <c r="AA815" i="3"/>
  <c r="Z815" i="3"/>
  <c r="Y815" i="3"/>
  <c r="W815" i="3"/>
  <c r="V815" i="3"/>
  <c r="U815" i="3"/>
  <c r="X815" i="3"/>
  <c r="T815" i="3"/>
  <c r="S815" i="3"/>
  <c r="AA799" i="3"/>
  <c r="Y799" i="3"/>
  <c r="Z799" i="3"/>
  <c r="X799" i="3"/>
  <c r="W799" i="3"/>
  <c r="V799" i="3"/>
  <c r="T799" i="3"/>
  <c r="U799" i="3"/>
  <c r="S799" i="3"/>
  <c r="AA783" i="3"/>
  <c r="Z783" i="3"/>
  <c r="Y783" i="3"/>
  <c r="W783" i="3"/>
  <c r="V783" i="3"/>
  <c r="X783" i="3"/>
  <c r="U783" i="3"/>
  <c r="T783" i="3"/>
  <c r="S783" i="3"/>
  <c r="AA767" i="3"/>
  <c r="Y767" i="3"/>
  <c r="Z767" i="3"/>
  <c r="W767" i="3"/>
  <c r="V767" i="3"/>
  <c r="X767" i="3"/>
  <c r="T767" i="3"/>
  <c r="U767" i="3"/>
  <c r="S767" i="3"/>
  <c r="AA1258" i="3"/>
  <c r="Z1258" i="3"/>
  <c r="Y1258" i="3"/>
  <c r="W1258" i="3"/>
  <c r="V1258" i="3"/>
  <c r="X1258" i="3"/>
  <c r="U1258" i="3"/>
  <c r="T1258" i="3"/>
  <c r="S1258" i="3"/>
  <c r="AA1242" i="3"/>
  <c r="Y1242" i="3"/>
  <c r="Z1242" i="3"/>
  <c r="X1242" i="3"/>
  <c r="W1242" i="3"/>
  <c r="V1242" i="3"/>
  <c r="T1242" i="3"/>
  <c r="U1242" i="3"/>
  <c r="S1242" i="3"/>
  <c r="AA1226" i="3"/>
  <c r="Z1226" i="3"/>
  <c r="Y1226" i="3"/>
  <c r="W1226" i="3"/>
  <c r="V1226" i="3"/>
  <c r="X1226" i="3"/>
  <c r="U1226" i="3"/>
  <c r="T1226" i="3"/>
  <c r="S1226" i="3"/>
  <c r="AA1210" i="3"/>
  <c r="Y1210" i="3"/>
  <c r="Z1210" i="3"/>
  <c r="W1210" i="3"/>
  <c r="V1210" i="3"/>
  <c r="X1210" i="3"/>
  <c r="T1210" i="3"/>
  <c r="U1210" i="3"/>
  <c r="S1210" i="3"/>
  <c r="AA1194" i="3"/>
  <c r="Z1194" i="3"/>
  <c r="Y1194" i="3"/>
  <c r="W1194" i="3"/>
  <c r="V1194" i="3"/>
  <c r="X1194" i="3"/>
  <c r="U1194" i="3"/>
  <c r="T1194" i="3"/>
  <c r="S1194" i="3"/>
  <c r="AA1178" i="3"/>
  <c r="Y1178" i="3"/>
  <c r="X1178" i="3"/>
  <c r="W1178" i="3"/>
  <c r="V1178" i="3"/>
  <c r="Z1178" i="3"/>
  <c r="T1178" i="3"/>
  <c r="U1178" i="3"/>
  <c r="S1178" i="3"/>
  <c r="AA1162" i="3"/>
  <c r="Z1162" i="3"/>
  <c r="Y1162" i="3"/>
  <c r="W1162" i="3"/>
  <c r="V1162" i="3"/>
  <c r="X1162" i="3"/>
  <c r="U1162" i="3"/>
  <c r="T1162" i="3"/>
  <c r="S1162" i="3"/>
  <c r="AA1146" i="3"/>
  <c r="Y1146" i="3"/>
  <c r="Z1146" i="3"/>
  <c r="W1146" i="3"/>
  <c r="V1146" i="3"/>
  <c r="X1146" i="3"/>
  <c r="T1146" i="3"/>
  <c r="U1146" i="3"/>
  <c r="S1146" i="3"/>
  <c r="AA1130" i="3"/>
  <c r="Z1130" i="3"/>
  <c r="Y1130" i="3"/>
  <c r="W1130" i="3"/>
  <c r="V1130" i="3"/>
  <c r="X1130" i="3"/>
  <c r="U1130" i="3"/>
  <c r="T1130" i="3"/>
  <c r="S1130" i="3"/>
  <c r="AA1114" i="3"/>
  <c r="Y1114" i="3"/>
  <c r="Z1114" i="3"/>
  <c r="X1114" i="3"/>
  <c r="W1114" i="3"/>
  <c r="V1114" i="3"/>
  <c r="T1114" i="3"/>
  <c r="U1114" i="3"/>
  <c r="S1114" i="3"/>
  <c r="AA1098" i="3"/>
  <c r="Z1098" i="3"/>
  <c r="Y1098" i="3"/>
  <c r="W1098" i="3"/>
  <c r="V1098" i="3"/>
  <c r="X1098" i="3"/>
  <c r="U1098" i="3"/>
  <c r="T1098" i="3"/>
  <c r="S1098" i="3"/>
  <c r="AA1082" i="3"/>
  <c r="Y1082" i="3"/>
  <c r="Z1082" i="3"/>
  <c r="W1082" i="3"/>
  <c r="V1082" i="3"/>
  <c r="X1082" i="3"/>
  <c r="T1082" i="3"/>
  <c r="U1082" i="3"/>
  <c r="S1082" i="3"/>
  <c r="AA1066" i="3"/>
  <c r="Z1066" i="3"/>
  <c r="Y1066" i="3"/>
  <c r="W1066" i="3"/>
  <c r="V1066" i="3"/>
  <c r="U1066" i="3"/>
  <c r="X1066" i="3"/>
  <c r="T1066" i="3"/>
  <c r="S1066" i="3"/>
  <c r="AA1050" i="3"/>
  <c r="Y1050" i="3"/>
  <c r="Z1050" i="3"/>
  <c r="W1050" i="3"/>
  <c r="V1050" i="3"/>
  <c r="X1050" i="3"/>
  <c r="T1050" i="3"/>
  <c r="U1050" i="3"/>
  <c r="S1050" i="3"/>
  <c r="AA1034" i="3"/>
  <c r="Z1034" i="3"/>
  <c r="Y1034" i="3"/>
  <c r="W1034" i="3"/>
  <c r="V1034" i="3"/>
  <c r="X1034" i="3"/>
  <c r="U1034" i="3"/>
  <c r="T1034" i="3"/>
  <c r="S1034" i="3"/>
  <c r="AA1018" i="3"/>
  <c r="Y1018" i="3"/>
  <c r="Z1018" i="3"/>
  <c r="W1018" i="3"/>
  <c r="V1018" i="3"/>
  <c r="X1018" i="3"/>
  <c r="T1018" i="3"/>
  <c r="U1018" i="3"/>
  <c r="S1018" i="3"/>
  <c r="AA1002" i="3"/>
  <c r="Z1002" i="3"/>
  <c r="Y1002" i="3"/>
  <c r="W1002" i="3"/>
  <c r="V1002" i="3"/>
  <c r="X1002" i="3"/>
  <c r="U1002" i="3"/>
  <c r="T1002" i="3"/>
  <c r="S1002" i="3"/>
  <c r="AA986" i="3"/>
  <c r="Y986" i="3"/>
  <c r="Z986" i="3"/>
  <c r="W986" i="3"/>
  <c r="V986" i="3"/>
  <c r="X986" i="3"/>
  <c r="T986" i="3"/>
  <c r="U986" i="3"/>
  <c r="S986" i="3"/>
  <c r="AA970" i="3"/>
  <c r="Z970" i="3"/>
  <c r="Y970" i="3"/>
  <c r="W970" i="3"/>
  <c r="V970" i="3"/>
  <c r="X970" i="3"/>
  <c r="U970" i="3"/>
  <c r="T970" i="3"/>
  <c r="S970" i="3"/>
  <c r="AA954" i="3"/>
  <c r="Y954" i="3"/>
  <c r="Z954" i="3"/>
  <c r="W954" i="3"/>
  <c r="V954" i="3"/>
  <c r="X954" i="3"/>
  <c r="T954" i="3"/>
  <c r="U954" i="3"/>
  <c r="S954" i="3"/>
  <c r="AA930" i="3"/>
  <c r="Z930" i="3"/>
  <c r="Y930" i="3"/>
  <c r="X930" i="3"/>
  <c r="W930" i="3"/>
  <c r="V930" i="3"/>
  <c r="U930" i="3"/>
  <c r="T930" i="3"/>
  <c r="S930" i="3"/>
  <c r="AA898" i="3"/>
  <c r="Z898" i="3"/>
  <c r="Y898" i="3"/>
  <c r="X898" i="3"/>
  <c r="W898" i="3"/>
  <c r="V898" i="3"/>
  <c r="U898" i="3"/>
  <c r="T898" i="3"/>
  <c r="S898" i="3"/>
  <c r="AA866" i="3"/>
  <c r="Z866" i="3"/>
  <c r="Y866" i="3"/>
  <c r="X866" i="3"/>
  <c r="W866" i="3"/>
  <c r="V866" i="3"/>
  <c r="U866" i="3"/>
  <c r="T866" i="3"/>
  <c r="S866" i="3"/>
  <c r="AA834" i="3"/>
  <c r="Z834" i="3"/>
  <c r="Y834" i="3"/>
  <c r="X834" i="3"/>
  <c r="W834" i="3"/>
  <c r="V834" i="3"/>
  <c r="U834" i="3"/>
  <c r="T834" i="3"/>
  <c r="S834" i="3"/>
  <c r="AA802" i="3"/>
  <c r="Z802" i="3"/>
  <c r="Y802" i="3"/>
  <c r="X802" i="3"/>
  <c r="W802" i="3"/>
  <c r="V802" i="3"/>
  <c r="U802" i="3"/>
  <c r="T802" i="3"/>
  <c r="S802" i="3"/>
  <c r="AA770" i="3"/>
  <c r="Z770" i="3"/>
  <c r="Y770" i="3"/>
  <c r="X770" i="3"/>
  <c r="W770" i="3"/>
  <c r="V770" i="3"/>
  <c r="U770" i="3"/>
  <c r="T770" i="3"/>
  <c r="S770" i="3"/>
  <c r="AA1245" i="3"/>
  <c r="Z1245" i="3"/>
  <c r="Y1245" i="3"/>
  <c r="X1245" i="3"/>
  <c r="W1245" i="3"/>
  <c r="V1245" i="3"/>
  <c r="U1245" i="3"/>
  <c r="T1245" i="3"/>
  <c r="S1245" i="3"/>
  <c r="AA1213" i="3"/>
  <c r="Z1213" i="3"/>
  <c r="Y1213" i="3"/>
  <c r="X1213" i="3"/>
  <c r="W1213" i="3"/>
  <c r="V1213" i="3"/>
  <c r="U1213" i="3"/>
  <c r="T1213" i="3"/>
  <c r="S1213" i="3"/>
  <c r="AA1169" i="3"/>
  <c r="Z1169" i="3"/>
  <c r="Y1169" i="3"/>
  <c r="X1169" i="3"/>
  <c r="W1169" i="3"/>
  <c r="V1169" i="3"/>
  <c r="U1169" i="3"/>
  <c r="T1169" i="3"/>
  <c r="S1169" i="3"/>
  <c r="AA1105" i="3"/>
  <c r="Z1105" i="3"/>
  <c r="Y1105" i="3"/>
  <c r="X1105" i="3"/>
  <c r="W1105" i="3"/>
  <c r="V1105" i="3"/>
  <c r="U1105" i="3"/>
  <c r="T1105" i="3"/>
  <c r="S1105" i="3"/>
  <c r="AA1041" i="3"/>
  <c r="Z1041" i="3"/>
  <c r="Y1041" i="3"/>
  <c r="X1041" i="3"/>
  <c r="W1041" i="3"/>
  <c r="V1041" i="3"/>
  <c r="U1041" i="3"/>
  <c r="T1041" i="3"/>
  <c r="S1041" i="3"/>
  <c r="AA977" i="3"/>
  <c r="Z977" i="3"/>
  <c r="Y977" i="3"/>
  <c r="X977" i="3"/>
  <c r="W977" i="3"/>
  <c r="V977" i="3"/>
  <c r="U977" i="3"/>
  <c r="T977" i="3"/>
  <c r="S977" i="3"/>
  <c r="AA913" i="3"/>
  <c r="Z913" i="3"/>
  <c r="Y913" i="3"/>
  <c r="X913" i="3"/>
  <c r="W913" i="3"/>
  <c r="V913" i="3"/>
  <c r="U913" i="3"/>
  <c r="T913" i="3"/>
  <c r="S913" i="3"/>
  <c r="AA849" i="3"/>
  <c r="Z849" i="3"/>
  <c r="Y849" i="3"/>
  <c r="X849" i="3"/>
  <c r="W849" i="3"/>
  <c r="V849" i="3"/>
  <c r="U849" i="3"/>
  <c r="T849" i="3"/>
  <c r="S849" i="3"/>
  <c r="AA785" i="3"/>
  <c r="Z785" i="3"/>
  <c r="Y785" i="3"/>
  <c r="X785" i="3"/>
  <c r="W785" i="3"/>
  <c r="V785" i="3"/>
  <c r="U785" i="3"/>
  <c r="T785" i="3"/>
  <c r="S785" i="3"/>
  <c r="AA1232" i="3"/>
  <c r="Z1232" i="3"/>
  <c r="Y1232" i="3"/>
  <c r="X1232" i="3"/>
  <c r="W1232" i="3"/>
  <c r="V1232" i="3"/>
  <c r="U1232" i="3"/>
  <c r="T1232" i="3"/>
  <c r="S1232" i="3"/>
  <c r="AA1168" i="3"/>
  <c r="Z1168" i="3"/>
  <c r="Y1168" i="3"/>
  <c r="X1168" i="3"/>
  <c r="W1168" i="3"/>
  <c r="V1168" i="3"/>
  <c r="U1168" i="3"/>
  <c r="T1168" i="3"/>
  <c r="S1168" i="3"/>
  <c r="AA1104" i="3"/>
  <c r="Z1104" i="3"/>
  <c r="Y1104" i="3"/>
  <c r="X1104" i="3"/>
  <c r="W1104" i="3"/>
  <c r="V1104" i="3"/>
  <c r="U1104" i="3"/>
  <c r="T1104" i="3"/>
  <c r="S1104" i="3"/>
  <c r="AA1040" i="3"/>
  <c r="Z1040" i="3"/>
  <c r="Y1040" i="3"/>
  <c r="X1040" i="3"/>
  <c r="W1040" i="3"/>
  <c r="V1040" i="3"/>
  <c r="U1040" i="3"/>
  <c r="T1040" i="3"/>
  <c r="S1040" i="3"/>
  <c r="AA976" i="3"/>
  <c r="Z976" i="3"/>
  <c r="Y976" i="3"/>
  <c r="X976" i="3"/>
  <c r="W976" i="3"/>
  <c r="V976" i="3"/>
  <c r="U976" i="3"/>
  <c r="T976" i="3"/>
  <c r="S976" i="3"/>
  <c r="AA912" i="3"/>
  <c r="Z912" i="3"/>
  <c r="Y912" i="3"/>
  <c r="X912" i="3"/>
  <c r="W912" i="3"/>
  <c r="V912" i="3"/>
  <c r="U912" i="3"/>
  <c r="T912" i="3"/>
  <c r="S912" i="3"/>
  <c r="AA848" i="3"/>
  <c r="Z848" i="3"/>
  <c r="Y848" i="3"/>
  <c r="X848" i="3"/>
  <c r="W848" i="3"/>
  <c r="V848" i="3"/>
  <c r="U848" i="3"/>
  <c r="T848" i="3"/>
  <c r="S848" i="3"/>
  <c r="AA784" i="3"/>
  <c r="Z784" i="3"/>
  <c r="Y784" i="3"/>
  <c r="X784" i="3"/>
  <c r="W784" i="3"/>
  <c r="V784" i="3"/>
  <c r="U784" i="3"/>
  <c r="T784" i="3"/>
  <c r="S784" i="3"/>
  <c r="AA719" i="3"/>
  <c r="Z719" i="3"/>
  <c r="Y719" i="3"/>
  <c r="X719" i="3"/>
  <c r="W719" i="3"/>
  <c r="V719" i="3"/>
  <c r="U719" i="3"/>
  <c r="T719" i="3"/>
  <c r="S719" i="3"/>
  <c r="AA655" i="3"/>
  <c r="Z655" i="3"/>
  <c r="Y655" i="3"/>
  <c r="X655" i="3"/>
  <c r="W655" i="3"/>
  <c r="V655" i="3"/>
  <c r="U655" i="3"/>
  <c r="T655" i="3"/>
  <c r="S655" i="3"/>
  <c r="AA567" i="3"/>
  <c r="Z567" i="3"/>
  <c r="Y567" i="3"/>
  <c r="X567" i="3"/>
  <c r="W567" i="3"/>
  <c r="V567" i="3"/>
  <c r="U567" i="3"/>
  <c r="S567" i="3"/>
  <c r="T567" i="3"/>
  <c r="AA439" i="3"/>
  <c r="Z439" i="3"/>
  <c r="Y439" i="3"/>
  <c r="X439" i="3"/>
  <c r="W439" i="3"/>
  <c r="V439" i="3"/>
  <c r="U439" i="3"/>
  <c r="T439" i="3"/>
  <c r="S439" i="3"/>
  <c r="AA311" i="3"/>
  <c r="Z311" i="3"/>
  <c r="Y311" i="3"/>
  <c r="X311" i="3"/>
  <c r="W311" i="3"/>
  <c r="V311" i="3"/>
  <c r="U311" i="3"/>
  <c r="T311" i="3"/>
  <c r="S311" i="3"/>
  <c r="AA682" i="3"/>
  <c r="Z682" i="3"/>
  <c r="Y682" i="3"/>
  <c r="X682" i="3"/>
  <c r="W682" i="3"/>
  <c r="V682" i="3"/>
  <c r="U682" i="3"/>
  <c r="T682" i="3"/>
  <c r="S682" i="3"/>
  <c r="AA554" i="3"/>
  <c r="Z554" i="3"/>
  <c r="Y554" i="3"/>
  <c r="X554" i="3"/>
  <c r="W554" i="3"/>
  <c r="V554" i="3"/>
  <c r="U554" i="3"/>
  <c r="T554" i="3"/>
  <c r="S554" i="3"/>
  <c r="AA422" i="3"/>
  <c r="Y422" i="3"/>
  <c r="Z422" i="3"/>
  <c r="W422" i="3"/>
  <c r="X422" i="3"/>
  <c r="V422" i="3"/>
  <c r="U422" i="3"/>
  <c r="T422" i="3"/>
  <c r="S422" i="3"/>
  <c r="AA673" i="3"/>
  <c r="Z673" i="3"/>
  <c r="Y673" i="3"/>
  <c r="W673" i="3"/>
  <c r="X673" i="3"/>
  <c r="V673" i="3"/>
  <c r="U673" i="3"/>
  <c r="T673" i="3"/>
  <c r="S673" i="3"/>
  <c r="AA744" i="3"/>
  <c r="Z744" i="3"/>
  <c r="Y744" i="3"/>
  <c r="X744" i="3"/>
  <c r="W744" i="3"/>
  <c r="V744" i="3"/>
  <c r="U744" i="3"/>
  <c r="S744" i="3"/>
  <c r="T744" i="3"/>
  <c r="AA253" i="3"/>
  <c r="Z253" i="3"/>
  <c r="Y253" i="3"/>
  <c r="X253" i="3"/>
  <c r="W253" i="3"/>
  <c r="T253" i="3"/>
  <c r="S253" i="3"/>
  <c r="U253" i="3"/>
  <c r="V253" i="3"/>
  <c r="AA221" i="3"/>
  <c r="Z221" i="3"/>
  <c r="Y221" i="3"/>
  <c r="X221" i="3"/>
  <c r="W221" i="3"/>
  <c r="T221" i="3"/>
  <c r="S221" i="3"/>
  <c r="V221" i="3"/>
  <c r="U221" i="3"/>
  <c r="AA173" i="3"/>
  <c r="Z173" i="3"/>
  <c r="Y173" i="3"/>
  <c r="X173" i="3"/>
  <c r="W173" i="3"/>
  <c r="V173" i="3"/>
  <c r="U173" i="3"/>
  <c r="T173" i="3"/>
  <c r="S173" i="3"/>
  <c r="AA125" i="3"/>
  <c r="Z125" i="3"/>
  <c r="Y125" i="3"/>
  <c r="X125" i="3"/>
  <c r="W125" i="3"/>
  <c r="T125" i="3"/>
  <c r="S125" i="3"/>
  <c r="U125" i="3"/>
  <c r="V125" i="3"/>
  <c r="AA245" i="3"/>
  <c r="W245" i="3"/>
  <c r="X245" i="3"/>
  <c r="V245" i="3"/>
  <c r="U245" i="3"/>
  <c r="T245" i="3"/>
  <c r="S245" i="3"/>
  <c r="Z245" i="3"/>
  <c r="Y245" i="3"/>
  <c r="Z229" i="3"/>
  <c r="AA229" i="3"/>
  <c r="W229" i="3"/>
  <c r="V229" i="3"/>
  <c r="U229" i="3"/>
  <c r="T229" i="3"/>
  <c r="S229" i="3"/>
  <c r="Y229" i="3"/>
  <c r="X229" i="3"/>
  <c r="Y213" i="3"/>
  <c r="Z213" i="3"/>
  <c r="V213" i="3"/>
  <c r="U213" i="3"/>
  <c r="T213" i="3"/>
  <c r="S213" i="3"/>
  <c r="X213" i="3"/>
  <c r="AA213" i="3"/>
  <c r="W213" i="3"/>
  <c r="X197" i="3"/>
  <c r="Y197" i="3"/>
  <c r="W197" i="3"/>
  <c r="V197" i="3"/>
  <c r="U197" i="3"/>
  <c r="T197" i="3"/>
  <c r="S197" i="3"/>
  <c r="AA197" i="3"/>
  <c r="Z197" i="3"/>
  <c r="AA181" i="3"/>
  <c r="X181" i="3"/>
  <c r="V181" i="3"/>
  <c r="U181" i="3"/>
  <c r="T181" i="3"/>
  <c r="S181" i="3"/>
  <c r="Y181" i="3"/>
  <c r="Z181" i="3"/>
  <c r="W181" i="3"/>
  <c r="Z165" i="3"/>
  <c r="AA165" i="3"/>
  <c r="W165" i="3"/>
  <c r="V165" i="3"/>
  <c r="U165" i="3"/>
  <c r="T165" i="3"/>
  <c r="S165" i="3"/>
  <c r="X165" i="3"/>
  <c r="Y165" i="3"/>
  <c r="Y149" i="3"/>
  <c r="Z149" i="3"/>
  <c r="V149" i="3"/>
  <c r="U149" i="3"/>
  <c r="T149" i="3"/>
  <c r="S149" i="3"/>
  <c r="W149" i="3"/>
  <c r="AA149" i="3"/>
  <c r="X149" i="3"/>
  <c r="X133" i="3"/>
  <c r="Y133" i="3"/>
  <c r="W133" i="3"/>
  <c r="V133" i="3"/>
  <c r="U133" i="3"/>
  <c r="T133" i="3"/>
  <c r="S133" i="3"/>
  <c r="Z133" i="3"/>
  <c r="AA133" i="3"/>
  <c r="AA117" i="3"/>
  <c r="X117" i="3"/>
  <c r="V117" i="3"/>
  <c r="U117" i="3"/>
  <c r="T117" i="3"/>
  <c r="S117" i="3"/>
  <c r="Z117" i="3"/>
  <c r="Y117" i="3"/>
  <c r="W117" i="3"/>
  <c r="Z101" i="3"/>
  <c r="AA101" i="3"/>
  <c r="W101" i="3"/>
  <c r="V101" i="3"/>
  <c r="U101" i="3"/>
  <c r="T101" i="3"/>
  <c r="S101" i="3"/>
  <c r="X101" i="3"/>
  <c r="Y101" i="3"/>
  <c r="Y85" i="3"/>
  <c r="Z85" i="3"/>
  <c r="V85" i="3"/>
  <c r="U85" i="3"/>
  <c r="T85" i="3"/>
  <c r="S85" i="3"/>
  <c r="X85" i="3"/>
  <c r="AA85" i="3"/>
  <c r="W85" i="3"/>
  <c r="X69" i="3"/>
  <c r="AA69" i="3"/>
  <c r="Y69" i="3"/>
  <c r="W69" i="3"/>
  <c r="V69" i="3"/>
  <c r="U69" i="3"/>
  <c r="T69" i="3"/>
  <c r="S69" i="3"/>
  <c r="Z69" i="3"/>
  <c r="AA53" i="3"/>
  <c r="X53" i="3"/>
  <c r="V53" i="3"/>
  <c r="U53" i="3"/>
  <c r="T53" i="3"/>
  <c r="S53" i="3"/>
  <c r="W53" i="3"/>
  <c r="Y53" i="3"/>
  <c r="Z53" i="3"/>
  <c r="Z37" i="3"/>
  <c r="AA37" i="3"/>
  <c r="W37" i="3"/>
  <c r="V37" i="3"/>
  <c r="U37" i="3"/>
  <c r="T37" i="3"/>
  <c r="S37" i="3"/>
  <c r="Y37" i="3"/>
  <c r="X37" i="3"/>
  <c r="Y21" i="3"/>
  <c r="W21" i="3"/>
  <c r="Z21" i="3"/>
  <c r="V21" i="3"/>
  <c r="U21" i="3"/>
  <c r="T21" i="3"/>
  <c r="S21" i="3"/>
  <c r="AA21" i="3"/>
  <c r="X21" i="3"/>
  <c r="X5" i="3"/>
  <c r="Y5" i="3"/>
  <c r="W5" i="3"/>
  <c r="V5" i="3"/>
  <c r="U5" i="3"/>
  <c r="T5" i="3"/>
  <c r="S5" i="3"/>
  <c r="AA5" i="3"/>
  <c r="Z5" i="3"/>
  <c r="AA240" i="3"/>
  <c r="X240" i="3"/>
  <c r="V240" i="3"/>
  <c r="U240" i="3"/>
  <c r="T240" i="3"/>
  <c r="S240" i="3"/>
  <c r="Z240" i="3"/>
  <c r="Y240" i="3"/>
  <c r="W240" i="3"/>
  <c r="Z224" i="3"/>
  <c r="AA224" i="3"/>
  <c r="W224" i="3"/>
  <c r="V224" i="3"/>
  <c r="U224" i="3"/>
  <c r="T224" i="3"/>
  <c r="S224" i="3"/>
  <c r="X224" i="3"/>
  <c r="Y224" i="3"/>
  <c r="Y208" i="3"/>
  <c r="Z208" i="3"/>
  <c r="V208" i="3"/>
  <c r="U208" i="3"/>
  <c r="T208" i="3"/>
  <c r="S208" i="3"/>
  <c r="W208" i="3"/>
  <c r="AA208" i="3"/>
  <c r="X208" i="3"/>
  <c r="X192" i="3"/>
  <c r="Y192" i="3"/>
  <c r="W192" i="3"/>
  <c r="V192" i="3"/>
  <c r="U192" i="3"/>
  <c r="T192" i="3"/>
  <c r="S192" i="3"/>
  <c r="Z192" i="3"/>
  <c r="AA192" i="3"/>
  <c r="AA176" i="3"/>
  <c r="X176" i="3"/>
  <c r="V176" i="3"/>
  <c r="U176" i="3"/>
  <c r="T176" i="3"/>
  <c r="S176" i="3"/>
  <c r="Y176" i="3"/>
  <c r="Z176" i="3"/>
  <c r="W176" i="3"/>
  <c r="Z160" i="3"/>
  <c r="AA160" i="3"/>
  <c r="W160" i="3"/>
  <c r="V160" i="3"/>
  <c r="U160" i="3"/>
  <c r="T160" i="3"/>
  <c r="S160" i="3"/>
  <c r="Y160" i="3"/>
  <c r="X160" i="3"/>
  <c r="Y144" i="3"/>
  <c r="W144" i="3"/>
  <c r="Z144" i="3"/>
  <c r="V144" i="3"/>
  <c r="U144" i="3"/>
  <c r="T144" i="3"/>
  <c r="S144" i="3"/>
  <c r="X144" i="3"/>
  <c r="AA144" i="3"/>
  <c r="X128" i="3"/>
  <c r="Y128" i="3"/>
  <c r="W128" i="3"/>
  <c r="V128" i="3"/>
  <c r="U128" i="3"/>
  <c r="T128" i="3"/>
  <c r="S128" i="3"/>
  <c r="AA128" i="3"/>
  <c r="Z128" i="3"/>
  <c r="AA112" i="3"/>
  <c r="X112" i="3"/>
  <c r="V112" i="3"/>
  <c r="U112" i="3"/>
  <c r="T112" i="3"/>
  <c r="S112" i="3"/>
  <c r="Y112" i="3"/>
  <c r="W112" i="3"/>
  <c r="Z112" i="3"/>
  <c r="Z96" i="3"/>
  <c r="AA96" i="3"/>
  <c r="W96" i="3"/>
  <c r="V96" i="3"/>
  <c r="U96" i="3"/>
  <c r="T96" i="3"/>
  <c r="S96" i="3"/>
  <c r="X96" i="3"/>
  <c r="Y96" i="3"/>
  <c r="Y80" i="3"/>
  <c r="Z80" i="3"/>
  <c r="V80" i="3"/>
  <c r="U80" i="3"/>
  <c r="T80" i="3"/>
  <c r="S80" i="3"/>
  <c r="W80" i="3"/>
  <c r="AA80" i="3"/>
  <c r="X80" i="3"/>
  <c r="X64" i="3"/>
  <c r="Y64" i="3"/>
  <c r="W64" i="3"/>
  <c r="V64" i="3"/>
  <c r="U64" i="3"/>
  <c r="T64" i="3"/>
  <c r="S64" i="3"/>
  <c r="Z64" i="3"/>
  <c r="AA64" i="3"/>
  <c r="AA48" i="3"/>
  <c r="X48" i="3"/>
  <c r="V48" i="3"/>
  <c r="U48" i="3"/>
  <c r="T48" i="3"/>
  <c r="S48" i="3"/>
  <c r="Y48" i="3"/>
  <c r="Z48" i="3"/>
  <c r="W48" i="3"/>
  <c r="Z32" i="3"/>
  <c r="AA32" i="3"/>
  <c r="W32" i="3"/>
  <c r="V32" i="3"/>
  <c r="U32" i="3"/>
  <c r="T32" i="3"/>
  <c r="S32" i="3"/>
  <c r="X32" i="3"/>
  <c r="Y32" i="3"/>
  <c r="Y16" i="3"/>
  <c r="W16" i="3"/>
  <c r="Z16" i="3"/>
  <c r="V16" i="3"/>
  <c r="U16" i="3"/>
  <c r="T16" i="3"/>
  <c r="S16" i="3"/>
  <c r="AA16" i="3"/>
  <c r="X16" i="3"/>
  <c r="X251" i="3"/>
  <c r="Y251" i="3"/>
  <c r="W251" i="3"/>
  <c r="V251" i="3"/>
  <c r="U251" i="3"/>
  <c r="T251" i="3"/>
  <c r="S251" i="3"/>
  <c r="AA251" i="3"/>
  <c r="Z251" i="3"/>
  <c r="AA235" i="3"/>
  <c r="X235" i="3"/>
  <c r="V235" i="3"/>
  <c r="U235" i="3"/>
  <c r="T235" i="3"/>
  <c r="S235" i="3"/>
  <c r="Z235" i="3"/>
  <c r="Y235" i="3"/>
  <c r="W235" i="3"/>
  <c r="Z219" i="3"/>
  <c r="AA219" i="3"/>
  <c r="W219" i="3"/>
  <c r="V219" i="3"/>
  <c r="U219" i="3"/>
  <c r="T219" i="3"/>
  <c r="S219" i="3"/>
  <c r="Y219" i="3"/>
  <c r="X219" i="3"/>
  <c r="Y203" i="3"/>
  <c r="Z203" i="3"/>
  <c r="V203" i="3"/>
  <c r="U203" i="3"/>
  <c r="T203" i="3"/>
  <c r="S203" i="3"/>
  <c r="X203" i="3"/>
  <c r="W203" i="3"/>
  <c r="AA203" i="3"/>
  <c r="X187" i="3"/>
  <c r="Y187" i="3"/>
  <c r="W187" i="3"/>
  <c r="V187" i="3"/>
  <c r="U187" i="3"/>
  <c r="T187" i="3"/>
  <c r="S187" i="3"/>
  <c r="Z187" i="3"/>
  <c r="AA187" i="3"/>
  <c r="AA171" i="3"/>
  <c r="X171" i="3"/>
  <c r="V171" i="3"/>
  <c r="U171" i="3"/>
  <c r="T171" i="3"/>
  <c r="S171" i="3"/>
  <c r="Y171" i="3"/>
  <c r="Z171" i="3"/>
  <c r="W171" i="3"/>
  <c r="Z155" i="3"/>
  <c r="AA155" i="3"/>
  <c r="W155" i="3"/>
  <c r="V155" i="3"/>
  <c r="U155" i="3"/>
  <c r="T155" i="3"/>
  <c r="S155" i="3"/>
  <c r="X155" i="3"/>
  <c r="Y155" i="3"/>
  <c r="Y139" i="3"/>
  <c r="W139" i="3"/>
  <c r="Z139" i="3"/>
  <c r="V139" i="3"/>
  <c r="U139" i="3"/>
  <c r="T139" i="3"/>
  <c r="S139" i="3"/>
  <c r="AA139" i="3"/>
  <c r="X139" i="3"/>
  <c r="X123" i="3"/>
  <c r="Y123" i="3"/>
  <c r="W123" i="3"/>
  <c r="V123" i="3"/>
  <c r="U123" i="3"/>
  <c r="T123" i="3"/>
  <c r="S123" i="3"/>
  <c r="AA123" i="3"/>
  <c r="Z123" i="3"/>
  <c r="AA107" i="3"/>
  <c r="X107" i="3"/>
  <c r="V107" i="3"/>
  <c r="U107" i="3"/>
  <c r="T107" i="3"/>
  <c r="S107" i="3"/>
  <c r="Z107" i="3"/>
  <c r="W107" i="3"/>
  <c r="Y107" i="3"/>
  <c r="Z91" i="3"/>
  <c r="AA91" i="3"/>
  <c r="W91" i="3"/>
  <c r="V91" i="3"/>
  <c r="U91" i="3"/>
  <c r="T91" i="3"/>
  <c r="S91" i="3"/>
  <c r="Y91" i="3"/>
  <c r="X91" i="3"/>
  <c r="Y75" i="3"/>
  <c r="Z75" i="3"/>
  <c r="V75" i="3"/>
  <c r="U75" i="3"/>
  <c r="T75" i="3"/>
  <c r="S75" i="3"/>
  <c r="AA75" i="3"/>
  <c r="X75" i="3"/>
  <c r="W75" i="3"/>
  <c r="X59" i="3"/>
  <c r="Y59" i="3"/>
  <c r="W59" i="3"/>
  <c r="V59" i="3"/>
  <c r="U59" i="3"/>
  <c r="T59" i="3"/>
  <c r="S59" i="3"/>
  <c r="Z59" i="3"/>
  <c r="AA59" i="3"/>
  <c r="AA43" i="3"/>
  <c r="X43" i="3"/>
  <c r="V43" i="3"/>
  <c r="U43" i="3"/>
  <c r="T43" i="3"/>
  <c r="S43" i="3"/>
  <c r="Y43" i="3"/>
  <c r="Z43" i="3"/>
  <c r="W43" i="3"/>
  <c r="Z27" i="3"/>
  <c r="AA27" i="3"/>
  <c r="W27" i="3"/>
  <c r="V27" i="3"/>
  <c r="U27" i="3"/>
  <c r="T27" i="3"/>
  <c r="S27" i="3"/>
  <c r="X27" i="3"/>
  <c r="Y27" i="3"/>
  <c r="Y11" i="3"/>
  <c r="W11" i="3"/>
  <c r="Z11" i="3"/>
  <c r="V11" i="3"/>
  <c r="U11" i="3"/>
  <c r="T11" i="3"/>
  <c r="S11" i="3"/>
  <c r="X11" i="3"/>
  <c r="AA11" i="3"/>
  <c r="X246" i="3"/>
  <c r="Y246" i="3"/>
  <c r="W246" i="3"/>
  <c r="V246" i="3"/>
  <c r="U246" i="3"/>
  <c r="T246" i="3"/>
  <c r="S246" i="3"/>
  <c r="AA246" i="3"/>
  <c r="Z246" i="3"/>
  <c r="AA230" i="3"/>
  <c r="X230" i="3"/>
  <c r="V230" i="3"/>
  <c r="U230" i="3"/>
  <c r="T230" i="3"/>
  <c r="S230" i="3"/>
  <c r="Z230" i="3"/>
  <c r="W230" i="3"/>
  <c r="Y230" i="3"/>
  <c r="Z214" i="3"/>
  <c r="AA214" i="3"/>
  <c r="W214" i="3"/>
  <c r="V214" i="3"/>
  <c r="U214" i="3"/>
  <c r="T214" i="3"/>
  <c r="S214" i="3"/>
  <c r="X214" i="3"/>
  <c r="Y214" i="3"/>
  <c r="Y198" i="3"/>
  <c r="Z198" i="3"/>
  <c r="V198" i="3"/>
  <c r="U198" i="3"/>
  <c r="T198" i="3"/>
  <c r="S198" i="3"/>
  <c r="AA198" i="3"/>
  <c r="W198" i="3"/>
  <c r="X198" i="3"/>
  <c r="X182" i="3"/>
  <c r="Y182" i="3"/>
  <c r="W182" i="3"/>
  <c r="V182" i="3"/>
  <c r="U182" i="3"/>
  <c r="T182" i="3"/>
  <c r="S182" i="3"/>
  <c r="Z182" i="3"/>
  <c r="AA182" i="3"/>
  <c r="AA166" i="3"/>
  <c r="W166" i="3"/>
  <c r="X166" i="3"/>
  <c r="V166" i="3"/>
  <c r="U166" i="3"/>
  <c r="T166" i="3"/>
  <c r="S166" i="3"/>
  <c r="Y166" i="3"/>
  <c r="Z166" i="3"/>
  <c r="Z150" i="3"/>
  <c r="AA150" i="3"/>
  <c r="W150" i="3"/>
  <c r="V150" i="3"/>
  <c r="U150" i="3"/>
  <c r="T150" i="3"/>
  <c r="S150" i="3"/>
  <c r="Y150" i="3"/>
  <c r="X150" i="3"/>
  <c r="Y134" i="3"/>
  <c r="Z134" i="3"/>
  <c r="V134" i="3"/>
  <c r="U134" i="3"/>
  <c r="T134" i="3"/>
  <c r="S134" i="3"/>
  <c r="AA134" i="3"/>
  <c r="X134" i="3"/>
  <c r="W134" i="3"/>
  <c r="X118" i="3"/>
  <c r="Y118" i="3"/>
  <c r="W118" i="3"/>
  <c r="V118" i="3"/>
  <c r="U118" i="3"/>
  <c r="T118" i="3"/>
  <c r="S118" i="3"/>
  <c r="AA118" i="3"/>
  <c r="Z118" i="3"/>
  <c r="AA102" i="3"/>
  <c r="X102" i="3"/>
  <c r="V102" i="3"/>
  <c r="U102" i="3"/>
  <c r="T102" i="3"/>
  <c r="S102" i="3"/>
  <c r="Z102" i="3"/>
  <c r="W102" i="3"/>
  <c r="Y102" i="3"/>
  <c r="Z86" i="3"/>
  <c r="AA86" i="3"/>
  <c r="W86" i="3"/>
  <c r="V86" i="3"/>
  <c r="U86" i="3"/>
  <c r="T86" i="3"/>
  <c r="S86" i="3"/>
  <c r="X86" i="3"/>
  <c r="Y86" i="3"/>
  <c r="Y70" i="3"/>
  <c r="X70" i="3"/>
  <c r="Z70" i="3"/>
  <c r="V70" i="3"/>
  <c r="U70" i="3"/>
  <c r="T70" i="3"/>
  <c r="S70" i="3"/>
  <c r="AA70" i="3"/>
  <c r="W70" i="3"/>
  <c r="X54" i="3"/>
  <c r="Y54" i="3"/>
  <c r="W54" i="3"/>
  <c r="V54" i="3"/>
  <c r="U54" i="3"/>
  <c r="T54" i="3"/>
  <c r="S54" i="3"/>
  <c r="Z54" i="3"/>
  <c r="AA54" i="3"/>
  <c r="AA38" i="3"/>
  <c r="X38" i="3"/>
  <c r="W38" i="3"/>
  <c r="V38" i="3"/>
  <c r="U38" i="3"/>
  <c r="T38" i="3"/>
  <c r="S38" i="3"/>
  <c r="Y38" i="3"/>
  <c r="Z38" i="3"/>
  <c r="Z22" i="3"/>
  <c r="AA22" i="3"/>
  <c r="W22" i="3"/>
  <c r="V22" i="3"/>
  <c r="U22" i="3"/>
  <c r="T22" i="3"/>
  <c r="S22" i="3"/>
  <c r="X22" i="3"/>
  <c r="Y22" i="3"/>
  <c r="Y6" i="3"/>
  <c r="Z6" i="3"/>
  <c r="W6" i="3"/>
  <c r="V6" i="3"/>
  <c r="U6" i="3"/>
  <c r="T6" i="3"/>
  <c r="S6" i="3"/>
  <c r="X6" i="3"/>
  <c r="AA6" i="3"/>
  <c r="AA1424" i="3"/>
  <c r="Z1424" i="3"/>
  <c r="X1424" i="3"/>
  <c r="Y1424" i="3"/>
  <c r="W1424" i="3"/>
  <c r="V1424" i="3"/>
  <c r="U1424" i="3"/>
  <c r="T1424" i="3"/>
  <c r="S1424" i="3"/>
  <c r="AA1408" i="3"/>
  <c r="Z1408" i="3"/>
  <c r="Y1408" i="3"/>
  <c r="X1408" i="3"/>
  <c r="W1408" i="3"/>
  <c r="V1408" i="3"/>
  <c r="U1408" i="3"/>
  <c r="T1408" i="3"/>
  <c r="S1408" i="3"/>
  <c r="AA1392" i="3"/>
  <c r="Z1392" i="3"/>
  <c r="X1392" i="3"/>
  <c r="Y1392" i="3"/>
  <c r="W1392" i="3"/>
  <c r="V1392" i="3"/>
  <c r="U1392" i="3"/>
  <c r="T1392" i="3"/>
  <c r="S1392" i="3"/>
  <c r="AA1376" i="3"/>
  <c r="Z1376" i="3"/>
  <c r="Y1376" i="3"/>
  <c r="X1376" i="3"/>
  <c r="W1376" i="3"/>
  <c r="V1376" i="3"/>
  <c r="U1376" i="3"/>
  <c r="T1376" i="3"/>
  <c r="S1376" i="3"/>
  <c r="AA1360" i="3"/>
  <c r="Z1360" i="3"/>
  <c r="X1360" i="3"/>
  <c r="Y1360" i="3"/>
  <c r="W1360" i="3"/>
  <c r="V1360" i="3"/>
  <c r="U1360" i="3"/>
  <c r="T1360" i="3"/>
  <c r="S1360" i="3"/>
  <c r="AA1344" i="3"/>
  <c r="Z1344" i="3"/>
  <c r="Y1344" i="3"/>
  <c r="X1344" i="3"/>
  <c r="W1344" i="3"/>
  <c r="V1344" i="3"/>
  <c r="U1344" i="3"/>
  <c r="T1344" i="3"/>
  <c r="S1344" i="3"/>
  <c r="AA1328" i="3"/>
  <c r="Z1328" i="3"/>
  <c r="X1328" i="3"/>
  <c r="Y1328" i="3"/>
  <c r="W1328" i="3"/>
  <c r="V1328" i="3"/>
  <c r="U1328" i="3"/>
  <c r="T1328" i="3"/>
  <c r="S1328" i="3"/>
  <c r="AA1312" i="3"/>
  <c r="Z1312" i="3"/>
  <c r="Y1312" i="3"/>
  <c r="X1312" i="3"/>
  <c r="W1312" i="3"/>
  <c r="V1312" i="3"/>
  <c r="U1312" i="3"/>
  <c r="T1312" i="3"/>
  <c r="S1312" i="3"/>
  <c r="AA1296" i="3"/>
  <c r="Z1296" i="3"/>
  <c r="X1296" i="3"/>
  <c r="Y1296" i="3"/>
  <c r="W1296" i="3"/>
  <c r="V1296" i="3"/>
  <c r="U1296" i="3"/>
  <c r="T1296" i="3"/>
  <c r="S1296" i="3"/>
  <c r="AA1280" i="3"/>
  <c r="Z1280" i="3"/>
  <c r="Y1280" i="3"/>
  <c r="X1280" i="3"/>
  <c r="W1280" i="3"/>
  <c r="V1280" i="3"/>
  <c r="U1280" i="3"/>
  <c r="T1280" i="3"/>
  <c r="S1280" i="3"/>
  <c r="AA1427" i="3"/>
  <c r="Z1427" i="3"/>
  <c r="Y1427" i="3"/>
  <c r="X1427" i="3"/>
  <c r="W1427" i="3"/>
  <c r="V1427" i="3"/>
  <c r="U1427" i="3"/>
  <c r="T1427" i="3"/>
  <c r="S1427" i="3"/>
  <c r="AA1411" i="3"/>
  <c r="Z1411" i="3"/>
  <c r="Y1411" i="3"/>
  <c r="X1411" i="3"/>
  <c r="W1411" i="3"/>
  <c r="V1411" i="3"/>
  <c r="U1411" i="3"/>
  <c r="T1411" i="3"/>
  <c r="S1411" i="3"/>
  <c r="AA1395" i="3"/>
  <c r="Z1395" i="3"/>
  <c r="Y1395" i="3"/>
  <c r="X1395" i="3"/>
  <c r="W1395" i="3"/>
  <c r="V1395" i="3"/>
  <c r="U1395" i="3"/>
  <c r="T1395" i="3"/>
  <c r="S1395" i="3"/>
  <c r="AA1379" i="3"/>
  <c r="Z1379" i="3"/>
  <c r="Y1379" i="3"/>
  <c r="X1379" i="3"/>
  <c r="W1379" i="3"/>
  <c r="V1379" i="3"/>
  <c r="U1379" i="3"/>
  <c r="T1379" i="3"/>
  <c r="S1379" i="3"/>
  <c r="AA1363" i="3"/>
  <c r="Z1363" i="3"/>
  <c r="Y1363" i="3"/>
  <c r="X1363" i="3"/>
  <c r="W1363" i="3"/>
  <c r="V1363" i="3"/>
  <c r="U1363" i="3"/>
  <c r="T1363" i="3"/>
  <c r="S1363" i="3"/>
  <c r="AA1347" i="3"/>
  <c r="Z1347" i="3"/>
  <c r="Y1347" i="3"/>
  <c r="X1347" i="3"/>
  <c r="W1347" i="3"/>
  <c r="V1347" i="3"/>
  <c r="U1347" i="3"/>
  <c r="T1347" i="3"/>
  <c r="S1347" i="3"/>
  <c r="AA1331" i="3"/>
  <c r="Z1331" i="3"/>
  <c r="Y1331" i="3"/>
  <c r="X1331" i="3"/>
  <c r="W1331" i="3"/>
  <c r="V1331" i="3"/>
  <c r="U1331" i="3"/>
  <c r="T1331" i="3"/>
  <c r="S1331" i="3"/>
  <c r="AA1315" i="3"/>
  <c r="Z1315" i="3"/>
  <c r="Y1315" i="3"/>
  <c r="X1315" i="3"/>
  <c r="W1315" i="3"/>
  <c r="V1315" i="3"/>
  <c r="U1315" i="3"/>
  <c r="T1315" i="3"/>
  <c r="S1315" i="3"/>
  <c r="AA1299" i="3"/>
  <c r="Z1299" i="3"/>
  <c r="Y1299" i="3"/>
  <c r="X1299" i="3"/>
  <c r="W1299" i="3"/>
  <c r="V1299" i="3"/>
  <c r="U1299" i="3"/>
  <c r="T1299" i="3"/>
  <c r="S1299" i="3"/>
  <c r="AA1283" i="3"/>
  <c r="Z1283" i="3"/>
  <c r="Y1283" i="3"/>
  <c r="X1283" i="3"/>
  <c r="W1283" i="3"/>
  <c r="V1283" i="3"/>
  <c r="U1283" i="3"/>
  <c r="T1283" i="3"/>
  <c r="S1283" i="3"/>
  <c r="AA1430" i="3"/>
  <c r="Z1430" i="3"/>
  <c r="Y1430" i="3"/>
  <c r="X1430" i="3"/>
  <c r="W1430" i="3"/>
  <c r="V1430" i="3"/>
  <c r="U1430" i="3"/>
  <c r="T1430" i="3"/>
  <c r="S1430" i="3"/>
  <c r="AA1414" i="3"/>
  <c r="Z1414" i="3"/>
  <c r="Y1414" i="3"/>
  <c r="X1414" i="3"/>
  <c r="W1414" i="3"/>
  <c r="V1414" i="3"/>
  <c r="U1414" i="3"/>
  <c r="T1414" i="3"/>
  <c r="S1414" i="3"/>
  <c r="AA1398" i="3"/>
  <c r="Z1398" i="3"/>
  <c r="Y1398" i="3"/>
  <c r="X1398" i="3"/>
  <c r="W1398" i="3"/>
  <c r="V1398" i="3"/>
  <c r="U1398" i="3"/>
  <c r="T1398" i="3"/>
  <c r="S1398" i="3"/>
  <c r="AA1382" i="3"/>
  <c r="Z1382" i="3"/>
  <c r="Y1382" i="3"/>
  <c r="X1382" i="3"/>
  <c r="W1382" i="3"/>
  <c r="V1382" i="3"/>
  <c r="U1382" i="3"/>
  <c r="T1382" i="3"/>
  <c r="S1382" i="3"/>
  <c r="AA1366" i="3"/>
  <c r="Z1366" i="3"/>
  <c r="Y1366" i="3"/>
  <c r="X1366" i="3"/>
  <c r="W1366" i="3"/>
  <c r="V1366" i="3"/>
  <c r="U1366" i="3"/>
  <c r="T1366" i="3"/>
  <c r="S1366" i="3"/>
  <c r="AA1350" i="3"/>
  <c r="Z1350" i="3"/>
  <c r="Y1350" i="3"/>
  <c r="X1350" i="3"/>
  <c r="W1350" i="3"/>
  <c r="V1350" i="3"/>
  <c r="U1350" i="3"/>
  <c r="T1350" i="3"/>
  <c r="S1350" i="3"/>
  <c r="AA1334" i="3"/>
  <c r="Z1334" i="3"/>
  <c r="Y1334" i="3"/>
  <c r="X1334" i="3"/>
  <c r="W1334" i="3"/>
  <c r="V1334" i="3"/>
  <c r="U1334" i="3"/>
  <c r="T1334" i="3"/>
  <c r="S1334" i="3"/>
  <c r="AA1318" i="3"/>
  <c r="Z1318" i="3"/>
  <c r="Y1318" i="3"/>
  <c r="X1318" i="3"/>
  <c r="W1318" i="3"/>
  <c r="V1318" i="3"/>
  <c r="U1318" i="3"/>
  <c r="T1318" i="3"/>
  <c r="S1318" i="3"/>
  <c r="AA1302" i="3"/>
  <c r="Z1302" i="3"/>
  <c r="Y1302" i="3"/>
  <c r="X1302" i="3"/>
  <c r="W1302" i="3"/>
  <c r="V1302" i="3"/>
  <c r="U1302" i="3"/>
  <c r="T1302" i="3"/>
  <c r="S1302" i="3"/>
  <c r="AA1286" i="3"/>
  <c r="Z1286" i="3"/>
  <c r="Y1286" i="3"/>
  <c r="X1286" i="3"/>
  <c r="W1286" i="3"/>
  <c r="V1286" i="3"/>
  <c r="U1286" i="3"/>
  <c r="T1286" i="3"/>
  <c r="S1286" i="3"/>
  <c r="AA1433" i="3"/>
  <c r="Z1433" i="3"/>
  <c r="Y1433" i="3"/>
  <c r="X1433" i="3"/>
  <c r="W1433" i="3"/>
  <c r="V1433" i="3"/>
  <c r="U1433" i="3"/>
  <c r="T1433" i="3"/>
  <c r="S1433" i="3"/>
  <c r="AA1417" i="3"/>
  <c r="Z1417" i="3"/>
  <c r="Y1417" i="3"/>
  <c r="X1417" i="3"/>
  <c r="W1417" i="3"/>
  <c r="V1417" i="3"/>
  <c r="U1417" i="3"/>
  <c r="T1417" i="3"/>
  <c r="S1417" i="3"/>
  <c r="AA1401" i="3"/>
  <c r="Z1401" i="3"/>
  <c r="Y1401" i="3"/>
  <c r="X1401" i="3"/>
  <c r="W1401" i="3"/>
  <c r="V1401" i="3"/>
  <c r="U1401" i="3"/>
  <c r="T1401" i="3"/>
  <c r="S1401" i="3"/>
  <c r="AA1385" i="3"/>
  <c r="Z1385" i="3"/>
  <c r="Y1385" i="3"/>
  <c r="X1385" i="3"/>
  <c r="W1385" i="3"/>
  <c r="V1385" i="3"/>
  <c r="U1385" i="3"/>
  <c r="T1385" i="3"/>
  <c r="S1385" i="3"/>
  <c r="AA1369" i="3"/>
  <c r="Z1369" i="3"/>
  <c r="Y1369" i="3"/>
  <c r="X1369" i="3"/>
  <c r="W1369" i="3"/>
  <c r="V1369" i="3"/>
  <c r="U1369" i="3"/>
  <c r="T1369" i="3"/>
  <c r="S1369" i="3"/>
  <c r="AA1353" i="3"/>
  <c r="Z1353" i="3"/>
  <c r="Y1353" i="3"/>
  <c r="X1353" i="3"/>
  <c r="W1353" i="3"/>
  <c r="V1353" i="3"/>
  <c r="U1353" i="3"/>
  <c r="T1353" i="3"/>
  <c r="S1353" i="3"/>
  <c r="AA1337" i="3"/>
  <c r="Z1337" i="3"/>
  <c r="Y1337" i="3"/>
  <c r="X1337" i="3"/>
  <c r="W1337" i="3"/>
  <c r="V1337" i="3"/>
  <c r="U1337" i="3"/>
  <c r="T1337" i="3"/>
  <c r="S1337" i="3"/>
  <c r="AA1321" i="3"/>
  <c r="Z1321" i="3"/>
  <c r="Y1321" i="3"/>
  <c r="X1321" i="3"/>
  <c r="W1321" i="3"/>
  <c r="V1321" i="3"/>
  <c r="U1321" i="3"/>
  <c r="T1321" i="3"/>
  <c r="S1321" i="3"/>
  <c r="AA1305" i="3"/>
  <c r="Z1305" i="3"/>
  <c r="Y1305" i="3"/>
  <c r="X1305" i="3"/>
  <c r="W1305" i="3"/>
  <c r="V1305" i="3"/>
  <c r="U1305" i="3"/>
  <c r="T1305" i="3"/>
  <c r="S1305" i="3"/>
  <c r="AA1289" i="3"/>
  <c r="Z1289" i="3"/>
  <c r="Y1289" i="3"/>
  <c r="X1289" i="3"/>
  <c r="W1289" i="3"/>
  <c r="V1289" i="3"/>
  <c r="U1289" i="3"/>
  <c r="T1289" i="3"/>
  <c r="S1289" i="3"/>
  <c r="AA1273" i="3"/>
  <c r="Z1273" i="3"/>
  <c r="Y1273" i="3"/>
  <c r="X1273" i="3"/>
  <c r="W1273" i="3"/>
  <c r="V1273" i="3"/>
  <c r="U1273" i="3"/>
  <c r="T1273" i="3"/>
  <c r="S1273" i="3"/>
  <c r="AA1259" i="3"/>
  <c r="Z1259" i="3"/>
  <c r="Y1259" i="3"/>
  <c r="X1259" i="3"/>
  <c r="W1259" i="3"/>
  <c r="V1259" i="3"/>
  <c r="U1259" i="3"/>
  <c r="T1259" i="3"/>
  <c r="S1259" i="3"/>
  <c r="AA1243" i="3"/>
  <c r="Z1243" i="3"/>
  <c r="Y1243" i="3"/>
  <c r="X1243" i="3"/>
  <c r="W1243" i="3"/>
  <c r="V1243" i="3"/>
  <c r="U1243" i="3"/>
  <c r="T1243" i="3"/>
  <c r="S1243" i="3"/>
  <c r="AA1227" i="3"/>
  <c r="Z1227" i="3"/>
  <c r="Y1227" i="3"/>
  <c r="X1227" i="3"/>
  <c r="W1227" i="3"/>
  <c r="V1227" i="3"/>
  <c r="U1227" i="3"/>
  <c r="T1227" i="3"/>
  <c r="S1227" i="3"/>
  <c r="AA1211" i="3"/>
  <c r="Z1211" i="3"/>
  <c r="Y1211" i="3"/>
  <c r="X1211" i="3"/>
  <c r="W1211" i="3"/>
  <c r="V1211" i="3"/>
  <c r="U1211" i="3"/>
  <c r="T1211" i="3"/>
  <c r="S1211" i="3"/>
  <c r="AA1195" i="3"/>
  <c r="Z1195" i="3"/>
  <c r="Y1195" i="3"/>
  <c r="X1195" i="3"/>
  <c r="W1195" i="3"/>
  <c r="V1195" i="3"/>
  <c r="U1195" i="3"/>
  <c r="T1195" i="3"/>
  <c r="S1195" i="3"/>
  <c r="AA1179" i="3"/>
  <c r="Z1179" i="3"/>
  <c r="Y1179" i="3"/>
  <c r="X1179" i="3"/>
  <c r="W1179" i="3"/>
  <c r="V1179" i="3"/>
  <c r="U1179" i="3"/>
  <c r="T1179" i="3"/>
  <c r="S1179" i="3"/>
  <c r="AA1163" i="3"/>
  <c r="Z1163" i="3"/>
  <c r="Y1163" i="3"/>
  <c r="X1163" i="3"/>
  <c r="W1163" i="3"/>
  <c r="V1163" i="3"/>
  <c r="U1163" i="3"/>
  <c r="T1163" i="3"/>
  <c r="S1163" i="3"/>
  <c r="AA1147" i="3"/>
  <c r="Z1147" i="3"/>
  <c r="Y1147" i="3"/>
  <c r="X1147" i="3"/>
  <c r="W1147" i="3"/>
  <c r="V1147" i="3"/>
  <c r="U1147" i="3"/>
  <c r="T1147" i="3"/>
  <c r="S1147" i="3"/>
  <c r="AA1131" i="3"/>
  <c r="Z1131" i="3"/>
  <c r="Y1131" i="3"/>
  <c r="X1131" i="3"/>
  <c r="W1131" i="3"/>
  <c r="V1131" i="3"/>
  <c r="U1131" i="3"/>
  <c r="T1131" i="3"/>
  <c r="S1131" i="3"/>
  <c r="AA1115" i="3"/>
  <c r="Z1115" i="3"/>
  <c r="Y1115" i="3"/>
  <c r="X1115" i="3"/>
  <c r="W1115" i="3"/>
  <c r="V1115" i="3"/>
  <c r="U1115" i="3"/>
  <c r="T1115" i="3"/>
  <c r="S1115" i="3"/>
  <c r="AA1099" i="3"/>
  <c r="Z1099" i="3"/>
  <c r="Y1099" i="3"/>
  <c r="X1099" i="3"/>
  <c r="W1099" i="3"/>
  <c r="V1099" i="3"/>
  <c r="U1099" i="3"/>
  <c r="T1099" i="3"/>
  <c r="S1099" i="3"/>
  <c r="AA1083" i="3"/>
  <c r="Z1083" i="3"/>
  <c r="Y1083" i="3"/>
  <c r="X1083" i="3"/>
  <c r="W1083" i="3"/>
  <c r="V1083" i="3"/>
  <c r="U1083" i="3"/>
  <c r="T1083" i="3"/>
  <c r="S1083" i="3"/>
  <c r="AA1067" i="3"/>
  <c r="Z1067" i="3"/>
  <c r="Y1067" i="3"/>
  <c r="X1067" i="3"/>
  <c r="W1067" i="3"/>
  <c r="V1067" i="3"/>
  <c r="U1067" i="3"/>
  <c r="T1067" i="3"/>
  <c r="S1067" i="3"/>
  <c r="AA1051" i="3"/>
  <c r="Z1051" i="3"/>
  <c r="Y1051" i="3"/>
  <c r="X1051" i="3"/>
  <c r="W1051" i="3"/>
  <c r="V1051" i="3"/>
  <c r="U1051" i="3"/>
  <c r="T1051" i="3"/>
  <c r="S1051" i="3"/>
  <c r="AA1035" i="3"/>
  <c r="Z1035" i="3"/>
  <c r="Y1035" i="3"/>
  <c r="X1035" i="3"/>
  <c r="W1035" i="3"/>
  <c r="V1035" i="3"/>
  <c r="U1035" i="3"/>
  <c r="T1035" i="3"/>
  <c r="S1035" i="3"/>
  <c r="AA1019" i="3"/>
  <c r="Z1019" i="3"/>
  <c r="Y1019" i="3"/>
  <c r="X1019" i="3"/>
  <c r="W1019" i="3"/>
  <c r="V1019" i="3"/>
  <c r="U1019" i="3"/>
  <c r="T1019" i="3"/>
  <c r="S1019" i="3"/>
  <c r="AA1003" i="3"/>
  <c r="Z1003" i="3"/>
  <c r="Y1003" i="3"/>
  <c r="X1003" i="3"/>
  <c r="W1003" i="3"/>
  <c r="V1003" i="3"/>
  <c r="U1003" i="3"/>
  <c r="T1003" i="3"/>
  <c r="S1003" i="3"/>
  <c r="AA987" i="3"/>
  <c r="Z987" i="3"/>
  <c r="Y987" i="3"/>
  <c r="X987" i="3"/>
  <c r="W987" i="3"/>
  <c r="V987" i="3"/>
  <c r="U987" i="3"/>
  <c r="T987" i="3"/>
  <c r="S987" i="3"/>
  <c r="AA971" i="3"/>
  <c r="Z971" i="3"/>
  <c r="Y971" i="3"/>
  <c r="X971" i="3"/>
  <c r="W971" i="3"/>
  <c r="V971" i="3"/>
  <c r="U971" i="3"/>
  <c r="T971" i="3"/>
  <c r="S971" i="3"/>
  <c r="AA955" i="3"/>
  <c r="Z955" i="3"/>
  <c r="Y955" i="3"/>
  <c r="X955" i="3"/>
  <c r="W955" i="3"/>
  <c r="V955" i="3"/>
  <c r="U955" i="3"/>
  <c r="T955" i="3"/>
  <c r="S955" i="3"/>
  <c r="AA939" i="3"/>
  <c r="Z939" i="3"/>
  <c r="Y939" i="3"/>
  <c r="X939" i="3"/>
  <c r="W939" i="3"/>
  <c r="V939" i="3"/>
  <c r="U939" i="3"/>
  <c r="T939" i="3"/>
  <c r="S939" i="3"/>
  <c r="AA923" i="3"/>
  <c r="Z923" i="3"/>
  <c r="Y923" i="3"/>
  <c r="X923" i="3"/>
  <c r="W923" i="3"/>
  <c r="V923" i="3"/>
  <c r="U923" i="3"/>
  <c r="T923" i="3"/>
  <c r="S923" i="3"/>
  <c r="AA907" i="3"/>
  <c r="Z907" i="3"/>
  <c r="Y907" i="3"/>
  <c r="X907" i="3"/>
  <c r="W907" i="3"/>
  <c r="V907" i="3"/>
  <c r="U907" i="3"/>
  <c r="T907" i="3"/>
  <c r="S907" i="3"/>
  <c r="AA891" i="3"/>
  <c r="Z891" i="3"/>
  <c r="Y891" i="3"/>
  <c r="X891" i="3"/>
  <c r="W891" i="3"/>
  <c r="V891" i="3"/>
  <c r="U891" i="3"/>
  <c r="T891" i="3"/>
  <c r="S891" i="3"/>
  <c r="AA875" i="3"/>
  <c r="Z875" i="3"/>
  <c r="Y875" i="3"/>
  <c r="X875" i="3"/>
  <c r="W875" i="3"/>
  <c r="V875" i="3"/>
  <c r="U875" i="3"/>
  <c r="T875" i="3"/>
  <c r="S875" i="3"/>
  <c r="AA859" i="3"/>
  <c r="Z859" i="3"/>
  <c r="Y859" i="3"/>
  <c r="X859" i="3"/>
  <c r="W859" i="3"/>
  <c r="V859" i="3"/>
  <c r="U859" i="3"/>
  <c r="T859" i="3"/>
  <c r="S859" i="3"/>
  <c r="AA843" i="3"/>
  <c r="Z843" i="3"/>
  <c r="Y843" i="3"/>
  <c r="X843" i="3"/>
  <c r="W843" i="3"/>
  <c r="V843" i="3"/>
  <c r="U843" i="3"/>
  <c r="T843" i="3"/>
  <c r="S843" i="3"/>
  <c r="AA827" i="3"/>
  <c r="Z827" i="3"/>
  <c r="Y827" i="3"/>
  <c r="X827" i="3"/>
  <c r="W827" i="3"/>
  <c r="V827" i="3"/>
  <c r="U827" i="3"/>
  <c r="T827" i="3"/>
  <c r="S827" i="3"/>
  <c r="AA811" i="3"/>
  <c r="Z811" i="3"/>
  <c r="Y811" i="3"/>
  <c r="X811" i="3"/>
  <c r="W811" i="3"/>
  <c r="V811" i="3"/>
  <c r="U811" i="3"/>
  <c r="T811" i="3"/>
  <c r="S811" i="3"/>
  <c r="AA795" i="3"/>
  <c r="Z795" i="3"/>
  <c r="Y795" i="3"/>
  <c r="X795" i="3"/>
  <c r="W795" i="3"/>
  <c r="V795" i="3"/>
  <c r="U795" i="3"/>
  <c r="T795" i="3"/>
  <c r="S795" i="3"/>
  <c r="AA779" i="3"/>
  <c r="Z779" i="3"/>
  <c r="Y779" i="3"/>
  <c r="X779" i="3"/>
  <c r="W779" i="3"/>
  <c r="V779" i="3"/>
  <c r="U779" i="3"/>
  <c r="T779" i="3"/>
  <c r="S779" i="3"/>
  <c r="AA1270" i="3"/>
  <c r="Z1270" i="3"/>
  <c r="Y1270" i="3"/>
  <c r="X1270" i="3"/>
  <c r="W1270" i="3"/>
  <c r="V1270" i="3"/>
  <c r="U1270" i="3"/>
  <c r="T1270" i="3"/>
  <c r="S1270" i="3"/>
  <c r="AA1254" i="3"/>
  <c r="Z1254" i="3"/>
  <c r="Y1254" i="3"/>
  <c r="X1254" i="3"/>
  <c r="W1254" i="3"/>
  <c r="V1254" i="3"/>
  <c r="U1254" i="3"/>
  <c r="T1254" i="3"/>
  <c r="S1254" i="3"/>
  <c r="AA1238" i="3"/>
  <c r="Z1238" i="3"/>
  <c r="Y1238" i="3"/>
  <c r="X1238" i="3"/>
  <c r="W1238" i="3"/>
  <c r="V1238" i="3"/>
  <c r="U1238" i="3"/>
  <c r="T1238" i="3"/>
  <c r="S1238" i="3"/>
  <c r="AA1222" i="3"/>
  <c r="Z1222" i="3"/>
  <c r="Y1222" i="3"/>
  <c r="X1222" i="3"/>
  <c r="W1222" i="3"/>
  <c r="V1222" i="3"/>
  <c r="U1222" i="3"/>
  <c r="T1222" i="3"/>
  <c r="S1222" i="3"/>
  <c r="AA1206" i="3"/>
  <c r="Z1206" i="3"/>
  <c r="Y1206" i="3"/>
  <c r="X1206" i="3"/>
  <c r="W1206" i="3"/>
  <c r="V1206" i="3"/>
  <c r="U1206" i="3"/>
  <c r="T1206" i="3"/>
  <c r="S1206" i="3"/>
  <c r="AA1190" i="3"/>
  <c r="Z1190" i="3"/>
  <c r="Y1190" i="3"/>
  <c r="X1190" i="3"/>
  <c r="W1190" i="3"/>
  <c r="V1190" i="3"/>
  <c r="U1190" i="3"/>
  <c r="T1190" i="3"/>
  <c r="S1190" i="3"/>
  <c r="AA1174" i="3"/>
  <c r="Z1174" i="3"/>
  <c r="Y1174" i="3"/>
  <c r="X1174" i="3"/>
  <c r="W1174" i="3"/>
  <c r="V1174" i="3"/>
  <c r="U1174" i="3"/>
  <c r="T1174" i="3"/>
  <c r="S1174" i="3"/>
  <c r="AA1158" i="3"/>
  <c r="Z1158" i="3"/>
  <c r="Y1158" i="3"/>
  <c r="X1158" i="3"/>
  <c r="W1158" i="3"/>
  <c r="V1158" i="3"/>
  <c r="U1158" i="3"/>
  <c r="T1158" i="3"/>
  <c r="S1158" i="3"/>
  <c r="AA1142" i="3"/>
  <c r="Z1142" i="3"/>
  <c r="Y1142" i="3"/>
  <c r="X1142" i="3"/>
  <c r="W1142" i="3"/>
  <c r="V1142" i="3"/>
  <c r="U1142" i="3"/>
  <c r="T1142" i="3"/>
  <c r="S1142" i="3"/>
  <c r="AA1126" i="3"/>
  <c r="Z1126" i="3"/>
  <c r="Y1126" i="3"/>
  <c r="X1126" i="3"/>
  <c r="W1126" i="3"/>
  <c r="V1126" i="3"/>
  <c r="U1126" i="3"/>
  <c r="T1126" i="3"/>
  <c r="S1126" i="3"/>
  <c r="AA1110" i="3"/>
  <c r="Z1110" i="3"/>
  <c r="Y1110" i="3"/>
  <c r="X1110" i="3"/>
  <c r="W1110" i="3"/>
  <c r="V1110" i="3"/>
  <c r="U1110" i="3"/>
  <c r="T1110" i="3"/>
  <c r="S1110" i="3"/>
  <c r="AA1094" i="3"/>
  <c r="Z1094" i="3"/>
  <c r="Y1094" i="3"/>
  <c r="X1094" i="3"/>
  <c r="W1094" i="3"/>
  <c r="V1094" i="3"/>
  <c r="U1094" i="3"/>
  <c r="T1094" i="3"/>
  <c r="S1094" i="3"/>
  <c r="AA1078" i="3"/>
  <c r="Z1078" i="3"/>
  <c r="Y1078" i="3"/>
  <c r="X1078" i="3"/>
  <c r="W1078" i="3"/>
  <c r="V1078" i="3"/>
  <c r="U1078" i="3"/>
  <c r="T1078" i="3"/>
  <c r="S1078" i="3"/>
  <c r="AA1062" i="3"/>
  <c r="Z1062" i="3"/>
  <c r="Y1062" i="3"/>
  <c r="X1062" i="3"/>
  <c r="W1062" i="3"/>
  <c r="V1062" i="3"/>
  <c r="U1062" i="3"/>
  <c r="T1062" i="3"/>
  <c r="S1062" i="3"/>
  <c r="AA1046" i="3"/>
  <c r="Z1046" i="3"/>
  <c r="Y1046" i="3"/>
  <c r="X1046" i="3"/>
  <c r="W1046" i="3"/>
  <c r="V1046" i="3"/>
  <c r="U1046" i="3"/>
  <c r="T1046" i="3"/>
  <c r="S1046" i="3"/>
  <c r="AA1030" i="3"/>
  <c r="Z1030" i="3"/>
  <c r="Y1030" i="3"/>
  <c r="X1030" i="3"/>
  <c r="W1030" i="3"/>
  <c r="V1030" i="3"/>
  <c r="U1030" i="3"/>
  <c r="T1030" i="3"/>
  <c r="S1030" i="3"/>
  <c r="AA1014" i="3"/>
  <c r="Z1014" i="3"/>
  <c r="Y1014" i="3"/>
  <c r="X1014" i="3"/>
  <c r="W1014" i="3"/>
  <c r="V1014" i="3"/>
  <c r="U1014" i="3"/>
  <c r="T1014" i="3"/>
  <c r="S1014" i="3"/>
  <c r="AA998" i="3"/>
  <c r="Z998" i="3"/>
  <c r="Y998" i="3"/>
  <c r="X998" i="3"/>
  <c r="W998" i="3"/>
  <c r="V998" i="3"/>
  <c r="U998" i="3"/>
  <c r="T998" i="3"/>
  <c r="S998" i="3"/>
  <c r="AA982" i="3"/>
  <c r="Z982" i="3"/>
  <c r="Y982" i="3"/>
  <c r="X982" i="3"/>
  <c r="W982" i="3"/>
  <c r="V982" i="3"/>
  <c r="U982" i="3"/>
  <c r="T982" i="3"/>
  <c r="S982" i="3"/>
  <c r="AA966" i="3"/>
  <c r="Z966" i="3"/>
  <c r="Y966" i="3"/>
  <c r="X966" i="3"/>
  <c r="W966" i="3"/>
  <c r="V966" i="3"/>
  <c r="U966" i="3"/>
  <c r="T966" i="3"/>
  <c r="S966" i="3"/>
  <c r="AA950" i="3"/>
  <c r="Z950" i="3"/>
  <c r="Y950" i="3"/>
  <c r="X950" i="3"/>
  <c r="W950" i="3"/>
  <c r="V950" i="3"/>
  <c r="U950" i="3"/>
  <c r="T950" i="3"/>
  <c r="S950" i="3"/>
  <c r="AA918" i="3"/>
  <c r="Z918" i="3"/>
  <c r="Y918" i="3"/>
  <c r="X918" i="3"/>
  <c r="W918" i="3"/>
  <c r="V918" i="3"/>
  <c r="U918" i="3"/>
  <c r="T918" i="3"/>
  <c r="S918" i="3"/>
  <c r="AA886" i="3"/>
  <c r="Z886" i="3"/>
  <c r="Y886" i="3"/>
  <c r="X886" i="3"/>
  <c r="W886" i="3"/>
  <c r="V886" i="3"/>
  <c r="U886" i="3"/>
  <c r="T886" i="3"/>
  <c r="S886" i="3"/>
  <c r="AA854" i="3"/>
  <c r="Z854" i="3"/>
  <c r="Y854" i="3"/>
  <c r="X854" i="3"/>
  <c r="W854" i="3"/>
  <c r="V854" i="3"/>
  <c r="U854" i="3"/>
  <c r="T854" i="3"/>
  <c r="S854" i="3"/>
  <c r="AA822" i="3"/>
  <c r="Z822" i="3"/>
  <c r="Y822" i="3"/>
  <c r="X822" i="3"/>
  <c r="W822" i="3"/>
  <c r="V822" i="3"/>
  <c r="U822" i="3"/>
  <c r="T822" i="3"/>
  <c r="S822" i="3"/>
  <c r="AA790" i="3"/>
  <c r="Z790" i="3"/>
  <c r="Y790" i="3"/>
  <c r="X790" i="3"/>
  <c r="W790" i="3"/>
  <c r="V790" i="3"/>
  <c r="U790" i="3"/>
  <c r="T790" i="3"/>
  <c r="S790" i="3"/>
  <c r="AA1265" i="3"/>
  <c r="Z1265" i="3"/>
  <c r="Y1265" i="3"/>
  <c r="X1265" i="3"/>
  <c r="W1265" i="3"/>
  <c r="V1265" i="3"/>
  <c r="U1265" i="3"/>
  <c r="T1265" i="3"/>
  <c r="S1265" i="3"/>
  <c r="AA1233" i="3"/>
  <c r="Z1233" i="3"/>
  <c r="Y1233" i="3"/>
  <c r="X1233" i="3"/>
  <c r="W1233" i="3"/>
  <c r="V1233" i="3"/>
  <c r="U1233" i="3"/>
  <c r="T1233" i="3"/>
  <c r="S1233" i="3"/>
  <c r="AA1201" i="3"/>
  <c r="Z1201" i="3"/>
  <c r="Y1201" i="3"/>
  <c r="X1201" i="3"/>
  <c r="W1201" i="3"/>
  <c r="V1201" i="3"/>
  <c r="U1201" i="3"/>
  <c r="T1201" i="3"/>
  <c r="S1201" i="3"/>
  <c r="AA1153" i="3"/>
  <c r="Z1153" i="3"/>
  <c r="Y1153" i="3"/>
  <c r="X1153" i="3"/>
  <c r="W1153" i="3"/>
  <c r="V1153" i="3"/>
  <c r="U1153" i="3"/>
  <c r="T1153" i="3"/>
  <c r="S1153" i="3"/>
  <c r="AA1089" i="3"/>
  <c r="Z1089" i="3"/>
  <c r="Y1089" i="3"/>
  <c r="X1089" i="3"/>
  <c r="W1089" i="3"/>
  <c r="V1089" i="3"/>
  <c r="U1089" i="3"/>
  <c r="T1089" i="3"/>
  <c r="S1089" i="3"/>
  <c r="AA1025" i="3"/>
  <c r="Z1025" i="3"/>
  <c r="Y1025" i="3"/>
  <c r="X1025" i="3"/>
  <c r="W1025" i="3"/>
  <c r="V1025" i="3"/>
  <c r="U1025" i="3"/>
  <c r="S1025" i="3"/>
  <c r="T1025" i="3"/>
  <c r="AA961" i="3"/>
  <c r="Z961" i="3"/>
  <c r="Y961" i="3"/>
  <c r="X961" i="3"/>
  <c r="W961" i="3"/>
  <c r="V961" i="3"/>
  <c r="U961" i="3"/>
  <c r="T961" i="3"/>
  <c r="S961" i="3"/>
  <c r="AA897" i="3"/>
  <c r="Z897" i="3"/>
  <c r="Y897" i="3"/>
  <c r="X897" i="3"/>
  <c r="W897" i="3"/>
  <c r="V897" i="3"/>
  <c r="U897" i="3"/>
  <c r="T897" i="3"/>
  <c r="S897" i="3"/>
  <c r="AA833" i="3"/>
  <c r="Z833" i="3"/>
  <c r="Y833" i="3"/>
  <c r="X833" i="3"/>
  <c r="W833" i="3"/>
  <c r="V833" i="3"/>
  <c r="U833" i="3"/>
  <c r="T833" i="3"/>
  <c r="S833" i="3"/>
  <c r="AA769" i="3"/>
  <c r="Z769" i="3"/>
  <c r="Y769" i="3"/>
  <c r="X769" i="3"/>
  <c r="W769" i="3"/>
  <c r="V769" i="3"/>
  <c r="U769" i="3"/>
  <c r="T769" i="3"/>
  <c r="S769" i="3"/>
  <c r="AA1216" i="3"/>
  <c r="Z1216" i="3"/>
  <c r="Y1216" i="3"/>
  <c r="X1216" i="3"/>
  <c r="W1216" i="3"/>
  <c r="V1216" i="3"/>
  <c r="U1216" i="3"/>
  <c r="T1216" i="3"/>
  <c r="S1216" i="3"/>
  <c r="AA1152" i="3"/>
  <c r="Z1152" i="3"/>
  <c r="Y1152" i="3"/>
  <c r="X1152" i="3"/>
  <c r="W1152" i="3"/>
  <c r="V1152" i="3"/>
  <c r="U1152" i="3"/>
  <c r="T1152" i="3"/>
  <c r="S1152" i="3"/>
  <c r="AA1088" i="3"/>
  <c r="Z1088" i="3"/>
  <c r="Y1088" i="3"/>
  <c r="X1088" i="3"/>
  <c r="W1088" i="3"/>
  <c r="V1088" i="3"/>
  <c r="U1088" i="3"/>
  <c r="T1088" i="3"/>
  <c r="S1088" i="3"/>
  <c r="AA1024" i="3"/>
  <c r="Z1024" i="3"/>
  <c r="Y1024" i="3"/>
  <c r="X1024" i="3"/>
  <c r="W1024" i="3"/>
  <c r="V1024" i="3"/>
  <c r="U1024" i="3"/>
  <c r="T1024" i="3"/>
  <c r="S1024" i="3"/>
  <c r="AA960" i="3"/>
  <c r="Z960" i="3"/>
  <c r="Y960" i="3"/>
  <c r="X960" i="3"/>
  <c r="W960" i="3"/>
  <c r="V960" i="3"/>
  <c r="U960" i="3"/>
  <c r="T960" i="3"/>
  <c r="S960" i="3"/>
  <c r="AA896" i="3"/>
  <c r="Z896" i="3"/>
  <c r="Y896" i="3"/>
  <c r="X896" i="3"/>
  <c r="W896" i="3"/>
  <c r="V896" i="3"/>
  <c r="U896" i="3"/>
  <c r="T896" i="3"/>
  <c r="S896" i="3"/>
  <c r="AA832" i="3"/>
  <c r="Z832" i="3"/>
  <c r="Y832" i="3"/>
  <c r="X832" i="3"/>
  <c r="W832" i="3"/>
  <c r="V832" i="3"/>
  <c r="U832" i="3"/>
  <c r="T832" i="3"/>
  <c r="S832" i="3"/>
  <c r="AA768" i="3"/>
  <c r="Z768" i="3"/>
  <c r="Y768" i="3"/>
  <c r="X768" i="3"/>
  <c r="W768" i="3"/>
  <c r="V768" i="3"/>
  <c r="U768" i="3"/>
  <c r="T768" i="3"/>
  <c r="S768" i="3"/>
  <c r="AA703" i="3"/>
  <c r="Z703" i="3"/>
  <c r="Y703" i="3"/>
  <c r="X703" i="3"/>
  <c r="W703" i="3"/>
  <c r="V703" i="3"/>
  <c r="U703" i="3"/>
  <c r="T703" i="3"/>
  <c r="S703" i="3"/>
  <c r="AA639" i="3"/>
  <c r="Z639" i="3"/>
  <c r="Y639" i="3"/>
  <c r="X639" i="3"/>
  <c r="W639" i="3"/>
  <c r="V639" i="3"/>
  <c r="U639" i="3"/>
  <c r="T639" i="3"/>
  <c r="S639" i="3"/>
  <c r="AA535" i="3"/>
  <c r="Z535" i="3"/>
  <c r="Y535" i="3"/>
  <c r="X535" i="3"/>
  <c r="V535" i="3"/>
  <c r="U535" i="3"/>
  <c r="W535" i="3"/>
  <c r="S535" i="3"/>
  <c r="T535" i="3"/>
  <c r="AA407" i="3"/>
  <c r="Z407" i="3"/>
  <c r="Y407" i="3"/>
  <c r="X407" i="3"/>
  <c r="V407" i="3"/>
  <c r="U407" i="3"/>
  <c r="W407" i="3"/>
  <c r="T407" i="3"/>
  <c r="S407" i="3"/>
  <c r="AA279" i="3"/>
  <c r="Z279" i="3"/>
  <c r="Y279" i="3"/>
  <c r="X279" i="3"/>
  <c r="V279" i="3"/>
  <c r="U279" i="3"/>
  <c r="W279" i="3"/>
  <c r="T279" i="3"/>
  <c r="S279" i="3"/>
  <c r="AA650" i="3"/>
  <c r="Z650" i="3"/>
  <c r="Y650" i="3"/>
  <c r="X650" i="3"/>
  <c r="V650" i="3"/>
  <c r="U650" i="3"/>
  <c r="W650" i="3"/>
  <c r="T650" i="3"/>
  <c r="S650" i="3"/>
  <c r="AA522" i="3"/>
  <c r="Z522" i="3"/>
  <c r="Y522" i="3"/>
  <c r="X522" i="3"/>
  <c r="V522" i="3"/>
  <c r="U522" i="3"/>
  <c r="W522" i="3"/>
  <c r="T522" i="3"/>
  <c r="S522" i="3"/>
  <c r="AA358" i="3"/>
  <c r="Z358" i="3"/>
  <c r="Y358" i="3"/>
  <c r="W358" i="3"/>
  <c r="X358" i="3"/>
  <c r="V358" i="3"/>
  <c r="U358" i="3"/>
  <c r="T358" i="3"/>
  <c r="S358" i="3"/>
  <c r="AA609" i="3"/>
  <c r="Z609" i="3"/>
  <c r="Y609" i="3"/>
  <c r="W609" i="3"/>
  <c r="X609" i="3"/>
  <c r="V609" i="3"/>
  <c r="U609" i="3"/>
  <c r="T609" i="3"/>
  <c r="S609" i="3"/>
  <c r="AA616" i="3"/>
  <c r="Z616" i="3"/>
  <c r="Y616" i="3"/>
  <c r="X616" i="3"/>
  <c r="W616" i="3"/>
  <c r="V616" i="3"/>
  <c r="U616" i="3"/>
  <c r="S616" i="3"/>
  <c r="T616" i="3"/>
  <c r="AA1181" i="3"/>
  <c r="Z1181" i="3"/>
  <c r="Y1181" i="3"/>
  <c r="X1181" i="3"/>
  <c r="W1181" i="3"/>
  <c r="V1181" i="3"/>
  <c r="U1181" i="3"/>
  <c r="T1181" i="3"/>
  <c r="S1181" i="3"/>
  <c r="AA1165" i="3"/>
  <c r="Z1165" i="3"/>
  <c r="X1165" i="3"/>
  <c r="W1165" i="3"/>
  <c r="V1165" i="3"/>
  <c r="Y1165" i="3"/>
  <c r="U1165" i="3"/>
  <c r="T1165" i="3"/>
  <c r="S1165" i="3"/>
  <c r="AA1149" i="3"/>
  <c r="Z1149" i="3"/>
  <c r="Y1149" i="3"/>
  <c r="X1149" i="3"/>
  <c r="W1149" i="3"/>
  <c r="V1149" i="3"/>
  <c r="U1149" i="3"/>
  <c r="T1149" i="3"/>
  <c r="S1149" i="3"/>
  <c r="AA1133" i="3"/>
  <c r="Z1133" i="3"/>
  <c r="Y1133" i="3"/>
  <c r="X1133" i="3"/>
  <c r="W1133" i="3"/>
  <c r="V1133" i="3"/>
  <c r="U1133" i="3"/>
  <c r="T1133" i="3"/>
  <c r="S1133" i="3"/>
  <c r="AA1117" i="3"/>
  <c r="Z1117" i="3"/>
  <c r="Y1117" i="3"/>
  <c r="X1117" i="3"/>
  <c r="W1117" i="3"/>
  <c r="V1117" i="3"/>
  <c r="U1117" i="3"/>
  <c r="T1117" i="3"/>
  <c r="S1117" i="3"/>
  <c r="AA1101" i="3"/>
  <c r="Z1101" i="3"/>
  <c r="Y1101" i="3"/>
  <c r="X1101" i="3"/>
  <c r="W1101" i="3"/>
  <c r="V1101" i="3"/>
  <c r="U1101" i="3"/>
  <c r="T1101" i="3"/>
  <c r="S1101" i="3"/>
  <c r="AA1085" i="3"/>
  <c r="Z1085" i="3"/>
  <c r="Y1085" i="3"/>
  <c r="X1085" i="3"/>
  <c r="W1085" i="3"/>
  <c r="V1085" i="3"/>
  <c r="U1085" i="3"/>
  <c r="T1085" i="3"/>
  <c r="S1085" i="3"/>
  <c r="AA1069" i="3"/>
  <c r="Z1069" i="3"/>
  <c r="X1069" i="3"/>
  <c r="Y1069" i="3"/>
  <c r="W1069" i="3"/>
  <c r="V1069" i="3"/>
  <c r="U1069" i="3"/>
  <c r="T1069" i="3"/>
  <c r="S1069" i="3"/>
  <c r="AA1053" i="3"/>
  <c r="Z1053" i="3"/>
  <c r="Y1053" i="3"/>
  <c r="X1053" i="3"/>
  <c r="W1053" i="3"/>
  <c r="V1053" i="3"/>
  <c r="U1053" i="3"/>
  <c r="T1053" i="3"/>
  <c r="S1053" i="3"/>
  <c r="AA1037" i="3"/>
  <c r="Z1037" i="3"/>
  <c r="X1037" i="3"/>
  <c r="Y1037" i="3"/>
  <c r="W1037" i="3"/>
  <c r="V1037" i="3"/>
  <c r="U1037" i="3"/>
  <c r="T1037" i="3"/>
  <c r="S1037" i="3"/>
  <c r="AA1021" i="3"/>
  <c r="Z1021" i="3"/>
  <c r="Y1021" i="3"/>
  <c r="X1021" i="3"/>
  <c r="W1021" i="3"/>
  <c r="V1021" i="3"/>
  <c r="U1021" i="3"/>
  <c r="T1021" i="3"/>
  <c r="S1021" i="3"/>
  <c r="AA1005" i="3"/>
  <c r="Z1005" i="3"/>
  <c r="Y1005" i="3"/>
  <c r="X1005" i="3"/>
  <c r="W1005" i="3"/>
  <c r="V1005" i="3"/>
  <c r="U1005" i="3"/>
  <c r="T1005" i="3"/>
  <c r="S1005" i="3"/>
  <c r="AA989" i="3"/>
  <c r="Z989" i="3"/>
  <c r="Y989" i="3"/>
  <c r="X989" i="3"/>
  <c r="W989" i="3"/>
  <c r="V989" i="3"/>
  <c r="U989" i="3"/>
  <c r="T989" i="3"/>
  <c r="S989" i="3"/>
  <c r="AA973" i="3"/>
  <c r="Z973" i="3"/>
  <c r="Y973" i="3"/>
  <c r="X973" i="3"/>
  <c r="W973" i="3"/>
  <c r="V973" i="3"/>
  <c r="U973" i="3"/>
  <c r="T973" i="3"/>
  <c r="S973" i="3"/>
  <c r="AA957" i="3"/>
  <c r="Z957" i="3"/>
  <c r="Y957" i="3"/>
  <c r="X957" i="3"/>
  <c r="W957" i="3"/>
  <c r="V957" i="3"/>
  <c r="U957" i="3"/>
  <c r="T957" i="3"/>
  <c r="S957" i="3"/>
  <c r="AA941" i="3"/>
  <c r="Z941" i="3"/>
  <c r="X941" i="3"/>
  <c r="Y941" i="3"/>
  <c r="W941" i="3"/>
  <c r="V941" i="3"/>
  <c r="U941" i="3"/>
  <c r="T941" i="3"/>
  <c r="S941" i="3"/>
  <c r="AA925" i="3"/>
  <c r="Z925" i="3"/>
  <c r="Y925" i="3"/>
  <c r="X925" i="3"/>
  <c r="W925" i="3"/>
  <c r="V925" i="3"/>
  <c r="U925" i="3"/>
  <c r="T925" i="3"/>
  <c r="S925" i="3"/>
  <c r="AA909" i="3"/>
  <c r="Z909" i="3"/>
  <c r="X909" i="3"/>
  <c r="Y909" i="3"/>
  <c r="W909" i="3"/>
  <c r="V909" i="3"/>
  <c r="U909" i="3"/>
  <c r="T909" i="3"/>
  <c r="S909" i="3"/>
  <c r="AA893" i="3"/>
  <c r="Z893" i="3"/>
  <c r="Y893" i="3"/>
  <c r="X893" i="3"/>
  <c r="W893" i="3"/>
  <c r="V893" i="3"/>
  <c r="U893" i="3"/>
  <c r="T893" i="3"/>
  <c r="S893" i="3"/>
  <c r="AA877" i="3"/>
  <c r="Z877" i="3"/>
  <c r="Y877" i="3"/>
  <c r="X877" i="3"/>
  <c r="W877" i="3"/>
  <c r="V877" i="3"/>
  <c r="U877" i="3"/>
  <c r="T877" i="3"/>
  <c r="S877" i="3"/>
  <c r="AA861" i="3"/>
  <c r="Z861" i="3"/>
  <c r="Y861" i="3"/>
  <c r="X861" i="3"/>
  <c r="W861" i="3"/>
  <c r="V861" i="3"/>
  <c r="U861" i="3"/>
  <c r="T861" i="3"/>
  <c r="S861" i="3"/>
  <c r="AA845" i="3"/>
  <c r="Z845" i="3"/>
  <c r="Y845" i="3"/>
  <c r="X845" i="3"/>
  <c r="W845" i="3"/>
  <c r="V845" i="3"/>
  <c r="U845" i="3"/>
  <c r="T845" i="3"/>
  <c r="S845" i="3"/>
  <c r="AA829" i="3"/>
  <c r="Z829" i="3"/>
  <c r="Y829" i="3"/>
  <c r="X829" i="3"/>
  <c r="W829" i="3"/>
  <c r="V829" i="3"/>
  <c r="U829" i="3"/>
  <c r="T829" i="3"/>
  <c r="S829" i="3"/>
  <c r="AA813" i="3"/>
  <c r="Z813" i="3"/>
  <c r="Y813" i="3"/>
  <c r="X813" i="3"/>
  <c r="W813" i="3"/>
  <c r="V813" i="3"/>
  <c r="U813" i="3"/>
  <c r="T813" i="3"/>
  <c r="S813" i="3"/>
  <c r="AA797" i="3"/>
  <c r="Z797" i="3"/>
  <c r="Y797" i="3"/>
  <c r="X797" i="3"/>
  <c r="W797" i="3"/>
  <c r="V797" i="3"/>
  <c r="U797" i="3"/>
  <c r="T797" i="3"/>
  <c r="S797" i="3"/>
  <c r="AA781" i="3"/>
  <c r="Z781" i="3"/>
  <c r="Y781" i="3"/>
  <c r="X781" i="3"/>
  <c r="W781" i="3"/>
  <c r="V781" i="3"/>
  <c r="U781" i="3"/>
  <c r="T781" i="3"/>
  <c r="S781" i="3"/>
  <c r="AA763" i="3"/>
  <c r="Z763" i="3"/>
  <c r="Y763" i="3"/>
  <c r="X763" i="3"/>
  <c r="W763" i="3"/>
  <c r="V763" i="3"/>
  <c r="U763" i="3"/>
  <c r="T763" i="3"/>
  <c r="S763" i="3"/>
  <c r="AA1260" i="3"/>
  <c r="Z1260" i="3"/>
  <c r="Y1260" i="3"/>
  <c r="X1260" i="3"/>
  <c r="W1260" i="3"/>
  <c r="V1260" i="3"/>
  <c r="U1260" i="3"/>
  <c r="T1260" i="3"/>
  <c r="S1260" i="3"/>
  <c r="AA1244" i="3"/>
  <c r="Z1244" i="3"/>
  <c r="Y1244" i="3"/>
  <c r="X1244" i="3"/>
  <c r="W1244" i="3"/>
  <c r="V1244" i="3"/>
  <c r="U1244" i="3"/>
  <c r="T1244" i="3"/>
  <c r="S1244" i="3"/>
  <c r="AA1228" i="3"/>
  <c r="Z1228" i="3"/>
  <c r="Y1228" i="3"/>
  <c r="X1228" i="3"/>
  <c r="W1228" i="3"/>
  <c r="V1228" i="3"/>
  <c r="U1228" i="3"/>
  <c r="T1228" i="3"/>
  <c r="S1228" i="3"/>
  <c r="AA1212" i="3"/>
  <c r="Z1212" i="3"/>
  <c r="Y1212" i="3"/>
  <c r="X1212" i="3"/>
  <c r="W1212" i="3"/>
  <c r="V1212" i="3"/>
  <c r="U1212" i="3"/>
  <c r="T1212" i="3"/>
  <c r="S1212" i="3"/>
  <c r="AA1196" i="3"/>
  <c r="Z1196" i="3"/>
  <c r="Y1196" i="3"/>
  <c r="X1196" i="3"/>
  <c r="W1196" i="3"/>
  <c r="V1196" i="3"/>
  <c r="U1196" i="3"/>
  <c r="T1196" i="3"/>
  <c r="S1196" i="3"/>
  <c r="AA1180" i="3"/>
  <c r="Z1180" i="3"/>
  <c r="Y1180" i="3"/>
  <c r="X1180" i="3"/>
  <c r="W1180" i="3"/>
  <c r="V1180" i="3"/>
  <c r="U1180" i="3"/>
  <c r="T1180" i="3"/>
  <c r="S1180" i="3"/>
  <c r="AA1164" i="3"/>
  <c r="Z1164" i="3"/>
  <c r="Y1164" i="3"/>
  <c r="X1164" i="3"/>
  <c r="W1164" i="3"/>
  <c r="V1164" i="3"/>
  <c r="U1164" i="3"/>
  <c r="T1164" i="3"/>
  <c r="S1164" i="3"/>
  <c r="AA1148" i="3"/>
  <c r="Z1148" i="3"/>
  <c r="Y1148" i="3"/>
  <c r="X1148" i="3"/>
  <c r="W1148" i="3"/>
  <c r="V1148" i="3"/>
  <c r="U1148" i="3"/>
  <c r="T1148" i="3"/>
  <c r="S1148" i="3"/>
  <c r="AA1132" i="3"/>
  <c r="Z1132" i="3"/>
  <c r="Y1132" i="3"/>
  <c r="X1132" i="3"/>
  <c r="W1132" i="3"/>
  <c r="V1132" i="3"/>
  <c r="U1132" i="3"/>
  <c r="T1132" i="3"/>
  <c r="S1132" i="3"/>
  <c r="AA1116" i="3"/>
  <c r="Z1116" i="3"/>
  <c r="Y1116" i="3"/>
  <c r="X1116" i="3"/>
  <c r="W1116" i="3"/>
  <c r="V1116" i="3"/>
  <c r="U1116" i="3"/>
  <c r="T1116" i="3"/>
  <c r="S1116" i="3"/>
  <c r="AA1100" i="3"/>
  <c r="Z1100" i="3"/>
  <c r="Y1100" i="3"/>
  <c r="X1100" i="3"/>
  <c r="W1100" i="3"/>
  <c r="V1100" i="3"/>
  <c r="U1100" i="3"/>
  <c r="T1100" i="3"/>
  <c r="S1100" i="3"/>
  <c r="AA1084" i="3"/>
  <c r="Z1084" i="3"/>
  <c r="Y1084" i="3"/>
  <c r="X1084" i="3"/>
  <c r="W1084" i="3"/>
  <c r="V1084" i="3"/>
  <c r="U1084" i="3"/>
  <c r="T1084" i="3"/>
  <c r="S1084" i="3"/>
  <c r="AA1068" i="3"/>
  <c r="Z1068" i="3"/>
  <c r="Y1068" i="3"/>
  <c r="X1068" i="3"/>
  <c r="W1068" i="3"/>
  <c r="V1068" i="3"/>
  <c r="U1068" i="3"/>
  <c r="T1068" i="3"/>
  <c r="S1068" i="3"/>
  <c r="AA1052" i="3"/>
  <c r="Z1052" i="3"/>
  <c r="Y1052" i="3"/>
  <c r="X1052" i="3"/>
  <c r="W1052" i="3"/>
  <c r="V1052" i="3"/>
  <c r="U1052" i="3"/>
  <c r="T1052" i="3"/>
  <c r="S1052" i="3"/>
  <c r="AA1036" i="3"/>
  <c r="Z1036" i="3"/>
  <c r="Y1036" i="3"/>
  <c r="X1036" i="3"/>
  <c r="W1036" i="3"/>
  <c r="U1036" i="3"/>
  <c r="V1036" i="3"/>
  <c r="T1036" i="3"/>
  <c r="S1036" i="3"/>
  <c r="AA1020" i="3"/>
  <c r="Z1020" i="3"/>
  <c r="Y1020" i="3"/>
  <c r="X1020" i="3"/>
  <c r="W1020" i="3"/>
  <c r="V1020" i="3"/>
  <c r="U1020" i="3"/>
  <c r="T1020" i="3"/>
  <c r="S1020" i="3"/>
  <c r="AA1004" i="3"/>
  <c r="Z1004" i="3"/>
  <c r="Y1004" i="3"/>
  <c r="X1004" i="3"/>
  <c r="W1004" i="3"/>
  <c r="U1004" i="3"/>
  <c r="V1004" i="3"/>
  <c r="T1004" i="3"/>
  <c r="S1004" i="3"/>
  <c r="AA988" i="3"/>
  <c r="Y988" i="3"/>
  <c r="X988" i="3"/>
  <c r="Z988" i="3"/>
  <c r="W988" i="3"/>
  <c r="V988" i="3"/>
  <c r="U988" i="3"/>
  <c r="T988" i="3"/>
  <c r="S988" i="3"/>
  <c r="AA972" i="3"/>
  <c r="Z972" i="3"/>
  <c r="Y972" i="3"/>
  <c r="X972" i="3"/>
  <c r="W972" i="3"/>
  <c r="U972" i="3"/>
  <c r="T972" i="3"/>
  <c r="V972" i="3"/>
  <c r="S972" i="3"/>
  <c r="AA956" i="3"/>
  <c r="Z956" i="3"/>
  <c r="Y956" i="3"/>
  <c r="X956" i="3"/>
  <c r="W956" i="3"/>
  <c r="V956" i="3"/>
  <c r="U956" i="3"/>
  <c r="T956" i="3"/>
  <c r="S956" i="3"/>
  <c r="AA940" i="3"/>
  <c r="Z940" i="3"/>
  <c r="Y940" i="3"/>
  <c r="X940" i="3"/>
  <c r="W940" i="3"/>
  <c r="U940" i="3"/>
  <c r="V940" i="3"/>
  <c r="T940" i="3"/>
  <c r="S940" i="3"/>
  <c r="AA924" i="3"/>
  <c r="Z924" i="3"/>
  <c r="Y924" i="3"/>
  <c r="X924" i="3"/>
  <c r="W924" i="3"/>
  <c r="V924" i="3"/>
  <c r="U924" i="3"/>
  <c r="T924" i="3"/>
  <c r="S924" i="3"/>
  <c r="AA908" i="3"/>
  <c r="Y908" i="3"/>
  <c r="Z908" i="3"/>
  <c r="X908" i="3"/>
  <c r="W908" i="3"/>
  <c r="U908" i="3"/>
  <c r="V908" i="3"/>
  <c r="T908" i="3"/>
  <c r="S908" i="3"/>
  <c r="AA892" i="3"/>
  <c r="Z892" i="3"/>
  <c r="Y892" i="3"/>
  <c r="X892" i="3"/>
  <c r="W892" i="3"/>
  <c r="V892" i="3"/>
  <c r="U892" i="3"/>
  <c r="S892" i="3"/>
  <c r="T892" i="3"/>
  <c r="AA876" i="3"/>
  <c r="Z876" i="3"/>
  <c r="Y876" i="3"/>
  <c r="X876" i="3"/>
  <c r="W876" i="3"/>
  <c r="U876" i="3"/>
  <c r="V876" i="3"/>
  <c r="S876" i="3"/>
  <c r="T876" i="3"/>
  <c r="AA860" i="3"/>
  <c r="Y860" i="3"/>
  <c r="Z860" i="3"/>
  <c r="X860" i="3"/>
  <c r="W860" i="3"/>
  <c r="V860" i="3"/>
  <c r="U860" i="3"/>
  <c r="S860" i="3"/>
  <c r="T860" i="3"/>
  <c r="AA844" i="3"/>
  <c r="Z844" i="3"/>
  <c r="Y844" i="3"/>
  <c r="X844" i="3"/>
  <c r="W844" i="3"/>
  <c r="U844" i="3"/>
  <c r="V844" i="3"/>
  <c r="S844" i="3"/>
  <c r="T844" i="3"/>
  <c r="AA828" i="3"/>
  <c r="Z828" i="3"/>
  <c r="Y828" i="3"/>
  <c r="X828" i="3"/>
  <c r="W828" i="3"/>
  <c r="V828" i="3"/>
  <c r="U828" i="3"/>
  <c r="S828" i="3"/>
  <c r="T828" i="3"/>
  <c r="AA812" i="3"/>
  <c r="Z812" i="3"/>
  <c r="Y812" i="3"/>
  <c r="X812" i="3"/>
  <c r="W812" i="3"/>
  <c r="U812" i="3"/>
  <c r="V812" i="3"/>
  <c r="S812" i="3"/>
  <c r="T812" i="3"/>
  <c r="AA796" i="3"/>
  <c r="Z796" i="3"/>
  <c r="Y796" i="3"/>
  <c r="X796" i="3"/>
  <c r="W796" i="3"/>
  <c r="V796" i="3"/>
  <c r="U796" i="3"/>
  <c r="S796" i="3"/>
  <c r="T796" i="3"/>
  <c r="AA780" i="3"/>
  <c r="Y780" i="3"/>
  <c r="Z780" i="3"/>
  <c r="X780" i="3"/>
  <c r="W780" i="3"/>
  <c r="U780" i="3"/>
  <c r="V780" i="3"/>
  <c r="S780" i="3"/>
  <c r="T780" i="3"/>
  <c r="AA762" i="3"/>
  <c r="Z762" i="3"/>
  <c r="Y762" i="3"/>
  <c r="X762" i="3"/>
  <c r="W762" i="3"/>
  <c r="V762" i="3"/>
  <c r="U762" i="3"/>
  <c r="S762" i="3"/>
  <c r="T762" i="3"/>
  <c r="AA747" i="3"/>
  <c r="Z747" i="3"/>
  <c r="Y747" i="3"/>
  <c r="X747" i="3"/>
  <c r="W747" i="3"/>
  <c r="U747" i="3"/>
  <c r="V747" i="3"/>
  <c r="S747" i="3"/>
  <c r="T747" i="3"/>
  <c r="AA731" i="3"/>
  <c r="Y731" i="3"/>
  <c r="Z731" i="3"/>
  <c r="X731" i="3"/>
  <c r="W731" i="3"/>
  <c r="V731" i="3"/>
  <c r="U731" i="3"/>
  <c r="S731" i="3"/>
  <c r="T731" i="3"/>
  <c r="AA715" i="3"/>
  <c r="Z715" i="3"/>
  <c r="Y715" i="3"/>
  <c r="X715" i="3"/>
  <c r="W715" i="3"/>
  <c r="U715" i="3"/>
  <c r="V715" i="3"/>
  <c r="S715" i="3"/>
  <c r="T715" i="3"/>
  <c r="AA699" i="3"/>
  <c r="Z699" i="3"/>
  <c r="Y699" i="3"/>
  <c r="X699" i="3"/>
  <c r="W699" i="3"/>
  <c r="V699" i="3"/>
  <c r="U699" i="3"/>
  <c r="S699" i="3"/>
  <c r="T699" i="3"/>
  <c r="Z683" i="3"/>
  <c r="AA683" i="3"/>
  <c r="Y683" i="3"/>
  <c r="X683" i="3"/>
  <c r="W683" i="3"/>
  <c r="U683" i="3"/>
  <c r="V683" i="3"/>
  <c r="S683" i="3"/>
  <c r="T683" i="3"/>
  <c r="AA667" i="3"/>
  <c r="Z667" i="3"/>
  <c r="Y667" i="3"/>
  <c r="X667" i="3"/>
  <c r="W667" i="3"/>
  <c r="V667" i="3"/>
  <c r="U667" i="3"/>
  <c r="S667" i="3"/>
  <c r="T667" i="3"/>
  <c r="AA651" i="3"/>
  <c r="Y651" i="3"/>
  <c r="Z651" i="3"/>
  <c r="X651" i="3"/>
  <c r="W651" i="3"/>
  <c r="U651" i="3"/>
  <c r="V651" i="3"/>
  <c r="S651" i="3"/>
  <c r="T651" i="3"/>
  <c r="AA635" i="3"/>
  <c r="Z635" i="3"/>
  <c r="Y635" i="3"/>
  <c r="X635" i="3"/>
  <c r="W635" i="3"/>
  <c r="V635" i="3"/>
  <c r="U635" i="3"/>
  <c r="S635" i="3"/>
  <c r="T635" i="3"/>
  <c r="AA619" i="3"/>
  <c r="Z619" i="3"/>
  <c r="Y619" i="3"/>
  <c r="X619" i="3"/>
  <c r="W619" i="3"/>
  <c r="U619" i="3"/>
  <c r="V619" i="3"/>
  <c r="S619" i="3"/>
  <c r="T619" i="3"/>
  <c r="AA595" i="3"/>
  <c r="Z595" i="3"/>
  <c r="Y595" i="3"/>
  <c r="W595" i="3"/>
  <c r="V595" i="3"/>
  <c r="X595" i="3"/>
  <c r="T595" i="3"/>
  <c r="U595" i="3"/>
  <c r="S595" i="3"/>
  <c r="AA563" i="3"/>
  <c r="Z563" i="3"/>
  <c r="Y563" i="3"/>
  <c r="W563" i="3"/>
  <c r="V563" i="3"/>
  <c r="X563" i="3"/>
  <c r="T563" i="3"/>
  <c r="U563" i="3"/>
  <c r="S563" i="3"/>
  <c r="AA531" i="3"/>
  <c r="Z531" i="3"/>
  <c r="Y531" i="3"/>
  <c r="W531" i="3"/>
  <c r="V531" i="3"/>
  <c r="X531" i="3"/>
  <c r="T531" i="3"/>
  <c r="U531" i="3"/>
  <c r="S531" i="3"/>
  <c r="AA499" i="3"/>
  <c r="Z499" i="3"/>
  <c r="Y499" i="3"/>
  <c r="W499" i="3"/>
  <c r="V499" i="3"/>
  <c r="X499" i="3"/>
  <c r="T499" i="3"/>
  <c r="U499" i="3"/>
  <c r="S499" i="3"/>
  <c r="AA467" i="3"/>
  <c r="Z467" i="3"/>
  <c r="Y467" i="3"/>
  <c r="W467" i="3"/>
  <c r="V467" i="3"/>
  <c r="X467" i="3"/>
  <c r="U467" i="3"/>
  <c r="T467" i="3"/>
  <c r="S467" i="3"/>
  <c r="AA435" i="3"/>
  <c r="Y435" i="3"/>
  <c r="W435" i="3"/>
  <c r="V435" i="3"/>
  <c r="Z435" i="3"/>
  <c r="X435" i="3"/>
  <c r="U435" i="3"/>
  <c r="T435" i="3"/>
  <c r="S435" i="3"/>
  <c r="AA403" i="3"/>
  <c r="Z403" i="3"/>
  <c r="Y403" i="3"/>
  <c r="W403" i="3"/>
  <c r="V403" i="3"/>
  <c r="X403" i="3"/>
  <c r="U403" i="3"/>
  <c r="T403" i="3"/>
  <c r="S403" i="3"/>
  <c r="AA371" i="3"/>
  <c r="Z371" i="3"/>
  <c r="Y371" i="3"/>
  <c r="W371" i="3"/>
  <c r="V371" i="3"/>
  <c r="X371" i="3"/>
  <c r="U371" i="3"/>
  <c r="T371" i="3"/>
  <c r="S371" i="3"/>
  <c r="AA339" i="3"/>
  <c r="Z339" i="3"/>
  <c r="Y339" i="3"/>
  <c r="W339" i="3"/>
  <c r="V339" i="3"/>
  <c r="X339" i="3"/>
  <c r="U339" i="3"/>
  <c r="T339" i="3"/>
  <c r="S339" i="3"/>
  <c r="AA307" i="3"/>
  <c r="Z307" i="3"/>
  <c r="Y307" i="3"/>
  <c r="W307" i="3"/>
  <c r="V307" i="3"/>
  <c r="X307" i="3"/>
  <c r="U307" i="3"/>
  <c r="T307" i="3"/>
  <c r="S307" i="3"/>
  <c r="AA275" i="3"/>
  <c r="Z275" i="3"/>
  <c r="Y275" i="3"/>
  <c r="W275" i="3"/>
  <c r="V275" i="3"/>
  <c r="X275" i="3"/>
  <c r="U275" i="3"/>
  <c r="T275" i="3"/>
  <c r="S275" i="3"/>
  <c r="AA742" i="3"/>
  <c r="Z742" i="3"/>
  <c r="Y742" i="3"/>
  <c r="W742" i="3"/>
  <c r="V742" i="3"/>
  <c r="X742" i="3"/>
  <c r="U742" i="3"/>
  <c r="T742" i="3"/>
  <c r="S742" i="3"/>
  <c r="AA710" i="3"/>
  <c r="Z710" i="3"/>
  <c r="Y710" i="3"/>
  <c r="W710" i="3"/>
  <c r="V710" i="3"/>
  <c r="X710" i="3"/>
  <c r="U710" i="3"/>
  <c r="T710" i="3"/>
  <c r="S710" i="3"/>
  <c r="AA678" i="3"/>
  <c r="Z678" i="3"/>
  <c r="Y678" i="3"/>
  <c r="W678" i="3"/>
  <c r="V678" i="3"/>
  <c r="X678" i="3"/>
  <c r="U678" i="3"/>
  <c r="T678" i="3"/>
  <c r="S678" i="3"/>
  <c r="AA646" i="3"/>
  <c r="Z646" i="3"/>
  <c r="Y646" i="3"/>
  <c r="W646" i="3"/>
  <c r="V646" i="3"/>
  <c r="X646" i="3"/>
  <c r="U646" i="3"/>
  <c r="T646" i="3"/>
  <c r="S646" i="3"/>
  <c r="AA614" i="3"/>
  <c r="Z614" i="3"/>
  <c r="Y614" i="3"/>
  <c r="W614" i="3"/>
  <c r="V614" i="3"/>
  <c r="X614" i="3"/>
  <c r="U614" i="3"/>
  <c r="T614" i="3"/>
  <c r="S614" i="3"/>
  <c r="AA582" i="3"/>
  <c r="Z582" i="3"/>
  <c r="Y582" i="3"/>
  <c r="W582" i="3"/>
  <c r="V582" i="3"/>
  <c r="X582" i="3"/>
  <c r="U582" i="3"/>
  <c r="T582" i="3"/>
  <c r="S582" i="3"/>
  <c r="AA550" i="3"/>
  <c r="Z550" i="3"/>
  <c r="Y550" i="3"/>
  <c r="W550" i="3"/>
  <c r="V550" i="3"/>
  <c r="X550" i="3"/>
  <c r="U550" i="3"/>
  <c r="T550" i="3"/>
  <c r="S550" i="3"/>
  <c r="AA518" i="3"/>
  <c r="Z518" i="3"/>
  <c r="Y518" i="3"/>
  <c r="W518" i="3"/>
  <c r="V518" i="3"/>
  <c r="X518" i="3"/>
  <c r="U518" i="3"/>
  <c r="T518" i="3"/>
  <c r="S518" i="3"/>
  <c r="AA486" i="3"/>
  <c r="Z486" i="3"/>
  <c r="Y486" i="3"/>
  <c r="W486" i="3"/>
  <c r="V486" i="3"/>
  <c r="X486" i="3"/>
  <c r="U486" i="3"/>
  <c r="T486" i="3"/>
  <c r="S486" i="3"/>
  <c r="AA454" i="3"/>
  <c r="Z454" i="3"/>
  <c r="Y454" i="3"/>
  <c r="W454" i="3"/>
  <c r="X454" i="3"/>
  <c r="U454" i="3"/>
  <c r="V454" i="3"/>
  <c r="T454" i="3"/>
  <c r="S454" i="3"/>
  <c r="AA406" i="3"/>
  <c r="Z406" i="3"/>
  <c r="Y406" i="3"/>
  <c r="W406" i="3"/>
  <c r="U406" i="3"/>
  <c r="V406" i="3"/>
  <c r="X406" i="3"/>
  <c r="T406" i="3"/>
  <c r="S406" i="3"/>
  <c r="AA342" i="3"/>
  <c r="Z342" i="3"/>
  <c r="W342" i="3"/>
  <c r="Y342" i="3"/>
  <c r="X342" i="3"/>
  <c r="U342" i="3"/>
  <c r="V342" i="3"/>
  <c r="T342" i="3"/>
  <c r="S342" i="3"/>
  <c r="AA278" i="3"/>
  <c r="Z278" i="3"/>
  <c r="W278" i="3"/>
  <c r="Y278" i="3"/>
  <c r="X278" i="3"/>
  <c r="U278" i="3"/>
  <c r="V278" i="3"/>
  <c r="T278" i="3"/>
  <c r="S278" i="3"/>
  <c r="AA721" i="3"/>
  <c r="Z721" i="3"/>
  <c r="W721" i="3"/>
  <c r="Y721" i="3"/>
  <c r="X721" i="3"/>
  <c r="U721" i="3"/>
  <c r="V721" i="3"/>
  <c r="T721" i="3"/>
  <c r="S721" i="3"/>
  <c r="AA657" i="3"/>
  <c r="Z657" i="3"/>
  <c r="Y657" i="3"/>
  <c r="W657" i="3"/>
  <c r="U657" i="3"/>
  <c r="X657" i="3"/>
  <c r="V657" i="3"/>
  <c r="T657" i="3"/>
  <c r="S657" i="3"/>
  <c r="AA589" i="3"/>
  <c r="Z589" i="3"/>
  <c r="Y589" i="3"/>
  <c r="X589" i="3"/>
  <c r="W589" i="3"/>
  <c r="V589" i="3"/>
  <c r="U589" i="3"/>
  <c r="T589" i="3"/>
  <c r="S589" i="3"/>
  <c r="AA461" i="3"/>
  <c r="Z461" i="3"/>
  <c r="Y461" i="3"/>
  <c r="X461" i="3"/>
  <c r="W461" i="3"/>
  <c r="V461" i="3"/>
  <c r="U461" i="3"/>
  <c r="T461" i="3"/>
  <c r="S461" i="3"/>
  <c r="AA333" i="3"/>
  <c r="Z333" i="3"/>
  <c r="Y333" i="3"/>
  <c r="X333" i="3"/>
  <c r="W333" i="3"/>
  <c r="V333" i="3"/>
  <c r="U333" i="3"/>
  <c r="T333" i="3"/>
  <c r="S333" i="3"/>
  <c r="AA712" i="3"/>
  <c r="Z712" i="3"/>
  <c r="Y712" i="3"/>
  <c r="X712" i="3"/>
  <c r="W712" i="3"/>
  <c r="V712" i="3"/>
  <c r="U712" i="3"/>
  <c r="T712" i="3"/>
  <c r="S712" i="3"/>
  <c r="AA584" i="3"/>
  <c r="Z584" i="3"/>
  <c r="Y584" i="3"/>
  <c r="X584" i="3"/>
  <c r="W584" i="3"/>
  <c r="V584" i="3"/>
  <c r="U584" i="3"/>
  <c r="T584" i="3"/>
  <c r="S584" i="3"/>
  <c r="AA456" i="3"/>
  <c r="Z456" i="3"/>
  <c r="Y456" i="3"/>
  <c r="X456" i="3"/>
  <c r="W456" i="3"/>
  <c r="V456" i="3"/>
  <c r="U456" i="3"/>
  <c r="T456" i="3"/>
  <c r="S456" i="3"/>
  <c r="AA328" i="3"/>
  <c r="Z328" i="3"/>
  <c r="Y328" i="3"/>
  <c r="X328" i="3"/>
  <c r="W328" i="3"/>
  <c r="V328" i="3"/>
  <c r="U328" i="3"/>
  <c r="T328" i="3"/>
  <c r="S328" i="3"/>
  <c r="AA942" i="3"/>
  <c r="Z942" i="3"/>
  <c r="Y942" i="3"/>
  <c r="X942" i="3"/>
  <c r="V942" i="3"/>
  <c r="W942" i="3"/>
  <c r="U942" i="3"/>
  <c r="T942" i="3"/>
  <c r="S942" i="3"/>
  <c r="AA926" i="3"/>
  <c r="Y926" i="3"/>
  <c r="Z926" i="3"/>
  <c r="X926" i="3"/>
  <c r="V926" i="3"/>
  <c r="U926" i="3"/>
  <c r="T926" i="3"/>
  <c r="W926" i="3"/>
  <c r="S926" i="3"/>
  <c r="AA910" i="3"/>
  <c r="Z910" i="3"/>
  <c r="Y910" i="3"/>
  <c r="X910" i="3"/>
  <c r="W910" i="3"/>
  <c r="V910" i="3"/>
  <c r="U910" i="3"/>
  <c r="T910" i="3"/>
  <c r="S910" i="3"/>
  <c r="AA894" i="3"/>
  <c r="Y894" i="3"/>
  <c r="Z894" i="3"/>
  <c r="X894" i="3"/>
  <c r="W894" i="3"/>
  <c r="U894" i="3"/>
  <c r="T894" i="3"/>
  <c r="V894" i="3"/>
  <c r="S894" i="3"/>
  <c r="AA878" i="3"/>
  <c r="Z878" i="3"/>
  <c r="Y878" i="3"/>
  <c r="X878" i="3"/>
  <c r="V878" i="3"/>
  <c r="W878" i="3"/>
  <c r="U878" i="3"/>
  <c r="T878" i="3"/>
  <c r="S878" i="3"/>
  <c r="AA862" i="3"/>
  <c r="Y862" i="3"/>
  <c r="Z862" i="3"/>
  <c r="X862" i="3"/>
  <c r="V862" i="3"/>
  <c r="U862" i="3"/>
  <c r="T862" i="3"/>
  <c r="W862" i="3"/>
  <c r="S862" i="3"/>
  <c r="AA846" i="3"/>
  <c r="Z846" i="3"/>
  <c r="Y846" i="3"/>
  <c r="X846" i="3"/>
  <c r="W846" i="3"/>
  <c r="V846" i="3"/>
  <c r="U846" i="3"/>
  <c r="T846" i="3"/>
  <c r="S846" i="3"/>
  <c r="AA830" i="3"/>
  <c r="Y830" i="3"/>
  <c r="Z830" i="3"/>
  <c r="X830" i="3"/>
  <c r="W830" i="3"/>
  <c r="U830" i="3"/>
  <c r="T830" i="3"/>
  <c r="V830" i="3"/>
  <c r="S830" i="3"/>
  <c r="AA814" i="3"/>
  <c r="Z814" i="3"/>
  <c r="Y814" i="3"/>
  <c r="X814" i="3"/>
  <c r="V814" i="3"/>
  <c r="W814" i="3"/>
  <c r="U814" i="3"/>
  <c r="T814" i="3"/>
  <c r="S814" i="3"/>
  <c r="AA798" i="3"/>
  <c r="Y798" i="3"/>
  <c r="Z798" i="3"/>
  <c r="X798" i="3"/>
  <c r="V798" i="3"/>
  <c r="U798" i="3"/>
  <c r="T798" i="3"/>
  <c r="W798" i="3"/>
  <c r="S798" i="3"/>
  <c r="AA782" i="3"/>
  <c r="Z782" i="3"/>
  <c r="Y782" i="3"/>
  <c r="X782" i="3"/>
  <c r="W782" i="3"/>
  <c r="V782" i="3"/>
  <c r="U782" i="3"/>
  <c r="T782" i="3"/>
  <c r="S782" i="3"/>
  <c r="AA766" i="3"/>
  <c r="Y766" i="3"/>
  <c r="Z766" i="3"/>
  <c r="X766" i="3"/>
  <c r="W766" i="3"/>
  <c r="U766" i="3"/>
  <c r="T766" i="3"/>
  <c r="V766" i="3"/>
  <c r="S766" i="3"/>
  <c r="AA1257" i="3"/>
  <c r="Z1257" i="3"/>
  <c r="Y1257" i="3"/>
  <c r="X1257" i="3"/>
  <c r="V1257" i="3"/>
  <c r="W1257" i="3"/>
  <c r="U1257" i="3"/>
  <c r="T1257" i="3"/>
  <c r="S1257" i="3"/>
  <c r="AA1241" i="3"/>
  <c r="Y1241" i="3"/>
  <c r="Z1241" i="3"/>
  <c r="X1241" i="3"/>
  <c r="V1241" i="3"/>
  <c r="U1241" i="3"/>
  <c r="T1241" i="3"/>
  <c r="W1241" i="3"/>
  <c r="S1241" i="3"/>
  <c r="AA1225" i="3"/>
  <c r="Z1225" i="3"/>
  <c r="Y1225" i="3"/>
  <c r="X1225" i="3"/>
  <c r="W1225" i="3"/>
  <c r="V1225" i="3"/>
  <c r="U1225" i="3"/>
  <c r="T1225" i="3"/>
  <c r="S1225" i="3"/>
  <c r="AA1209" i="3"/>
  <c r="Y1209" i="3"/>
  <c r="Z1209" i="3"/>
  <c r="X1209" i="3"/>
  <c r="W1209" i="3"/>
  <c r="U1209" i="3"/>
  <c r="T1209" i="3"/>
  <c r="V1209" i="3"/>
  <c r="S1209" i="3"/>
  <c r="AA1193" i="3"/>
  <c r="Z1193" i="3"/>
  <c r="Y1193" i="3"/>
  <c r="X1193" i="3"/>
  <c r="V1193" i="3"/>
  <c r="W1193" i="3"/>
  <c r="U1193" i="3"/>
  <c r="T1193" i="3"/>
  <c r="S1193" i="3"/>
  <c r="AA1177" i="3"/>
  <c r="Y1177" i="3"/>
  <c r="Z1177" i="3"/>
  <c r="X1177" i="3"/>
  <c r="V1177" i="3"/>
  <c r="U1177" i="3"/>
  <c r="T1177" i="3"/>
  <c r="W1177" i="3"/>
  <c r="S1177" i="3"/>
  <c r="AA1161" i="3"/>
  <c r="Z1161" i="3"/>
  <c r="Y1161" i="3"/>
  <c r="X1161" i="3"/>
  <c r="W1161" i="3"/>
  <c r="V1161" i="3"/>
  <c r="U1161" i="3"/>
  <c r="T1161" i="3"/>
  <c r="S1161" i="3"/>
  <c r="AA1145" i="3"/>
  <c r="Y1145" i="3"/>
  <c r="Z1145" i="3"/>
  <c r="X1145" i="3"/>
  <c r="W1145" i="3"/>
  <c r="U1145" i="3"/>
  <c r="T1145" i="3"/>
  <c r="V1145" i="3"/>
  <c r="S1145" i="3"/>
  <c r="AA1129" i="3"/>
  <c r="Z1129" i="3"/>
  <c r="Y1129" i="3"/>
  <c r="X1129" i="3"/>
  <c r="V1129" i="3"/>
  <c r="W1129" i="3"/>
  <c r="U1129" i="3"/>
  <c r="T1129" i="3"/>
  <c r="S1129" i="3"/>
  <c r="AA1113" i="3"/>
  <c r="Y1113" i="3"/>
  <c r="Z1113" i="3"/>
  <c r="X1113" i="3"/>
  <c r="V1113" i="3"/>
  <c r="U1113" i="3"/>
  <c r="T1113" i="3"/>
  <c r="W1113" i="3"/>
  <c r="S1113" i="3"/>
  <c r="AA1097" i="3"/>
  <c r="Z1097" i="3"/>
  <c r="Y1097" i="3"/>
  <c r="X1097" i="3"/>
  <c r="W1097" i="3"/>
  <c r="V1097" i="3"/>
  <c r="U1097" i="3"/>
  <c r="T1097" i="3"/>
  <c r="S1097" i="3"/>
  <c r="AA1081" i="3"/>
  <c r="Y1081" i="3"/>
  <c r="Z1081" i="3"/>
  <c r="X1081" i="3"/>
  <c r="W1081" i="3"/>
  <c r="U1081" i="3"/>
  <c r="T1081" i="3"/>
  <c r="V1081" i="3"/>
  <c r="S1081" i="3"/>
  <c r="AA1065" i="3"/>
  <c r="Z1065" i="3"/>
  <c r="Y1065" i="3"/>
  <c r="X1065" i="3"/>
  <c r="V1065" i="3"/>
  <c r="W1065" i="3"/>
  <c r="U1065" i="3"/>
  <c r="T1065" i="3"/>
  <c r="S1065" i="3"/>
  <c r="AA1049" i="3"/>
  <c r="Y1049" i="3"/>
  <c r="Z1049" i="3"/>
  <c r="X1049" i="3"/>
  <c r="V1049" i="3"/>
  <c r="U1049" i="3"/>
  <c r="T1049" i="3"/>
  <c r="W1049" i="3"/>
  <c r="S1049" i="3"/>
  <c r="AA1033" i="3"/>
  <c r="Z1033" i="3"/>
  <c r="Y1033" i="3"/>
  <c r="X1033" i="3"/>
  <c r="W1033" i="3"/>
  <c r="V1033" i="3"/>
  <c r="U1033" i="3"/>
  <c r="T1033" i="3"/>
  <c r="S1033" i="3"/>
  <c r="AA1017" i="3"/>
  <c r="Y1017" i="3"/>
  <c r="Z1017" i="3"/>
  <c r="X1017" i="3"/>
  <c r="W1017" i="3"/>
  <c r="U1017" i="3"/>
  <c r="T1017" i="3"/>
  <c r="V1017" i="3"/>
  <c r="S1017" i="3"/>
  <c r="AA1001" i="3"/>
  <c r="Z1001" i="3"/>
  <c r="Y1001" i="3"/>
  <c r="X1001" i="3"/>
  <c r="V1001" i="3"/>
  <c r="W1001" i="3"/>
  <c r="U1001" i="3"/>
  <c r="T1001" i="3"/>
  <c r="S1001" i="3"/>
  <c r="AA985" i="3"/>
  <c r="Y985" i="3"/>
  <c r="Z985" i="3"/>
  <c r="X985" i="3"/>
  <c r="V985" i="3"/>
  <c r="U985" i="3"/>
  <c r="T985" i="3"/>
  <c r="W985" i="3"/>
  <c r="S985" i="3"/>
  <c r="AA969" i="3"/>
  <c r="Z969" i="3"/>
  <c r="Y969" i="3"/>
  <c r="X969" i="3"/>
  <c r="W969" i="3"/>
  <c r="V969" i="3"/>
  <c r="U969" i="3"/>
  <c r="T969" i="3"/>
  <c r="S969" i="3"/>
  <c r="AA953" i="3"/>
  <c r="Y953" i="3"/>
  <c r="Z953" i="3"/>
  <c r="X953" i="3"/>
  <c r="W953" i="3"/>
  <c r="U953" i="3"/>
  <c r="T953" i="3"/>
  <c r="V953" i="3"/>
  <c r="S953" i="3"/>
  <c r="AA937" i="3"/>
  <c r="Z937" i="3"/>
  <c r="Y937" i="3"/>
  <c r="X937" i="3"/>
  <c r="V937" i="3"/>
  <c r="W937" i="3"/>
  <c r="U937" i="3"/>
  <c r="S937" i="3"/>
  <c r="T937" i="3"/>
  <c r="AA921" i="3"/>
  <c r="Y921" i="3"/>
  <c r="Z921" i="3"/>
  <c r="X921" i="3"/>
  <c r="V921" i="3"/>
  <c r="U921" i="3"/>
  <c r="W921" i="3"/>
  <c r="S921" i="3"/>
  <c r="T921" i="3"/>
  <c r="AA905" i="3"/>
  <c r="Z905" i="3"/>
  <c r="Y905" i="3"/>
  <c r="X905" i="3"/>
  <c r="W905" i="3"/>
  <c r="V905" i="3"/>
  <c r="U905" i="3"/>
  <c r="T905" i="3"/>
  <c r="S905" i="3"/>
  <c r="AA889" i="3"/>
  <c r="Y889" i="3"/>
  <c r="Z889" i="3"/>
  <c r="X889" i="3"/>
  <c r="W889" i="3"/>
  <c r="U889" i="3"/>
  <c r="V889" i="3"/>
  <c r="T889" i="3"/>
  <c r="S889" i="3"/>
  <c r="AA873" i="3"/>
  <c r="Z873" i="3"/>
  <c r="Y873" i="3"/>
  <c r="X873" i="3"/>
  <c r="V873" i="3"/>
  <c r="W873" i="3"/>
  <c r="U873" i="3"/>
  <c r="S873" i="3"/>
  <c r="T873" i="3"/>
  <c r="AA857" i="3"/>
  <c r="Y857" i="3"/>
  <c r="Z857" i="3"/>
  <c r="X857" i="3"/>
  <c r="V857" i="3"/>
  <c r="U857" i="3"/>
  <c r="W857" i="3"/>
  <c r="S857" i="3"/>
  <c r="T857" i="3"/>
  <c r="AA841" i="3"/>
  <c r="Z841" i="3"/>
  <c r="Y841" i="3"/>
  <c r="X841" i="3"/>
  <c r="W841" i="3"/>
  <c r="V841" i="3"/>
  <c r="U841" i="3"/>
  <c r="T841" i="3"/>
  <c r="S841" i="3"/>
  <c r="AA825" i="3"/>
  <c r="Z825" i="3"/>
  <c r="Y825" i="3"/>
  <c r="X825" i="3"/>
  <c r="W825" i="3"/>
  <c r="U825" i="3"/>
  <c r="V825" i="3"/>
  <c r="T825" i="3"/>
  <c r="S825" i="3"/>
  <c r="AA809" i="3"/>
  <c r="Z809" i="3"/>
  <c r="Y809" i="3"/>
  <c r="X809" i="3"/>
  <c r="V809" i="3"/>
  <c r="W809" i="3"/>
  <c r="U809" i="3"/>
  <c r="S809" i="3"/>
  <c r="T809" i="3"/>
  <c r="AA793" i="3"/>
  <c r="Z793" i="3"/>
  <c r="Y793" i="3"/>
  <c r="X793" i="3"/>
  <c r="V793" i="3"/>
  <c r="U793" i="3"/>
  <c r="W793" i="3"/>
  <c r="S793" i="3"/>
  <c r="T793" i="3"/>
  <c r="AA777" i="3"/>
  <c r="Z777" i="3"/>
  <c r="Y777" i="3"/>
  <c r="X777" i="3"/>
  <c r="W777" i="3"/>
  <c r="V777" i="3"/>
  <c r="U777" i="3"/>
  <c r="T777" i="3"/>
  <c r="S777" i="3"/>
  <c r="AA1272" i="3"/>
  <c r="Z1272" i="3"/>
  <c r="Y1272" i="3"/>
  <c r="X1272" i="3"/>
  <c r="W1272" i="3"/>
  <c r="U1272" i="3"/>
  <c r="V1272" i="3"/>
  <c r="T1272" i="3"/>
  <c r="S1272" i="3"/>
  <c r="AA1256" i="3"/>
  <c r="Z1256" i="3"/>
  <c r="Y1256" i="3"/>
  <c r="X1256" i="3"/>
  <c r="V1256" i="3"/>
  <c r="W1256" i="3"/>
  <c r="U1256" i="3"/>
  <c r="S1256" i="3"/>
  <c r="T1256" i="3"/>
  <c r="AA1240" i="3"/>
  <c r="Z1240" i="3"/>
  <c r="Y1240" i="3"/>
  <c r="X1240" i="3"/>
  <c r="V1240" i="3"/>
  <c r="U1240" i="3"/>
  <c r="W1240" i="3"/>
  <c r="S1240" i="3"/>
  <c r="T1240" i="3"/>
  <c r="AA1224" i="3"/>
  <c r="Z1224" i="3"/>
  <c r="Y1224" i="3"/>
  <c r="X1224" i="3"/>
  <c r="W1224" i="3"/>
  <c r="V1224" i="3"/>
  <c r="U1224" i="3"/>
  <c r="T1224" i="3"/>
  <c r="S1224" i="3"/>
  <c r="AA1208" i="3"/>
  <c r="Z1208" i="3"/>
  <c r="Y1208" i="3"/>
  <c r="X1208" i="3"/>
  <c r="W1208" i="3"/>
  <c r="U1208" i="3"/>
  <c r="V1208" i="3"/>
  <c r="T1208" i="3"/>
  <c r="S1208" i="3"/>
  <c r="AA1192" i="3"/>
  <c r="Z1192" i="3"/>
  <c r="Y1192" i="3"/>
  <c r="X1192" i="3"/>
  <c r="V1192" i="3"/>
  <c r="W1192" i="3"/>
  <c r="U1192" i="3"/>
  <c r="S1192" i="3"/>
  <c r="T1192" i="3"/>
  <c r="AA1176" i="3"/>
  <c r="Z1176" i="3"/>
  <c r="Y1176" i="3"/>
  <c r="X1176" i="3"/>
  <c r="V1176" i="3"/>
  <c r="U1176" i="3"/>
  <c r="W1176" i="3"/>
  <c r="S1176" i="3"/>
  <c r="T1176" i="3"/>
  <c r="AA1160" i="3"/>
  <c r="Z1160" i="3"/>
  <c r="Y1160" i="3"/>
  <c r="X1160" i="3"/>
  <c r="W1160" i="3"/>
  <c r="V1160" i="3"/>
  <c r="U1160" i="3"/>
  <c r="T1160" i="3"/>
  <c r="S1160" i="3"/>
  <c r="AA1144" i="3"/>
  <c r="Z1144" i="3"/>
  <c r="Y1144" i="3"/>
  <c r="X1144" i="3"/>
  <c r="W1144" i="3"/>
  <c r="U1144" i="3"/>
  <c r="V1144" i="3"/>
  <c r="T1144" i="3"/>
  <c r="S1144" i="3"/>
  <c r="AA1128" i="3"/>
  <c r="Z1128" i="3"/>
  <c r="Y1128" i="3"/>
  <c r="X1128" i="3"/>
  <c r="V1128" i="3"/>
  <c r="W1128" i="3"/>
  <c r="U1128" i="3"/>
  <c r="S1128" i="3"/>
  <c r="T1128" i="3"/>
  <c r="AA1112" i="3"/>
  <c r="Z1112" i="3"/>
  <c r="Y1112" i="3"/>
  <c r="X1112" i="3"/>
  <c r="V1112" i="3"/>
  <c r="U1112" i="3"/>
  <c r="W1112" i="3"/>
  <c r="S1112" i="3"/>
  <c r="T1112" i="3"/>
  <c r="AA1096" i="3"/>
  <c r="Z1096" i="3"/>
  <c r="Y1096" i="3"/>
  <c r="X1096" i="3"/>
  <c r="W1096" i="3"/>
  <c r="V1096" i="3"/>
  <c r="U1096" i="3"/>
  <c r="T1096" i="3"/>
  <c r="S1096" i="3"/>
  <c r="AA1080" i="3"/>
  <c r="Z1080" i="3"/>
  <c r="Y1080" i="3"/>
  <c r="X1080" i="3"/>
  <c r="W1080" i="3"/>
  <c r="U1080" i="3"/>
  <c r="V1080" i="3"/>
  <c r="T1080" i="3"/>
  <c r="S1080" i="3"/>
  <c r="AA1064" i="3"/>
  <c r="Z1064" i="3"/>
  <c r="Y1064" i="3"/>
  <c r="X1064" i="3"/>
  <c r="V1064" i="3"/>
  <c r="W1064" i="3"/>
  <c r="U1064" i="3"/>
  <c r="S1064" i="3"/>
  <c r="T1064" i="3"/>
  <c r="AA1048" i="3"/>
  <c r="Z1048" i="3"/>
  <c r="Y1048" i="3"/>
  <c r="X1048" i="3"/>
  <c r="V1048" i="3"/>
  <c r="U1048" i="3"/>
  <c r="W1048" i="3"/>
  <c r="S1048" i="3"/>
  <c r="T1048" i="3"/>
  <c r="AA1032" i="3"/>
  <c r="Z1032" i="3"/>
  <c r="Y1032" i="3"/>
  <c r="X1032" i="3"/>
  <c r="W1032" i="3"/>
  <c r="V1032" i="3"/>
  <c r="U1032" i="3"/>
  <c r="T1032" i="3"/>
  <c r="S1032" i="3"/>
  <c r="AA1016" i="3"/>
  <c r="Z1016" i="3"/>
  <c r="Y1016" i="3"/>
  <c r="X1016" i="3"/>
  <c r="W1016" i="3"/>
  <c r="V1016" i="3"/>
  <c r="U1016" i="3"/>
  <c r="T1016" i="3"/>
  <c r="S1016" i="3"/>
  <c r="AA1000" i="3"/>
  <c r="Z1000" i="3"/>
  <c r="Y1000" i="3"/>
  <c r="X1000" i="3"/>
  <c r="V1000" i="3"/>
  <c r="W1000" i="3"/>
  <c r="U1000" i="3"/>
  <c r="S1000" i="3"/>
  <c r="T1000" i="3"/>
  <c r="AA984" i="3"/>
  <c r="Z984" i="3"/>
  <c r="Y984" i="3"/>
  <c r="X984" i="3"/>
  <c r="V984" i="3"/>
  <c r="U984" i="3"/>
  <c r="W984" i="3"/>
  <c r="S984" i="3"/>
  <c r="T984" i="3"/>
  <c r="AA968" i="3"/>
  <c r="Z968" i="3"/>
  <c r="Y968" i="3"/>
  <c r="X968" i="3"/>
  <c r="W968" i="3"/>
  <c r="V968" i="3"/>
  <c r="U968" i="3"/>
  <c r="T968" i="3"/>
  <c r="S968" i="3"/>
  <c r="AA952" i="3"/>
  <c r="Z952" i="3"/>
  <c r="Y952" i="3"/>
  <c r="X952" i="3"/>
  <c r="W952" i="3"/>
  <c r="V952" i="3"/>
  <c r="U952" i="3"/>
  <c r="T952" i="3"/>
  <c r="S952" i="3"/>
  <c r="AA936" i="3"/>
  <c r="Z936" i="3"/>
  <c r="Y936" i="3"/>
  <c r="X936" i="3"/>
  <c r="V936" i="3"/>
  <c r="W936" i="3"/>
  <c r="U936" i="3"/>
  <c r="S936" i="3"/>
  <c r="T936" i="3"/>
  <c r="AA920" i="3"/>
  <c r="Z920" i="3"/>
  <c r="Y920" i="3"/>
  <c r="X920" i="3"/>
  <c r="V920" i="3"/>
  <c r="U920" i="3"/>
  <c r="W920" i="3"/>
  <c r="S920" i="3"/>
  <c r="T920" i="3"/>
  <c r="AA904" i="3"/>
  <c r="Y904" i="3"/>
  <c r="Z904" i="3"/>
  <c r="X904" i="3"/>
  <c r="W904" i="3"/>
  <c r="V904" i="3"/>
  <c r="U904" i="3"/>
  <c r="T904" i="3"/>
  <c r="S904" i="3"/>
  <c r="AA888" i="3"/>
  <c r="Z888" i="3"/>
  <c r="Y888" i="3"/>
  <c r="X888" i="3"/>
  <c r="W888" i="3"/>
  <c r="V888" i="3"/>
  <c r="U888" i="3"/>
  <c r="S888" i="3"/>
  <c r="T888" i="3"/>
  <c r="AA872" i="3"/>
  <c r="Z872" i="3"/>
  <c r="Y872" i="3"/>
  <c r="X872" i="3"/>
  <c r="V872" i="3"/>
  <c r="W872" i="3"/>
  <c r="U872" i="3"/>
  <c r="T872" i="3"/>
  <c r="S872" i="3"/>
  <c r="AA856" i="3"/>
  <c r="Z856" i="3"/>
  <c r="Y856" i="3"/>
  <c r="X856" i="3"/>
  <c r="V856" i="3"/>
  <c r="U856" i="3"/>
  <c r="W856" i="3"/>
  <c r="S856" i="3"/>
  <c r="T856" i="3"/>
  <c r="AA840" i="3"/>
  <c r="Z840" i="3"/>
  <c r="Y840" i="3"/>
  <c r="X840" i="3"/>
  <c r="W840" i="3"/>
  <c r="V840" i="3"/>
  <c r="U840" i="3"/>
  <c r="T840" i="3"/>
  <c r="S840" i="3"/>
  <c r="AA824" i="3"/>
  <c r="Z824" i="3"/>
  <c r="Y824" i="3"/>
  <c r="X824" i="3"/>
  <c r="W824" i="3"/>
  <c r="V824" i="3"/>
  <c r="U824" i="3"/>
  <c r="S824" i="3"/>
  <c r="T824" i="3"/>
  <c r="AA808" i="3"/>
  <c r="Z808" i="3"/>
  <c r="Y808" i="3"/>
  <c r="X808" i="3"/>
  <c r="V808" i="3"/>
  <c r="W808" i="3"/>
  <c r="U808" i="3"/>
  <c r="T808" i="3"/>
  <c r="S808" i="3"/>
  <c r="AA792" i="3"/>
  <c r="Z792" i="3"/>
  <c r="Y792" i="3"/>
  <c r="X792" i="3"/>
  <c r="V792" i="3"/>
  <c r="U792" i="3"/>
  <c r="W792" i="3"/>
  <c r="S792" i="3"/>
  <c r="T792" i="3"/>
  <c r="AA776" i="3"/>
  <c r="Y776" i="3"/>
  <c r="X776" i="3"/>
  <c r="W776" i="3"/>
  <c r="V776" i="3"/>
  <c r="Z776" i="3"/>
  <c r="U776" i="3"/>
  <c r="T776" i="3"/>
  <c r="S776" i="3"/>
  <c r="AA759" i="3"/>
  <c r="Z759" i="3"/>
  <c r="Y759" i="3"/>
  <c r="X759" i="3"/>
  <c r="W759" i="3"/>
  <c r="V759" i="3"/>
  <c r="U759" i="3"/>
  <c r="S759" i="3"/>
  <c r="T759" i="3"/>
  <c r="AA743" i="3"/>
  <c r="Z743" i="3"/>
  <c r="Y743" i="3"/>
  <c r="X743" i="3"/>
  <c r="V743" i="3"/>
  <c r="W743" i="3"/>
  <c r="U743" i="3"/>
  <c r="T743" i="3"/>
  <c r="S743" i="3"/>
  <c r="AA727" i="3"/>
  <c r="Z727" i="3"/>
  <c r="Y727" i="3"/>
  <c r="X727" i="3"/>
  <c r="V727" i="3"/>
  <c r="U727" i="3"/>
  <c r="W727" i="3"/>
  <c r="S727" i="3"/>
  <c r="T727" i="3"/>
  <c r="AA711" i="3"/>
  <c r="Z711" i="3"/>
  <c r="Y711" i="3"/>
  <c r="X711" i="3"/>
  <c r="W711" i="3"/>
  <c r="V711" i="3"/>
  <c r="U711" i="3"/>
  <c r="T711" i="3"/>
  <c r="S711" i="3"/>
  <c r="AA695" i="3"/>
  <c r="Z695" i="3"/>
  <c r="Y695" i="3"/>
  <c r="X695" i="3"/>
  <c r="W695" i="3"/>
  <c r="V695" i="3"/>
  <c r="U695" i="3"/>
  <c r="S695" i="3"/>
  <c r="T695" i="3"/>
  <c r="AA679" i="3"/>
  <c r="Z679" i="3"/>
  <c r="Y679" i="3"/>
  <c r="X679" i="3"/>
  <c r="V679" i="3"/>
  <c r="W679" i="3"/>
  <c r="U679" i="3"/>
  <c r="T679" i="3"/>
  <c r="S679" i="3"/>
  <c r="AA663" i="3"/>
  <c r="Z663" i="3"/>
  <c r="Y663" i="3"/>
  <c r="X663" i="3"/>
  <c r="V663" i="3"/>
  <c r="U663" i="3"/>
  <c r="W663" i="3"/>
  <c r="S663" i="3"/>
  <c r="T663" i="3"/>
  <c r="AA647" i="3"/>
  <c r="Y647" i="3"/>
  <c r="Z647" i="3"/>
  <c r="X647" i="3"/>
  <c r="W647" i="3"/>
  <c r="V647" i="3"/>
  <c r="U647" i="3"/>
  <c r="T647" i="3"/>
  <c r="S647" i="3"/>
  <c r="AA631" i="3"/>
  <c r="Z631" i="3"/>
  <c r="Y631" i="3"/>
  <c r="X631" i="3"/>
  <c r="W631" i="3"/>
  <c r="V631" i="3"/>
  <c r="U631" i="3"/>
  <c r="S631" i="3"/>
  <c r="T631" i="3"/>
  <c r="AA615" i="3"/>
  <c r="Z615" i="3"/>
  <c r="Y615" i="3"/>
  <c r="X615" i="3"/>
  <c r="V615" i="3"/>
  <c r="W615" i="3"/>
  <c r="U615" i="3"/>
  <c r="T615" i="3"/>
  <c r="S615" i="3"/>
  <c r="AA583" i="3"/>
  <c r="Z583" i="3"/>
  <c r="Y583" i="3"/>
  <c r="X583" i="3"/>
  <c r="W583" i="3"/>
  <c r="V583" i="3"/>
  <c r="U583" i="3"/>
  <c r="T583" i="3"/>
  <c r="S583" i="3"/>
  <c r="AA551" i="3"/>
  <c r="Z551" i="3"/>
  <c r="Y551" i="3"/>
  <c r="X551" i="3"/>
  <c r="V551" i="3"/>
  <c r="W551" i="3"/>
  <c r="U551" i="3"/>
  <c r="T551" i="3"/>
  <c r="S551" i="3"/>
  <c r="AA519" i="3"/>
  <c r="Y519" i="3"/>
  <c r="Z519" i="3"/>
  <c r="X519" i="3"/>
  <c r="W519" i="3"/>
  <c r="V519" i="3"/>
  <c r="U519" i="3"/>
  <c r="T519" i="3"/>
  <c r="S519" i="3"/>
  <c r="AA487" i="3"/>
  <c r="Z487" i="3"/>
  <c r="Y487" i="3"/>
  <c r="X487" i="3"/>
  <c r="V487" i="3"/>
  <c r="W487" i="3"/>
  <c r="U487" i="3"/>
  <c r="T487" i="3"/>
  <c r="S487" i="3"/>
  <c r="AA455" i="3"/>
  <c r="Z455" i="3"/>
  <c r="Y455" i="3"/>
  <c r="X455" i="3"/>
  <c r="W455" i="3"/>
  <c r="V455" i="3"/>
  <c r="U455" i="3"/>
  <c r="T455" i="3"/>
  <c r="S455" i="3"/>
  <c r="AA423" i="3"/>
  <c r="Z423" i="3"/>
  <c r="Y423" i="3"/>
  <c r="X423" i="3"/>
  <c r="V423" i="3"/>
  <c r="W423" i="3"/>
  <c r="U423" i="3"/>
  <c r="T423" i="3"/>
  <c r="S423" i="3"/>
  <c r="AA391" i="3"/>
  <c r="Y391" i="3"/>
  <c r="Z391" i="3"/>
  <c r="X391" i="3"/>
  <c r="W391" i="3"/>
  <c r="V391" i="3"/>
  <c r="U391" i="3"/>
  <c r="T391" i="3"/>
  <c r="S391" i="3"/>
  <c r="AA359" i="3"/>
  <c r="Z359" i="3"/>
  <c r="Y359" i="3"/>
  <c r="X359" i="3"/>
  <c r="V359" i="3"/>
  <c r="W359" i="3"/>
  <c r="U359" i="3"/>
  <c r="T359" i="3"/>
  <c r="S359" i="3"/>
  <c r="AA327" i="3"/>
  <c r="Z327" i="3"/>
  <c r="Y327" i="3"/>
  <c r="X327" i="3"/>
  <c r="W327" i="3"/>
  <c r="V327" i="3"/>
  <c r="U327" i="3"/>
  <c r="T327" i="3"/>
  <c r="S327" i="3"/>
  <c r="AA295" i="3"/>
  <c r="Z295" i="3"/>
  <c r="Y295" i="3"/>
  <c r="X295" i="3"/>
  <c r="V295" i="3"/>
  <c r="W295" i="3"/>
  <c r="U295" i="3"/>
  <c r="T295" i="3"/>
  <c r="S295" i="3"/>
  <c r="AA263" i="3"/>
  <c r="Y263" i="3"/>
  <c r="Z263" i="3"/>
  <c r="X263" i="3"/>
  <c r="W263" i="3"/>
  <c r="V263" i="3"/>
  <c r="U263" i="3"/>
  <c r="T263" i="3"/>
  <c r="S263" i="3"/>
  <c r="AA730" i="3"/>
  <c r="Z730" i="3"/>
  <c r="Y730" i="3"/>
  <c r="X730" i="3"/>
  <c r="V730" i="3"/>
  <c r="W730" i="3"/>
  <c r="U730" i="3"/>
  <c r="T730" i="3"/>
  <c r="S730" i="3"/>
  <c r="AA698" i="3"/>
  <c r="Z698" i="3"/>
  <c r="Y698" i="3"/>
  <c r="X698" i="3"/>
  <c r="W698" i="3"/>
  <c r="V698" i="3"/>
  <c r="U698" i="3"/>
  <c r="T698" i="3"/>
  <c r="S698" i="3"/>
  <c r="AA666" i="3"/>
  <c r="Z666" i="3"/>
  <c r="Y666" i="3"/>
  <c r="X666" i="3"/>
  <c r="V666" i="3"/>
  <c r="W666" i="3"/>
  <c r="U666" i="3"/>
  <c r="T666" i="3"/>
  <c r="S666" i="3"/>
  <c r="AA634" i="3"/>
  <c r="Y634" i="3"/>
  <c r="Z634" i="3"/>
  <c r="X634" i="3"/>
  <c r="W634" i="3"/>
  <c r="V634" i="3"/>
  <c r="U634" i="3"/>
  <c r="T634" i="3"/>
  <c r="S634" i="3"/>
  <c r="AA602" i="3"/>
  <c r="Z602" i="3"/>
  <c r="Y602" i="3"/>
  <c r="X602" i="3"/>
  <c r="V602" i="3"/>
  <c r="W602" i="3"/>
  <c r="U602" i="3"/>
  <c r="T602" i="3"/>
  <c r="S602" i="3"/>
  <c r="AA570" i="3"/>
  <c r="Z570" i="3"/>
  <c r="Y570" i="3"/>
  <c r="X570" i="3"/>
  <c r="W570" i="3"/>
  <c r="V570" i="3"/>
  <c r="U570" i="3"/>
  <c r="T570" i="3"/>
  <c r="S570" i="3"/>
  <c r="AA538" i="3"/>
  <c r="Z538" i="3"/>
  <c r="Y538" i="3"/>
  <c r="X538" i="3"/>
  <c r="V538" i="3"/>
  <c r="W538" i="3"/>
  <c r="U538" i="3"/>
  <c r="T538" i="3"/>
  <c r="S538" i="3"/>
  <c r="AA506" i="3"/>
  <c r="Y506" i="3"/>
  <c r="Z506" i="3"/>
  <c r="X506" i="3"/>
  <c r="W506" i="3"/>
  <c r="V506" i="3"/>
  <c r="U506" i="3"/>
  <c r="T506" i="3"/>
  <c r="S506" i="3"/>
  <c r="AA474" i="3"/>
  <c r="Z474" i="3"/>
  <c r="Y474" i="3"/>
  <c r="X474" i="3"/>
  <c r="V474" i="3"/>
  <c r="W474" i="3"/>
  <c r="U474" i="3"/>
  <c r="T474" i="3"/>
  <c r="S474" i="3"/>
  <c r="AA442" i="3"/>
  <c r="Z442" i="3"/>
  <c r="Y442" i="3"/>
  <c r="X442" i="3"/>
  <c r="W442" i="3"/>
  <c r="V442" i="3"/>
  <c r="U442" i="3"/>
  <c r="T442" i="3"/>
  <c r="S442" i="3"/>
  <c r="AA390" i="3"/>
  <c r="Z390" i="3"/>
  <c r="Y390" i="3"/>
  <c r="W390" i="3"/>
  <c r="X390" i="3"/>
  <c r="U390" i="3"/>
  <c r="V390" i="3"/>
  <c r="T390" i="3"/>
  <c r="S390" i="3"/>
  <c r="AA326" i="3"/>
  <c r="Z326" i="3"/>
  <c r="Y326" i="3"/>
  <c r="W326" i="3"/>
  <c r="X326" i="3"/>
  <c r="U326" i="3"/>
  <c r="V326" i="3"/>
  <c r="T326" i="3"/>
  <c r="S326" i="3"/>
  <c r="AA262" i="3"/>
  <c r="Z262" i="3"/>
  <c r="Y262" i="3"/>
  <c r="W262" i="3"/>
  <c r="X262" i="3"/>
  <c r="U262" i="3"/>
  <c r="V262" i="3"/>
  <c r="T262" i="3"/>
  <c r="S262" i="3"/>
  <c r="AA705" i="3"/>
  <c r="Z705" i="3"/>
  <c r="Y705" i="3"/>
  <c r="W705" i="3"/>
  <c r="X705" i="3"/>
  <c r="U705" i="3"/>
  <c r="V705" i="3"/>
  <c r="T705" i="3"/>
  <c r="S705" i="3"/>
  <c r="AA641" i="3"/>
  <c r="Z641" i="3"/>
  <c r="Y641" i="3"/>
  <c r="W641" i="3"/>
  <c r="X641" i="3"/>
  <c r="U641" i="3"/>
  <c r="V641" i="3"/>
  <c r="T641" i="3"/>
  <c r="S641" i="3"/>
  <c r="AA557" i="3"/>
  <c r="Z557" i="3"/>
  <c r="Y557" i="3"/>
  <c r="X557" i="3"/>
  <c r="W557" i="3"/>
  <c r="V557" i="3"/>
  <c r="U557" i="3"/>
  <c r="S557" i="3"/>
  <c r="T557" i="3"/>
  <c r="AA429" i="3"/>
  <c r="Z429" i="3"/>
  <c r="Y429" i="3"/>
  <c r="X429" i="3"/>
  <c r="W429" i="3"/>
  <c r="V429" i="3"/>
  <c r="U429" i="3"/>
  <c r="S429" i="3"/>
  <c r="T429" i="3"/>
  <c r="AA301" i="3"/>
  <c r="Z301" i="3"/>
  <c r="Y301" i="3"/>
  <c r="X301" i="3"/>
  <c r="W301" i="3"/>
  <c r="V301" i="3"/>
  <c r="U301" i="3"/>
  <c r="S301" i="3"/>
  <c r="T301" i="3"/>
  <c r="AA680" i="3"/>
  <c r="Z680" i="3"/>
  <c r="Y680" i="3"/>
  <c r="X680" i="3"/>
  <c r="W680" i="3"/>
  <c r="V680" i="3"/>
  <c r="U680" i="3"/>
  <c r="S680" i="3"/>
  <c r="T680" i="3"/>
  <c r="AA552" i="3"/>
  <c r="Z552" i="3"/>
  <c r="Y552" i="3"/>
  <c r="X552" i="3"/>
  <c r="W552" i="3"/>
  <c r="V552" i="3"/>
  <c r="U552" i="3"/>
  <c r="S552" i="3"/>
  <c r="T552" i="3"/>
  <c r="AA424" i="3"/>
  <c r="Z424" i="3"/>
  <c r="Y424" i="3"/>
  <c r="X424" i="3"/>
  <c r="W424" i="3"/>
  <c r="V424" i="3"/>
  <c r="U424" i="3"/>
  <c r="S424" i="3"/>
  <c r="T424" i="3"/>
  <c r="AA296" i="3"/>
  <c r="Z296" i="3"/>
  <c r="Y296" i="3"/>
  <c r="X296" i="3"/>
  <c r="W296" i="3"/>
  <c r="V296" i="3"/>
  <c r="U296" i="3"/>
  <c r="S296" i="3"/>
  <c r="T296" i="3"/>
  <c r="AA938" i="3"/>
  <c r="Z938" i="3"/>
  <c r="Y938" i="3"/>
  <c r="W938" i="3"/>
  <c r="V938" i="3"/>
  <c r="U938" i="3"/>
  <c r="T938" i="3"/>
  <c r="X938" i="3"/>
  <c r="S938" i="3"/>
  <c r="AA922" i="3"/>
  <c r="Y922" i="3"/>
  <c r="W922" i="3"/>
  <c r="V922" i="3"/>
  <c r="X922" i="3"/>
  <c r="Z922" i="3"/>
  <c r="T922" i="3"/>
  <c r="U922" i="3"/>
  <c r="S922" i="3"/>
  <c r="AA906" i="3"/>
  <c r="Z906" i="3"/>
  <c r="Y906" i="3"/>
  <c r="W906" i="3"/>
  <c r="V906" i="3"/>
  <c r="X906" i="3"/>
  <c r="U906" i="3"/>
  <c r="T906" i="3"/>
  <c r="S906" i="3"/>
  <c r="AA890" i="3"/>
  <c r="Y890" i="3"/>
  <c r="Z890" i="3"/>
  <c r="W890" i="3"/>
  <c r="V890" i="3"/>
  <c r="X890" i="3"/>
  <c r="T890" i="3"/>
  <c r="U890" i="3"/>
  <c r="S890" i="3"/>
  <c r="AA874" i="3"/>
  <c r="Z874" i="3"/>
  <c r="Y874" i="3"/>
  <c r="W874" i="3"/>
  <c r="V874" i="3"/>
  <c r="X874" i="3"/>
  <c r="U874" i="3"/>
  <c r="T874" i="3"/>
  <c r="S874" i="3"/>
  <c r="AA858" i="3"/>
  <c r="Y858" i="3"/>
  <c r="Z858" i="3"/>
  <c r="W858" i="3"/>
  <c r="V858" i="3"/>
  <c r="X858" i="3"/>
  <c r="T858" i="3"/>
  <c r="U858" i="3"/>
  <c r="S858" i="3"/>
  <c r="AA842" i="3"/>
  <c r="Z842" i="3"/>
  <c r="Y842" i="3"/>
  <c r="W842" i="3"/>
  <c r="V842" i="3"/>
  <c r="X842" i="3"/>
  <c r="U842" i="3"/>
  <c r="T842" i="3"/>
  <c r="S842" i="3"/>
  <c r="AA826" i="3"/>
  <c r="Y826" i="3"/>
  <c r="Z826" i="3"/>
  <c r="W826" i="3"/>
  <c r="V826" i="3"/>
  <c r="X826" i="3"/>
  <c r="T826" i="3"/>
  <c r="U826" i="3"/>
  <c r="S826" i="3"/>
  <c r="AA810" i="3"/>
  <c r="Z810" i="3"/>
  <c r="Y810" i="3"/>
  <c r="W810" i="3"/>
  <c r="V810" i="3"/>
  <c r="X810" i="3"/>
  <c r="U810" i="3"/>
  <c r="T810" i="3"/>
  <c r="S810" i="3"/>
  <c r="AA794" i="3"/>
  <c r="Y794" i="3"/>
  <c r="Z794" i="3"/>
  <c r="W794" i="3"/>
  <c r="V794" i="3"/>
  <c r="X794" i="3"/>
  <c r="T794" i="3"/>
  <c r="U794" i="3"/>
  <c r="S794" i="3"/>
  <c r="AA778" i="3"/>
  <c r="Z778" i="3"/>
  <c r="Y778" i="3"/>
  <c r="W778" i="3"/>
  <c r="V778" i="3"/>
  <c r="X778" i="3"/>
  <c r="U778" i="3"/>
  <c r="T778" i="3"/>
  <c r="S778" i="3"/>
  <c r="AA1269" i="3"/>
  <c r="Y1269" i="3"/>
  <c r="Z1269" i="3"/>
  <c r="W1269" i="3"/>
  <c r="V1269" i="3"/>
  <c r="X1269" i="3"/>
  <c r="T1269" i="3"/>
  <c r="U1269" i="3"/>
  <c r="S1269" i="3"/>
  <c r="AA1253" i="3"/>
  <c r="Z1253" i="3"/>
  <c r="Y1253" i="3"/>
  <c r="W1253" i="3"/>
  <c r="V1253" i="3"/>
  <c r="X1253" i="3"/>
  <c r="U1253" i="3"/>
  <c r="T1253" i="3"/>
  <c r="S1253" i="3"/>
  <c r="AA1237" i="3"/>
  <c r="Y1237" i="3"/>
  <c r="Z1237" i="3"/>
  <c r="W1237" i="3"/>
  <c r="V1237" i="3"/>
  <c r="X1237" i="3"/>
  <c r="T1237" i="3"/>
  <c r="U1237" i="3"/>
  <c r="S1237" i="3"/>
  <c r="AA1221" i="3"/>
  <c r="Z1221" i="3"/>
  <c r="Y1221" i="3"/>
  <c r="W1221" i="3"/>
  <c r="V1221" i="3"/>
  <c r="X1221" i="3"/>
  <c r="U1221" i="3"/>
  <c r="T1221" i="3"/>
  <c r="S1221" i="3"/>
  <c r="AA1205" i="3"/>
  <c r="Y1205" i="3"/>
  <c r="Z1205" i="3"/>
  <c r="W1205" i="3"/>
  <c r="V1205" i="3"/>
  <c r="X1205" i="3"/>
  <c r="T1205" i="3"/>
  <c r="U1205" i="3"/>
  <c r="S1205" i="3"/>
  <c r="AA1189" i="3"/>
  <c r="Z1189" i="3"/>
  <c r="Y1189" i="3"/>
  <c r="W1189" i="3"/>
  <c r="V1189" i="3"/>
  <c r="U1189" i="3"/>
  <c r="X1189" i="3"/>
  <c r="T1189" i="3"/>
  <c r="S1189" i="3"/>
  <c r="AA1173" i="3"/>
  <c r="Y1173" i="3"/>
  <c r="W1173" i="3"/>
  <c r="V1173" i="3"/>
  <c r="X1173" i="3"/>
  <c r="Z1173" i="3"/>
  <c r="T1173" i="3"/>
  <c r="U1173" i="3"/>
  <c r="S1173" i="3"/>
  <c r="AA1157" i="3"/>
  <c r="Z1157" i="3"/>
  <c r="Y1157" i="3"/>
  <c r="W1157" i="3"/>
  <c r="V1157" i="3"/>
  <c r="X1157" i="3"/>
  <c r="U1157" i="3"/>
  <c r="T1157" i="3"/>
  <c r="S1157" i="3"/>
  <c r="AA1141" i="3"/>
  <c r="Y1141" i="3"/>
  <c r="Z1141" i="3"/>
  <c r="W1141" i="3"/>
  <c r="V1141" i="3"/>
  <c r="X1141" i="3"/>
  <c r="T1141" i="3"/>
  <c r="U1141" i="3"/>
  <c r="S1141" i="3"/>
  <c r="AA1125" i="3"/>
  <c r="Z1125" i="3"/>
  <c r="Y1125" i="3"/>
  <c r="W1125" i="3"/>
  <c r="V1125" i="3"/>
  <c r="X1125" i="3"/>
  <c r="U1125" i="3"/>
  <c r="T1125" i="3"/>
  <c r="S1125" i="3"/>
  <c r="AA1109" i="3"/>
  <c r="Y1109" i="3"/>
  <c r="Z1109" i="3"/>
  <c r="W1109" i="3"/>
  <c r="V1109" i="3"/>
  <c r="X1109" i="3"/>
  <c r="T1109" i="3"/>
  <c r="U1109" i="3"/>
  <c r="S1109" i="3"/>
  <c r="AA1093" i="3"/>
  <c r="Z1093" i="3"/>
  <c r="Y1093" i="3"/>
  <c r="W1093" i="3"/>
  <c r="V1093" i="3"/>
  <c r="X1093" i="3"/>
  <c r="U1093" i="3"/>
  <c r="T1093" i="3"/>
  <c r="S1093" i="3"/>
  <c r="AA1077" i="3"/>
  <c r="Y1077" i="3"/>
  <c r="Z1077" i="3"/>
  <c r="W1077" i="3"/>
  <c r="V1077" i="3"/>
  <c r="X1077" i="3"/>
  <c r="T1077" i="3"/>
  <c r="U1077" i="3"/>
  <c r="S1077" i="3"/>
  <c r="AA1061" i="3"/>
  <c r="Z1061" i="3"/>
  <c r="Y1061" i="3"/>
  <c r="W1061" i="3"/>
  <c r="V1061" i="3"/>
  <c r="U1061" i="3"/>
  <c r="X1061" i="3"/>
  <c r="T1061" i="3"/>
  <c r="S1061" i="3"/>
  <c r="AA1045" i="3"/>
  <c r="Y1045" i="3"/>
  <c r="Z1045" i="3"/>
  <c r="W1045" i="3"/>
  <c r="V1045" i="3"/>
  <c r="X1045" i="3"/>
  <c r="T1045" i="3"/>
  <c r="U1045" i="3"/>
  <c r="S1045" i="3"/>
  <c r="AA1029" i="3"/>
  <c r="Z1029" i="3"/>
  <c r="Y1029" i="3"/>
  <c r="W1029" i="3"/>
  <c r="V1029" i="3"/>
  <c r="X1029" i="3"/>
  <c r="U1029" i="3"/>
  <c r="T1029" i="3"/>
  <c r="S1029" i="3"/>
  <c r="AA1013" i="3"/>
  <c r="Y1013" i="3"/>
  <c r="Z1013" i="3"/>
  <c r="W1013" i="3"/>
  <c r="V1013" i="3"/>
  <c r="X1013" i="3"/>
  <c r="T1013" i="3"/>
  <c r="U1013" i="3"/>
  <c r="S1013" i="3"/>
  <c r="AA997" i="3"/>
  <c r="Z997" i="3"/>
  <c r="Y997" i="3"/>
  <c r="W997" i="3"/>
  <c r="V997" i="3"/>
  <c r="X997" i="3"/>
  <c r="U997" i="3"/>
  <c r="T997" i="3"/>
  <c r="S997" i="3"/>
  <c r="AA981" i="3"/>
  <c r="Y981" i="3"/>
  <c r="Z981" i="3"/>
  <c r="W981" i="3"/>
  <c r="V981" i="3"/>
  <c r="X981" i="3"/>
  <c r="T981" i="3"/>
  <c r="U981" i="3"/>
  <c r="S981" i="3"/>
  <c r="AA965" i="3"/>
  <c r="Z965" i="3"/>
  <c r="Y965" i="3"/>
  <c r="W965" i="3"/>
  <c r="V965" i="3"/>
  <c r="X965" i="3"/>
  <c r="U965" i="3"/>
  <c r="T965" i="3"/>
  <c r="S965" i="3"/>
  <c r="AA949" i="3"/>
  <c r="Y949" i="3"/>
  <c r="Z949" i="3"/>
  <c r="W949" i="3"/>
  <c r="V949" i="3"/>
  <c r="X949" i="3"/>
  <c r="T949" i="3"/>
  <c r="U949" i="3"/>
  <c r="S949" i="3"/>
  <c r="AA933" i="3"/>
  <c r="Z933" i="3"/>
  <c r="Y933" i="3"/>
  <c r="W933" i="3"/>
  <c r="V933" i="3"/>
  <c r="U933" i="3"/>
  <c r="T933" i="3"/>
  <c r="X933" i="3"/>
  <c r="S933" i="3"/>
  <c r="AA917" i="3"/>
  <c r="Y917" i="3"/>
  <c r="Z917" i="3"/>
  <c r="W917" i="3"/>
  <c r="V917" i="3"/>
  <c r="X917" i="3"/>
  <c r="T917" i="3"/>
  <c r="U917" i="3"/>
  <c r="S917" i="3"/>
  <c r="AA901" i="3"/>
  <c r="Z901" i="3"/>
  <c r="Y901" i="3"/>
  <c r="W901" i="3"/>
  <c r="V901" i="3"/>
  <c r="X901" i="3"/>
  <c r="T901" i="3"/>
  <c r="U901" i="3"/>
  <c r="S901" i="3"/>
  <c r="AA885" i="3"/>
  <c r="Y885" i="3"/>
  <c r="Z885" i="3"/>
  <c r="W885" i="3"/>
  <c r="V885" i="3"/>
  <c r="X885" i="3"/>
  <c r="T885" i="3"/>
  <c r="U885" i="3"/>
  <c r="S885" i="3"/>
  <c r="AA869" i="3"/>
  <c r="Z869" i="3"/>
  <c r="Y869" i="3"/>
  <c r="W869" i="3"/>
  <c r="V869" i="3"/>
  <c r="X869" i="3"/>
  <c r="U869" i="3"/>
  <c r="T869" i="3"/>
  <c r="S869" i="3"/>
  <c r="AA853" i="3"/>
  <c r="Y853" i="3"/>
  <c r="Z853" i="3"/>
  <c r="W853" i="3"/>
  <c r="V853" i="3"/>
  <c r="X853" i="3"/>
  <c r="T853" i="3"/>
  <c r="U853" i="3"/>
  <c r="S853" i="3"/>
  <c r="AA837" i="3"/>
  <c r="Z837" i="3"/>
  <c r="Y837" i="3"/>
  <c r="W837" i="3"/>
  <c r="V837" i="3"/>
  <c r="X837" i="3"/>
  <c r="T837" i="3"/>
  <c r="U837" i="3"/>
  <c r="S837" i="3"/>
  <c r="AA821" i="3"/>
  <c r="Z821" i="3"/>
  <c r="Y821" i="3"/>
  <c r="W821" i="3"/>
  <c r="V821" i="3"/>
  <c r="X821" i="3"/>
  <c r="T821" i="3"/>
  <c r="U821" i="3"/>
  <c r="S821" i="3"/>
  <c r="AA805" i="3"/>
  <c r="Z805" i="3"/>
  <c r="W805" i="3"/>
  <c r="V805" i="3"/>
  <c r="Y805" i="3"/>
  <c r="X805" i="3"/>
  <c r="U805" i="3"/>
  <c r="T805" i="3"/>
  <c r="S805" i="3"/>
  <c r="AA789" i="3"/>
  <c r="Y789" i="3"/>
  <c r="Z789" i="3"/>
  <c r="W789" i="3"/>
  <c r="V789" i="3"/>
  <c r="X789" i="3"/>
  <c r="T789" i="3"/>
  <c r="U789" i="3"/>
  <c r="S789" i="3"/>
  <c r="AA773" i="3"/>
  <c r="Z773" i="3"/>
  <c r="Y773" i="3"/>
  <c r="W773" i="3"/>
  <c r="V773" i="3"/>
  <c r="X773" i="3"/>
  <c r="T773" i="3"/>
  <c r="U773" i="3"/>
  <c r="S773" i="3"/>
  <c r="AA1268" i="3"/>
  <c r="Z1268" i="3"/>
  <c r="Y1268" i="3"/>
  <c r="W1268" i="3"/>
  <c r="V1268" i="3"/>
  <c r="X1268" i="3"/>
  <c r="T1268" i="3"/>
  <c r="U1268" i="3"/>
  <c r="S1268" i="3"/>
  <c r="AA1252" i="3"/>
  <c r="Z1252" i="3"/>
  <c r="W1252" i="3"/>
  <c r="V1252" i="3"/>
  <c r="X1252" i="3"/>
  <c r="Y1252" i="3"/>
  <c r="U1252" i="3"/>
  <c r="T1252" i="3"/>
  <c r="S1252" i="3"/>
  <c r="AA1236" i="3"/>
  <c r="Y1236" i="3"/>
  <c r="Z1236" i="3"/>
  <c r="W1236" i="3"/>
  <c r="V1236" i="3"/>
  <c r="X1236" i="3"/>
  <c r="T1236" i="3"/>
  <c r="U1236" i="3"/>
  <c r="S1236" i="3"/>
  <c r="AA1220" i="3"/>
  <c r="Z1220" i="3"/>
  <c r="Y1220" i="3"/>
  <c r="W1220" i="3"/>
  <c r="V1220" i="3"/>
  <c r="X1220" i="3"/>
  <c r="T1220" i="3"/>
  <c r="U1220" i="3"/>
  <c r="S1220" i="3"/>
  <c r="AA1204" i="3"/>
  <c r="Z1204" i="3"/>
  <c r="Y1204" i="3"/>
  <c r="W1204" i="3"/>
  <c r="V1204" i="3"/>
  <c r="X1204" i="3"/>
  <c r="T1204" i="3"/>
  <c r="U1204" i="3"/>
  <c r="S1204" i="3"/>
  <c r="AA1188" i="3"/>
  <c r="Z1188" i="3"/>
  <c r="Y1188" i="3"/>
  <c r="W1188" i="3"/>
  <c r="V1188" i="3"/>
  <c r="U1188" i="3"/>
  <c r="T1188" i="3"/>
  <c r="X1188" i="3"/>
  <c r="S1188" i="3"/>
  <c r="AA1172" i="3"/>
  <c r="Y1172" i="3"/>
  <c r="W1172" i="3"/>
  <c r="V1172" i="3"/>
  <c r="Z1172" i="3"/>
  <c r="X1172" i="3"/>
  <c r="T1172" i="3"/>
  <c r="U1172" i="3"/>
  <c r="S1172" i="3"/>
  <c r="AA1156" i="3"/>
  <c r="Z1156" i="3"/>
  <c r="Y1156" i="3"/>
  <c r="W1156" i="3"/>
  <c r="V1156" i="3"/>
  <c r="X1156" i="3"/>
  <c r="T1156" i="3"/>
  <c r="U1156" i="3"/>
  <c r="S1156" i="3"/>
  <c r="AA1140" i="3"/>
  <c r="Z1140" i="3"/>
  <c r="Y1140" i="3"/>
  <c r="W1140" i="3"/>
  <c r="V1140" i="3"/>
  <c r="X1140" i="3"/>
  <c r="T1140" i="3"/>
  <c r="U1140" i="3"/>
  <c r="S1140" i="3"/>
  <c r="AA1124" i="3"/>
  <c r="Z1124" i="3"/>
  <c r="W1124" i="3"/>
  <c r="V1124" i="3"/>
  <c r="Y1124" i="3"/>
  <c r="X1124" i="3"/>
  <c r="U1124" i="3"/>
  <c r="T1124" i="3"/>
  <c r="S1124" i="3"/>
  <c r="AA1108" i="3"/>
  <c r="Z1108" i="3"/>
  <c r="Y1108" i="3"/>
  <c r="W1108" i="3"/>
  <c r="V1108" i="3"/>
  <c r="X1108" i="3"/>
  <c r="T1108" i="3"/>
  <c r="U1108" i="3"/>
  <c r="S1108" i="3"/>
  <c r="AA1092" i="3"/>
  <c r="Z1092" i="3"/>
  <c r="Y1092" i="3"/>
  <c r="W1092" i="3"/>
  <c r="V1092" i="3"/>
  <c r="X1092" i="3"/>
  <c r="T1092" i="3"/>
  <c r="U1092" i="3"/>
  <c r="S1092" i="3"/>
  <c r="AA1076" i="3"/>
  <c r="Z1076" i="3"/>
  <c r="Y1076" i="3"/>
  <c r="W1076" i="3"/>
  <c r="V1076" i="3"/>
  <c r="X1076" i="3"/>
  <c r="T1076" i="3"/>
  <c r="U1076" i="3"/>
  <c r="S1076" i="3"/>
  <c r="AA1060" i="3"/>
  <c r="Z1060" i="3"/>
  <c r="W1060" i="3"/>
  <c r="V1060" i="3"/>
  <c r="Y1060" i="3"/>
  <c r="U1060" i="3"/>
  <c r="T1060" i="3"/>
  <c r="X1060" i="3"/>
  <c r="S1060" i="3"/>
  <c r="AA1044" i="3"/>
  <c r="Y1044" i="3"/>
  <c r="Z1044" i="3"/>
  <c r="W1044" i="3"/>
  <c r="V1044" i="3"/>
  <c r="X1044" i="3"/>
  <c r="T1044" i="3"/>
  <c r="U1044" i="3"/>
  <c r="S1044" i="3"/>
  <c r="AA1028" i="3"/>
  <c r="Z1028" i="3"/>
  <c r="Y1028" i="3"/>
  <c r="W1028" i="3"/>
  <c r="V1028" i="3"/>
  <c r="X1028" i="3"/>
  <c r="T1028" i="3"/>
  <c r="U1028" i="3"/>
  <c r="S1028" i="3"/>
  <c r="AA1012" i="3"/>
  <c r="Z1012" i="3"/>
  <c r="Y1012" i="3"/>
  <c r="W1012" i="3"/>
  <c r="V1012" i="3"/>
  <c r="X1012" i="3"/>
  <c r="T1012" i="3"/>
  <c r="U1012" i="3"/>
  <c r="S1012" i="3"/>
  <c r="AA996" i="3"/>
  <c r="Z996" i="3"/>
  <c r="W996" i="3"/>
  <c r="V996" i="3"/>
  <c r="X996" i="3"/>
  <c r="U996" i="3"/>
  <c r="T996" i="3"/>
  <c r="Y996" i="3"/>
  <c r="S996" i="3"/>
  <c r="AA980" i="3"/>
  <c r="Z980" i="3"/>
  <c r="Y980" i="3"/>
  <c r="W980" i="3"/>
  <c r="V980" i="3"/>
  <c r="X980" i="3"/>
  <c r="T980" i="3"/>
  <c r="U980" i="3"/>
  <c r="S980" i="3"/>
  <c r="AA964" i="3"/>
  <c r="Z964" i="3"/>
  <c r="Y964" i="3"/>
  <c r="W964" i="3"/>
  <c r="V964" i="3"/>
  <c r="X964" i="3"/>
  <c r="T964" i="3"/>
  <c r="U964" i="3"/>
  <c r="S964" i="3"/>
  <c r="AA948" i="3"/>
  <c r="Y948" i="3"/>
  <c r="W948" i="3"/>
  <c r="V948" i="3"/>
  <c r="X948" i="3"/>
  <c r="Z948" i="3"/>
  <c r="T948" i="3"/>
  <c r="U948" i="3"/>
  <c r="S948" i="3"/>
  <c r="AA932" i="3"/>
  <c r="Z932" i="3"/>
  <c r="Y932" i="3"/>
  <c r="W932" i="3"/>
  <c r="V932" i="3"/>
  <c r="U932" i="3"/>
  <c r="T932" i="3"/>
  <c r="X932" i="3"/>
  <c r="S932" i="3"/>
  <c r="AA916" i="3"/>
  <c r="Z916" i="3"/>
  <c r="Y916" i="3"/>
  <c r="W916" i="3"/>
  <c r="V916" i="3"/>
  <c r="X916" i="3"/>
  <c r="T916" i="3"/>
  <c r="U916" i="3"/>
  <c r="S916" i="3"/>
  <c r="AA900" i="3"/>
  <c r="Z900" i="3"/>
  <c r="Y900" i="3"/>
  <c r="W900" i="3"/>
  <c r="V900" i="3"/>
  <c r="X900" i="3"/>
  <c r="T900" i="3"/>
  <c r="U900" i="3"/>
  <c r="S900" i="3"/>
  <c r="AA884" i="3"/>
  <c r="Z884" i="3"/>
  <c r="Y884" i="3"/>
  <c r="W884" i="3"/>
  <c r="V884" i="3"/>
  <c r="X884" i="3"/>
  <c r="T884" i="3"/>
  <c r="U884" i="3"/>
  <c r="S884" i="3"/>
  <c r="AA868" i="3"/>
  <c r="Z868" i="3"/>
  <c r="W868" i="3"/>
  <c r="V868" i="3"/>
  <c r="Y868" i="3"/>
  <c r="X868" i="3"/>
  <c r="U868" i="3"/>
  <c r="T868" i="3"/>
  <c r="S868" i="3"/>
  <c r="AA852" i="3"/>
  <c r="Z852" i="3"/>
  <c r="Y852" i="3"/>
  <c r="W852" i="3"/>
  <c r="V852" i="3"/>
  <c r="X852" i="3"/>
  <c r="T852" i="3"/>
  <c r="U852" i="3"/>
  <c r="S852" i="3"/>
  <c r="AA836" i="3"/>
  <c r="Z836" i="3"/>
  <c r="Y836" i="3"/>
  <c r="W836" i="3"/>
  <c r="V836" i="3"/>
  <c r="X836" i="3"/>
  <c r="T836" i="3"/>
  <c r="U836" i="3"/>
  <c r="S836" i="3"/>
  <c r="AA820" i="3"/>
  <c r="Z820" i="3"/>
  <c r="Y820" i="3"/>
  <c r="W820" i="3"/>
  <c r="V820" i="3"/>
  <c r="X820" i="3"/>
  <c r="T820" i="3"/>
  <c r="U820" i="3"/>
  <c r="S820" i="3"/>
  <c r="AA804" i="3"/>
  <c r="Z804" i="3"/>
  <c r="W804" i="3"/>
  <c r="V804" i="3"/>
  <c r="Y804" i="3"/>
  <c r="X804" i="3"/>
  <c r="U804" i="3"/>
  <c r="T804" i="3"/>
  <c r="S804" i="3"/>
  <c r="AA788" i="3"/>
  <c r="Z788" i="3"/>
  <c r="Y788" i="3"/>
  <c r="W788" i="3"/>
  <c r="V788" i="3"/>
  <c r="X788" i="3"/>
  <c r="T788" i="3"/>
  <c r="U788" i="3"/>
  <c r="S788" i="3"/>
  <c r="AA772" i="3"/>
  <c r="Z772" i="3"/>
  <c r="Y772" i="3"/>
  <c r="W772" i="3"/>
  <c r="V772" i="3"/>
  <c r="X772" i="3"/>
  <c r="T772" i="3"/>
  <c r="U772" i="3"/>
  <c r="S772" i="3"/>
  <c r="AA755" i="3"/>
  <c r="Z755" i="3"/>
  <c r="Y755" i="3"/>
  <c r="W755" i="3"/>
  <c r="V755" i="3"/>
  <c r="X755" i="3"/>
  <c r="T755" i="3"/>
  <c r="U755" i="3"/>
  <c r="S755" i="3"/>
  <c r="AA739" i="3"/>
  <c r="Z739" i="3"/>
  <c r="W739" i="3"/>
  <c r="V739" i="3"/>
  <c r="Y739" i="3"/>
  <c r="X739" i="3"/>
  <c r="U739" i="3"/>
  <c r="T739" i="3"/>
  <c r="S739" i="3"/>
  <c r="AA723" i="3"/>
  <c r="Z723" i="3"/>
  <c r="Y723" i="3"/>
  <c r="W723" i="3"/>
  <c r="V723" i="3"/>
  <c r="X723" i="3"/>
  <c r="T723" i="3"/>
  <c r="U723" i="3"/>
  <c r="S723" i="3"/>
  <c r="AA707" i="3"/>
  <c r="Z707" i="3"/>
  <c r="Y707" i="3"/>
  <c r="W707" i="3"/>
  <c r="V707" i="3"/>
  <c r="X707" i="3"/>
  <c r="T707" i="3"/>
  <c r="U707" i="3"/>
  <c r="S707" i="3"/>
  <c r="AA691" i="3"/>
  <c r="Z691" i="3"/>
  <c r="Y691" i="3"/>
  <c r="W691" i="3"/>
  <c r="V691" i="3"/>
  <c r="X691" i="3"/>
  <c r="T691" i="3"/>
  <c r="U691" i="3"/>
  <c r="S691" i="3"/>
  <c r="AA675" i="3"/>
  <c r="Z675" i="3"/>
  <c r="Y675" i="3"/>
  <c r="W675" i="3"/>
  <c r="V675" i="3"/>
  <c r="U675" i="3"/>
  <c r="T675" i="3"/>
  <c r="X675" i="3"/>
  <c r="S675" i="3"/>
  <c r="AA659" i="3"/>
  <c r="Z659" i="3"/>
  <c r="Y659" i="3"/>
  <c r="W659" i="3"/>
  <c r="V659" i="3"/>
  <c r="X659" i="3"/>
  <c r="T659" i="3"/>
  <c r="U659" i="3"/>
  <c r="S659" i="3"/>
  <c r="AA643" i="3"/>
  <c r="Z643" i="3"/>
  <c r="Y643" i="3"/>
  <c r="W643" i="3"/>
  <c r="V643" i="3"/>
  <c r="X643" i="3"/>
  <c r="T643" i="3"/>
  <c r="U643" i="3"/>
  <c r="S643" i="3"/>
  <c r="AA627" i="3"/>
  <c r="Z627" i="3"/>
  <c r="Y627" i="3"/>
  <c r="W627" i="3"/>
  <c r="V627" i="3"/>
  <c r="X627" i="3"/>
  <c r="T627" i="3"/>
  <c r="U627" i="3"/>
  <c r="S627" i="3"/>
  <c r="AA611" i="3"/>
  <c r="Z611" i="3"/>
  <c r="W611" i="3"/>
  <c r="V611" i="3"/>
  <c r="Y611" i="3"/>
  <c r="X611" i="3"/>
  <c r="U611" i="3"/>
  <c r="T611" i="3"/>
  <c r="S611" i="3"/>
  <c r="AA579" i="3"/>
  <c r="Z579" i="3"/>
  <c r="Y579" i="3"/>
  <c r="W579" i="3"/>
  <c r="V579" i="3"/>
  <c r="X579" i="3"/>
  <c r="T579" i="3"/>
  <c r="U579" i="3"/>
  <c r="S579" i="3"/>
  <c r="AA547" i="3"/>
  <c r="Z547" i="3"/>
  <c r="W547" i="3"/>
  <c r="V547" i="3"/>
  <c r="Y547" i="3"/>
  <c r="U547" i="3"/>
  <c r="T547" i="3"/>
  <c r="X547" i="3"/>
  <c r="S547" i="3"/>
  <c r="AA515" i="3"/>
  <c r="Z515" i="3"/>
  <c r="Y515" i="3"/>
  <c r="W515" i="3"/>
  <c r="V515" i="3"/>
  <c r="X515" i="3"/>
  <c r="T515" i="3"/>
  <c r="U515" i="3"/>
  <c r="S515" i="3"/>
  <c r="AA483" i="3"/>
  <c r="Z483" i="3"/>
  <c r="W483" i="3"/>
  <c r="V483" i="3"/>
  <c r="Y483" i="3"/>
  <c r="X483" i="3"/>
  <c r="U483" i="3"/>
  <c r="T483" i="3"/>
  <c r="S483" i="3"/>
  <c r="AA451" i="3"/>
  <c r="Z451" i="3"/>
  <c r="Y451" i="3"/>
  <c r="W451" i="3"/>
  <c r="V451" i="3"/>
  <c r="X451" i="3"/>
  <c r="U451" i="3"/>
  <c r="T451" i="3"/>
  <c r="S451" i="3"/>
  <c r="AA419" i="3"/>
  <c r="Z419" i="3"/>
  <c r="Y419" i="3"/>
  <c r="W419" i="3"/>
  <c r="V419" i="3"/>
  <c r="U419" i="3"/>
  <c r="X419" i="3"/>
  <c r="T419" i="3"/>
  <c r="S419" i="3"/>
  <c r="AA387" i="3"/>
  <c r="Z387" i="3"/>
  <c r="Y387" i="3"/>
  <c r="W387" i="3"/>
  <c r="V387" i="3"/>
  <c r="X387" i="3"/>
  <c r="U387" i="3"/>
  <c r="T387" i="3"/>
  <c r="S387" i="3"/>
  <c r="AA355" i="3"/>
  <c r="Z355" i="3"/>
  <c r="W355" i="3"/>
  <c r="V355" i="3"/>
  <c r="Y355" i="3"/>
  <c r="X355" i="3"/>
  <c r="U355" i="3"/>
  <c r="T355" i="3"/>
  <c r="S355" i="3"/>
  <c r="AA323" i="3"/>
  <c r="Z323" i="3"/>
  <c r="Y323" i="3"/>
  <c r="W323" i="3"/>
  <c r="V323" i="3"/>
  <c r="X323" i="3"/>
  <c r="U323" i="3"/>
  <c r="T323" i="3"/>
  <c r="S323" i="3"/>
  <c r="AA291" i="3"/>
  <c r="Z291" i="3"/>
  <c r="W291" i="3"/>
  <c r="V291" i="3"/>
  <c r="Y291" i="3"/>
  <c r="X291" i="3"/>
  <c r="U291" i="3"/>
  <c r="T291" i="3"/>
  <c r="S291" i="3"/>
  <c r="AA758" i="3"/>
  <c r="Z758" i="3"/>
  <c r="Y758" i="3"/>
  <c r="W758" i="3"/>
  <c r="V758" i="3"/>
  <c r="X758" i="3"/>
  <c r="U758" i="3"/>
  <c r="T758" i="3"/>
  <c r="S758" i="3"/>
  <c r="AA726" i="3"/>
  <c r="Z726" i="3"/>
  <c r="W726" i="3"/>
  <c r="V726" i="3"/>
  <c r="X726" i="3"/>
  <c r="Y726" i="3"/>
  <c r="U726" i="3"/>
  <c r="T726" i="3"/>
  <c r="S726" i="3"/>
  <c r="AA694" i="3"/>
  <c r="Z694" i="3"/>
  <c r="Y694" i="3"/>
  <c r="W694" i="3"/>
  <c r="V694" i="3"/>
  <c r="X694" i="3"/>
  <c r="U694" i="3"/>
  <c r="T694" i="3"/>
  <c r="S694" i="3"/>
  <c r="AA662" i="3"/>
  <c r="Z662" i="3"/>
  <c r="Y662" i="3"/>
  <c r="W662" i="3"/>
  <c r="V662" i="3"/>
  <c r="U662" i="3"/>
  <c r="X662" i="3"/>
  <c r="T662" i="3"/>
  <c r="S662" i="3"/>
  <c r="AA630" i="3"/>
  <c r="Z630" i="3"/>
  <c r="Y630" i="3"/>
  <c r="W630" i="3"/>
  <c r="V630" i="3"/>
  <c r="X630" i="3"/>
  <c r="U630" i="3"/>
  <c r="T630" i="3"/>
  <c r="S630" i="3"/>
  <c r="AA598" i="3"/>
  <c r="Z598" i="3"/>
  <c r="W598" i="3"/>
  <c r="V598" i="3"/>
  <c r="Y598" i="3"/>
  <c r="X598" i="3"/>
  <c r="U598" i="3"/>
  <c r="T598" i="3"/>
  <c r="S598" i="3"/>
  <c r="AA566" i="3"/>
  <c r="Z566" i="3"/>
  <c r="Y566" i="3"/>
  <c r="W566" i="3"/>
  <c r="V566" i="3"/>
  <c r="X566" i="3"/>
  <c r="U566" i="3"/>
  <c r="T566" i="3"/>
  <c r="S566" i="3"/>
  <c r="AA534" i="3"/>
  <c r="Z534" i="3"/>
  <c r="W534" i="3"/>
  <c r="V534" i="3"/>
  <c r="Y534" i="3"/>
  <c r="U534" i="3"/>
  <c r="X534" i="3"/>
  <c r="T534" i="3"/>
  <c r="S534" i="3"/>
  <c r="AA502" i="3"/>
  <c r="Z502" i="3"/>
  <c r="Y502" i="3"/>
  <c r="W502" i="3"/>
  <c r="V502" i="3"/>
  <c r="X502" i="3"/>
  <c r="U502" i="3"/>
  <c r="T502" i="3"/>
  <c r="S502" i="3"/>
  <c r="AA470" i="3"/>
  <c r="Z470" i="3"/>
  <c r="W470" i="3"/>
  <c r="V470" i="3"/>
  <c r="X470" i="3"/>
  <c r="U470" i="3"/>
  <c r="Y470" i="3"/>
  <c r="T470" i="3"/>
  <c r="S470" i="3"/>
  <c r="AA438" i="3"/>
  <c r="Z438" i="3"/>
  <c r="Y438" i="3"/>
  <c r="W438" i="3"/>
  <c r="X438" i="3"/>
  <c r="V438" i="3"/>
  <c r="U438" i="3"/>
  <c r="T438" i="3"/>
  <c r="S438" i="3"/>
  <c r="AA374" i="3"/>
  <c r="Z374" i="3"/>
  <c r="Y374" i="3"/>
  <c r="W374" i="3"/>
  <c r="X374" i="3"/>
  <c r="V374" i="3"/>
  <c r="U374" i="3"/>
  <c r="T374" i="3"/>
  <c r="S374" i="3"/>
  <c r="AA310" i="3"/>
  <c r="Z310" i="3"/>
  <c r="Y310" i="3"/>
  <c r="W310" i="3"/>
  <c r="X310" i="3"/>
  <c r="V310" i="3"/>
  <c r="U310" i="3"/>
  <c r="T310" i="3"/>
  <c r="S310" i="3"/>
  <c r="AA753" i="3"/>
  <c r="Z753" i="3"/>
  <c r="Y753" i="3"/>
  <c r="W753" i="3"/>
  <c r="X753" i="3"/>
  <c r="V753" i="3"/>
  <c r="U753" i="3"/>
  <c r="T753" i="3"/>
  <c r="S753" i="3"/>
  <c r="AA689" i="3"/>
  <c r="Z689" i="3"/>
  <c r="Y689" i="3"/>
  <c r="W689" i="3"/>
  <c r="X689" i="3"/>
  <c r="V689" i="3"/>
  <c r="U689" i="3"/>
  <c r="T689" i="3"/>
  <c r="S689" i="3"/>
  <c r="AA625" i="3"/>
  <c r="Z625" i="3"/>
  <c r="Y625" i="3"/>
  <c r="W625" i="3"/>
  <c r="X625" i="3"/>
  <c r="V625" i="3"/>
  <c r="U625" i="3"/>
  <c r="T625" i="3"/>
  <c r="S625" i="3"/>
  <c r="AA525" i="3"/>
  <c r="Z525" i="3"/>
  <c r="Y525" i="3"/>
  <c r="X525" i="3"/>
  <c r="W525" i="3"/>
  <c r="V525" i="3"/>
  <c r="U525" i="3"/>
  <c r="T525" i="3"/>
  <c r="S525" i="3"/>
  <c r="AA397" i="3"/>
  <c r="Z397" i="3"/>
  <c r="Y397" i="3"/>
  <c r="X397" i="3"/>
  <c r="W397" i="3"/>
  <c r="V397" i="3"/>
  <c r="U397" i="3"/>
  <c r="T397" i="3"/>
  <c r="S397" i="3"/>
  <c r="AA269" i="3"/>
  <c r="Z269" i="3"/>
  <c r="Y269" i="3"/>
  <c r="X269" i="3"/>
  <c r="W269" i="3"/>
  <c r="V269" i="3"/>
  <c r="U269" i="3"/>
  <c r="T269" i="3"/>
  <c r="S269" i="3"/>
  <c r="AA648" i="3"/>
  <c r="Z648" i="3"/>
  <c r="Y648" i="3"/>
  <c r="X648" i="3"/>
  <c r="W648" i="3"/>
  <c r="V648" i="3"/>
  <c r="U648" i="3"/>
  <c r="T648" i="3"/>
  <c r="S648" i="3"/>
  <c r="AA520" i="3"/>
  <c r="Z520" i="3"/>
  <c r="Y520" i="3"/>
  <c r="X520" i="3"/>
  <c r="W520" i="3"/>
  <c r="V520" i="3"/>
  <c r="U520" i="3"/>
  <c r="T520" i="3"/>
  <c r="S520" i="3"/>
  <c r="AA392" i="3"/>
  <c r="Z392" i="3"/>
  <c r="Y392" i="3"/>
  <c r="X392" i="3"/>
  <c r="W392" i="3"/>
  <c r="V392" i="3"/>
  <c r="U392" i="3"/>
  <c r="T392" i="3"/>
  <c r="S392" i="3"/>
  <c r="AA264" i="3"/>
  <c r="Z264" i="3"/>
  <c r="Y264" i="3"/>
  <c r="X264" i="3"/>
  <c r="W264" i="3"/>
  <c r="V264" i="3"/>
  <c r="U264" i="3"/>
  <c r="T264" i="3"/>
  <c r="S264" i="3"/>
  <c r="AA607" i="3"/>
  <c r="Z607" i="3"/>
  <c r="Y607" i="3"/>
  <c r="X607" i="3"/>
  <c r="W607" i="3"/>
  <c r="V607" i="3"/>
  <c r="U607" i="3"/>
  <c r="T607" i="3"/>
  <c r="S607" i="3"/>
  <c r="AA591" i="3"/>
  <c r="Z591" i="3"/>
  <c r="Y591" i="3"/>
  <c r="X591" i="3"/>
  <c r="W591" i="3"/>
  <c r="V591" i="3"/>
  <c r="U591" i="3"/>
  <c r="T591" i="3"/>
  <c r="S591" i="3"/>
  <c r="AA575" i="3"/>
  <c r="Z575" i="3"/>
  <c r="Y575" i="3"/>
  <c r="X575" i="3"/>
  <c r="W575" i="3"/>
  <c r="V575" i="3"/>
  <c r="U575" i="3"/>
  <c r="T575" i="3"/>
  <c r="S575" i="3"/>
  <c r="AA559" i="3"/>
  <c r="Z559" i="3"/>
  <c r="Y559" i="3"/>
  <c r="X559" i="3"/>
  <c r="W559" i="3"/>
  <c r="V559" i="3"/>
  <c r="U559" i="3"/>
  <c r="T559" i="3"/>
  <c r="S559" i="3"/>
  <c r="AA543" i="3"/>
  <c r="Z543" i="3"/>
  <c r="Y543" i="3"/>
  <c r="X543" i="3"/>
  <c r="W543" i="3"/>
  <c r="V543" i="3"/>
  <c r="U543" i="3"/>
  <c r="T543" i="3"/>
  <c r="S543" i="3"/>
  <c r="AA527" i="3"/>
  <c r="Z527" i="3"/>
  <c r="Y527" i="3"/>
  <c r="X527" i="3"/>
  <c r="W527" i="3"/>
  <c r="V527" i="3"/>
  <c r="U527" i="3"/>
  <c r="T527" i="3"/>
  <c r="S527" i="3"/>
  <c r="AA511" i="3"/>
  <c r="Z511" i="3"/>
  <c r="Y511" i="3"/>
  <c r="X511" i="3"/>
  <c r="W511" i="3"/>
  <c r="V511" i="3"/>
  <c r="U511" i="3"/>
  <c r="T511" i="3"/>
  <c r="S511" i="3"/>
  <c r="AA495" i="3"/>
  <c r="Z495" i="3"/>
  <c r="Y495" i="3"/>
  <c r="X495" i="3"/>
  <c r="W495" i="3"/>
  <c r="V495" i="3"/>
  <c r="U495" i="3"/>
  <c r="T495" i="3"/>
  <c r="S495" i="3"/>
  <c r="AA479" i="3"/>
  <c r="Z479" i="3"/>
  <c r="Y479" i="3"/>
  <c r="X479" i="3"/>
  <c r="W479" i="3"/>
  <c r="V479" i="3"/>
  <c r="U479" i="3"/>
  <c r="T479" i="3"/>
  <c r="S479" i="3"/>
  <c r="AA463" i="3"/>
  <c r="Z463" i="3"/>
  <c r="Y463" i="3"/>
  <c r="X463" i="3"/>
  <c r="W463" i="3"/>
  <c r="V463" i="3"/>
  <c r="U463" i="3"/>
  <c r="S463" i="3"/>
  <c r="T463" i="3"/>
  <c r="AA447" i="3"/>
  <c r="Z447" i="3"/>
  <c r="Y447" i="3"/>
  <c r="X447" i="3"/>
  <c r="W447" i="3"/>
  <c r="V447" i="3"/>
  <c r="U447" i="3"/>
  <c r="S447" i="3"/>
  <c r="T447" i="3"/>
  <c r="AA431" i="3"/>
  <c r="Z431" i="3"/>
  <c r="Y431" i="3"/>
  <c r="X431" i="3"/>
  <c r="W431" i="3"/>
  <c r="V431" i="3"/>
  <c r="U431" i="3"/>
  <c r="T431" i="3"/>
  <c r="S431" i="3"/>
  <c r="AA415" i="3"/>
  <c r="Z415" i="3"/>
  <c r="Y415" i="3"/>
  <c r="X415" i="3"/>
  <c r="W415" i="3"/>
  <c r="V415" i="3"/>
  <c r="U415" i="3"/>
  <c r="T415" i="3"/>
  <c r="S415" i="3"/>
  <c r="AA399" i="3"/>
  <c r="Z399" i="3"/>
  <c r="Y399" i="3"/>
  <c r="X399" i="3"/>
  <c r="W399" i="3"/>
  <c r="V399" i="3"/>
  <c r="U399" i="3"/>
  <c r="S399" i="3"/>
  <c r="T399" i="3"/>
  <c r="AA383" i="3"/>
  <c r="Z383" i="3"/>
  <c r="Y383" i="3"/>
  <c r="X383" i="3"/>
  <c r="W383" i="3"/>
  <c r="V383" i="3"/>
  <c r="U383" i="3"/>
  <c r="S383" i="3"/>
  <c r="T383" i="3"/>
  <c r="AA367" i="3"/>
  <c r="Z367" i="3"/>
  <c r="Y367" i="3"/>
  <c r="X367" i="3"/>
  <c r="W367" i="3"/>
  <c r="V367" i="3"/>
  <c r="U367" i="3"/>
  <c r="T367" i="3"/>
  <c r="S367" i="3"/>
  <c r="AA351" i="3"/>
  <c r="Z351" i="3"/>
  <c r="Y351" i="3"/>
  <c r="X351" i="3"/>
  <c r="W351" i="3"/>
  <c r="V351" i="3"/>
  <c r="U351" i="3"/>
  <c r="T351" i="3"/>
  <c r="S351" i="3"/>
  <c r="AA335" i="3"/>
  <c r="Z335" i="3"/>
  <c r="Y335" i="3"/>
  <c r="X335" i="3"/>
  <c r="W335" i="3"/>
  <c r="V335" i="3"/>
  <c r="U335" i="3"/>
  <c r="S335" i="3"/>
  <c r="T335" i="3"/>
  <c r="AA319" i="3"/>
  <c r="Z319" i="3"/>
  <c r="Y319" i="3"/>
  <c r="X319" i="3"/>
  <c r="W319" i="3"/>
  <c r="V319" i="3"/>
  <c r="U319" i="3"/>
  <c r="S319" i="3"/>
  <c r="T319" i="3"/>
  <c r="AA303" i="3"/>
  <c r="Z303" i="3"/>
  <c r="Y303" i="3"/>
  <c r="X303" i="3"/>
  <c r="W303" i="3"/>
  <c r="V303" i="3"/>
  <c r="U303" i="3"/>
  <c r="T303" i="3"/>
  <c r="S303" i="3"/>
  <c r="AA287" i="3"/>
  <c r="Z287" i="3"/>
  <c r="Y287" i="3"/>
  <c r="X287" i="3"/>
  <c r="W287" i="3"/>
  <c r="V287" i="3"/>
  <c r="U287" i="3"/>
  <c r="T287" i="3"/>
  <c r="S287" i="3"/>
  <c r="AA271" i="3"/>
  <c r="Z271" i="3"/>
  <c r="Y271" i="3"/>
  <c r="X271" i="3"/>
  <c r="W271" i="3"/>
  <c r="V271" i="3"/>
  <c r="U271" i="3"/>
  <c r="S271" i="3"/>
  <c r="T271" i="3"/>
  <c r="AA754" i="3"/>
  <c r="Z754" i="3"/>
  <c r="Y754" i="3"/>
  <c r="X754" i="3"/>
  <c r="W754" i="3"/>
  <c r="V754" i="3"/>
  <c r="U754" i="3"/>
  <c r="S754" i="3"/>
  <c r="T754" i="3"/>
  <c r="AA738" i="3"/>
  <c r="Z738" i="3"/>
  <c r="Y738" i="3"/>
  <c r="X738" i="3"/>
  <c r="W738" i="3"/>
  <c r="V738" i="3"/>
  <c r="U738" i="3"/>
  <c r="T738" i="3"/>
  <c r="S738" i="3"/>
  <c r="AA722" i="3"/>
  <c r="Z722" i="3"/>
  <c r="Y722" i="3"/>
  <c r="X722" i="3"/>
  <c r="W722" i="3"/>
  <c r="V722" i="3"/>
  <c r="U722" i="3"/>
  <c r="T722" i="3"/>
  <c r="S722" i="3"/>
  <c r="AA706" i="3"/>
  <c r="Z706" i="3"/>
  <c r="Y706" i="3"/>
  <c r="X706" i="3"/>
  <c r="W706" i="3"/>
  <c r="V706" i="3"/>
  <c r="U706" i="3"/>
  <c r="S706" i="3"/>
  <c r="T706" i="3"/>
  <c r="AA690" i="3"/>
  <c r="Z690" i="3"/>
  <c r="Y690" i="3"/>
  <c r="X690" i="3"/>
  <c r="W690" i="3"/>
  <c r="V690" i="3"/>
  <c r="U690" i="3"/>
  <c r="S690" i="3"/>
  <c r="T690" i="3"/>
  <c r="AA674" i="3"/>
  <c r="Z674" i="3"/>
  <c r="Y674" i="3"/>
  <c r="X674" i="3"/>
  <c r="W674" i="3"/>
  <c r="V674" i="3"/>
  <c r="U674" i="3"/>
  <c r="T674" i="3"/>
  <c r="S674" i="3"/>
  <c r="AA658" i="3"/>
  <c r="Z658" i="3"/>
  <c r="Y658" i="3"/>
  <c r="X658" i="3"/>
  <c r="W658" i="3"/>
  <c r="V658" i="3"/>
  <c r="U658" i="3"/>
  <c r="T658" i="3"/>
  <c r="S658" i="3"/>
  <c r="AA642" i="3"/>
  <c r="Z642" i="3"/>
  <c r="Y642" i="3"/>
  <c r="X642" i="3"/>
  <c r="W642" i="3"/>
  <c r="V642" i="3"/>
  <c r="U642" i="3"/>
  <c r="S642" i="3"/>
  <c r="T642" i="3"/>
  <c r="AA626" i="3"/>
  <c r="Z626" i="3"/>
  <c r="Y626" i="3"/>
  <c r="X626" i="3"/>
  <c r="W626" i="3"/>
  <c r="V626" i="3"/>
  <c r="U626" i="3"/>
  <c r="S626" i="3"/>
  <c r="T626" i="3"/>
  <c r="AA610" i="3"/>
  <c r="Z610" i="3"/>
  <c r="Y610" i="3"/>
  <c r="X610" i="3"/>
  <c r="W610" i="3"/>
  <c r="V610" i="3"/>
  <c r="U610" i="3"/>
  <c r="T610" i="3"/>
  <c r="S610" i="3"/>
  <c r="AA594" i="3"/>
  <c r="Z594" i="3"/>
  <c r="Y594" i="3"/>
  <c r="X594" i="3"/>
  <c r="W594" i="3"/>
  <c r="V594" i="3"/>
  <c r="U594" i="3"/>
  <c r="T594" i="3"/>
  <c r="S594" i="3"/>
  <c r="AA578" i="3"/>
  <c r="Z578" i="3"/>
  <c r="Y578" i="3"/>
  <c r="X578" i="3"/>
  <c r="W578" i="3"/>
  <c r="V578" i="3"/>
  <c r="U578" i="3"/>
  <c r="S578" i="3"/>
  <c r="T578" i="3"/>
  <c r="AA562" i="3"/>
  <c r="Z562" i="3"/>
  <c r="Y562" i="3"/>
  <c r="X562" i="3"/>
  <c r="W562" i="3"/>
  <c r="V562" i="3"/>
  <c r="U562" i="3"/>
  <c r="S562" i="3"/>
  <c r="T562" i="3"/>
  <c r="AA546" i="3"/>
  <c r="Z546" i="3"/>
  <c r="Y546" i="3"/>
  <c r="X546" i="3"/>
  <c r="W546" i="3"/>
  <c r="V546" i="3"/>
  <c r="U546" i="3"/>
  <c r="T546" i="3"/>
  <c r="S546" i="3"/>
  <c r="AA530" i="3"/>
  <c r="Z530" i="3"/>
  <c r="Y530" i="3"/>
  <c r="X530" i="3"/>
  <c r="W530" i="3"/>
  <c r="V530" i="3"/>
  <c r="U530" i="3"/>
  <c r="T530" i="3"/>
  <c r="S530" i="3"/>
  <c r="AA514" i="3"/>
  <c r="Z514" i="3"/>
  <c r="Y514" i="3"/>
  <c r="X514" i="3"/>
  <c r="W514" i="3"/>
  <c r="V514" i="3"/>
  <c r="U514" i="3"/>
  <c r="S514" i="3"/>
  <c r="T514" i="3"/>
  <c r="AA498" i="3"/>
  <c r="Z498" i="3"/>
  <c r="Y498" i="3"/>
  <c r="X498" i="3"/>
  <c r="W498" i="3"/>
  <c r="V498" i="3"/>
  <c r="U498" i="3"/>
  <c r="S498" i="3"/>
  <c r="T498" i="3"/>
  <c r="AA482" i="3"/>
  <c r="Z482" i="3"/>
  <c r="Y482" i="3"/>
  <c r="X482" i="3"/>
  <c r="W482" i="3"/>
  <c r="V482" i="3"/>
  <c r="U482" i="3"/>
  <c r="T482" i="3"/>
  <c r="S482" i="3"/>
  <c r="AA466" i="3"/>
  <c r="Z466" i="3"/>
  <c r="Y466" i="3"/>
  <c r="X466" i="3"/>
  <c r="W466" i="3"/>
  <c r="V466" i="3"/>
  <c r="U466" i="3"/>
  <c r="T466" i="3"/>
  <c r="S466" i="3"/>
  <c r="AA450" i="3"/>
  <c r="Z450" i="3"/>
  <c r="Y450" i="3"/>
  <c r="X450" i="3"/>
  <c r="W450" i="3"/>
  <c r="V450" i="3"/>
  <c r="U450" i="3"/>
  <c r="S450" i="3"/>
  <c r="T450" i="3"/>
  <c r="AA434" i="3"/>
  <c r="Z434" i="3"/>
  <c r="Y434" i="3"/>
  <c r="X434" i="3"/>
  <c r="W434" i="3"/>
  <c r="V434" i="3"/>
  <c r="U434" i="3"/>
  <c r="S434" i="3"/>
  <c r="T434" i="3"/>
  <c r="AA418" i="3"/>
  <c r="Z418" i="3"/>
  <c r="Y418" i="3"/>
  <c r="X418" i="3"/>
  <c r="W418" i="3"/>
  <c r="V418" i="3"/>
  <c r="U418" i="3"/>
  <c r="T418" i="3"/>
  <c r="S418" i="3"/>
  <c r="AA402" i="3"/>
  <c r="Z402" i="3"/>
  <c r="Y402" i="3"/>
  <c r="X402" i="3"/>
  <c r="W402" i="3"/>
  <c r="V402" i="3"/>
  <c r="U402" i="3"/>
  <c r="T402" i="3"/>
  <c r="S402" i="3"/>
  <c r="AA386" i="3"/>
  <c r="Y386" i="3"/>
  <c r="Z386" i="3"/>
  <c r="X386" i="3"/>
  <c r="W386" i="3"/>
  <c r="V386" i="3"/>
  <c r="U386" i="3"/>
  <c r="S386" i="3"/>
  <c r="T386" i="3"/>
  <c r="AA370" i="3"/>
  <c r="Z370" i="3"/>
  <c r="Y370" i="3"/>
  <c r="X370" i="3"/>
  <c r="W370" i="3"/>
  <c r="V370" i="3"/>
  <c r="U370" i="3"/>
  <c r="S370" i="3"/>
  <c r="T370" i="3"/>
  <c r="AA354" i="3"/>
  <c r="Y354" i="3"/>
  <c r="Z354" i="3"/>
  <c r="X354" i="3"/>
  <c r="W354" i="3"/>
  <c r="V354" i="3"/>
  <c r="U354" i="3"/>
  <c r="T354" i="3"/>
  <c r="S354" i="3"/>
  <c r="AA338" i="3"/>
  <c r="Z338" i="3"/>
  <c r="Y338" i="3"/>
  <c r="X338" i="3"/>
  <c r="W338" i="3"/>
  <c r="V338" i="3"/>
  <c r="U338" i="3"/>
  <c r="T338" i="3"/>
  <c r="S338" i="3"/>
  <c r="AA322" i="3"/>
  <c r="Y322" i="3"/>
  <c r="Z322" i="3"/>
  <c r="X322" i="3"/>
  <c r="W322" i="3"/>
  <c r="V322" i="3"/>
  <c r="U322" i="3"/>
  <c r="S322" i="3"/>
  <c r="T322" i="3"/>
  <c r="AA306" i="3"/>
  <c r="Z306" i="3"/>
  <c r="Y306" i="3"/>
  <c r="X306" i="3"/>
  <c r="W306" i="3"/>
  <c r="V306" i="3"/>
  <c r="U306" i="3"/>
  <c r="S306" i="3"/>
  <c r="T306" i="3"/>
  <c r="AA290" i="3"/>
  <c r="Y290" i="3"/>
  <c r="Z290" i="3"/>
  <c r="X290" i="3"/>
  <c r="W290" i="3"/>
  <c r="V290" i="3"/>
  <c r="U290" i="3"/>
  <c r="T290" i="3"/>
  <c r="S290" i="3"/>
  <c r="AA274" i="3"/>
  <c r="Z274" i="3"/>
  <c r="Y274" i="3"/>
  <c r="X274" i="3"/>
  <c r="W274" i="3"/>
  <c r="V274" i="3"/>
  <c r="U274" i="3"/>
  <c r="T274" i="3"/>
  <c r="S274" i="3"/>
  <c r="AA765" i="3"/>
  <c r="Y765" i="3"/>
  <c r="Z765" i="3"/>
  <c r="X765" i="3"/>
  <c r="W765" i="3"/>
  <c r="V765" i="3"/>
  <c r="U765" i="3"/>
  <c r="S765" i="3"/>
  <c r="T765" i="3"/>
  <c r="AA749" i="3"/>
  <c r="Z749" i="3"/>
  <c r="Y749" i="3"/>
  <c r="X749" i="3"/>
  <c r="W749" i="3"/>
  <c r="V749" i="3"/>
  <c r="U749" i="3"/>
  <c r="S749" i="3"/>
  <c r="T749" i="3"/>
  <c r="AA733" i="3"/>
  <c r="Y733" i="3"/>
  <c r="Z733" i="3"/>
  <c r="X733" i="3"/>
  <c r="W733" i="3"/>
  <c r="V733" i="3"/>
  <c r="U733" i="3"/>
  <c r="T733" i="3"/>
  <c r="S733" i="3"/>
  <c r="AA717" i="3"/>
  <c r="Z717" i="3"/>
  <c r="Y717" i="3"/>
  <c r="X717" i="3"/>
  <c r="W717" i="3"/>
  <c r="V717" i="3"/>
  <c r="U717" i="3"/>
  <c r="T717" i="3"/>
  <c r="S717" i="3"/>
  <c r="AA701" i="3"/>
  <c r="Y701" i="3"/>
  <c r="Z701" i="3"/>
  <c r="X701" i="3"/>
  <c r="W701" i="3"/>
  <c r="V701" i="3"/>
  <c r="U701" i="3"/>
  <c r="S701" i="3"/>
  <c r="T701" i="3"/>
  <c r="AA685" i="3"/>
  <c r="Z685" i="3"/>
  <c r="Y685" i="3"/>
  <c r="X685" i="3"/>
  <c r="W685" i="3"/>
  <c r="V685" i="3"/>
  <c r="U685" i="3"/>
  <c r="S685" i="3"/>
  <c r="T685" i="3"/>
  <c r="AA669" i="3"/>
  <c r="Y669" i="3"/>
  <c r="Z669" i="3"/>
  <c r="X669" i="3"/>
  <c r="W669" i="3"/>
  <c r="V669" i="3"/>
  <c r="U669" i="3"/>
  <c r="T669" i="3"/>
  <c r="S669" i="3"/>
  <c r="AA653" i="3"/>
  <c r="Z653" i="3"/>
  <c r="Y653" i="3"/>
  <c r="X653" i="3"/>
  <c r="W653" i="3"/>
  <c r="V653" i="3"/>
  <c r="U653" i="3"/>
  <c r="T653" i="3"/>
  <c r="S653" i="3"/>
  <c r="AA637" i="3"/>
  <c r="Y637" i="3"/>
  <c r="Z637" i="3"/>
  <c r="X637" i="3"/>
  <c r="W637" i="3"/>
  <c r="V637" i="3"/>
  <c r="U637" i="3"/>
  <c r="S637" i="3"/>
  <c r="T637" i="3"/>
  <c r="AA621" i="3"/>
  <c r="Z621" i="3"/>
  <c r="Y621" i="3"/>
  <c r="X621" i="3"/>
  <c r="W621" i="3"/>
  <c r="V621" i="3"/>
  <c r="U621" i="3"/>
  <c r="S621" i="3"/>
  <c r="T621" i="3"/>
  <c r="AA605" i="3"/>
  <c r="Y605" i="3"/>
  <c r="Z605" i="3"/>
  <c r="X605" i="3"/>
  <c r="W605" i="3"/>
  <c r="V605" i="3"/>
  <c r="U605" i="3"/>
  <c r="T605" i="3"/>
  <c r="S605" i="3"/>
  <c r="AA585" i="3"/>
  <c r="Z585" i="3"/>
  <c r="Y585" i="3"/>
  <c r="X585" i="3"/>
  <c r="W585" i="3"/>
  <c r="V585" i="3"/>
  <c r="U585" i="3"/>
  <c r="T585" i="3"/>
  <c r="S585" i="3"/>
  <c r="AA553" i="3"/>
  <c r="Z553" i="3"/>
  <c r="Y553" i="3"/>
  <c r="X553" i="3"/>
  <c r="W553" i="3"/>
  <c r="V553" i="3"/>
  <c r="U553" i="3"/>
  <c r="T553" i="3"/>
  <c r="S553" i="3"/>
  <c r="Z521" i="3"/>
  <c r="Y521" i="3"/>
  <c r="AA521" i="3"/>
  <c r="X521" i="3"/>
  <c r="W521" i="3"/>
  <c r="V521" i="3"/>
  <c r="U521" i="3"/>
  <c r="T521" i="3"/>
  <c r="S521" i="3"/>
  <c r="AA489" i="3"/>
  <c r="Z489" i="3"/>
  <c r="X489" i="3"/>
  <c r="W489" i="3"/>
  <c r="Y489" i="3"/>
  <c r="V489" i="3"/>
  <c r="U489" i="3"/>
  <c r="T489" i="3"/>
  <c r="S489" i="3"/>
  <c r="AA457" i="3"/>
  <c r="Z457" i="3"/>
  <c r="X457" i="3"/>
  <c r="Y457" i="3"/>
  <c r="W457" i="3"/>
  <c r="V457" i="3"/>
  <c r="U457" i="3"/>
  <c r="T457" i="3"/>
  <c r="S457" i="3"/>
  <c r="AA425" i="3"/>
  <c r="Z425" i="3"/>
  <c r="Y425" i="3"/>
  <c r="X425" i="3"/>
  <c r="W425" i="3"/>
  <c r="V425" i="3"/>
  <c r="U425" i="3"/>
  <c r="T425" i="3"/>
  <c r="S425" i="3"/>
  <c r="AA393" i="3"/>
  <c r="Z393" i="3"/>
  <c r="Y393" i="3"/>
  <c r="X393" i="3"/>
  <c r="W393" i="3"/>
  <c r="V393" i="3"/>
  <c r="U393" i="3"/>
  <c r="T393" i="3"/>
  <c r="S393" i="3"/>
  <c r="AA361" i="3"/>
  <c r="Z361" i="3"/>
  <c r="X361" i="3"/>
  <c r="W361" i="3"/>
  <c r="V361" i="3"/>
  <c r="U361" i="3"/>
  <c r="Y361" i="3"/>
  <c r="T361" i="3"/>
  <c r="S361" i="3"/>
  <c r="AA329" i="3"/>
  <c r="Z329" i="3"/>
  <c r="Y329" i="3"/>
  <c r="X329" i="3"/>
  <c r="W329" i="3"/>
  <c r="V329" i="3"/>
  <c r="U329" i="3"/>
  <c r="T329" i="3"/>
  <c r="S329" i="3"/>
  <c r="AA297" i="3"/>
  <c r="Z297" i="3"/>
  <c r="Y297" i="3"/>
  <c r="X297" i="3"/>
  <c r="W297" i="3"/>
  <c r="V297" i="3"/>
  <c r="U297" i="3"/>
  <c r="T297" i="3"/>
  <c r="S297" i="3"/>
  <c r="Z265" i="3"/>
  <c r="AA265" i="3"/>
  <c r="Y265" i="3"/>
  <c r="X265" i="3"/>
  <c r="W265" i="3"/>
  <c r="V265" i="3"/>
  <c r="U265" i="3"/>
  <c r="T265" i="3"/>
  <c r="S265" i="3"/>
  <c r="AA740" i="3"/>
  <c r="Z740" i="3"/>
  <c r="X740" i="3"/>
  <c r="W740" i="3"/>
  <c r="V740" i="3"/>
  <c r="U740" i="3"/>
  <c r="Y740" i="3"/>
  <c r="T740" i="3"/>
  <c r="S740" i="3"/>
  <c r="AA708" i="3"/>
  <c r="Z708" i="3"/>
  <c r="Y708" i="3"/>
  <c r="X708" i="3"/>
  <c r="W708" i="3"/>
  <c r="V708" i="3"/>
  <c r="U708" i="3"/>
  <c r="T708" i="3"/>
  <c r="S708" i="3"/>
  <c r="AA676" i="3"/>
  <c r="Z676" i="3"/>
  <c r="Y676" i="3"/>
  <c r="X676" i="3"/>
  <c r="W676" i="3"/>
  <c r="V676" i="3"/>
  <c r="U676" i="3"/>
  <c r="T676" i="3"/>
  <c r="S676" i="3"/>
  <c r="AA644" i="3"/>
  <c r="Z644" i="3"/>
  <c r="Y644" i="3"/>
  <c r="X644" i="3"/>
  <c r="W644" i="3"/>
  <c r="V644" i="3"/>
  <c r="U644" i="3"/>
  <c r="T644" i="3"/>
  <c r="S644" i="3"/>
  <c r="Z612" i="3"/>
  <c r="AA612" i="3"/>
  <c r="X612" i="3"/>
  <c r="W612" i="3"/>
  <c r="Y612" i="3"/>
  <c r="V612" i="3"/>
  <c r="U612" i="3"/>
  <c r="T612" i="3"/>
  <c r="S612" i="3"/>
  <c r="AA580" i="3"/>
  <c r="Z580" i="3"/>
  <c r="Y580" i="3"/>
  <c r="X580" i="3"/>
  <c r="W580" i="3"/>
  <c r="V580" i="3"/>
  <c r="U580" i="3"/>
  <c r="T580" i="3"/>
  <c r="S580" i="3"/>
  <c r="AA548" i="3"/>
  <c r="Z548" i="3"/>
  <c r="Y548" i="3"/>
  <c r="X548" i="3"/>
  <c r="W548" i="3"/>
  <c r="V548" i="3"/>
  <c r="U548" i="3"/>
  <c r="T548" i="3"/>
  <c r="S548" i="3"/>
  <c r="AA516" i="3"/>
  <c r="Z516" i="3"/>
  <c r="Y516" i="3"/>
  <c r="X516" i="3"/>
  <c r="W516" i="3"/>
  <c r="V516" i="3"/>
  <c r="U516" i="3"/>
  <c r="T516" i="3"/>
  <c r="S516" i="3"/>
  <c r="Z484" i="3"/>
  <c r="AA484" i="3"/>
  <c r="X484" i="3"/>
  <c r="W484" i="3"/>
  <c r="Y484" i="3"/>
  <c r="V484" i="3"/>
  <c r="U484" i="3"/>
  <c r="T484" i="3"/>
  <c r="S484" i="3"/>
  <c r="AA452" i="3"/>
  <c r="Z452" i="3"/>
  <c r="Y452" i="3"/>
  <c r="X452" i="3"/>
  <c r="W452" i="3"/>
  <c r="V452" i="3"/>
  <c r="U452" i="3"/>
  <c r="T452" i="3"/>
  <c r="S452" i="3"/>
  <c r="AA420" i="3"/>
  <c r="Z420" i="3"/>
  <c r="Y420" i="3"/>
  <c r="X420" i="3"/>
  <c r="W420" i="3"/>
  <c r="V420" i="3"/>
  <c r="U420" i="3"/>
  <c r="T420" i="3"/>
  <c r="S420" i="3"/>
  <c r="AA388" i="3"/>
  <c r="Z388" i="3"/>
  <c r="Y388" i="3"/>
  <c r="X388" i="3"/>
  <c r="W388" i="3"/>
  <c r="V388" i="3"/>
  <c r="U388" i="3"/>
  <c r="T388" i="3"/>
  <c r="S388" i="3"/>
  <c r="Z356" i="3"/>
  <c r="AA356" i="3"/>
  <c r="X356" i="3"/>
  <c r="W356" i="3"/>
  <c r="V356" i="3"/>
  <c r="U356" i="3"/>
  <c r="Y356" i="3"/>
  <c r="T356" i="3"/>
  <c r="S356" i="3"/>
  <c r="AA324" i="3"/>
  <c r="Z324" i="3"/>
  <c r="Y324" i="3"/>
  <c r="X324" i="3"/>
  <c r="W324" i="3"/>
  <c r="V324" i="3"/>
  <c r="U324" i="3"/>
  <c r="T324" i="3"/>
  <c r="S324" i="3"/>
  <c r="AA292" i="3"/>
  <c r="Z292" i="3"/>
  <c r="Y292" i="3"/>
  <c r="X292" i="3"/>
  <c r="W292" i="3"/>
  <c r="V292" i="3"/>
  <c r="U292" i="3"/>
  <c r="T292" i="3"/>
  <c r="S292" i="3"/>
  <c r="AA260" i="3"/>
  <c r="Z260" i="3"/>
  <c r="Y260" i="3"/>
  <c r="X260" i="3"/>
  <c r="W260" i="3"/>
  <c r="V260" i="3"/>
  <c r="U260" i="3"/>
  <c r="T260" i="3"/>
  <c r="S260" i="3"/>
  <c r="AA603" i="3"/>
  <c r="Y603" i="3"/>
  <c r="X603" i="3"/>
  <c r="Z603" i="3"/>
  <c r="W603" i="3"/>
  <c r="V603" i="3"/>
  <c r="U603" i="3"/>
  <c r="S603" i="3"/>
  <c r="T603" i="3"/>
  <c r="AA587" i="3"/>
  <c r="Z587" i="3"/>
  <c r="Y587" i="3"/>
  <c r="X587" i="3"/>
  <c r="W587" i="3"/>
  <c r="U587" i="3"/>
  <c r="V587" i="3"/>
  <c r="S587" i="3"/>
  <c r="T587" i="3"/>
  <c r="AA571" i="3"/>
  <c r="Z571" i="3"/>
  <c r="Y571" i="3"/>
  <c r="X571" i="3"/>
  <c r="W571" i="3"/>
  <c r="V571" i="3"/>
  <c r="U571" i="3"/>
  <c r="S571" i="3"/>
  <c r="T571" i="3"/>
  <c r="Z555" i="3"/>
  <c r="Y555" i="3"/>
  <c r="AA555" i="3"/>
  <c r="X555" i="3"/>
  <c r="W555" i="3"/>
  <c r="U555" i="3"/>
  <c r="V555" i="3"/>
  <c r="S555" i="3"/>
  <c r="T555" i="3"/>
  <c r="Z539" i="3"/>
  <c r="Y539" i="3"/>
  <c r="AA539" i="3"/>
  <c r="X539" i="3"/>
  <c r="W539" i="3"/>
  <c r="V539" i="3"/>
  <c r="U539" i="3"/>
  <c r="S539" i="3"/>
  <c r="T539" i="3"/>
  <c r="AA523" i="3"/>
  <c r="Y523" i="3"/>
  <c r="Z523" i="3"/>
  <c r="X523" i="3"/>
  <c r="W523" i="3"/>
  <c r="U523" i="3"/>
  <c r="V523" i="3"/>
  <c r="S523" i="3"/>
  <c r="T523" i="3"/>
  <c r="AA507" i="3"/>
  <c r="Z507" i="3"/>
  <c r="Y507" i="3"/>
  <c r="X507" i="3"/>
  <c r="W507" i="3"/>
  <c r="V507" i="3"/>
  <c r="U507" i="3"/>
  <c r="S507" i="3"/>
  <c r="T507" i="3"/>
  <c r="AA491" i="3"/>
  <c r="Z491" i="3"/>
  <c r="Y491" i="3"/>
  <c r="X491" i="3"/>
  <c r="W491" i="3"/>
  <c r="U491" i="3"/>
  <c r="V491" i="3"/>
  <c r="T491" i="3"/>
  <c r="S491" i="3"/>
  <c r="AA475" i="3"/>
  <c r="Y475" i="3"/>
  <c r="X475" i="3"/>
  <c r="Z475" i="3"/>
  <c r="W475" i="3"/>
  <c r="V475" i="3"/>
  <c r="U475" i="3"/>
  <c r="T475" i="3"/>
  <c r="S475" i="3"/>
  <c r="AA459" i="3"/>
  <c r="Z459" i="3"/>
  <c r="Y459" i="3"/>
  <c r="X459" i="3"/>
  <c r="W459" i="3"/>
  <c r="U459" i="3"/>
  <c r="V459" i="3"/>
  <c r="T459" i="3"/>
  <c r="S459" i="3"/>
  <c r="AA443" i="3"/>
  <c r="Z443" i="3"/>
  <c r="Y443" i="3"/>
  <c r="X443" i="3"/>
  <c r="W443" i="3"/>
  <c r="V443" i="3"/>
  <c r="U443" i="3"/>
  <c r="T443" i="3"/>
  <c r="S443" i="3"/>
  <c r="Z427" i="3"/>
  <c r="AA427" i="3"/>
  <c r="Y427" i="3"/>
  <c r="X427" i="3"/>
  <c r="W427" i="3"/>
  <c r="U427" i="3"/>
  <c r="V427" i="3"/>
  <c r="T427" i="3"/>
  <c r="S427" i="3"/>
  <c r="AA411" i="3"/>
  <c r="Z411" i="3"/>
  <c r="Y411" i="3"/>
  <c r="X411" i="3"/>
  <c r="W411" i="3"/>
  <c r="V411" i="3"/>
  <c r="U411" i="3"/>
  <c r="T411" i="3"/>
  <c r="S411" i="3"/>
  <c r="AA395" i="3"/>
  <c r="Y395" i="3"/>
  <c r="Z395" i="3"/>
  <c r="X395" i="3"/>
  <c r="W395" i="3"/>
  <c r="U395" i="3"/>
  <c r="V395" i="3"/>
  <c r="T395" i="3"/>
  <c r="S395" i="3"/>
  <c r="AA379" i="3"/>
  <c r="Z379" i="3"/>
  <c r="Y379" i="3"/>
  <c r="X379" i="3"/>
  <c r="W379" i="3"/>
  <c r="V379" i="3"/>
  <c r="U379" i="3"/>
  <c r="T379" i="3"/>
  <c r="S379" i="3"/>
  <c r="AA363" i="3"/>
  <c r="Z363" i="3"/>
  <c r="Y363" i="3"/>
  <c r="X363" i="3"/>
  <c r="W363" i="3"/>
  <c r="U363" i="3"/>
  <c r="V363" i="3"/>
  <c r="T363" i="3"/>
  <c r="S363" i="3"/>
  <c r="AA347" i="3"/>
  <c r="Y347" i="3"/>
  <c r="Z347" i="3"/>
  <c r="X347" i="3"/>
  <c r="W347" i="3"/>
  <c r="V347" i="3"/>
  <c r="U347" i="3"/>
  <c r="T347" i="3"/>
  <c r="S347" i="3"/>
  <c r="AA331" i="3"/>
  <c r="Z331" i="3"/>
  <c r="Y331" i="3"/>
  <c r="X331" i="3"/>
  <c r="W331" i="3"/>
  <c r="U331" i="3"/>
  <c r="V331" i="3"/>
  <c r="T331" i="3"/>
  <c r="S331" i="3"/>
  <c r="AA315" i="3"/>
  <c r="Z315" i="3"/>
  <c r="Y315" i="3"/>
  <c r="X315" i="3"/>
  <c r="W315" i="3"/>
  <c r="V315" i="3"/>
  <c r="U315" i="3"/>
  <c r="T315" i="3"/>
  <c r="S315" i="3"/>
  <c r="Z299" i="3"/>
  <c r="Y299" i="3"/>
  <c r="AA299" i="3"/>
  <c r="X299" i="3"/>
  <c r="W299" i="3"/>
  <c r="U299" i="3"/>
  <c r="V299" i="3"/>
  <c r="T299" i="3"/>
  <c r="S299" i="3"/>
  <c r="Z283" i="3"/>
  <c r="Y283" i="3"/>
  <c r="AA283" i="3"/>
  <c r="X283" i="3"/>
  <c r="W283" i="3"/>
  <c r="V283" i="3"/>
  <c r="U283" i="3"/>
  <c r="T283" i="3"/>
  <c r="S283" i="3"/>
  <c r="AA267" i="3"/>
  <c r="Y267" i="3"/>
  <c r="Z267" i="3"/>
  <c r="X267" i="3"/>
  <c r="W267" i="3"/>
  <c r="U267" i="3"/>
  <c r="V267" i="3"/>
  <c r="T267" i="3"/>
  <c r="S267" i="3"/>
  <c r="AA750" i="3"/>
  <c r="Z750" i="3"/>
  <c r="Y750" i="3"/>
  <c r="X750" i="3"/>
  <c r="W750" i="3"/>
  <c r="V750" i="3"/>
  <c r="U750" i="3"/>
  <c r="T750" i="3"/>
  <c r="S750" i="3"/>
  <c r="AA734" i="3"/>
  <c r="Z734" i="3"/>
  <c r="Y734" i="3"/>
  <c r="X734" i="3"/>
  <c r="W734" i="3"/>
  <c r="U734" i="3"/>
  <c r="V734" i="3"/>
  <c r="T734" i="3"/>
  <c r="S734" i="3"/>
  <c r="AA718" i="3"/>
  <c r="Y718" i="3"/>
  <c r="Z718" i="3"/>
  <c r="X718" i="3"/>
  <c r="W718" i="3"/>
  <c r="V718" i="3"/>
  <c r="U718" i="3"/>
  <c r="T718" i="3"/>
  <c r="S718" i="3"/>
  <c r="AA702" i="3"/>
  <c r="Z702" i="3"/>
  <c r="Y702" i="3"/>
  <c r="X702" i="3"/>
  <c r="W702" i="3"/>
  <c r="U702" i="3"/>
  <c r="V702" i="3"/>
  <c r="T702" i="3"/>
  <c r="S702" i="3"/>
  <c r="AA686" i="3"/>
  <c r="Z686" i="3"/>
  <c r="Y686" i="3"/>
  <c r="X686" i="3"/>
  <c r="W686" i="3"/>
  <c r="V686" i="3"/>
  <c r="U686" i="3"/>
  <c r="T686" i="3"/>
  <c r="S686" i="3"/>
  <c r="Z670" i="3"/>
  <c r="AA670" i="3"/>
  <c r="Y670" i="3"/>
  <c r="X670" i="3"/>
  <c r="W670" i="3"/>
  <c r="U670" i="3"/>
  <c r="V670" i="3"/>
  <c r="T670" i="3"/>
  <c r="S670" i="3"/>
  <c r="AA654" i="3"/>
  <c r="Z654" i="3"/>
  <c r="Y654" i="3"/>
  <c r="X654" i="3"/>
  <c r="W654" i="3"/>
  <c r="V654" i="3"/>
  <c r="U654" i="3"/>
  <c r="T654" i="3"/>
  <c r="S654" i="3"/>
  <c r="AA638" i="3"/>
  <c r="Y638" i="3"/>
  <c r="Z638" i="3"/>
  <c r="X638" i="3"/>
  <c r="W638" i="3"/>
  <c r="U638" i="3"/>
  <c r="V638" i="3"/>
  <c r="T638" i="3"/>
  <c r="S638" i="3"/>
  <c r="AA622" i="3"/>
  <c r="Z622" i="3"/>
  <c r="Y622" i="3"/>
  <c r="X622" i="3"/>
  <c r="W622" i="3"/>
  <c r="V622" i="3"/>
  <c r="U622" i="3"/>
  <c r="T622" i="3"/>
  <c r="S622" i="3"/>
  <c r="AA606" i="3"/>
  <c r="Z606" i="3"/>
  <c r="Y606" i="3"/>
  <c r="X606" i="3"/>
  <c r="W606" i="3"/>
  <c r="U606" i="3"/>
  <c r="V606" i="3"/>
  <c r="T606" i="3"/>
  <c r="S606" i="3"/>
  <c r="AA590" i="3"/>
  <c r="Y590" i="3"/>
  <c r="X590" i="3"/>
  <c r="W590" i="3"/>
  <c r="V590" i="3"/>
  <c r="U590" i="3"/>
  <c r="Z590" i="3"/>
  <c r="T590" i="3"/>
  <c r="S590" i="3"/>
  <c r="AA574" i="3"/>
  <c r="Z574" i="3"/>
  <c r="Y574" i="3"/>
  <c r="X574" i="3"/>
  <c r="W574" i="3"/>
  <c r="U574" i="3"/>
  <c r="V574" i="3"/>
  <c r="T574" i="3"/>
  <c r="S574" i="3"/>
  <c r="AA558" i="3"/>
  <c r="Z558" i="3"/>
  <c r="Y558" i="3"/>
  <c r="X558" i="3"/>
  <c r="W558" i="3"/>
  <c r="V558" i="3"/>
  <c r="U558" i="3"/>
  <c r="T558" i="3"/>
  <c r="S558" i="3"/>
  <c r="Z542" i="3"/>
  <c r="Y542" i="3"/>
  <c r="AA542" i="3"/>
  <c r="X542" i="3"/>
  <c r="W542" i="3"/>
  <c r="U542" i="3"/>
  <c r="V542" i="3"/>
  <c r="T542" i="3"/>
  <c r="S542" i="3"/>
  <c r="Z526" i="3"/>
  <c r="Y526" i="3"/>
  <c r="X526" i="3"/>
  <c r="AA526" i="3"/>
  <c r="W526" i="3"/>
  <c r="V526" i="3"/>
  <c r="U526" i="3"/>
  <c r="T526" i="3"/>
  <c r="S526" i="3"/>
  <c r="AA510" i="3"/>
  <c r="Y510" i="3"/>
  <c r="Z510" i="3"/>
  <c r="X510" i="3"/>
  <c r="W510" i="3"/>
  <c r="U510" i="3"/>
  <c r="V510" i="3"/>
  <c r="T510" i="3"/>
  <c r="S510" i="3"/>
  <c r="AA494" i="3"/>
  <c r="Z494" i="3"/>
  <c r="Y494" i="3"/>
  <c r="X494" i="3"/>
  <c r="W494" i="3"/>
  <c r="V494" i="3"/>
  <c r="U494" i="3"/>
  <c r="T494" i="3"/>
  <c r="S494" i="3"/>
  <c r="AA478" i="3"/>
  <c r="Z478" i="3"/>
  <c r="Y478" i="3"/>
  <c r="X478" i="3"/>
  <c r="W478" i="3"/>
  <c r="U478" i="3"/>
  <c r="V478" i="3"/>
  <c r="T478" i="3"/>
  <c r="S478" i="3"/>
  <c r="AA462" i="3"/>
  <c r="Y462" i="3"/>
  <c r="X462" i="3"/>
  <c r="Z462" i="3"/>
  <c r="W462" i="3"/>
  <c r="V462" i="3"/>
  <c r="U462" i="3"/>
  <c r="T462" i="3"/>
  <c r="S462" i="3"/>
  <c r="AA446" i="3"/>
  <c r="Z446" i="3"/>
  <c r="Y446" i="3"/>
  <c r="X446" i="3"/>
  <c r="W446" i="3"/>
  <c r="V446" i="3"/>
  <c r="U446" i="3"/>
  <c r="T446" i="3"/>
  <c r="S446" i="3"/>
  <c r="AA430" i="3"/>
  <c r="Z430" i="3"/>
  <c r="Y430" i="3"/>
  <c r="X430" i="3"/>
  <c r="W430" i="3"/>
  <c r="V430" i="3"/>
  <c r="U430" i="3"/>
  <c r="T430" i="3"/>
  <c r="S430" i="3"/>
  <c r="Z414" i="3"/>
  <c r="AA414" i="3"/>
  <c r="Y414" i="3"/>
  <c r="X414" i="3"/>
  <c r="W414" i="3"/>
  <c r="V414" i="3"/>
  <c r="U414" i="3"/>
  <c r="T414" i="3"/>
  <c r="S414" i="3"/>
  <c r="AA398" i="3"/>
  <c r="Z398" i="3"/>
  <c r="Y398" i="3"/>
  <c r="X398" i="3"/>
  <c r="W398" i="3"/>
  <c r="V398" i="3"/>
  <c r="U398" i="3"/>
  <c r="T398" i="3"/>
  <c r="S398" i="3"/>
  <c r="AA382" i="3"/>
  <c r="Y382" i="3"/>
  <c r="Z382" i="3"/>
  <c r="X382" i="3"/>
  <c r="W382" i="3"/>
  <c r="V382" i="3"/>
  <c r="U382" i="3"/>
  <c r="T382" i="3"/>
  <c r="S382" i="3"/>
  <c r="AA366" i="3"/>
  <c r="Z366" i="3"/>
  <c r="Y366" i="3"/>
  <c r="X366" i="3"/>
  <c r="W366" i="3"/>
  <c r="V366" i="3"/>
  <c r="U366" i="3"/>
  <c r="T366" i="3"/>
  <c r="S366" i="3"/>
  <c r="AA350" i="3"/>
  <c r="Y350" i="3"/>
  <c r="Z350" i="3"/>
  <c r="X350" i="3"/>
  <c r="W350" i="3"/>
  <c r="V350" i="3"/>
  <c r="U350" i="3"/>
  <c r="T350" i="3"/>
  <c r="S350" i="3"/>
  <c r="AA334" i="3"/>
  <c r="Z334" i="3"/>
  <c r="Y334" i="3"/>
  <c r="X334" i="3"/>
  <c r="W334" i="3"/>
  <c r="V334" i="3"/>
  <c r="U334" i="3"/>
  <c r="T334" i="3"/>
  <c r="S334" i="3"/>
  <c r="AA318" i="3"/>
  <c r="Y318" i="3"/>
  <c r="X318" i="3"/>
  <c r="Z318" i="3"/>
  <c r="W318" i="3"/>
  <c r="V318" i="3"/>
  <c r="U318" i="3"/>
  <c r="T318" i="3"/>
  <c r="S318" i="3"/>
  <c r="AA302" i="3"/>
  <c r="Z302" i="3"/>
  <c r="Y302" i="3"/>
  <c r="X302" i="3"/>
  <c r="W302" i="3"/>
  <c r="V302" i="3"/>
  <c r="U302" i="3"/>
  <c r="T302" i="3"/>
  <c r="S302" i="3"/>
  <c r="Y286" i="3"/>
  <c r="AA286" i="3"/>
  <c r="X286" i="3"/>
  <c r="Z286" i="3"/>
  <c r="W286" i="3"/>
  <c r="V286" i="3"/>
  <c r="U286" i="3"/>
  <c r="T286" i="3"/>
  <c r="S286" i="3"/>
  <c r="Z270" i="3"/>
  <c r="Y270" i="3"/>
  <c r="X270" i="3"/>
  <c r="AA270" i="3"/>
  <c r="W270" i="3"/>
  <c r="V270" i="3"/>
  <c r="U270" i="3"/>
  <c r="T270" i="3"/>
  <c r="S270" i="3"/>
  <c r="AA761" i="3"/>
  <c r="Y761" i="3"/>
  <c r="Z761" i="3"/>
  <c r="X761" i="3"/>
  <c r="W761" i="3"/>
  <c r="V761" i="3"/>
  <c r="U761" i="3"/>
  <c r="T761" i="3"/>
  <c r="S761" i="3"/>
  <c r="AA745" i="3"/>
  <c r="Z745" i="3"/>
  <c r="Y745" i="3"/>
  <c r="X745" i="3"/>
  <c r="W745" i="3"/>
  <c r="V745" i="3"/>
  <c r="U745" i="3"/>
  <c r="T745" i="3"/>
  <c r="S745" i="3"/>
  <c r="AA729" i="3"/>
  <c r="Y729" i="3"/>
  <c r="Z729" i="3"/>
  <c r="X729" i="3"/>
  <c r="W729" i="3"/>
  <c r="V729" i="3"/>
  <c r="U729" i="3"/>
  <c r="T729" i="3"/>
  <c r="S729" i="3"/>
  <c r="AA713" i="3"/>
  <c r="Z713" i="3"/>
  <c r="Y713" i="3"/>
  <c r="X713" i="3"/>
  <c r="W713" i="3"/>
  <c r="V713" i="3"/>
  <c r="U713" i="3"/>
  <c r="T713" i="3"/>
  <c r="S713" i="3"/>
  <c r="AA697" i="3"/>
  <c r="Y697" i="3"/>
  <c r="X697" i="3"/>
  <c r="Z697" i="3"/>
  <c r="W697" i="3"/>
  <c r="V697" i="3"/>
  <c r="U697" i="3"/>
  <c r="T697" i="3"/>
  <c r="S697" i="3"/>
  <c r="AA681" i="3"/>
  <c r="Z681" i="3"/>
  <c r="Y681" i="3"/>
  <c r="X681" i="3"/>
  <c r="W681" i="3"/>
  <c r="V681" i="3"/>
  <c r="U681" i="3"/>
  <c r="T681" i="3"/>
  <c r="S681" i="3"/>
  <c r="AA665" i="3"/>
  <c r="Y665" i="3"/>
  <c r="X665" i="3"/>
  <c r="Z665" i="3"/>
  <c r="W665" i="3"/>
  <c r="V665" i="3"/>
  <c r="U665" i="3"/>
  <c r="T665" i="3"/>
  <c r="S665" i="3"/>
  <c r="AA649" i="3"/>
  <c r="Z649" i="3"/>
  <c r="Y649" i="3"/>
  <c r="X649" i="3"/>
  <c r="W649" i="3"/>
  <c r="V649" i="3"/>
  <c r="U649" i="3"/>
  <c r="T649" i="3"/>
  <c r="S649" i="3"/>
  <c r="AA633" i="3"/>
  <c r="Y633" i="3"/>
  <c r="Z633" i="3"/>
  <c r="X633" i="3"/>
  <c r="W633" i="3"/>
  <c r="V633" i="3"/>
  <c r="U633" i="3"/>
  <c r="T633" i="3"/>
  <c r="S633" i="3"/>
  <c r="AA617" i="3"/>
  <c r="Z617" i="3"/>
  <c r="Y617" i="3"/>
  <c r="X617" i="3"/>
  <c r="W617" i="3"/>
  <c r="V617" i="3"/>
  <c r="U617" i="3"/>
  <c r="T617" i="3"/>
  <c r="S617" i="3"/>
  <c r="AA601" i="3"/>
  <c r="Y601" i="3"/>
  <c r="Z601" i="3"/>
  <c r="X601" i="3"/>
  <c r="W601" i="3"/>
  <c r="V601" i="3"/>
  <c r="U601" i="3"/>
  <c r="T601" i="3"/>
  <c r="S601" i="3"/>
  <c r="AA573" i="3"/>
  <c r="Y573" i="3"/>
  <c r="Z573" i="3"/>
  <c r="X573" i="3"/>
  <c r="W573" i="3"/>
  <c r="V573" i="3"/>
  <c r="U573" i="3"/>
  <c r="S573" i="3"/>
  <c r="T573" i="3"/>
  <c r="AA541" i="3"/>
  <c r="Y541" i="3"/>
  <c r="Z541" i="3"/>
  <c r="X541" i="3"/>
  <c r="W541" i="3"/>
  <c r="V541" i="3"/>
  <c r="U541" i="3"/>
  <c r="T541" i="3"/>
  <c r="S541" i="3"/>
  <c r="AA509" i="3"/>
  <c r="Y509" i="3"/>
  <c r="Z509" i="3"/>
  <c r="X509" i="3"/>
  <c r="W509" i="3"/>
  <c r="V509" i="3"/>
  <c r="U509" i="3"/>
  <c r="S509" i="3"/>
  <c r="T509" i="3"/>
  <c r="AA477" i="3"/>
  <c r="Y477" i="3"/>
  <c r="Z477" i="3"/>
  <c r="X477" i="3"/>
  <c r="W477" i="3"/>
  <c r="V477" i="3"/>
  <c r="U477" i="3"/>
  <c r="T477" i="3"/>
  <c r="S477" i="3"/>
  <c r="AA445" i="3"/>
  <c r="Y445" i="3"/>
  <c r="Z445" i="3"/>
  <c r="X445" i="3"/>
  <c r="W445" i="3"/>
  <c r="V445" i="3"/>
  <c r="U445" i="3"/>
  <c r="S445" i="3"/>
  <c r="T445" i="3"/>
  <c r="AA413" i="3"/>
  <c r="Y413" i="3"/>
  <c r="Z413" i="3"/>
  <c r="X413" i="3"/>
  <c r="W413" i="3"/>
  <c r="V413" i="3"/>
  <c r="U413" i="3"/>
  <c r="T413" i="3"/>
  <c r="S413" i="3"/>
  <c r="AA381" i="3"/>
  <c r="Y381" i="3"/>
  <c r="Z381" i="3"/>
  <c r="X381" i="3"/>
  <c r="W381" i="3"/>
  <c r="V381" i="3"/>
  <c r="U381" i="3"/>
  <c r="S381" i="3"/>
  <c r="T381" i="3"/>
  <c r="AA349" i="3"/>
  <c r="Y349" i="3"/>
  <c r="Z349" i="3"/>
  <c r="X349" i="3"/>
  <c r="W349" i="3"/>
  <c r="V349" i="3"/>
  <c r="U349" i="3"/>
  <c r="T349" i="3"/>
  <c r="S349" i="3"/>
  <c r="AA317" i="3"/>
  <c r="Y317" i="3"/>
  <c r="Z317" i="3"/>
  <c r="X317" i="3"/>
  <c r="W317" i="3"/>
  <c r="V317" i="3"/>
  <c r="U317" i="3"/>
  <c r="S317" i="3"/>
  <c r="T317" i="3"/>
  <c r="AA285" i="3"/>
  <c r="Y285" i="3"/>
  <c r="Z285" i="3"/>
  <c r="X285" i="3"/>
  <c r="W285" i="3"/>
  <c r="V285" i="3"/>
  <c r="U285" i="3"/>
  <c r="T285" i="3"/>
  <c r="S285" i="3"/>
  <c r="AA760" i="3"/>
  <c r="Y760" i="3"/>
  <c r="Z760" i="3"/>
  <c r="X760" i="3"/>
  <c r="W760" i="3"/>
  <c r="V760" i="3"/>
  <c r="U760" i="3"/>
  <c r="S760" i="3"/>
  <c r="T760" i="3"/>
  <c r="AA728" i="3"/>
  <c r="Y728" i="3"/>
  <c r="Z728" i="3"/>
  <c r="X728" i="3"/>
  <c r="W728" i="3"/>
  <c r="V728" i="3"/>
  <c r="U728" i="3"/>
  <c r="T728" i="3"/>
  <c r="S728" i="3"/>
  <c r="AA696" i="3"/>
  <c r="Y696" i="3"/>
  <c r="Z696" i="3"/>
  <c r="X696" i="3"/>
  <c r="W696" i="3"/>
  <c r="V696" i="3"/>
  <c r="U696" i="3"/>
  <c r="S696" i="3"/>
  <c r="T696" i="3"/>
  <c r="AA664" i="3"/>
  <c r="Y664" i="3"/>
  <c r="Z664" i="3"/>
  <c r="X664" i="3"/>
  <c r="W664" i="3"/>
  <c r="V664" i="3"/>
  <c r="U664" i="3"/>
  <c r="T664" i="3"/>
  <c r="S664" i="3"/>
  <c r="AA632" i="3"/>
  <c r="Y632" i="3"/>
  <c r="Z632" i="3"/>
  <c r="X632" i="3"/>
  <c r="W632" i="3"/>
  <c r="V632" i="3"/>
  <c r="U632" i="3"/>
  <c r="S632" i="3"/>
  <c r="T632" i="3"/>
  <c r="AA600" i="3"/>
  <c r="Y600" i="3"/>
  <c r="Z600" i="3"/>
  <c r="X600" i="3"/>
  <c r="W600" i="3"/>
  <c r="V600" i="3"/>
  <c r="U600" i="3"/>
  <c r="T600" i="3"/>
  <c r="S600" i="3"/>
  <c r="AA568" i="3"/>
  <c r="Y568" i="3"/>
  <c r="Z568" i="3"/>
  <c r="X568" i="3"/>
  <c r="W568" i="3"/>
  <c r="V568" i="3"/>
  <c r="U568" i="3"/>
  <c r="S568" i="3"/>
  <c r="T568" i="3"/>
  <c r="AA536" i="3"/>
  <c r="Y536" i="3"/>
  <c r="Z536" i="3"/>
  <c r="X536" i="3"/>
  <c r="W536" i="3"/>
  <c r="V536" i="3"/>
  <c r="U536" i="3"/>
  <c r="T536" i="3"/>
  <c r="S536" i="3"/>
  <c r="AA504" i="3"/>
  <c r="Y504" i="3"/>
  <c r="Z504" i="3"/>
  <c r="X504" i="3"/>
  <c r="W504" i="3"/>
  <c r="V504" i="3"/>
  <c r="U504" i="3"/>
  <c r="S504" i="3"/>
  <c r="T504" i="3"/>
  <c r="AA472" i="3"/>
  <c r="Y472" i="3"/>
  <c r="Z472" i="3"/>
  <c r="X472" i="3"/>
  <c r="W472" i="3"/>
  <c r="V472" i="3"/>
  <c r="U472" i="3"/>
  <c r="T472" i="3"/>
  <c r="S472" i="3"/>
  <c r="AA440" i="3"/>
  <c r="Y440" i="3"/>
  <c r="Z440" i="3"/>
  <c r="X440" i="3"/>
  <c r="W440" i="3"/>
  <c r="V440" i="3"/>
  <c r="U440" i="3"/>
  <c r="S440" i="3"/>
  <c r="T440" i="3"/>
  <c r="AA408" i="3"/>
  <c r="Y408" i="3"/>
  <c r="Z408" i="3"/>
  <c r="X408" i="3"/>
  <c r="W408" i="3"/>
  <c r="V408" i="3"/>
  <c r="U408" i="3"/>
  <c r="T408" i="3"/>
  <c r="S408" i="3"/>
  <c r="AA376" i="3"/>
  <c r="Y376" i="3"/>
  <c r="Z376" i="3"/>
  <c r="X376" i="3"/>
  <c r="W376" i="3"/>
  <c r="V376" i="3"/>
  <c r="U376" i="3"/>
  <c r="S376" i="3"/>
  <c r="T376" i="3"/>
  <c r="AA344" i="3"/>
  <c r="Y344" i="3"/>
  <c r="Z344" i="3"/>
  <c r="X344" i="3"/>
  <c r="W344" i="3"/>
  <c r="V344" i="3"/>
  <c r="U344" i="3"/>
  <c r="T344" i="3"/>
  <c r="S344" i="3"/>
  <c r="AA312" i="3"/>
  <c r="Y312" i="3"/>
  <c r="Z312" i="3"/>
  <c r="X312" i="3"/>
  <c r="W312" i="3"/>
  <c r="V312" i="3"/>
  <c r="U312" i="3"/>
  <c r="S312" i="3"/>
  <c r="T312" i="3"/>
  <c r="AA280" i="3"/>
  <c r="Y280" i="3"/>
  <c r="Z280" i="3"/>
  <c r="X280" i="3"/>
  <c r="W280" i="3"/>
  <c r="V280" i="3"/>
  <c r="U280" i="3"/>
  <c r="T280" i="3"/>
  <c r="S280" i="3"/>
  <c r="AA426" i="3"/>
  <c r="Z426" i="3"/>
  <c r="Y426" i="3"/>
  <c r="X426" i="3"/>
  <c r="W426" i="3"/>
  <c r="V426" i="3"/>
  <c r="U426" i="3"/>
  <c r="T426" i="3"/>
  <c r="S426" i="3"/>
  <c r="AA410" i="3"/>
  <c r="Z410" i="3"/>
  <c r="Y410" i="3"/>
  <c r="X410" i="3"/>
  <c r="W410" i="3"/>
  <c r="V410" i="3"/>
  <c r="U410" i="3"/>
  <c r="T410" i="3"/>
  <c r="S410" i="3"/>
  <c r="AA394" i="3"/>
  <c r="Z394" i="3"/>
  <c r="Y394" i="3"/>
  <c r="X394" i="3"/>
  <c r="V394" i="3"/>
  <c r="U394" i="3"/>
  <c r="W394" i="3"/>
  <c r="T394" i="3"/>
  <c r="S394" i="3"/>
  <c r="AA378" i="3"/>
  <c r="Z378" i="3"/>
  <c r="Y378" i="3"/>
  <c r="X378" i="3"/>
  <c r="W378" i="3"/>
  <c r="V378" i="3"/>
  <c r="U378" i="3"/>
  <c r="T378" i="3"/>
  <c r="S378" i="3"/>
  <c r="AA362" i="3"/>
  <c r="Z362" i="3"/>
  <c r="Y362" i="3"/>
  <c r="X362" i="3"/>
  <c r="W362" i="3"/>
  <c r="V362" i="3"/>
  <c r="U362" i="3"/>
  <c r="T362" i="3"/>
  <c r="S362" i="3"/>
  <c r="AA346" i="3"/>
  <c r="Z346" i="3"/>
  <c r="Y346" i="3"/>
  <c r="X346" i="3"/>
  <c r="W346" i="3"/>
  <c r="V346" i="3"/>
  <c r="U346" i="3"/>
  <c r="T346" i="3"/>
  <c r="S346" i="3"/>
  <c r="AA330" i="3"/>
  <c r="Z330" i="3"/>
  <c r="Y330" i="3"/>
  <c r="X330" i="3"/>
  <c r="V330" i="3"/>
  <c r="U330" i="3"/>
  <c r="W330" i="3"/>
  <c r="T330" i="3"/>
  <c r="S330" i="3"/>
  <c r="AA314" i="3"/>
  <c r="Z314" i="3"/>
  <c r="Y314" i="3"/>
  <c r="X314" i="3"/>
  <c r="W314" i="3"/>
  <c r="V314" i="3"/>
  <c r="U314" i="3"/>
  <c r="T314" i="3"/>
  <c r="S314" i="3"/>
  <c r="AA298" i="3"/>
  <c r="Z298" i="3"/>
  <c r="Y298" i="3"/>
  <c r="X298" i="3"/>
  <c r="W298" i="3"/>
  <c r="V298" i="3"/>
  <c r="U298" i="3"/>
  <c r="T298" i="3"/>
  <c r="S298" i="3"/>
  <c r="AA282" i="3"/>
  <c r="Z282" i="3"/>
  <c r="Y282" i="3"/>
  <c r="X282" i="3"/>
  <c r="W282" i="3"/>
  <c r="V282" i="3"/>
  <c r="U282" i="3"/>
  <c r="T282" i="3"/>
  <c r="S282" i="3"/>
  <c r="AA266" i="3"/>
  <c r="Z266" i="3"/>
  <c r="Y266" i="3"/>
  <c r="X266" i="3"/>
  <c r="V266" i="3"/>
  <c r="U266" i="3"/>
  <c r="W266" i="3"/>
  <c r="T266" i="3"/>
  <c r="S266" i="3"/>
  <c r="AA757" i="3"/>
  <c r="Z757" i="3"/>
  <c r="Y757" i="3"/>
  <c r="X757" i="3"/>
  <c r="W757" i="3"/>
  <c r="V757" i="3"/>
  <c r="U757" i="3"/>
  <c r="T757" i="3"/>
  <c r="S757" i="3"/>
  <c r="AA741" i="3"/>
  <c r="Z741" i="3"/>
  <c r="Y741" i="3"/>
  <c r="X741" i="3"/>
  <c r="W741" i="3"/>
  <c r="V741" i="3"/>
  <c r="U741" i="3"/>
  <c r="T741" i="3"/>
  <c r="S741" i="3"/>
  <c r="AA725" i="3"/>
  <c r="Z725" i="3"/>
  <c r="Y725" i="3"/>
  <c r="X725" i="3"/>
  <c r="W725" i="3"/>
  <c r="V725" i="3"/>
  <c r="U725" i="3"/>
  <c r="T725" i="3"/>
  <c r="S725" i="3"/>
  <c r="AA709" i="3"/>
  <c r="Z709" i="3"/>
  <c r="Y709" i="3"/>
  <c r="X709" i="3"/>
  <c r="V709" i="3"/>
  <c r="U709" i="3"/>
  <c r="W709" i="3"/>
  <c r="T709" i="3"/>
  <c r="S709" i="3"/>
  <c r="AA693" i="3"/>
  <c r="Z693" i="3"/>
  <c r="Y693" i="3"/>
  <c r="X693" i="3"/>
  <c r="W693" i="3"/>
  <c r="V693" i="3"/>
  <c r="U693" i="3"/>
  <c r="T693" i="3"/>
  <c r="S693" i="3"/>
  <c r="AA677" i="3"/>
  <c r="Z677" i="3"/>
  <c r="Y677" i="3"/>
  <c r="X677" i="3"/>
  <c r="W677" i="3"/>
  <c r="V677" i="3"/>
  <c r="U677" i="3"/>
  <c r="T677" i="3"/>
  <c r="S677" i="3"/>
  <c r="AA661" i="3"/>
  <c r="Z661" i="3"/>
  <c r="Y661" i="3"/>
  <c r="X661" i="3"/>
  <c r="W661" i="3"/>
  <c r="V661" i="3"/>
  <c r="U661" i="3"/>
  <c r="T661" i="3"/>
  <c r="S661" i="3"/>
  <c r="AA645" i="3"/>
  <c r="Z645" i="3"/>
  <c r="Y645" i="3"/>
  <c r="X645" i="3"/>
  <c r="V645" i="3"/>
  <c r="U645" i="3"/>
  <c r="W645" i="3"/>
  <c r="T645" i="3"/>
  <c r="S645" i="3"/>
  <c r="AA629" i="3"/>
  <c r="Z629" i="3"/>
  <c r="Y629" i="3"/>
  <c r="X629" i="3"/>
  <c r="W629" i="3"/>
  <c r="V629" i="3"/>
  <c r="U629" i="3"/>
  <c r="T629" i="3"/>
  <c r="S629" i="3"/>
  <c r="AA613" i="3"/>
  <c r="Z613" i="3"/>
  <c r="Y613" i="3"/>
  <c r="X613" i="3"/>
  <c r="W613" i="3"/>
  <c r="V613" i="3"/>
  <c r="U613" i="3"/>
  <c r="T613" i="3"/>
  <c r="S613" i="3"/>
  <c r="AA597" i="3"/>
  <c r="Z597" i="3"/>
  <c r="Y597" i="3"/>
  <c r="X597" i="3"/>
  <c r="W597" i="3"/>
  <c r="V597" i="3"/>
  <c r="U597" i="3"/>
  <c r="T597" i="3"/>
  <c r="S597" i="3"/>
  <c r="AA569" i="3"/>
  <c r="Y569" i="3"/>
  <c r="X569" i="3"/>
  <c r="Z569" i="3"/>
  <c r="W569" i="3"/>
  <c r="V569" i="3"/>
  <c r="U569" i="3"/>
  <c r="T569" i="3"/>
  <c r="S569" i="3"/>
  <c r="Y537" i="3"/>
  <c r="AA537" i="3"/>
  <c r="X537" i="3"/>
  <c r="W537" i="3"/>
  <c r="Z537" i="3"/>
  <c r="V537" i="3"/>
  <c r="U537" i="3"/>
  <c r="T537" i="3"/>
  <c r="S537" i="3"/>
  <c r="AA505" i="3"/>
  <c r="Z505" i="3"/>
  <c r="Y505" i="3"/>
  <c r="X505" i="3"/>
  <c r="W505" i="3"/>
  <c r="V505" i="3"/>
  <c r="U505" i="3"/>
  <c r="T505" i="3"/>
  <c r="S505" i="3"/>
  <c r="AA473" i="3"/>
  <c r="Z473" i="3"/>
  <c r="Y473" i="3"/>
  <c r="X473" i="3"/>
  <c r="W473" i="3"/>
  <c r="V473" i="3"/>
  <c r="U473" i="3"/>
  <c r="T473" i="3"/>
  <c r="S473" i="3"/>
  <c r="AA441" i="3"/>
  <c r="Y441" i="3"/>
  <c r="Z441" i="3"/>
  <c r="X441" i="3"/>
  <c r="W441" i="3"/>
  <c r="V441" i="3"/>
  <c r="U441" i="3"/>
  <c r="T441" i="3"/>
  <c r="S441" i="3"/>
  <c r="AA409" i="3"/>
  <c r="Y409" i="3"/>
  <c r="Z409" i="3"/>
  <c r="X409" i="3"/>
  <c r="W409" i="3"/>
  <c r="V409" i="3"/>
  <c r="U409" i="3"/>
  <c r="T409" i="3"/>
  <c r="S409" i="3"/>
  <c r="AA377" i="3"/>
  <c r="Z377" i="3"/>
  <c r="Y377" i="3"/>
  <c r="X377" i="3"/>
  <c r="W377" i="3"/>
  <c r="V377" i="3"/>
  <c r="U377" i="3"/>
  <c r="T377" i="3"/>
  <c r="S377" i="3"/>
  <c r="AA345" i="3"/>
  <c r="Z345" i="3"/>
  <c r="Y345" i="3"/>
  <c r="X345" i="3"/>
  <c r="W345" i="3"/>
  <c r="V345" i="3"/>
  <c r="U345" i="3"/>
  <c r="T345" i="3"/>
  <c r="S345" i="3"/>
  <c r="AA313" i="3"/>
  <c r="Y313" i="3"/>
  <c r="Z313" i="3"/>
  <c r="X313" i="3"/>
  <c r="W313" i="3"/>
  <c r="V313" i="3"/>
  <c r="U313" i="3"/>
  <c r="T313" i="3"/>
  <c r="S313" i="3"/>
  <c r="AA281" i="3"/>
  <c r="Y281" i="3"/>
  <c r="Z281" i="3"/>
  <c r="X281" i="3"/>
  <c r="W281" i="3"/>
  <c r="V281" i="3"/>
  <c r="U281" i="3"/>
  <c r="T281" i="3"/>
  <c r="S281" i="3"/>
  <c r="AA756" i="3"/>
  <c r="Z756" i="3"/>
  <c r="Y756" i="3"/>
  <c r="X756" i="3"/>
  <c r="W756" i="3"/>
  <c r="V756" i="3"/>
  <c r="U756" i="3"/>
  <c r="T756" i="3"/>
  <c r="S756" i="3"/>
  <c r="AA724" i="3"/>
  <c r="Z724" i="3"/>
  <c r="Y724" i="3"/>
  <c r="X724" i="3"/>
  <c r="W724" i="3"/>
  <c r="V724" i="3"/>
  <c r="U724" i="3"/>
  <c r="T724" i="3"/>
  <c r="S724" i="3"/>
  <c r="AA692" i="3"/>
  <c r="Y692" i="3"/>
  <c r="Z692" i="3"/>
  <c r="X692" i="3"/>
  <c r="W692" i="3"/>
  <c r="V692" i="3"/>
  <c r="U692" i="3"/>
  <c r="T692" i="3"/>
  <c r="S692" i="3"/>
  <c r="AA660" i="3"/>
  <c r="Y660" i="3"/>
  <c r="Z660" i="3"/>
  <c r="X660" i="3"/>
  <c r="W660" i="3"/>
  <c r="V660" i="3"/>
  <c r="U660" i="3"/>
  <c r="T660" i="3"/>
  <c r="S660" i="3"/>
  <c r="AA628" i="3"/>
  <c r="Z628" i="3"/>
  <c r="Y628" i="3"/>
  <c r="X628" i="3"/>
  <c r="W628" i="3"/>
  <c r="V628" i="3"/>
  <c r="U628" i="3"/>
  <c r="T628" i="3"/>
  <c r="S628" i="3"/>
  <c r="AA596" i="3"/>
  <c r="Z596" i="3"/>
  <c r="Y596" i="3"/>
  <c r="X596" i="3"/>
  <c r="W596" i="3"/>
  <c r="V596" i="3"/>
  <c r="U596" i="3"/>
  <c r="T596" i="3"/>
  <c r="S596" i="3"/>
  <c r="AA564" i="3"/>
  <c r="Y564" i="3"/>
  <c r="Z564" i="3"/>
  <c r="X564" i="3"/>
  <c r="W564" i="3"/>
  <c r="V564" i="3"/>
  <c r="U564" i="3"/>
  <c r="T564" i="3"/>
  <c r="S564" i="3"/>
  <c r="AA532" i="3"/>
  <c r="Y532" i="3"/>
  <c r="X532" i="3"/>
  <c r="W532" i="3"/>
  <c r="Z532" i="3"/>
  <c r="V532" i="3"/>
  <c r="U532" i="3"/>
  <c r="T532" i="3"/>
  <c r="S532" i="3"/>
  <c r="AA500" i="3"/>
  <c r="Z500" i="3"/>
  <c r="Y500" i="3"/>
  <c r="X500" i="3"/>
  <c r="W500" i="3"/>
  <c r="V500" i="3"/>
  <c r="U500" i="3"/>
  <c r="T500" i="3"/>
  <c r="S500" i="3"/>
  <c r="AA468" i="3"/>
  <c r="Z468" i="3"/>
  <c r="Y468" i="3"/>
  <c r="X468" i="3"/>
  <c r="W468" i="3"/>
  <c r="V468" i="3"/>
  <c r="U468" i="3"/>
  <c r="T468" i="3"/>
  <c r="S468" i="3"/>
  <c r="AA436" i="3"/>
  <c r="Y436" i="3"/>
  <c r="Z436" i="3"/>
  <c r="X436" i="3"/>
  <c r="W436" i="3"/>
  <c r="V436" i="3"/>
  <c r="U436" i="3"/>
  <c r="T436" i="3"/>
  <c r="S436" i="3"/>
  <c r="AA404" i="3"/>
  <c r="Y404" i="3"/>
  <c r="Z404" i="3"/>
  <c r="X404" i="3"/>
  <c r="W404" i="3"/>
  <c r="V404" i="3"/>
  <c r="U404" i="3"/>
  <c r="T404" i="3"/>
  <c r="S404" i="3"/>
  <c r="AA372" i="3"/>
  <c r="Z372" i="3"/>
  <c r="Y372" i="3"/>
  <c r="X372" i="3"/>
  <c r="W372" i="3"/>
  <c r="V372" i="3"/>
  <c r="U372" i="3"/>
  <c r="T372" i="3"/>
  <c r="S372" i="3"/>
  <c r="AA340" i="3"/>
  <c r="Z340" i="3"/>
  <c r="Y340" i="3"/>
  <c r="X340" i="3"/>
  <c r="W340" i="3"/>
  <c r="V340" i="3"/>
  <c r="U340" i="3"/>
  <c r="T340" i="3"/>
  <c r="S340" i="3"/>
  <c r="AA308" i="3"/>
  <c r="Y308" i="3"/>
  <c r="Z308" i="3"/>
  <c r="X308" i="3"/>
  <c r="W308" i="3"/>
  <c r="V308" i="3"/>
  <c r="U308" i="3"/>
  <c r="T308" i="3"/>
  <c r="S308" i="3"/>
  <c r="AA276" i="3"/>
  <c r="Y276" i="3"/>
  <c r="Z276" i="3"/>
  <c r="X276" i="3"/>
  <c r="W276" i="3"/>
  <c r="V276" i="3"/>
  <c r="U276" i="3"/>
  <c r="T276" i="3"/>
  <c r="S276" i="3"/>
  <c r="AA581" i="3"/>
  <c r="Z581" i="3"/>
  <c r="Y581" i="3"/>
  <c r="X581" i="3"/>
  <c r="V581" i="3"/>
  <c r="U581" i="3"/>
  <c r="W581" i="3"/>
  <c r="T581" i="3"/>
  <c r="S581" i="3"/>
  <c r="AA565" i="3"/>
  <c r="Z565" i="3"/>
  <c r="Y565" i="3"/>
  <c r="X565" i="3"/>
  <c r="W565" i="3"/>
  <c r="V565" i="3"/>
  <c r="U565" i="3"/>
  <c r="T565" i="3"/>
  <c r="S565" i="3"/>
  <c r="AA549" i="3"/>
  <c r="Z549" i="3"/>
  <c r="Y549" i="3"/>
  <c r="X549" i="3"/>
  <c r="W549" i="3"/>
  <c r="V549" i="3"/>
  <c r="U549" i="3"/>
  <c r="T549" i="3"/>
  <c r="S549" i="3"/>
  <c r="AA533" i="3"/>
  <c r="Z533" i="3"/>
  <c r="Y533" i="3"/>
  <c r="X533" i="3"/>
  <c r="W533" i="3"/>
  <c r="V533" i="3"/>
  <c r="U533" i="3"/>
  <c r="T533" i="3"/>
  <c r="S533" i="3"/>
  <c r="AA517" i="3"/>
  <c r="Z517" i="3"/>
  <c r="Y517" i="3"/>
  <c r="X517" i="3"/>
  <c r="V517" i="3"/>
  <c r="U517" i="3"/>
  <c r="W517" i="3"/>
  <c r="T517" i="3"/>
  <c r="S517" i="3"/>
  <c r="AA501" i="3"/>
  <c r="Z501" i="3"/>
  <c r="Y501" i="3"/>
  <c r="X501" i="3"/>
  <c r="W501" i="3"/>
  <c r="V501" i="3"/>
  <c r="U501" i="3"/>
  <c r="T501" i="3"/>
  <c r="S501" i="3"/>
  <c r="AA485" i="3"/>
  <c r="Z485" i="3"/>
  <c r="Y485" i="3"/>
  <c r="X485" i="3"/>
  <c r="W485" i="3"/>
  <c r="V485" i="3"/>
  <c r="U485" i="3"/>
  <c r="T485" i="3"/>
  <c r="S485" i="3"/>
  <c r="AA469" i="3"/>
  <c r="Z469" i="3"/>
  <c r="Y469" i="3"/>
  <c r="X469" i="3"/>
  <c r="W469" i="3"/>
  <c r="V469" i="3"/>
  <c r="U469" i="3"/>
  <c r="T469" i="3"/>
  <c r="S469" i="3"/>
  <c r="AA453" i="3"/>
  <c r="Z453" i="3"/>
  <c r="Y453" i="3"/>
  <c r="X453" i="3"/>
  <c r="V453" i="3"/>
  <c r="U453" i="3"/>
  <c r="W453" i="3"/>
  <c r="T453" i="3"/>
  <c r="S453" i="3"/>
  <c r="AA437" i="3"/>
  <c r="Z437" i="3"/>
  <c r="Y437" i="3"/>
  <c r="W437" i="3"/>
  <c r="X437" i="3"/>
  <c r="V437" i="3"/>
  <c r="U437" i="3"/>
  <c r="T437" i="3"/>
  <c r="S437" i="3"/>
  <c r="AA421" i="3"/>
  <c r="Z421" i="3"/>
  <c r="Y421" i="3"/>
  <c r="W421" i="3"/>
  <c r="V421" i="3"/>
  <c r="U421" i="3"/>
  <c r="X421" i="3"/>
  <c r="T421" i="3"/>
  <c r="S421" i="3"/>
  <c r="AA405" i="3"/>
  <c r="Z405" i="3"/>
  <c r="Y405" i="3"/>
  <c r="X405" i="3"/>
  <c r="W405" i="3"/>
  <c r="V405" i="3"/>
  <c r="U405" i="3"/>
  <c r="T405" i="3"/>
  <c r="S405" i="3"/>
  <c r="AA389" i="3"/>
  <c r="Z389" i="3"/>
  <c r="Y389" i="3"/>
  <c r="X389" i="3"/>
  <c r="V389" i="3"/>
  <c r="U389" i="3"/>
  <c r="W389" i="3"/>
  <c r="T389" i="3"/>
  <c r="S389" i="3"/>
  <c r="AA373" i="3"/>
  <c r="Z373" i="3"/>
  <c r="Y373" i="3"/>
  <c r="W373" i="3"/>
  <c r="X373" i="3"/>
  <c r="V373" i="3"/>
  <c r="U373" i="3"/>
  <c r="T373" i="3"/>
  <c r="S373" i="3"/>
  <c r="AA357" i="3"/>
  <c r="Z357" i="3"/>
  <c r="Y357" i="3"/>
  <c r="W357" i="3"/>
  <c r="V357" i="3"/>
  <c r="U357" i="3"/>
  <c r="X357" i="3"/>
  <c r="T357" i="3"/>
  <c r="S357" i="3"/>
  <c r="AA341" i="3"/>
  <c r="Z341" i="3"/>
  <c r="Y341" i="3"/>
  <c r="X341" i="3"/>
  <c r="W341" i="3"/>
  <c r="V341" i="3"/>
  <c r="U341" i="3"/>
  <c r="T341" i="3"/>
  <c r="S341" i="3"/>
  <c r="AA325" i="3"/>
  <c r="Z325" i="3"/>
  <c r="Y325" i="3"/>
  <c r="X325" i="3"/>
  <c r="V325" i="3"/>
  <c r="U325" i="3"/>
  <c r="W325" i="3"/>
  <c r="T325" i="3"/>
  <c r="S325" i="3"/>
  <c r="AA309" i="3"/>
  <c r="Z309" i="3"/>
  <c r="Y309" i="3"/>
  <c r="W309" i="3"/>
  <c r="X309" i="3"/>
  <c r="V309" i="3"/>
  <c r="U309" i="3"/>
  <c r="T309" i="3"/>
  <c r="S309" i="3"/>
  <c r="AA293" i="3"/>
  <c r="Z293" i="3"/>
  <c r="Y293" i="3"/>
  <c r="W293" i="3"/>
  <c r="V293" i="3"/>
  <c r="U293" i="3"/>
  <c r="X293" i="3"/>
  <c r="T293" i="3"/>
  <c r="S293" i="3"/>
  <c r="AA277" i="3"/>
  <c r="Z277" i="3"/>
  <c r="Y277" i="3"/>
  <c r="X277" i="3"/>
  <c r="W277" i="3"/>
  <c r="V277" i="3"/>
  <c r="U277" i="3"/>
  <c r="T277" i="3"/>
  <c r="S277" i="3"/>
  <c r="AA261" i="3"/>
  <c r="Z261" i="3"/>
  <c r="Y261" i="3"/>
  <c r="X261" i="3"/>
  <c r="V261" i="3"/>
  <c r="U261" i="3"/>
  <c r="W261" i="3"/>
  <c r="T261" i="3"/>
  <c r="S261" i="3"/>
  <c r="AA752" i="3"/>
  <c r="Z752" i="3"/>
  <c r="Y752" i="3"/>
  <c r="W752" i="3"/>
  <c r="X752" i="3"/>
  <c r="V752" i="3"/>
  <c r="U752" i="3"/>
  <c r="T752" i="3"/>
  <c r="S752" i="3"/>
  <c r="AA736" i="3"/>
  <c r="Z736" i="3"/>
  <c r="Y736" i="3"/>
  <c r="W736" i="3"/>
  <c r="V736" i="3"/>
  <c r="U736" i="3"/>
  <c r="X736" i="3"/>
  <c r="T736" i="3"/>
  <c r="S736" i="3"/>
  <c r="AA720" i="3"/>
  <c r="Z720" i="3"/>
  <c r="Y720" i="3"/>
  <c r="X720" i="3"/>
  <c r="W720" i="3"/>
  <c r="V720" i="3"/>
  <c r="U720" i="3"/>
  <c r="T720" i="3"/>
  <c r="S720" i="3"/>
  <c r="AA704" i="3"/>
  <c r="Z704" i="3"/>
  <c r="Y704" i="3"/>
  <c r="X704" i="3"/>
  <c r="V704" i="3"/>
  <c r="U704" i="3"/>
  <c r="W704" i="3"/>
  <c r="T704" i="3"/>
  <c r="S704" i="3"/>
  <c r="AA688" i="3"/>
  <c r="Z688" i="3"/>
  <c r="Y688" i="3"/>
  <c r="W688" i="3"/>
  <c r="X688" i="3"/>
  <c r="V688" i="3"/>
  <c r="U688" i="3"/>
  <c r="T688" i="3"/>
  <c r="S688" i="3"/>
  <c r="Z672" i="3"/>
  <c r="AA672" i="3"/>
  <c r="Y672" i="3"/>
  <c r="W672" i="3"/>
  <c r="V672" i="3"/>
  <c r="U672" i="3"/>
  <c r="X672" i="3"/>
  <c r="T672" i="3"/>
  <c r="S672" i="3"/>
  <c r="AA656" i="3"/>
  <c r="Z656" i="3"/>
  <c r="Y656" i="3"/>
  <c r="X656" i="3"/>
  <c r="W656" i="3"/>
  <c r="V656" i="3"/>
  <c r="U656" i="3"/>
  <c r="T656" i="3"/>
  <c r="S656" i="3"/>
  <c r="Z640" i="3"/>
  <c r="AA640" i="3"/>
  <c r="Y640" i="3"/>
  <c r="X640" i="3"/>
  <c r="V640" i="3"/>
  <c r="U640" i="3"/>
  <c r="W640" i="3"/>
  <c r="T640" i="3"/>
  <c r="S640" i="3"/>
  <c r="AA624" i="3"/>
  <c r="Z624" i="3"/>
  <c r="Y624" i="3"/>
  <c r="W624" i="3"/>
  <c r="X624" i="3"/>
  <c r="V624" i="3"/>
  <c r="U624" i="3"/>
  <c r="T624" i="3"/>
  <c r="S624" i="3"/>
  <c r="Z608" i="3"/>
  <c r="Y608" i="3"/>
  <c r="AA608" i="3"/>
  <c r="W608" i="3"/>
  <c r="V608" i="3"/>
  <c r="U608" i="3"/>
  <c r="X608" i="3"/>
  <c r="T608" i="3"/>
  <c r="S608" i="3"/>
  <c r="AA592" i="3"/>
  <c r="Z592" i="3"/>
  <c r="Y592" i="3"/>
  <c r="X592" i="3"/>
  <c r="W592" i="3"/>
  <c r="V592" i="3"/>
  <c r="U592" i="3"/>
  <c r="T592" i="3"/>
  <c r="S592" i="3"/>
  <c r="Z576" i="3"/>
  <c r="AA576" i="3"/>
  <c r="Y576" i="3"/>
  <c r="X576" i="3"/>
  <c r="V576" i="3"/>
  <c r="U576" i="3"/>
  <c r="W576" i="3"/>
  <c r="T576" i="3"/>
  <c r="S576" i="3"/>
  <c r="AA560" i="3"/>
  <c r="Z560" i="3"/>
  <c r="Y560" i="3"/>
  <c r="W560" i="3"/>
  <c r="X560" i="3"/>
  <c r="V560" i="3"/>
  <c r="U560" i="3"/>
  <c r="T560" i="3"/>
  <c r="S560" i="3"/>
  <c r="Z544" i="3"/>
  <c r="AA544" i="3"/>
  <c r="Y544" i="3"/>
  <c r="W544" i="3"/>
  <c r="V544" i="3"/>
  <c r="U544" i="3"/>
  <c r="X544" i="3"/>
  <c r="T544" i="3"/>
  <c r="S544" i="3"/>
  <c r="AA528" i="3"/>
  <c r="Z528" i="3"/>
  <c r="Y528" i="3"/>
  <c r="X528" i="3"/>
  <c r="W528" i="3"/>
  <c r="V528" i="3"/>
  <c r="U528" i="3"/>
  <c r="T528" i="3"/>
  <c r="S528" i="3"/>
  <c r="Z512" i="3"/>
  <c r="AA512" i="3"/>
  <c r="Y512" i="3"/>
  <c r="X512" i="3"/>
  <c r="V512" i="3"/>
  <c r="U512" i="3"/>
  <c r="W512" i="3"/>
  <c r="T512" i="3"/>
  <c r="S512" i="3"/>
  <c r="AA496" i="3"/>
  <c r="Z496" i="3"/>
  <c r="Y496" i="3"/>
  <c r="W496" i="3"/>
  <c r="X496" i="3"/>
  <c r="V496" i="3"/>
  <c r="U496" i="3"/>
  <c r="T496" i="3"/>
  <c r="S496" i="3"/>
  <c r="Z480" i="3"/>
  <c r="Y480" i="3"/>
  <c r="AA480" i="3"/>
  <c r="W480" i="3"/>
  <c r="V480" i="3"/>
  <c r="U480" i="3"/>
  <c r="X480" i="3"/>
  <c r="T480" i="3"/>
  <c r="S480" i="3"/>
  <c r="AA464" i="3"/>
  <c r="Z464" i="3"/>
  <c r="Y464" i="3"/>
  <c r="X464" i="3"/>
  <c r="W464" i="3"/>
  <c r="V464" i="3"/>
  <c r="U464" i="3"/>
  <c r="T464" i="3"/>
  <c r="S464" i="3"/>
  <c r="Z448" i="3"/>
  <c r="AA448" i="3"/>
  <c r="Y448" i="3"/>
  <c r="X448" i="3"/>
  <c r="V448" i="3"/>
  <c r="U448" i="3"/>
  <c r="W448" i="3"/>
  <c r="T448" i="3"/>
  <c r="S448" i="3"/>
  <c r="AA432" i="3"/>
  <c r="Z432" i="3"/>
  <c r="Y432" i="3"/>
  <c r="W432" i="3"/>
  <c r="X432" i="3"/>
  <c r="V432" i="3"/>
  <c r="U432" i="3"/>
  <c r="T432" i="3"/>
  <c r="S432" i="3"/>
  <c r="Z416" i="3"/>
  <c r="AA416" i="3"/>
  <c r="Y416" i="3"/>
  <c r="W416" i="3"/>
  <c r="V416" i="3"/>
  <c r="U416" i="3"/>
  <c r="X416" i="3"/>
  <c r="T416" i="3"/>
  <c r="S416" i="3"/>
  <c r="AA400" i="3"/>
  <c r="Z400" i="3"/>
  <c r="Y400" i="3"/>
  <c r="X400" i="3"/>
  <c r="W400" i="3"/>
  <c r="V400" i="3"/>
  <c r="U400" i="3"/>
  <c r="T400" i="3"/>
  <c r="S400" i="3"/>
  <c r="Z384" i="3"/>
  <c r="AA384" i="3"/>
  <c r="Y384" i="3"/>
  <c r="X384" i="3"/>
  <c r="V384" i="3"/>
  <c r="U384" i="3"/>
  <c r="W384" i="3"/>
  <c r="T384" i="3"/>
  <c r="S384" i="3"/>
  <c r="AA368" i="3"/>
  <c r="Z368" i="3"/>
  <c r="Y368" i="3"/>
  <c r="W368" i="3"/>
  <c r="X368" i="3"/>
  <c r="V368" i="3"/>
  <c r="U368" i="3"/>
  <c r="T368" i="3"/>
  <c r="S368" i="3"/>
  <c r="Z352" i="3"/>
  <c r="Y352" i="3"/>
  <c r="AA352" i="3"/>
  <c r="W352" i="3"/>
  <c r="V352" i="3"/>
  <c r="U352" i="3"/>
  <c r="X352" i="3"/>
  <c r="T352" i="3"/>
  <c r="S352" i="3"/>
  <c r="AA336" i="3"/>
  <c r="Z336" i="3"/>
  <c r="Y336" i="3"/>
  <c r="X336" i="3"/>
  <c r="W336" i="3"/>
  <c r="V336" i="3"/>
  <c r="U336" i="3"/>
  <c r="T336" i="3"/>
  <c r="S336" i="3"/>
  <c r="Z320" i="3"/>
  <c r="AA320" i="3"/>
  <c r="Y320" i="3"/>
  <c r="X320" i="3"/>
  <c r="V320" i="3"/>
  <c r="U320" i="3"/>
  <c r="W320" i="3"/>
  <c r="T320" i="3"/>
  <c r="S320" i="3"/>
  <c r="AA304" i="3"/>
  <c r="Z304" i="3"/>
  <c r="Y304" i="3"/>
  <c r="W304" i="3"/>
  <c r="X304" i="3"/>
  <c r="V304" i="3"/>
  <c r="U304" i="3"/>
  <c r="T304" i="3"/>
  <c r="S304" i="3"/>
  <c r="Z288" i="3"/>
  <c r="AA288" i="3"/>
  <c r="Y288" i="3"/>
  <c r="W288" i="3"/>
  <c r="V288" i="3"/>
  <c r="U288" i="3"/>
  <c r="X288" i="3"/>
  <c r="T288" i="3"/>
  <c r="S288" i="3"/>
  <c r="AA272" i="3"/>
  <c r="Z272" i="3"/>
  <c r="Y272" i="3"/>
  <c r="X272" i="3"/>
  <c r="W272" i="3"/>
  <c r="V272" i="3"/>
  <c r="U272" i="3"/>
  <c r="T272" i="3"/>
  <c r="S272" i="3"/>
  <c r="AA593" i="3"/>
  <c r="Z593" i="3"/>
  <c r="W593" i="3"/>
  <c r="Y593" i="3"/>
  <c r="X593" i="3"/>
  <c r="U593" i="3"/>
  <c r="V593" i="3"/>
  <c r="T593" i="3"/>
  <c r="S593" i="3"/>
  <c r="AA577" i="3"/>
  <c r="Z577" i="3"/>
  <c r="Y577" i="3"/>
  <c r="W577" i="3"/>
  <c r="X577" i="3"/>
  <c r="U577" i="3"/>
  <c r="V577" i="3"/>
  <c r="T577" i="3"/>
  <c r="S577" i="3"/>
  <c r="AA561" i="3"/>
  <c r="Z561" i="3"/>
  <c r="Y561" i="3"/>
  <c r="W561" i="3"/>
  <c r="X561" i="3"/>
  <c r="V561" i="3"/>
  <c r="U561" i="3"/>
  <c r="T561" i="3"/>
  <c r="S561" i="3"/>
  <c r="AA545" i="3"/>
  <c r="Z545" i="3"/>
  <c r="Y545" i="3"/>
  <c r="W545" i="3"/>
  <c r="X545" i="3"/>
  <c r="V545" i="3"/>
  <c r="U545" i="3"/>
  <c r="T545" i="3"/>
  <c r="S545" i="3"/>
  <c r="AA529" i="3"/>
  <c r="Z529" i="3"/>
  <c r="W529" i="3"/>
  <c r="Y529" i="3"/>
  <c r="U529" i="3"/>
  <c r="X529" i="3"/>
  <c r="V529" i="3"/>
  <c r="T529" i="3"/>
  <c r="S529" i="3"/>
  <c r="AA513" i="3"/>
  <c r="Z513" i="3"/>
  <c r="Y513" i="3"/>
  <c r="W513" i="3"/>
  <c r="X513" i="3"/>
  <c r="U513" i="3"/>
  <c r="V513" i="3"/>
  <c r="T513" i="3"/>
  <c r="S513" i="3"/>
  <c r="AA497" i="3"/>
  <c r="Z497" i="3"/>
  <c r="Y497" i="3"/>
  <c r="W497" i="3"/>
  <c r="X497" i="3"/>
  <c r="V497" i="3"/>
  <c r="U497" i="3"/>
  <c r="T497" i="3"/>
  <c r="S497" i="3"/>
  <c r="AA481" i="3"/>
  <c r="Z481" i="3"/>
  <c r="Y481" i="3"/>
  <c r="W481" i="3"/>
  <c r="X481" i="3"/>
  <c r="V481" i="3"/>
  <c r="U481" i="3"/>
  <c r="T481" i="3"/>
  <c r="S481" i="3"/>
  <c r="AA465" i="3"/>
  <c r="Z465" i="3"/>
  <c r="Y465" i="3"/>
  <c r="W465" i="3"/>
  <c r="X465" i="3"/>
  <c r="U465" i="3"/>
  <c r="V465" i="3"/>
  <c r="T465" i="3"/>
  <c r="S465" i="3"/>
  <c r="AA449" i="3"/>
  <c r="Z449" i="3"/>
  <c r="Y449" i="3"/>
  <c r="W449" i="3"/>
  <c r="X449" i="3"/>
  <c r="U449" i="3"/>
  <c r="V449" i="3"/>
  <c r="T449" i="3"/>
  <c r="S449" i="3"/>
  <c r="AA433" i="3"/>
  <c r="Z433" i="3"/>
  <c r="Y433" i="3"/>
  <c r="X433" i="3"/>
  <c r="W433" i="3"/>
  <c r="V433" i="3"/>
  <c r="U433" i="3"/>
  <c r="T433" i="3"/>
  <c r="S433" i="3"/>
  <c r="AA417" i="3"/>
  <c r="Z417" i="3"/>
  <c r="Y417" i="3"/>
  <c r="X417" i="3"/>
  <c r="W417" i="3"/>
  <c r="V417" i="3"/>
  <c r="U417" i="3"/>
  <c r="T417" i="3"/>
  <c r="S417" i="3"/>
  <c r="AA401" i="3"/>
  <c r="Z401" i="3"/>
  <c r="Y401" i="3"/>
  <c r="X401" i="3"/>
  <c r="W401" i="3"/>
  <c r="U401" i="3"/>
  <c r="V401" i="3"/>
  <c r="T401" i="3"/>
  <c r="S401" i="3"/>
  <c r="AA385" i="3"/>
  <c r="Z385" i="3"/>
  <c r="Y385" i="3"/>
  <c r="X385" i="3"/>
  <c r="W385" i="3"/>
  <c r="U385" i="3"/>
  <c r="V385" i="3"/>
  <c r="T385" i="3"/>
  <c r="S385" i="3"/>
  <c r="AA369" i="3"/>
  <c r="Z369" i="3"/>
  <c r="Y369" i="3"/>
  <c r="X369" i="3"/>
  <c r="W369" i="3"/>
  <c r="V369" i="3"/>
  <c r="U369" i="3"/>
  <c r="T369" i="3"/>
  <c r="S369" i="3"/>
  <c r="AA353" i="3"/>
  <c r="Z353" i="3"/>
  <c r="Y353" i="3"/>
  <c r="X353" i="3"/>
  <c r="W353" i="3"/>
  <c r="V353" i="3"/>
  <c r="U353" i="3"/>
  <c r="T353" i="3"/>
  <c r="S353" i="3"/>
  <c r="AA337" i="3"/>
  <c r="Z337" i="3"/>
  <c r="Y337" i="3"/>
  <c r="X337" i="3"/>
  <c r="W337" i="3"/>
  <c r="U337" i="3"/>
  <c r="V337" i="3"/>
  <c r="T337" i="3"/>
  <c r="S337" i="3"/>
  <c r="AA321" i="3"/>
  <c r="Z321" i="3"/>
  <c r="Y321" i="3"/>
  <c r="X321" i="3"/>
  <c r="W321" i="3"/>
  <c r="U321" i="3"/>
  <c r="V321" i="3"/>
  <c r="T321" i="3"/>
  <c r="S321" i="3"/>
  <c r="AA305" i="3"/>
  <c r="Z305" i="3"/>
  <c r="Y305" i="3"/>
  <c r="X305" i="3"/>
  <c r="W305" i="3"/>
  <c r="V305" i="3"/>
  <c r="U305" i="3"/>
  <c r="T305" i="3"/>
  <c r="S305" i="3"/>
  <c r="AA289" i="3"/>
  <c r="Z289" i="3"/>
  <c r="Y289" i="3"/>
  <c r="X289" i="3"/>
  <c r="W289" i="3"/>
  <c r="V289" i="3"/>
  <c r="U289" i="3"/>
  <c r="T289" i="3"/>
  <c r="S289" i="3"/>
  <c r="AA273" i="3"/>
  <c r="Z273" i="3"/>
  <c r="Y273" i="3"/>
  <c r="X273" i="3"/>
  <c r="W273" i="3"/>
  <c r="U273" i="3"/>
  <c r="V273" i="3"/>
  <c r="T273" i="3"/>
  <c r="S273" i="3"/>
  <c r="AA764" i="3"/>
  <c r="Z764" i="3"/>
  <c r="Y764" i="3"/>
  <c r="X764" i="3"/>
  <c r="W764" i="3"/>
  <c r="U764" i="3"/>
  <c r="V764" i="3"/>
  <c r="T764" i="3"/>
  <c r="S764" i="3"/>
  <c r="AA748" i="3"/>
  <c r="Z748" i="3"/>
  <c r="Y748" i="3"/>
  <c r="X748" i="3"/>
  <c r="W748" i="3"/>
  <c r="V748" i="3"/>
  <c r="U748" i="3"/>
  <c r="T748" i="3"/>
  <c r="S748" i="3"/>
  <c r="AA732" i="3"/>
  <c r="Z732" i="3"/>
  <c r="Y732" i="3"/>
  <c r="X732" i="3"/>
  <c r="W732" i="3"/>
  <c r="V732" i="3"/>
  <c r="U732" i="3"/>
  <c r="T732" i="3"/>
  <c r="S732" i="3"/>
  <c r="AA716" i="3"/>
  <c r="Z716" i="3"/>
  <c r="Y716" i="3"/>
  <c r="X716" i="3"/>
  <c r="W716" i="3"/>
  <c r="U716" i="3"/>
  <c r="V716" i="3"/>
  <c r="T716" i="3"/>
  <c r="S716" i="3"/>
  <c r="AA700" i="3"/>
  <c r="Z700" i="3"/>
  <c r="Y700" i="3"/>
  <c r="X700" i="3"/>
  <c r="W700" i="3"/>
  <c r="U700" i="3"/>
  <c r="V700" i="3"/>
  <c r="T700" i="3"/>
  <c r="S700" i="3"/>
  <c r="AA684" i="3"/>
  <c r="Z684" i="3"/>
  <c r="Y684" i="3"/>
  <c r="X684" i="3"/>
  <c r="W684" i="3"/>
  <c r="V684" i="3"/>
  <c r="U684" i="3"/>
  <c r="T684" i="3"/>
  <c r="S684" i="3"/>
  <c r="AA668" i="3"/>
  <c r="Z668" i="3"/>
  <c r="Y668" i="3"/>
  <c r="X668" i="3"/>
  <c r="W668" i="3"/>
  <c r="V668" i="3"/>
  <c r="U668" i="3"/>
  <c r="T668" i="3"/>
  <c r="S668" i="3"/>
  <c r="AA652" i="3"/>
  <c r="Z652" i="3"/>
  <c r="Y652" i="3"/>
  <c r="X652" i="3"/>
  <c r="W652" i="3"/>
  <c r="U652" i="3"/>
  <c r="V652" i="3"/>
  <c r="T652" i="3"/>
  <c r="S652" i="3"/>
  <c r="AA636" i="3"/>
  <c r="Z636" i="3"/>
  <c r="Y636" i="3"/>
  <c r="X636" i="3"/>
  <c r="W636" i="3"/>
  <c r="U636" i="3"/>
  <c r="V636" i="3"/>
  <c r="T636" i="3"/>
  <c r="S636" i="3"/>
  <c r="AA620" i="3"/>
  <c r="Z620" i="3"/>
  <c r="Y620" i="3"/>
  <c r="X620" i="3"/>
  <c r="W620" i="3"/>
  <c r="V620" i="3"/>
  <c r="U620" i="3"/>
  <c r="T620" i="3"/>
  <c r="S620" i="3"/>
  <c r="AA604" i="3"/>
  <c r="Z604" i="3"/>
  <c r="Y604" i="3"/>
  <c r="X604" i="3"/>
  <c r="W604" i="3"/>
  <c r="V604" i="3"/>
  <c r="U604" i="3"/>
  <c r="T604" i="3"/>
  <c r="S604" i="3"/>
  <c r="AA588" i="3"/>
  <c r="Z588" i="3"/>
  <c r="Y588" i="3"/>
  <c r="X588" i="3"/>
  <c r="W588" i="3"/>
  <c r="U588" i="3"/>
  <c r="V588" i="3"/>
  <c r="T588" i="3"/>
  <c r="S588" i="3"/>
  <c r="AA572" i="3"/>
  <c r="Z572" i="3"/>
  <c r="Y572" i="3"/>
  <c r="X572" i="3"/>
  <c r="W572" i="3"/>
  <c r="U572" i="3"/>
  <c r="V572" i="3"/>
  <c r="T572" i="3"/>
  <c r="S572" i="3"/>
  <c r="AA556" i="3"/>
  <c r="Z556" i="3"/>
  <c r="Y556" i="3"/>
  <c r="X556" i="3"/>
  <c r="W556" i="3"/>
  <c r="V556" i="3"/>
  <c r="U556" i="3"/>
  <c r="T556" i="3"/>
  <c r="S556" i="3"/>
  <c r="AA540" i="3"/>
  <c r="Z540" i="3"/>
  <c r="Y540" i="3"/>
  <c r="X540" i="3"/>
  <c r="W540" i="3"/>
  <c r="V540" i="3"/>
  <c r="U540" i="3"/>
  <c r="T540" i="3"/>
  <c r="S540" i="3"/>
  <c r="AA524" i="3"/>
  <c r="Z524" i="3"/>
  <c r="Y524" i="3"/>
  <c r="X524" i="3"/>
  <c r="W524" i="3"/>
  <c r="U524" i="3"/>
  <c r="V524" i="3"/>
  <c r="T524" i="3"/>
  <c r="S524" i="3"/>
  <c r="AA508" i="3"/>
  <c r="Z508" i="3"/>
  <c r="Y508" i="3"/>
  <c r="X508" i="3"/>
  <c r="W508" i="3"/>
  <c r="U508" i="3"/>
  <c r="V508" i="3"/>
  <c r="T508" i="3"/>
  <c r="S508" i="3"/>
  <c r="AA492" i="3"/>
  <c r="Z492" i="3"/>
  <c r="Y492" i="3"/>
  <c r="X492" i="3"/>
  <c r="W492" i="3"/>
  <c r="V492" i="3"/>
  <c r="U492" i="3"/>
  <c r="T492" i="3"/>
  <c r="S492" i="3"/>
  <c r="AA476" i="3"/>
  <c r="Z476" i="3"/>
  <c r="Y476" i="3"/>
  <c r="X476" i="3"/>
  <c r="W476" i="3"/>
  <c r="V476" i="3"/>
  <c r="U476" i="3"/>
  <c r="T476" i="3"/>
  <c r="S476" i="3"/>
  <c r="AA460" i="3"/>
  <c r="Z460" i="3"/>
  <c r="Y460" i="3"/>
  <c r="X460" i="3"/>
  <c r="W460" i="3"/>
  <c r="U460" i="3"/>
  <c r="V460" i="3"/>
  <c r="T460" i="3"/>
  <c r="S460" i="3"/>
  <c r="AA444" i="3"/>
  <c r="Z444" i="3"/>
  <c r="Y444" i="3"/>
  <c r="X444" i="3"/>
  <c r="W444" i="3"/>
  <c r="U444" i="3"/>
  <c r="V444" i="3"/>
  <c r="T444" i="3"/>
  <c r="S444" i="3"/>
  <c r="AA428" i="3"/>
  <c r="Z428" i="3"/>
  <c r="Y428" i="3"/>
  <c r="X428" i="3"/>
  <c r="W428" i="3"/>
  <c r="V428" i="3"/>
  <c r="U428" i="3"/>
  <c r="T428" i="3"/>
  <c r="S428" i="3"/>
  <c r="AA412" i="3"/>
  <c r="Z412" i="3"/>
  <c r="Y412" i="3"/>
  <c r="X412" i="3"/>
  <c r="W412" i="3"/>
  <c r="V412" i="3"/>
  <c r="U412" i="3"/>
  <c r="T412" i="3"/>
  <c r="S412" i="3"/>
  <c r="AA396" i="3"/>
  <c r="Z396" i="3"/>
  <c r="Y396" i="3"/>
  <c r="X396" i="3"/>
  <c r="W396" i="3"/>
  <c r="U396" i="3"/>
  <c r="V396" i="3"/>
  <c r="T396" i="3"/>
  <c r="S396" i="3"/>
  <c r="AA380" i="3"/>
  <c r="Z380" i="3"/>
  <c r="Y380" i="3"/>
  <c r="X380" i="3"/>
  <c r="W380" i="3"/>
  <c r="U380" i="3"/>
  <c r="V380" i="3"/>
  <c r="T380" i="3"/>
  <c r="S380" i="3"/>
  <c r="AA364" i="3"/>
  <c r="Z364" i="3"/>
  <c r="Y364" i="3"/>
  <c r="X364" i="3"/>
  <c r="W364" i="3"/>
  <c r="V364" i="3"/>
  <c r="U364" i="3"/>
  <c r="T364" i="3"/>
  <c r="S364" i="3"/>
  <c r="AA348" i="3"/>
  <c r="Z348" i="3"/>
  <c r="Y348" i="3"/>
  <c r="X348" i="3"/>
  <c r="W348" i="3"/>
  <c r="V348" i="3"/>
  <c r="U348" i="3"/>
  <c r="T348" i="3"/>
  <c r="S348" i="3"/>
  <c r="AA332" i="3"/>
  <c r="Z332" i="3"/>
  <c r="Y332" i="3"/>
  <c r="X332" i="3"/>
  <c r="W332" i="3"/>
  <c r="U332" i="3"/>
  <c r="V332" i="3"/>
  <c r="T332" i="3"/>
  <c r="S332" i="3"/>
  <c r="AA316" i="3"/>
  <c r="Z316" i="3"/>
  <c r="Y316" i="3"/>
  <c r="X316" i="3"/>
  <c r="W316" i="3"/>
  <c r="U316" i="3"/>
  <c r="V316" i="3"/>
  <c r="T316" i="3"/>
  <c r="S316" i="3"/>
  <c r="AA300" i="3"/>
  <c r="Z300" i="3"/>
  <c r="Y300" i="3"/>
  <c r="X300" i="3"/>
  <c r="W300" i="3"/>
  <c r="V300" i="3"/>
  <c r="U300" i="3"/>
  <c r="T300" i="3"/>
  <c r="S300" i="3"/>
  <c r="AA284" i="3"/>
  <c r="Z284" i="3"/>
  <c r="Y284" i="3"/>
  <c r="X284" i="3"/>
  <c r="W284" i="3"/>
  <c r="V284" i="3"/>
  <c r="U284" i="3"/>
  <c r="T284" i="3"/>
  <c r="S284" i="3"/>
  <c r="AA268" i="3"/>
  <c r="Z268" i="3"/>
  <c r="Y268" i="3"/>
  <c r="X268" i="3"/>
  <c r="W268" i="3"/>
  <c r="U268" i="3"/>
  <c r="V268" i="3"/>
  <c r="T268" i="3"/>
  <c r="S268" i="3"/>
  <c r="K3" i="6"/>
  <c r="G3" i="6"/>
  <c r="C3" i="6"/>
  <c r="K2" i="6"/>
  <c r="G2" i="6"/>
  <c r="C2" i="6"/>
  <c r="I34" i="6"/>
  <c r="D34" i="6"/>
  <c r="K26" i="6"/>
  <c r="G26" i="6"/>
  <c r="C26" i="6"/>
  <c r="H33" i="6"/>
  <c r="D33" i="6"/>
  <c r="K32" i="6"/>
  <c r="G32" i="6"/>
  <c r="C32" i="6"/>
  <c r="J24" i="6"/>
  <c r="F24" i="6"/>
  <c r="H20" i="6"/>
  <c r="D20" i="6"/>
  <c r="H29" i="6"/>
  <c r="D29" i="6"/>
  <c r="H6" i="6"/>
  <c r="C6" i="6"/>
  <c r="J5" i="6"/>
  <c r="E5" i="6"/>
  <c r="G30" i="6"/>
  <c r="D30" i="6"/>
  <c r="K21" i="6"/>
  <c r="G21" i="6"/>
  <c r="C21" i="6"/>
  <c r="K14" i="6"/>
  <c r="G14" i="6"/>
  <c r="C14" i="6"/>
  <c r="I4" i="6"/>
  <c r="D4" i="6"/>
  <c r="J28" i="6"/>
  <c r="F28" i="6"/>
  <c r="I27" i="6"/>
  <c r="E27" i="6"/>
  <c r="H25" i="6"/>
  <c r="D25" i="6"/>
  <c r="K17" i="6"/>
  <c r="G17" i="6"/>
  <c r="D17" i="6"/>
  <c r="I22" i="6"/>
  <c r="H22" i="6"/>
  <c r="J31" i="6"/>
  <c r="H31" i="6"/>
  <c r="K23" i="6"/>
  <c r="F23" i="6"/>
  <c r="C23" i="6"/>
  <c r="K12" i="6"/>
  <c r="H12" i="6"/>
  <c r="C12" i="6"/>
  <c r="I18" i="6"/>
  <c r="E18" i="6"/>
  <c r="I10" i="6"/>
  <c r="F10" i="6"/>
  <c r="K7" i="6"/>
  <c r="G7" i="6"/>
  <c r="C7" i="6"/>
  <c r="J16" i="6"/>
  <c r="F16" i="6"/>
  <c r="J8" i="6"/>
  <c r="F8" i="6"/>
  <c r="K9" i="6"/>
  <c r="G9" i="6"/>
  <c r="C9" i="6"/>
  <c r="K15" i="6"/>
  <c r="G15" i="6"/>
  <c r="C15" i="6"/>
  <c r="K13" i="6"/>
  <c r="E13" i="6"/>
  <c r="K19" i="6"/>
  <c r="G19" i="6"/>
  <c r="C19" i="6"/>
  <c r="H11" i="6"/>
  <c r="D11" i="6"/>
  <c r="J3" i="6"/>
  <c r="F3" i="6"/>
  <c r="J2" i="6"/>
  <c r="F2" i="6"/>
  <c r="K34" i="6"/>
  <c r="G34" i="6"/>
  <c r="C34" i="6"/>
  <c r="J26" i="6"/>
  <c r="F26" i="6"/>
  <c r="K33" i="6"/>
  <c r="F33" i="6"/>
  <c r="C33" i="6"/>
  <c r="I32" i="6"/>
  <c r="E32" i="6"/>
  <c r="I24" i="6"/>
  <c r="E24" i="6"/>
  <c r="K20" i="6"/>
  <c r="G20" i="6"/>
  <c r="C20" i="6"/>
  <c r="K29" i="6"/>
  <c r="G29" i="6"/>
  <c r="C29" i="6"/>
  <c r="K6" i="6"/>
  <c r="F6" i="6"/>
  <c r="G6" i="6"/>
  <c r="I5" i="6"/>
  <c r="D5" i="6"/>
  <c r="K30" i="6"/>
  <c r="F30" i="6"/>
  <c r="C30" i="6"/>
  <c r="J21" i="6"/>
  <c r="F21" i="6"/>
  <c r="J14" i="6"/>
  <c r="F14" i="6"/>
  <c r="G4" i="6"/>
  <c r="C4" i="6"/>
  <c r="I28" i="6"/>
  <c r="E28" i="6"/>
  <c r="H27" i="6"/>
  <c r="D27" i="6"/>
  <c r="K25" i="6"/>
  <c r="G25" i="6"/>
  <c r="C25" i="6"/>
  <c r="J17" i="6"/>
  <c r="F17" i="6"/>
  <c r="J22" i="6"/>
  <c r="D22" i="6"/>
  <c r="I31" i="6"/>
  <c r="D31" i="6"/>
  <c r="J23" i="6"/>
  <c r="E23" i="6"/>
  <c r="J12" i="6"/>
  <c r="E12" i="6"/>
  <c r="H18" i="6"/>
  <c r="D18" i="6"/>
  <c r="J10" i="6"/>
  <c r="E10" i="6"/>
  <c r="J7" i="6"/>
  <c r="F7" i="6"/>
  <c r="H16" i="6"/>
  <c r="D16" i="6"/>
  <c r="I8" i="6"/>
  <c r="E8" i="6"/>
  <c r="I9" i="6"/>
  <c r="F9" i="6"/>
  <c r="J15" i="6"/>
  <c r="F15" i="6"/>
  <c r="I13" i="6"/>
  <c r="G13" i="6"/>
  <c r="J19" i="6"/>
  <c r="E19" i="6"/>
  <c r="K11" i="6"/>
  <c r="G11" i="6"/>
  <c r="C11" i="6"/>
  <c r="I3" i="6"/>
  <c r="E3" i="6"/>
  <c r="I2" i="6"/>
  <c r="E2" i="6"/>
  <c r="J34" i="6"/>
  <c r="F34" i="6"/>
  <c r="I26" i="6"/>
  <c r="E26" i="6"/>
  <c r="J33" i="6"/>
  <c r="G33" i="6"/>
  <c r="J32" i="6"/>
  <c r="D32" i="6"/>
  <c r="H24" i="6"/>
  <c r="D24" i="6"/>
  <c r="J20" i="6"/>
  <c r="F20" i="6"/>
  <c r="J29" i="6"/>
  <c r="F29" i="6"/>
  <c r="J6" i="6"/>
  <c r="E6" i="6"/>
  <c r="H5" i="6"/>
  <c r="C5" i="6"/>
  <c r="J30" i="6"/>
  <c r="H30" i="6"/>
  <c r="I21" i="6"/>
  <c r="E21" i="6"/>
  <c r="I14" i="6"/>
  <c r="E14" i="6"/>
  <c r="F4" i="6"/>
  <c r="K4" i="6"/>
  <c r="H28" i="6"/>
  <c r="D28" i="6"/>
  <c r="K27" i="6"/>
  <c r="G27" i="6"/>
  <c r="C27" i="6"/>
  <c r="J25" i="6"/>
  <c r="F25" i="6"/>
  <c r="I17" i="6"/>
  <c r="E17" i="6"/>
  <c r="G22" i="6"/>
  <c r="E22" i="6"/>
  <c r="G31" i="6"/>
  <c r="E31" i="6"/>
  <c r="I23" i="6"/>
  <c r="D23" i="6"/>
  <c r="G12" i="6"/>
  <c r="I12" i="6"/>
  <c r="K18" i="6"/>
  <c r="G18" i="6"/>
  <c r="C18" i="6"/>
  <c r="H10" i="6"/>
  <c r="C10" i="6"/>
  <c r="I7" i="6"/>
  <c r="E7" i="6"/>
  <c r="K16" i="6"/>
  <c r="G16" i="6"/>
  <c r="C16" i="6"/>
  <c r="H8" i="6"/>
  <c r="D8" i="6"/>
  <c r="J9" i="6"/>
  <c r="E9" i="6"/>
  <c r="I15" i="6"/>
  <c r="E15" i="6"/>
  <c r="H13" i="6"/>
  <c r="D13" i="6"/>
  <c r="I19" i="6"/>
  <c r="F19" i="6"/>
  <c r="J11" i="6"/>
  <c r="F11" i="6"/>
  <c r="H3" i="6"/>
  <c r="D3" i="6"/>
  <c r="H2" i="6"/>
  <c r="D2" i="6"/>
  <c r="H34" i="6"/>
  <c r="E34" i="6"/>
  <c r="H26" i="6"/>
  <c r="D26" i="6"/>
  <c r="I33" i="6"/>
  <c r="E33" i="6"/>
  <c r="H32" i="6"/>
  <c r="F32" i="6"/>
  <c r="K24" i="6"/>
  <c r="G24" i="6"/>
  <c r="C24" i="6"/>
  <c r="I20" i="6"/>
  <c r="E20" i="6"/>
  <c r="I29" i="6"/>
  <c r="E29" i="6"/>
  <c r="I6" i="6"/>
  <c r="D6" i="6"/>
  <c r="K5" i="6"/>
  <c r="F5" i="6"/>
  <c r="G5" i="6"/>
  <c r="I30" i="6"/>
  <c r="E30" i="6"/>
  <c r="H21" i="6"/>
  <c r="D21" i="6"/>
  <c r="H14" i="6"/>
  <c r="D14" i="6"/>
  <c r="H4" i="6"/>
  <c r="E4" i="6"/>
  <c r="J4" i="6"/>
  <c r="K28" i="6"/>
  <c r="G28" i="6"/>
  <c r="C28" i="6"/>
  <c r="J27" i="6"/>
  <c r="F27" i="6"/>
  <c r="I25" i="6"/>
  <c r="E25" i="6"/>
  <c r="H17" i="6"/>
  <c r="C17" i="6"/>
  <c r="K22" i="6"/>
  <c r="F22" i="6"/>
  <c r="C22" i="6"/>
  <c r="K31" i="6"/>
  <c r="F31" i="6"/>
  <c r="C31" i="6"/>
  <c r="G23" i="6"/>
  <c r="H23" i="6"/>
  <c r="F12" i="6"/>
  <c r="D12" i="6"/>
  <c r="J18" i="6"/>
  <c r="F18" i="6"/>
  <c r="K10" i="6"/>
  <c r="G10" i="6"/>
  <c r="D10" i="6"/>
  <c r="H7" i="6"/>
  <c r="D7" i="6"/>
  <c r="I16" i="6"/>
  <c r="E16" i="6"/>
  <c r="K8" i="6"/>
  <c r="G8" i="6"/>
  <c r="C8" i="6"/>
  <c r="H9" i="6"/>
  <c r="D9" i="6"/>
  <c r="H15" i="6"/>
  <c r="D15" i="6"/>
  <c r="J13" i="6"/>
  <c r="F13" i="6"/>
  <c r="C13" i="6"/>
  <c r="H19" i="6"/>
  <c r="D19" i="6"/>
  <c r="I11" i="6"/>
  <c r="E11" i="6"/>
</calcChain>
</file>

<file path=xl/sharedStrings.xml><?xml version="1.0" encoding="utf-8"?>
<sst xmlns="http://schemas.openxmlformats.org/spreadsheetml/2006/main" count="7613" uniqueCount="182">
  <si>
    <t>MDER by age and sex; rearranged to fit SSP age groups</t>
  </si>
  <si>
    <t xml:space="preserve">https://health.gov/sites/default/files/2019-09/2015-2020_Dietary_Guidelines.pdf </t>
  </si>
  <si>
    <t>MDER estimates for moderately active Americans</t>
  </si>
  <si>
    <t>MDER estimates rearranged for SSP age groups</t>
  </si>
  <si>
    <t>Age</t>
  </si>
  <si>
    <t>male</t>
  </si>
  <si>
    <t>female</t>
  </si>
  <si>
    <t>age</t>
  </si>
  <si>
    <t>0</t>
  </si>
  <si>
    <t>0-4</t>
  </si>
  <si>
    <t>1</t>
  </si>
  <si>
    <t>5-9</t>
  </si>
  <si>
    <t>2</t>
  </si>
  <si>
    <t>10-14</t>
  </si>
  <si>
    <t>3</t>
  </si>
  <si>
    <t>15-19</t>
  </si>
  <si>
    <t>4</t>
  </si>
  <si>
    <t>20-24</t>
  </si>
  <si>
    <t>5</t>
  </si>
  <si>
    <t>25-29</t>
  </si>
  <si>
    <t>6</t>
  </si>
  <si>
    <t>30-34</t>
  </si>
  <si>
    <t>7</t>
  </si>
  <si>
    <t>35-39</t>
  </si>
  <si>
    <t>8</t>
  </si>
  <si>
    <t>40-44</t>
  </si>
  <si>
    <t>9</t>
  </si>
  <si>
    <t>45-49</t>
  </si>
  <si>
    <t>10</t>
  </si>
  <si>
    <t>50-54</t>
  </si>
  <si>
    <t>11</t>
  </si>
  <si>
    <t>55-59</t>
  </si>
  <si>
    <t>12</t>
  </si>
  <si>
    <t>60-64</t>
  </si>
  <si>
    <t>13</t>
  </si>
  <si>
    <t>65-69</t>
  </si>
  <si>
    <t>14</t>
  </si>
  <si>
    <t>70-74</t>
  </si>
  <si>
    <t>15</t>
  </si>
  <si>
    <t>75-79</t>
  </si>
  <si>
    <t>16</t>
  </si>
  <si>
    <t>80-84</t>
  </si>
  <si>
    <t>17</t>
  </si>
  <si>
    <t>85-89</t>
  </si>
  <si>
    <t>18</t>
  </si>
  <si>
    <t>90-94</t>
  </si>
  <si>
    <t>19-20</t>
  </si>
  <si>
    <t>95-99</t>
  </si>
  <si>
    <t>21-25</t>
  </si>
  <si>
    <t>100p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</si>
  <si>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</si>
  <si>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</si>
  <si>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</si>
  <si>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</si>
  <si>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</si>
  <si>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</si>
  <si>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</si>
  <si>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</si>
  <si>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</si>
  <si>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</si>
  <si>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76p</t>
  </si>
  <si>
    <t>Age 0,1: rough guesses</t>
  </si>
  <si>
    <t>MODEL</t>
  </si>
  <si>
    <t>SCENARIO</t>
  </si>
  <si>
    <t>REGION</t>
  </si>
  <si>
    <t>VARIABLE</t>
  </si>
  <si>
    <t>UNIT</t>
  </si>
  <si>
    <t>IIASA-WiC POP</t>
  </si>
  <si>
    <t>SSP2_v9_130115</t>
  </si>
  <si>
    <t>R32AUNZ</t>
  </si>
  <si>
    <t>Population|Female|Aged0-4</t>
  </si>
  <si>
    <t>million</t>
  </si>
  <si>
    <t>Population|Female|Aged10-14</t>
  </si>
  <si>
    <t>Population|Female|Aged100+</t>
  </si>
  <si>
    <t>Population|Female|Aged15-19</t>
  </si>
  <si>
    <t>Population|Female|Aged20-24</t>
  </si>
  <si>
    <t>Population|Female|Aged25-29</t>
  </si>
  <si>
    <t>Population|Female|Aged30-34</t>
  </si>
  <si>
    <t>Population|Female|Aged35-39</t>
  </si>
  <si>
    <t>Population|Female|Aged40-44</t>
  </si>
  <si>
    <t>Population|Female|Aged45-49</t>
  </si>
  <si>
    <t>Population|Female|Aged5-9</t>
  </si>
  <si>
    <t>Population|Female|Aged50-54</t>
  </si>
  <si>
    <t>Population|Female|Aged55-59</t>
  </si>
  <si>
    <t>Population|Female|Aged60-64</t>
  </si>
  <si>
    <t>Population|Female|Aged65-69</t>
  </si>
  <si>
    <t>Population|Female|Aged70-74</t>
  </si>
  <si>
    <t>Population|Female|Aged75-79</t>
  </si>
  <si>
    <t>Population|Female|Aged80-84</t>
  </si>
  <si>
    <t>Population|Female|Aged85-89</t>
  </si>
  <si>
    <t>Population|Female|Aged90-94</t>
  </si>
  <si>
    <t>Population|Female|Aged95-99</t>
  </si>
  <si>
    <t>Population|Male|Aged0-4</t>
  </si>
  <si>
    <t>Population|Male|Aged10-14</t>
  </si>
  <si>
    <t>Population|Male|Aged100+</t>
  </si>
  <si>
    <t>Population|Male|Aged15-19</t>
  </si>
  <si>
    <t>Population|Male|Aged20-24</t>
  </si>
  <si>
    <t>Population|Male|Aged25-29</t>
  </si>
  <si>
    <t>Population|Male|Aged30-34</t>
  </si>
  <si>
    <t>Population|Male|Aged35-39</t>
  </si>
  <si>
    <t>Population|Male|Aged40-44</t>
  </si>
  <si>
    <t>Population|Male|Aged45-49</t>
  </si>
  <si>
    <t>Population|Male|Aged5-9</t>
  </si>
  <si>
    <t>Population|Male|Aged50-54</t>
  </si>
  <si>
    <t>Population|Male|Aged55-59</t>
  </si>
  <si>
    <t>Population|Male|Aged60-64</t>
  </si>
  <si>
    <t>Population|Male|Aged65-69</t>
  </si>
  <si>
    <t>Population|Male|Aged70-74</t>
  </si>
  <si>
    <t>Population|Male|Aged75-79</t>
  </si>
  <si>
    <t>Population|Male|Aged80-84</t>
  </si>
  <si>
    <t>Population|Male|Aged85-89</t>
  </si>
  <si>
    <t>Population|Male|Aged90-94</t>
  </si>
  <si>
    <t>Population|Male|Aged95-99</t>
  </si>
  <si>
    <t>R32CAN</t>
  </si>
  <si>
    <t>R32USA</t>
  </si>
  <si>
    <t>R5ASIA</t>
  </si>
  <si>
    <t>R5LAM</t>
  </si>
  <si>
    <t>R5MAF</t>
  </si>
  <si>
    <t>AUT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</si>
  <si>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</si>
  <si>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</si>
  <si>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</si>
  <si>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</si>
  <si>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</si>
  <si>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</si>
  <si>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</si>
  <si>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</si>
  <si>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</si>
  <si>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</si>
  <si>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</si>
  <si>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</si>
  <si>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</si>
  <si>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</si>
  <si>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</si>
  <si>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</si>
  <si>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</si>
  <si>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</si>
  <si>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</si>
  <si>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</si>
  <si>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</si>
  <si>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</si>
  <si>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</si>
  <si>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</si>
  <si>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</si>
  <si>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</si>
  <si>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</si>
  <si>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</si>
  <si>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</si>
  <si>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</si>
  <si>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</si>
  <si>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</si>
  <si>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</si>
  <si>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</si>
  <si>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</si>
  <si>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</si>
  <si>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Average MDER scaled to annual values per region and period based on SSP Pop data</t>
  </si>
  <si>
    <t>https://tntcat.iiasa.ac.at/SspDb/</t>
  </si>
  <si>
    <t>SSP</t>
  </si>
  <si>
    <t>Model</t>
  </si>
  <si>
    <t>OCE</t>
  </si>
  <si>
    <t>NAM</t>
  </si>
  <si>
    <t>ASI</t>
  </si>
  <si>
    <t>LAM</t>
  </si>
  <si>
    <t>MAF</t>
  </si>
  <si>
    <t>MapRegion</t>
  </si>
  <si>
    <t>Sex</t>
  </si>
  <si>
    <t>Female</t>
  </si>
  <si>
    <t>Male</t>
  </si>
  <si>
    <t>MDER</t>
  </si>
  <si>
    <t>Region</t>
  </si>
  <si>
    <t>MDER2010</t>
  </si>
  <si>
    <t>MDER2015</t>
  </si>
  <si>
    <t>MDER2020</t>
  </si>
  <si>
    <t>MDER2025</t>
  </si>
  <si>
    <t>MDER2030</t>
  </si>
  <si>
    <t>MDER2035</t>
  </si>
  <si>
    <t>MDER2040</t>
  </si>
  <si>
    <t>MDER2045</t>
  </si>
  <si>
    <t>MDER2050</t>
  </si>
  <si>
    <t>kcal/cap/year</t>
  </si>
  <si>
    <t>Unit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</si>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</sst>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0" borderId="1" xfId="0" applyFont="1" applyBorder="1"/>
    <xf numFmtId="0" fontId="3" fillId="0" borderId="0" xfId="0" applyFont="1" applyBorder="1"/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FA27FD-70A9-439D-A502-C197DA061996}" name="TotPop" displayName="TotPop" ref="A1:K34" totalsRowShown="0">
  <autoFilter ref="A1:K34" xr:uid="{A365668C-B9E4-4FBF-915E-E2151327F1C4}"/>
  <tableColumns count="11">
    <tableColumn id="1" xr3:uid="{C15A96F4-3685-4E4E-AF9F-1C7A8D08D17E}" name="Region"/>
    <tableColumn id="11" xr3:uid="{27AFB312-4FE4-4D6A-BF7E-CE2147B28468}" name="unit"/>
    <tableColumn id="2" xr3:uid="{FDB53B43-4860-4869-97FD-A6A9EB601CFF}" name="2010" dataDxfId="85">
      <calculatedColumnFormula>SUMIFS(INDIRECT(_xlfn.CONCAT("PopAgeSexCountry[",C$1,"]")),PopAgeSexCountry[MapRegion],TotPop[[#This Row],[Region]])+SUMIFS(INDIRECT(_xlfn.CONCAT("PopAgeSexRegion[",C$1,"]")),PopAgeSexRegion[MapRegion],TotPop[[#This Row],[Region]])</calculatedColumnFormula>
    </tableColumn>
    <tableColumn id="3" xr3:uid="{646779A3-B97C-4EF6-B91A-13FE10FE8A01}" name="2015" dataDxfId="84">
      <calculatedColumnFormula>SUMIFS(INDIRECT(_xlfn.CONCAT("PopAgeSexCountry[",D$1,"]")),PopAgeSexCountry[MapRegion],TotPop[[#This Row],[Region]])+SUMIFS(INDIRECT(_xlfn.CONCAT("PopAgeSexRegion[",D$1,"]")),PopAgeSexRegion[MapRegion],TotPop[[#This Row],[Region]])</calculatedColumnFormula>
    </tableColumn>
    <tableColumn id="4" xr3:uid="{2C32787E-4B70-414E-A9A4-A4176ED015EB}" name="2020" dataDxfId="83">
      <calculatedColumnFormula>SUMIFS(INDIRECT(_xlfn.CONCAT("PopAgeSexCountry[",E$1,"]")),PopAgeSexCountry[MapRegion],TotPop[[#This Row],[Region]])+SUMIFS(INDIRECT(_xlfn.CONCAT("PopAgeSexRegion[",E$1,"]")),PopAgeSexRegion[MapRegion],TotPop[[#This Row],[Region]])</calculatedColumnFormula>
    </tableColumn>
    <tableColumn id="5" xr3:uid="{6D7E6B22-F04E-4E8A-9C79-C0CEDE8229DC}" name="2025" dataDxfId="82">
      <calculatedColumnFormula>SUMIFS(INDIRECT(_xlfn.CONCAT("PopAgeSexCountry[",F$1,"]")),PopAgeSexCountry[MapRegion],TotPop[[#This Row],[Region]])+SUMIFS(INDIRECT(_xlfn.CONCAT("PopAgeSexRegion[",F$1,"]")),PopAgeSexRegion[MapRegion],TotPop[[#This Row],[Region]])</calculatedColumnFormula>
    </tableColumn>
    <tableColumn id="6" xr3:uid="{89228F56-114E-432C-83F2-E8BAEB9A7228}" name="2030" dataDxfId="81">
      <calculatedColumnFormula>SUMIFS(INDIRECT(_xlfn.CONCAT("PopAgeSexCountry[",G$1,"]")),PopAgeSexCountry[MapRegion],TotPop[[#This Row],[Region]])+SUMIFS(INDIRECT(_xlfn.CONCAT("PopAgeSexRegion[",G$1,"]")),PopAgeSexRegion[MapRegion],TotPop[[#This Row],[Region]])</calculatedColumnFormula>
    </tableColumn>
    <tableColumn id="7" xr3:uid="{0FFFE787-F86B-4DC8-9244-FC7DCB3793D2}" name="2035" dataDxfId="80">
      <calculatedColumnFormula>SUMIFS(INDIRECT(_xlfn.CONCAT("PopAgeSexCountry[",H$1,"]")),PopAgeSexCountry[MapRegion],TotPop[[#This Row],[Region]])+SUMIFS(INDIRECT(_xlfn.CONCAT("PopAgeSexRegion[",H$1,"]")),PopAgeSexRegion[MapRegion],TotPop[[#This Row],[Region]])</calculatedColumnFormula>
    </tableColumn>
    <tableColumn id="8" xr3:uid="{9241ABE6-502F-4ED6-BBF2-4069DB800862}" name="2040" dataDxfId="79">
      <calculatedColumnFormula>SUMIFS(INDIRECT(_xlfn.CONCAT("PopAgeSexCountry[",I$1,"]")),PopAgeSexCountry[MapRegion],TotPop[[#This Row],[Region]])+SUMIFS(INDIRECT(_xlfn.CONCAT("PopAgeSexRegion[",I$1,"]")),PopAgeSexRegion[MapRegion],TotPop[[#This Row],[Region]])</calculatedColumnFormula>
    </tableColumn>
    <tableColumn id="9" xr3:uid="{4277A622-0354-48D2-85A1-29D4B9C6D100}" name="2045" dataDxfId="78">
      <calculatedColumnFormula>SUMIFS(INDIRECT(_xlfn.CONCAT("PopAgeSexCountry[",J$1,"]")),PopAgeSexCountry[MapRegion],TotPop[[#This Row],[Region]])+SUMIFS(INDIRECT(_xlfn.CONCAT("PopAgeSexRegion[",J$1,"]")),PopAgeSexRegion[MapRegion],TotPop[[#This Row],[Region]])</calculatedColumnFormula>
    </tableColumn>
    <tableColumn id="10" xr3:uid="{E378F9CA-806F-47C0-984F-B72065FD9D59}" name="2050" dataDxfId="77">
      <calculatedColumnFormula>SUMIFS(INDIRECT(_xlfn.CONCAT("PopAgeSexCountry[",K$1,"]")),PopAgeSexCountry[MapRegion],TotPop[[#This Row],[Region]])+SUMIFS(INDIRECT(_xlfn.CONCAT("PopAgeSexRegion[",K$1,"]")),PopAgeSexRegion[MapRegion],TotPop[[#This Row],[Region]])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A67890-2879-437E-9237-029677C66DB4}" name="Table9" displayName="Table9" ref="A1:K34" totalsRowShown="0">
  <autoFilter ref="A1:K34" xr:uid="{2E0A7103-BC9C-4A29-8D7F-CB689BDFD1E0}"/>
  <tableColumns count="11">
    <tableColumn id="1" xr3:uid="{4453F036-83C2-4BDC-BBDA-297D6461CF91}" name="Region"/>
    <tableColumn id="11" xr3:uid="{247B222E-FFF5-45C4-A9F1-F95ACA72835E}" name="Unit"/>
    <tableColumn id="2" xr3:uid="{FE2B5870-3BD7-46C5-ACF1-ECC44AAD22F0}" name="2010" dataDxfId="76">
      <calculatedColumnFormula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calculatedColumnFormula>
    </tableColumn>
    <tableColumn id="3" xr3:uid="{683D2B5B-3BD8-4F64-B82A-36E5F17E16C2}" name="2015" dataDxfId="75">
      <calculatedColumnFormula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calculatedColumnFormula>
    </tableColumn>
    <tableColumn id="4" xr3:uid="{891A9309-1CDB-4B58-BA55-5F30663618C4}" name="2020" dataDxfId="74">
      <calculatedColumnFormula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calculatedColumnFormula>
    </tableColumn>
    <tableColumn id="5" xr3:uid="{72E63E70-BDC8-4F64-840A-61011568A768}" name="2025" dataDxfId="73">
      <calculatedColumnFormula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calculatedColumnFormula>
    </tableColumn>
    <tableColumn id="6" xr3:uid="{81142164-85D8-4387-93E7-22B614BD7FC3}" name="2030" dataDxfId="72">
      <calculatedColumnFormula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calculatedColumnFormula>
    </tableColumn>
    <tableColumn id="7" xr3:uid="{CD30F26A-8E95-4F4F-94C9-F6CF314630EB}" name="2035" dataDxfId="71">
      <calculatedColumnFormula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calculatedColumnFormula>
    </tableColumn>
    <tableColumn id="8" xr3:uid="{F32CC2B9-6B84-420F-A6D0-C7ECD03CAB46}" name="2040" dataDxfId="70">
      <calculatedColumnFormula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calculatedColumnFormula>
    </tableColumn>
    <tableColumn id="9" xr3:uid="{9278CB21-5953-4BB3-9F10-A08E3F3D5A48}" name="2045" dataDxfId="69">
      <calculatedColumnFormula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calculatedColumnFormula>
    </tableColumn>
    <tableColumn id="10" xr3:uid="{CE036BE1-907F-4A68-A006-5988DFE86AD6}" name="2050" dataDxfId="68">
      <calculatedColumnFormula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29CB2-6D82-422A-927B-1F23FEE4855C}" name="Table1" displayName="Table1" ref="A2:C34" totalsRowShown="0" dataDxfId="67">
  <autoFilter ref="A2:C34" xr:uid="{C5FC5F4A-D886-4406-B6C5-7C6824AC7A84}"/>
  <tableColumns count="3">
    <tableColumn id="1" xr3:uid="{1FBADAE9-842B-427F-9ED9-F003F00E1D97}" name="Age" dataDxfId="66"/>
    <tableColumn id="2" xr3:uid="{4BB96922-D318-478B-9BA3-7F5A7F5152CE}" name="male" dataDxfId="65"/>
    <tableColumn id="3" xr3:uid="{15F7B52A-DD9F-48B2-AC3D-9C3FD59C682A}" name="female" dataDxfId="6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B324F-4684-46BB-8BA4-78F8ABA9CC68}" name="SSPMDER" displayName="SSPMDER" ref="F2:H23" totalsRowShown="0" dataDxfId="63">
  <autoFilter ref="F2:H23" xr:uid="{00000000-0009-0000-0000-000001000000}"/>
  <tableColumns count="3">
    <tableColumn id="1" xr3:uid="{9C619C87-8193-4276-B525-5D9F37F72775}" name="age" dataDxfId="62"/>
    <tableColumn id="2" xr3:uid="{F9EDADEF-FF0E-4356-8E43-A4AC3BA005BF}" name="male" dataDxfId="61">
      <calculatedColumnFormula>B$34</calculatedColumnFormula>
    </tableColumn>
    <tableColumn id="3" xr3:uid="{EA182551-54CC-4BE2-A10F-800C4A6C7F62}" name="female" dataDxfId="60">
      <calculatedColumnFormula>C$34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08EB30-19EE-430C-9973-F1B698340B52}" name="PopAgeSexRegion" displayName="PopAgeSexRegion" ref="A1:AA253" totalsRowShown="0" headerRowDxfId="59" dataDxfId="58">
  <autoFilter ref="A1:AA253" xr:uid="{40271314-BEF6-4775-B4E4-DD7D9DCFEE1E}"/>
  <tableColumns count="27">
    <tableColumn id="1" xr3:uid="{D5B02C16-BE30-4C2B-9F06-C1E6503A5A3E}" name="MODEL" dataDxfId="57"/>
    <tableColumn id="2" xr3:uid="{35E3852D-F522-4E32-897E-2E48A7E00FB4}" name="SCENARIO" dataDxfId="56"/>
    <tableColumn id="3" xr3:uid="{4280B46B-2E93-410F-8CD0-BAEE9285769D}" name="REGION" dataDxfId="55"/>
    <tableColumn id="25" xr3:uid="{63600F1B-2C33-4519-BC86-B1D8D36FCE89}" name="MapRegion" dataDxfId="54">
      <calculatedColumnFormula>VLOOKUP(PopAgeSexRegion[[#This Row],[REGION]],MapRegion[],2,FALSE)</calculatedColumnFormula>
    </tableColumn>
    <tableColumn id="4" xr3:uid="{B7734187-7EF5-45C3-8289-0BF67BCE4BD6}" name="VARIABLE" dataDxfId="53"/>
    <tableColumn id="27" xr3:uid="{12445E88-AE72-47D3-B1B2-0C9CAEA6BB16}" name="Sex" dataDxfId="52">
      <calculatedColumnFormula>VLOOKUP(PopAgeSexRegion[[#This Row],[VARIABLE]],MapSexAge[],2,FALSE)</calculatedColumnFormula>
    </tableColumn>
    <tableColumn id="26" xr3:uid="{48590224-E935-4425-B7EF-C15EB79D1E8A}" name="Age" dataDxfId="51">
      <calculatedColumnFormula>VLOOKUP(PopAgeSexRegion[[#This Row],[VARIABLE]],MapSexAge[],3,FALSE)</calculatedColumnFormula>
    </tableColumn>
    <tableColumn id="28" xr3:uid="{1C0D4896-CE0E-474B-8150-705DE03A8336}" name="MDER" dataDxfId="50">
      <calculatedColumnFormula>SUMIFS(INDIRECT(_xlfn.CONCAT("SSPMDER[",PopAgeSexRegion[[#This Row],[Sex]],"]")),SSPMDER[age],PopAgeSexRegion[[#This Row],[Age]])</calculatedColumnFormula>
    </tableColumn>
    <tableColumn id="5" xr3:uid="{4EE36316-E22F-4AC2-9449-A83290B63AEF}" name="UNIT" dataDxfId="49"/>
    <tableColumn id="6" xr3:uid="{7FABEB88-FDBD-474A-9E78-3A8D4F91DA75}" name="2010" dataDxfId="48"/>
    <tableColumn id="7" xr3:uid="{007A0968-6DA6-4514-B83E-EE7F85B853DF}" name="2015" dataDxfId="47"/>
    <tableColumn id="8" xr3:uid="{71459F55-F6E4-431A-AB34-BC4E62F5B614}" name="2020" dataDxfId="46"/>
    <tableColumn id="9" xr3:uid="{9DF9CBA2-4C4E-4930-9647-6B068FB58154}" name="2025" dataDxfId="45"/>
    <tableColumn id="10" xr3:uid="{B29FDDF9-FB0C-4822-AFFF-778D73A9F162}" name="2030" dataDxfId="44"/>
    <tableColumn id="11" xr3:uid="{F97D2513-4199-44ED-A984-11FFC0321CE5}" name="2035" dataDxfId="43"/>
    <tableColumn id="12" xr3:uid="{AFD3C5A8-1A00-4894-9E4E-474A3E4D968F}" name="2040" dataDxfId="42"/>
    <tableColumn id="13" xr3:uid="{8217BEBC-45F7-41DD-A865-F366F8954F43}" name="2045" dataDxfId="41"/>
    <tableColumn id="14" xr3:uid="{304A6CE7-50CC-4399-9D01-D34AA44C973A}" name="2050" dataDxfId="40"/>
    <tableColumn id="29" xr3:uid="{C51BCD82-C4DB-49BE-A678-F2CEB8C0AC11}" name="MDER2010" dataDxfId="39">
      <calculatedColumnFormula>PopAgeSexRegion[[#This Row],[2010]]*PopAgeSexRegion[[#This Row],[MDER]]</calculatedColumnFormula>
    </tableColumn>
    <tableColumn id="30" xr3:uid="{BAB99DE5-05A4-40D8-8BDF-84D293D905BB}" name="MDER2015" dataDxfId="38">
      <calculatedColumnFormula>PopAgeSexRegion[[#This Row],[2015]]*PopAgeSexRegion[[#This Row],[MDER]]</calculatedColumnFormula>
    </tableColumn>
    <tableColumn id="31" xr3:uid="{0500F02F-8B99-4D70-ADA0-7C2DED274120}" name="MDER2020" dataDxfId="37">
      <calculatedColumnFormula>PopAgeSexRegion[[#This Row],[2020]]*PopAgeSexRegion[[#This Row],[MDER]]</calculatedColumnFormula>
    </tableColumn>
    <tableColumn id="32" xr3:uid="{2BDE1BF4-7C90-489B-BEF1-872743C561FD}" name="MDER2025" dataDxfId="36">
      <calculatedColumnFormula>PopAgeSexRegion[[#This Row],[2025]]*PopAgeSexRegion[[#This Row],[MDER]]</calculatedColumnFormula>
    </tableColumn>
    <tableColumn id="33" xr3:uid="{D736DA04-66EE-40B6-AABB-FF5BBFFF5404}" name="MDER2030" dataDxfId="35">
      <calculatedColumnFormula>PopAgeSexRegion[[#This Row],[2030]]*PopAgeSexRegion[[#This Row],[MDER]]</calculatedColumnFormula>
    </tableColumn>
    <tableColumn id="34" xr3:uid="{B9D17FBA-4A7F-4604-8D2B-030207DAF54C}" name="MDER2035" dataDxfId="34">
      <calculatedColumnFormula>PopAgeSexRegion[[#This Row],[2035]]*PopAgeSexRegion[[#This Row],[MDER]]</calculatedColumnFormula>
    </tableColumn>
    <tableColumn id="35" xr3:uid="{B0DA48C2-B931-4A1D-A69F-F8AE6D36FB6C}" name="MDER2040" dataDxfId="33">
      <calculatedColumnFormula>PopAgeSexRegion[[#This Row],[2040]]*PopAgeSexRegion[[#This Row],[MDER]]</calculatedColumnFormula>
    </tableColumn>
    <tableColumn id="36" xr3:uid="{33769543-8DD1-46B9-A702-31F21662A6AB}" name="MDER2045" dataDxfId="32">
      <calculatedColumnFormula>PopAgeSexRegion[[#This Row],[2045]]*PopAgeSexRegion[[#This Row],[MDER]]</calculatedColumnFormula>
    </tableColumn>
    <tableColumn id="37" xr3:uid="{6FD4D60C-1690-46DE-95E9-12D3B25D4B7B}" name="MDER2050" dataDxfId="31">
      <calculatedColumnFormula>PopAgeSexRegion[[#This Row],[2050]]*PopAgeSexRegion[[#This Row],[MDER]]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36BCB7-EF06-4777-9E8C-06C9144A9F61}" name="PopAgeSexCountry" displayName="PopAgeSexCountry" ref="A259:AA1435" totalsRowShown="0" headerRowDxfId="30" dataDxfId="28" headerRowBorderDxfId="29" tableBorderDxfId="27">
  <autoFilter ref="A259:AA1435" xr:uid="{2CF7441F-A528-490F-834A-1145C04CA729}"/>
  <tableColumns count="27">
    <tableColumn id="1" xr3:uid="{9466DB05-C2C4-4B46-909F-4A5C56702A15}" name="MODEL" dataDxfId="26"/>
    <tableColumn id="2" xr3:uid="{9B892B80-FA32-4684-A4B7-4C3387DB110B}" name="SCENARIO" dataDxfId="25"/>
    <tableColumn id="3" xr3:uid="{C5EFEED0-A3AD-494B-BA00-6883A88DA7B1}" name="REGION" dataDxfId="24"/>
    <tableColumn id="15" xr3:uid="{487F0E38-CE6D-4EDC-BE85-2D04B7641828}" name="MapRegion" dataDxfId="23">
      <calculatedColumnFormula>VLOOKUP(PopAgeSexCountry[[#This Row],[REGION]],MapRegion[],2,FALSE)</calculatedColumnFormula>
    </tableColumn>
    <tableColumn id="4" xr3:uid="{AD323B49-D642-40BE-B595-E5C25C89B175}" name="VARIABLE" dataDxfId="22"/>
    <tableColumn id="16" xr3:uid="{4DD82B81-52BD-4826-A48E-98D86D825FF2}" name="Sex" dataDxfId="21">
      <calculatedColumnFormula>VLOOKUP(PopAgeSexCountry[[#This Row],[VARIABLE]],MapSexAge[],2,FALSE)</calculatedColumnFormula>
    </tableColumn>
    <tableColumn id="17" xr3:uid="{254B5DD9-C53E-43CD-B6D0-BCB1A672B971}" name="Age" dataDxfId="20">
      <calculatedColumnFormula>VLOOKUP(PopAgeSexCountry[[#This Row],[VARIABLE]],MapSexAge[],3,FALSE)</calculatedColumnFormula>
    </tableColumn>
    <tableColumn id="18" xr3:uid="{DB5F2912-95C4-4D12-B6B9-D49C5CE834CA}" name="MDER" dataDxfId="19">
      <calculatedColumnFormula>SUMIFS(INDIRECT(_xlfn.CONCAT("SSPMDER[",PopAgeSexCountry[[#This Row],[Sex]],"]")),SSPMDER[age],PopAgeSexCountry[[#This Row],[Age]])</calculatedColumnFormula>
    </tableColumn>
    <tableColumn id="5" xr3:uid="{5859780F-0C5F-4105-9100-D4A7E8D755E8}" name="UNIT" dataDxfId="18"/>
    <tableColumn id="6" xr3:uid="{051962E9-BAC9-4B03-AE7D-3CDAFB9A7E0A}" name="2010" dataDxfId="17"/>
    <tableColumn id="7" xr3:uid="{9A1D57F2-7F8A-4F36-A18F-E819AB55DD4E}" name="2015" dataDxfId="16"/>
    <tableColumn id="8" xr3:uid="{45F24259-79C5-4231-9E16-284A27EE1D9F}" name="2020" dataDxfId="15"/>
    <tableColumn id="9" xr3:uid="{61321BD9-EDCD-4B9D-B18C-26481A05B4C9}" name="2025" dataDxfId="14"/>
    <tableColumn id="10" xr3:uid="{A1919D79-3F21-4A27-A8A7-E7703A1FFFCF}" name="2030" dataDxfId="13"/>
    <tableColumn id="11" xr3:uid="{235F802D-DEB0-4CE8-A030-6FA6E6979BC8}" name="2035" dataDxfId="12"/>
    <tableColumn id="12" xr3:uid="{FC7E06AC-0610-4430-AF71-CDAA4F33A9D3}" name="2040" dataDxfId="11"/>
    <tableColumn id="13" xr3:uid="{19A492A1-FECA-4788-9E22-A502E6849711}" name="2045" dataDxfId="10"/>
    <tableColumn id="14" xr3:uid="{5D28689F-C3AA-42FD-A4EC-49A2D6921D2A}" name="2050" dataDxfId="9"/>
    <tableColumn id="19" xr3:uid="{6F6CC7C4-B56D-4295-A9E0-3CD2EFDAD3CD}" name="MDER2010" dataDxfId="8">
      <calculatedColumnFormula>PopAgeSexCountry[[#This Row],[2010]]*PopAgeSexCountry[[#This Row],[MDER]]</calculatedColumnFormula>
    </tableColumn>
    <tableColumn id="20" xr3:uid="{F8926C41-1DC4-4361-8CAF-21237611A979}" name="MDER2015" dataDxfId="7">
      <calculatedColumnFormula>PopAgeSexCountry[[#This Row],[2015]]*PopAgeSexCountry[[#This Row],[MDER]]</calculatedColumnFormula>
    </tableColumn>
    <tableColumn id="21" xr3:uid="{20F97249-3F37-4642-98BD-9230A7FF1138}" name="MDER2020" dataDxfId="6">
      <calculatedColumnFormula>PopAgeSexCountry[[#This Row],[2020]]*PopAgeSexCountry[[#This Row],[MDER]]</calculatedColumnFormula>
    </tableColumn>
    <tableColumn id="22" xr3:uid="{02A6FE9B-588C-4A57-925A-804C35B32E51}" name="MDER2025" dataDxfId="5">
      <calculatedColumnFormula>PopAgeSexCountry[[#This Row],[2025]]*PopAgeSexCountry[[#This Row],[MDER]]</calculatedColumnFormula>
    </tableColumn>
    <tableColumn id="23" xr3:uid="{FE1C62E0-786B-47B9-9E5C-DF85CC0D3243}" name="MDER2030" dataDxfId="4">
      <calculatedColumnFormula>PopAgeSexCountry[[#This Row],[2030]]*PopAgeSexCountry[[#This Row],[MDER]]</calculatedColumnFormula>
    </tableColumn>
    <tableColumn id="24" xr3:uid="{DA3A8642-AD7E-4311-82CA-79A4324880F4}" name="MDER2035" dataDxfId="3">
      <calculatedColumnFormula>PopAgeSexCountry[[#This Row],[2035]]*PopAgeSexCountry[[#This Row],[MDER]]</calculatedColumnFormula>
    </tableColumn>
    <tableColumn id="25" xr3:uid="{A2C121B5-984D-475D-97D9-4213593B3A60}" name="MDER2040" dataDxfId="2">
      <calculatedColumnFormula>PopAgeSexCountry[[#This Row],[2040]]*PopAgeSexCountry[[#This Row],[MDER]]</calculatedColumnFormula>
    </tableColumn>
    <tableColumn id="26" xr3:uid="{34BADB8D-C804-40FE-9B2B-C1C606A5E870}" name="MDER2045" dataDxfId="1">
      <calculatedColumnFormula>PopAgeSexCountry[[#This Row],[2045]]*PopAgeSexCountry[[#This Row],[MDER]]</calculatedColumnFormula>
    </tableColumn>
    <tableColumn id="27" xr3:uid="{83E08484-6FBE-423B-89AE-DCDFEDEC6EDE}" name="MDER2050" dataDxfId="0">
      <calculatedColumnFormula>PopAgeSexCountry[[#This Row],[2050]]*PopAgeSexCountry[[#This Row],[MDER]]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AA0EF5-71D6-41BB-B778-C251B7EF35A3}" name="MapRegion" displayName="MapRegion" ref="A1:B35" totalsRowShown="0">
  <autoFilter ref="A1:B35" xr:uid="{F9DEF006-AC63-40D9-A964-E9906F2446EC}"/>
  <tableColumns count="2">
    <tableColumn id="1" xr3:uid="{401ABFC2-27D1-42F7-AABC-C3A7DE35EAC0}" name="SSP"/>
    <tableColumn id="2" xr3:uid="{72374B81-0480-486E-BD11-F7A8D32A3DE8}" name="Model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9E6762-EB22-4C25-885B-2B303DF9044E}" name="MapSexAge" displayName="MapSexAge" ref="D1:F43" totalsRowShown="0">
  <autoFilter ref="D1:F43" xr:uid="{E66552E3-8309-4470-8696-B91961DEA010}"/>
  <tableColumns count="3">
    <tableColumn id="1" xr3:uid="{68FB0378-4249-4573-8E1C-FD31B94AA37D}" name="SSP"/>
    <tableColumn id="2" xr3:uid="{532417C9-9DDB-4CAE-A8CA-7AF94B444627}" name="Sex"/>
    <tableColumn id="3" xr3:uid="{8B9A2D50-532B-4A17-8E29-F331E90999CB}" name="Age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MJ5"/>
  <sheetViews>
    <sheetView tabSelected="1" zoomScale="85" zoomScaleNormal="85" workbookViewId="0">
      <selection activeCell="A2" sqref="A2"/>
    </sheetView>
  </sheetViews>
  <sheetFormatPr defaultColWidth="11.5703125" defaultRowHeight="12.75" x14ac:dyDescent="0.2"/>
  <cols>
    <col min="1" max="1" width="70.42578125" style="1" customWidth="1"/>
    <col min="2" max="1024" width="11.5703125" style="1"/>
  </cols>
  <sheetData>
    <row r="1" spans="1:1" x14ac:dyDescent="0.2">
      <c r="A1" s="1" t="s">
        <v>0</v>
      </c>
    </row>
    <row r="2" spans="1:1" x14ac:dyDescent="0.2">
      <c r="A2" s="1" t="s">
        <v>1</v>
      </c>
    </row>
    <row r="4" spans="1:1" x14ac:dyDescent="0.2">
      <c r="A4" s="1" t="s">
        <v>155</v>
      </c>
    </row>
    <row r="5" spans="1:1" x14ac:dyDescent="0.2">
      <c r="A5" s="1" t="s">
        <v>156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0CE8-718A-4FBA-9ECC-B1EB507DC91F}">
  <sheetPr>
    <tabColor theme="4"/>
  </sheetPr>
  <dimension ref="A1:K34"/>
  <sheetViews>
    <sheetView workbookViewId="0">
      <selection activeCell="M9" sqref="M9"/>
    </sheetView>
  </sheetViews>
  <sheetFormatPr defaultRowHeight="12.75" x14ac:dyDescent="0.2"/>
  <cols>
    <col min="2" max="2" width="6.7109375" bestFit="1" customWidth="1"/>
    <col min="3" max="11" width="7.5703125" bestFit="1" customWidth="1"/>
  </cols>
  <sheetData>
    <row r="1" spans="1:11" x14ac:dyDescent="0.2">
      <c r="A1" t="s">
        <v>169</v>
      </c>
      <c r="B1" t="s">
        <v>181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</row>
    <row r="2" spans="1:11" x14ac:dyDescent="0.2">
      <c r="A2" t="s">
        <v>159</v>
      </c>
      <c r="B2" t="s">
        <v>71</v>
      </c>
      <c r="C2" s="9">
        <f ca="1">SUMIFS(INDIRECT(_xlfn.CONCAT("PopAgeSexCountry[",C$1,"]")),PopAgeSexCountry[MapRegion],TotPop[[#This Row],[Region]])+SUMIFS(INDIRECT(_xlfn.CONCAT("PopAgeSexRegion[",C$1,"]")),PopAgeSexRegion[MapRegion],TotPop[[#This Row],[Region]])</f>
        <v>26.636519999999997</v>
      </c>
      <c r="D2" s="9">
        <f ca="1">SUMIFS(INDIRECT(_xlfn.CONCAT("PopAgeSexCountry[",D$1,"]")),PopAgeSexCountry[MapRegion],TotPop[[#This Row],[Region]])+SUMIFS(INDIRECT(_xlfn.CONCAT("PopAgeSexRegion[",D$1,"]")),PopAgeSexRegion[MapRegion],TotPop[[#This Row],[Region]])</f>
        <v>28.751286848693599</v>
      </c>
      <c r="E2" s="9">
        <f ca="1">SUMIFS(INDIRECT(_xlfn.CONCAT("PopAgeSexCountry[",E$1,"]")),PopAgeSexCountry[MapRegion],TotPop[[#This Row],[Region]])+SUMIFS(INDIRECT(_xlfn.CONCAT("PopAgeSexRegion[",E$1,"]")),PopAgeSexRegion[MapRegion],TotPop[[#This Row],[Region]])</f>
        <v>30.838828434823956</v>
      </c>
      <c r="F2" s="9">
        <f ca="1">SUMIFS(INDIRECT(_xlfn.CONCAT("PopAgeSexCountry[",F$1,"]")),PopAgeSexCountry[MapRegion],TotPop[[#This Row],[Region]])+SUMIFS(INDIRECT(_xlfn.CONCAT("PopAgeSexRegion[",F$1,"]")),PopAgeSexRegion[MapRegion],TotPop[[#This Row],[Region]])</f>
        <v>32.898408265225207</v>
      </c>
      <c r="G2" s="9">
        <f ca="1">SUMIFS(INDIRECT(_xlfn.CONCAT("PopAgeSexCountry[",G$1,"]")),PopAgeSexCountry[MapRegion],TotPop[[#This Row],[Region]])+SUMIFS(INDIRECT(_xlfn.CONCAT("PopAgeSexRegion[",G$1,"]")),PopAgeSexRegion[MapRegion],TotPop[[#This Row],[Region]])</f>
        <v>34.841617010728186</v>
      </c>
      <c r="H2" s="9">
        <f ca="1">SUMIFS(INDIRECT(_xlfn.CONCAT("PopAgeSexCountry[",H$1,"]")),PopAgeSexCountry[MapRegion],TotPop[[#This Row],[Region]])+SUMIFS(INDIRECT(_xlfn.CONCAT("PopAgeSexRegion[",H$1,"]")),PopAgeSexRegion[MapRegion],TotPop[[#This Row],[Region]])</f>
        <v>36.688362142788819</v>
      </c>
      <c r="I2" s="9">
        <f ca="1">SUMIFS(INDIRECT(_xlfn.CONCAT("PopAgeSexCountry[",I$1,"]")),PopAgeSexCountry[MapRegion],TotPop[[#This Row],[Region]])+SUMIFS(INDIRECT(_xlfn.CONCAT("PopAgeSexRegion[",I$1,"]")),PopAgeSexRegion[MapRegion],TotPop[[#This Row],[Region]])</f>
        <v>38.490463706438192</v>
      </c>
      <c r="J2" s="9">
        <f ca="1">SUMIFS(INDIRECT(_xlfn.CONCAT("PopAgeSexCountry[",J$1,"]")),PopAgeSexCountry[MapRegion],TotPop[[#This Row],[Region]])+SUMIFS(INDIRECT(_xlfn.CONCAT("PopAgeSexRegion[",J$1,"]")),PopAgeSexRegion[MapRegion],TotPop[[#This Row],[Region]])</f>
        <v>40.259502228831572</v>
      </c>
      <c r="K2" s="9">
        <f ca="1">SUMIFS(INDIRECT(_xlfn.CONCAT("PopAgeSexCountry[",K$1,"]")),PopAgeSexCountry[MapRegion],TotPop[[#This Row],[Region]])+SUMIFS(INDIRECT(_xlfn.CONCAT("PopAgeSexRegion[",K$1,"]")),PopAgeSexRegion[MapRegion],TotPop[[#This Row],[Region]])</f>
        <v>41.972515292040072</v>
      </c>
    </row>
    <row r="3" spans="1:11" x14ac:dyDescent="0.2">
      <c r="A3" t="s">
        <v>160</v>
      </c>
      <c r="B3" t="s">
        <v>71</v>
      </c>
      <c r="C3" s="9">
        <f ca="1">SUMIFS(INDIRECT(_xlfn.CONCAT("PopAgeSexCountry[",C$1,"]")),PopAgeSexCountry[MapRegion],TotPop[[#This Row],[Region]])+SUMIFS(INDIRECT(_xlfn.CONCAT("PopAgeSexRegion[",C$1,"]")),PopAgeSexRegion[MapRegion],TotPop[[#This Row],[Region]])</f>
        <v>348.2586060000001</v>
      </c>
      <c r="D3" s="9">
        <f ca="1">SUMIFS(INDIRECT(_xlfn.CONCAT("PopAgeSexCountry[",D$1,"]")),PopAgeSexCountry[MapRegion],TotPop[[#This Row],[Region]])+SUMIFS(INDIRECT(_xlfn.CONCAT("PopAgeSexRegion[",D$1,"]")),PopAgeSexRegion[MapRegion],TotPop[[#This Row],[Region]])</f>
        <v>362.50771728835758</v>
      </c>
      <c r="E3" s="9">
        <f ca="1">SUMIFS(INDIRECT(_xlfn.CONCAT("PopAgeSexCountry[",E$1,"]")),PopAgeSexCountry[MapRegion],TotPop[[#This Row],[Region]])+SUMIFS(INDIRECT(_xlfn.CONCAT("PopAgeSexRegion[",E$1,"]")),PopAgeSexRegion[MapRegion],TotPop[[#This Row],[Region]])</f>
        <v>377.27219008189252</v>
      </c>
      <c r="F3" s="9">
        <f ca="1">SUMIFS(INDIRECT(_xlfn.CONCAT("PopAgeSexCountry[",F$1,"]")),PopAgeSexCountry[MapRegion],TotPop[[#This Row],[Region]])+SUMIFS(INDIRECT(_xlfn.CONCAT("PopAgeSexRegion[",F$1,"]")),PopAgeSexRegion[MapRegion],TotPop[[#This Row],[Region]])</f>
        <v>392.01360109107321</v>
      </c>
      <c r="G3" s="9">
        <f ca="1">SUMIFS(INDIRECT(_xlfn.CONCAT("PopAgeSexCountry[",G$1,"]")),PopAgeSexCountry[MapRegion],TotPop[[#This Row],[Region]])+SUMIFS(INDIRECT(_xlfn.CONCAT("PopAgeSexRegion[",G$1,"]")),PopAgeSexRegion[MapRegion],TotPop[[#This Row],[Region]])</f>
        <v>406.00593522804138</v>
      </c>
      <c r="H3" s="9">
        <f ca="1">SUMIFS(INDIRECT(_xlfn.CONCAT("PopAgeSexCountry[",H$1,"]")),PopAgeSexCountry[MapRegion],TotPop[[#This Row],[Region]])+SUMIFS(INDIRECT(_xlfn.CONCAT("PopAgeSexRegion[",H$1,"]")),PopAgeSexRegion[MapRegion],TotPop[[#This Row],[Region]])</f>
        <v>419.03112974830361</v>
      </c>
      <c r="I3" s="9">
        <f ca="1">SUMIFS(INDIRECT(_xlfn.CONCAT("PopAgeSexCountry[",I$1,"]")),PopAgeSexCountry[MapRegion],TotPop[[#This Row],[Region]])+SUMIFS(INDIRECT(_xlfn.CONCAT("PopAgeSexRegion[",I$1,"]")),PopAgeSexRegion[MapRegion],TotPop[[#This Row],[Region]])</f>
        <v>431.13791206488105</v>
      </c>
      <c r="J3" s="9">
        <f ca="1">SUMIFS(INDIRECT(_xlfn.CONCAT("PopAgeSexCountry[",J$1,"]")),PopAgeSexCountry[MapRegion],TotPop[[#This Row],[Region]])+SUMIFS(INDIRECT(_xlfn.CONCAT("PopAgeSexRegion[",J$1,"]")),PopAgeSexRegion[MapRegion],TotPop[[#This Row],[Region]])</f>
        <v>442.32366778474886</v>
      </c>
      <c r="K3" s="9">
        <f ca="1">SUMIFS(INDIRECT(_xlfn.CONCAT("PopAgeSexCountry[",K$1,"]")),PopAgeSexCountry[MapRegion],TotPop[[#This Row],[Region]])+SUMIFS(INDIRECT(_xlfn.CONCAT("PopAgeSexRegion[",K$1,"]")),PopAgeSexRegion[MapRegion],TotPop[[#This Row],[Region]])</f>
        <v>452.97646791770563</v>
      </c>
    </row>
    <row r="4" spans="1:11" x14ac:dyDescent="0.2">
      <c r="A4" t="s">
        <v>161</v>
      </c>
      <c r="B4" t="s">
        <v>71</v>
      </c>
      <c r="C4" s="9">
        <f ca="1">SUMIFS(INDIRECT(_xlfn.CONCAT("PopAgeSexCountry[",C$1,"]")),PopAgeSexCountry[MapRegion],TotPop[[#This Row],[Region]])+SUMIFS(INDIRECT(_xlfn.CONCAT("PopAgeSexRegion[",C$1,"]")),PopAgeSexRegion[MapRegion],TotPop[[#This Row],[Region]])</f>
        <v>3657.1182849073803</v>
      </c>
      <c r="D4" s="9">
        <f ca="1">SUMIFS(INDIRECT(_xlfn.CONCAT("PopAgeSexCountry[",D$1,"]")),PopAgeSexCountry[MapRegion],TotPop[[#This Row],[Region]])+SUMIFS(INDIRECT(_xlfn.CONCAT("PopAgeSexRegion[",D$1,"]")),PopAgeSexRegion[MapRegion],TotPop[[#This Row],[Region]])</f>
        <v>3829.8855356819222</v>
      </c>
      <c r="E4" s="9">
        <f ca="1">SUMIFS(INDIRECT(_xlfn.CONCAT("PopAgeSexCountry[",E$1,"]")),PopAgeSexCountry[MapRegion],TotPop[[#This Row],[Region]])+SUMIFS(INDIRECT(_xlfn.CONCAT("PopAgeSexRegion[",E$1,"]")),PopAgeSexRegion[MapRegion],TotPop[[#This Row],[Region]])</f>
        <v>3992.1128196935092</v>
      </c>
      <c r="F4" s="9">
        <f ca="1">SUMIFS(INDIRECT(_xlfn.CONCAT("PopAgeSexCountry[",F$1,"]")),PopAgeSexCountry[MapRegion],TotPop[[#This Row],[Region]])+SUMIFS(INDIRECT(_xlfn.CONCAT("PopAgeSexRegion[",F$1,"]")),PopAgeSexRegion[MapRegion],TotPop[[#This Row],[Region]])</f>
        <v>4132.7405388575071</v>
      </c>
      <c r="G4" s="9">
        <f ca="1">SUMIFS(INDIRECT(_xlfn.CONCAT("PopAgeSexCountry[",G$1,"]")),PopAgeSexCountry[MapRegion],TotPop[[#This Row],[Region]])+SUMIFS(INDIRECT(_xlfn.CONCAT("PopAgeSexRegion[",G$1,"]")),PopAgeSexRegion[MapRegion],TotPop[[#This Row],[Region]])</f>
        <v>4249.0504006375522</v>
      </c>
      <c r="H4" s="9">
        <f ca="1">SUMIFS(INDIRECT(_xlfn.CONCAT("PopAgeSexCountry[",H$1,"]")),PopAgeSexCountry[MapRegion],TotPop[[#This Row],[Region]])+SUMIFS(INDIRECT(_xlfn.CONCAT("PopAgeSexRegion[",H$1,"]")),PopAgeSexRegion[MapRegion],TotPop[[#This Row],[Region]])</f>
        <v>4342.3396759386151</v>
      </c>
      <c r="I4" s="9">
        <f ca="1">SUMIFS(INDIRECT(_xlfn.CONCAT("PopAgeSexCountry[",I$1,"]")),PopAgeSexCountry[MapRegion],TotPop[[#This Row],[Region]])+SUMIFS(INDIRECT(_xlfn.CONCAT("PopAgeSexRegion[",I$1,"]")),PopAgeSexRegion[MapRegion],TotPop[[#This Row],[Region]])</f>
        <v>4411.6592350329574</v>
      </c>
      <c r="J4" s="9">
        <f ca="1">SUMIFS(INDIRECT(_xlfn.CONCAT("PopAgeSexCountry[",J$1,"]")),PopAgeSexCountry[MapRegion],TotPop[[#This Row],[Region]])+SUMIFS(INDIRECT(_xlfn.CONCAT("PopAgeSexRegion[",J$1,"]")),PopAgeSexRegion[MapRegion],TotPop[[#This Row],[Region]])</f>
        <v>4457.6265577885761</v>
      </c>
      <c r="K4" s="9">
        <f ca="1">SUMIFS(INDIRECT(_xlfn.CONCAT("PopAgeSexCountry[",K$1,"]")),PopAgeSexCountry[MapRegion],TotPop[[#This Row],[Region]])+SUMIFS(INDIRECT(_xlfn.CONCAT("PopAgeSexRegion[",K$1,"]")),PopAgeSexRegion[MapRegion],TotPop[[#This Row],[Region]])</f>
        <v>4478.1829024265417</v>
      </c>
    </row>
    <row r="5" spans="1:11" x14ac:dyDescent="0.2">
      <c r="A5" t="s">
        <v>162</v>
      </c>
      <c r="B5" t="s">
        <v>71</v>
      </c>
      <c r="C5" s="9">
        <f ca="1">SUMIFS(INDIRECT(_xlfn.CONCAT("PopAgeSexCountry[",C$1,"]")),PopAgeSexCountry[MapRegion],TotPop[[#This Row],[Region]])+SUMIFS(INDIRECT(_xlfn.CONCAT("PopAgeSexRegion[",C$1,"]")),PopAgeSexRegion[MapRegion],TotPop[[#This Row],[Region]])</f>
        <v>585.49771798234735</v>
      </c>
      <c r="D5" s="9">
        <f ca="1">SUMIFS(INDIRECT(_xlfn.CONCAT("PopAgeSexCountry[",D$1,"]")),PopAgeSexCountry[MapRegion],TotPop[[#This Row],[Region]])+SUMIFS(INDIRECT(_xlfn.CONCAT("PopAgeSexRegion[",D$1,"]")),PopAgeSexRegion[MapRegion],TotPop[[#This Row],[Region]])</f>
        <v>616.01627535905288</v>
      </c>
      <c r="E5" s="9">
        <f ca="1">SUMIFS(INDIRECT(_xlfn.CONCAT("PopAgeSexCountry[",E$1,"]")),PopAgeSexCountry[MapRegion],TotPop[[#This Row],[Region]])+SUMIFS(INDIRECT(_xlfn.CONCAT("PopAgeSexRegion[",E$1,"]")),PopAgeSexRegion[MapRegion],TotPop[[#This Row],[Region]])</f>
        <v>644.41752632934333</v>
      </c>
      <c r="F5" s="9">
        <f ca="1">SUMIFS(INDIRECT(_xlfn.CONCAT("PopAgeSexCountry[",F$1,"]")),PopAgeSexCountry[MapRegion],TotPop[[#This Row],[Region]])+SUMIFS(INDIRECT(_xlfn.CONCAT("PopAgeSexRegion[",F$1,"]")),PopAgeSexRegion[MapRegion],TotPop[[#This Row],[Region]])</f>
        <v>669.99584428372577</v>
      </c>
      <c r="G5" s="9">
        <f ca="1">SUMIFS(INDIRECT(_xlfn.CONCAT("PopAgeSexCountry[",G$1,"]")),PopAgeSexCountry[MapRegion],TotPop[[#This Row],[Region]])+SUMIFS(INDIRECT(_xlfn.CONCAT("PopAgeSexRegion[",G$1,"]")),PopAgeSexRegion[MapRegion],TotPop[[#This Row],[Region]])</f>
        <v>692.07618113541594</v>
      </c>
      <c r="H5" s="9">
        <f ca="1">SUMIFS(INDIRECT(_xlfn.CONCAT("PopAgeSexCountry[",H$1,"]")),PopAgeSexCountry[MapRegion],TotPop[[#This Row],[Region]])+SUMIFS(INDIRECT(_xlfn.CONCAT("PopAgeSexRegion[",H$1,"]")),PopAgeSexRegion[MapRegion],TotPop[[#This Row],[Region]])</f>
        <v>710.35446950736355</v>
      </c>
      <c r="I5" s="9">
        <f ca="1">SUMIFS(INDIRECT(_xlfn.CONCAT("PopAgeSexCountry[",I$1,"]")),PopAgeSexCountry[MapRegion],TotPop[[#This Row],[Region]])+SUMIFS(INDIRECT(_xlfn.CONCAT("PopAgeSexRegion[",I$1,"]")),PopAgeSexRegion[MapRegion],TotPop[[#This Row],[Region]])</f>
        <v>724.91527090580826</v>
      </c>
      <c r="J5" s="9">
        <f ca="1">SUMIFS(INDIRECT(_xlfn.CONCAT("PopAgeSexCountry[",J$1,"]")),PopAgeSexCountry[MapRegion],TotPop[[#This Row],[Region]])+SUMIFS(INDIRECT(_xlfn.CONCAT("PopAgeSexRegion[",J$1,"]")),PopAgeSexRegion[MapRegion],TotPop[[#This Row],[Region]])</f>
        <v>735.67327520139065</v>
      </c>
      <c r="K5" s="9">
        <f ca="1">SUMIFS(INDIRECT(_xlfn.CONCAT("PopAgeSexCountry[",K$1,"]")),PopAgeSexCountry[MapRegion],TotPop[[#This Row],[Region]])+SUMIFS(INDIRECT(_xlfn.CONCAT("PopAgeSexRegion[",K$1,"]")),PopAgeSexRegion[MapRegion],TotPop[[#This Row],[Region]])</f>
        <v>742.42544621407535</v>
      </c>
    </row>
    <row r="6" spans="1:11" x14ac:dyDescent="0.2">
      <c r="A6" t="s">
        <v>163</v>
      </c>
      <c r="B6" t="s">
        <v>71</v>
      </c>
      <c r="C6" s="9">
        <f ca="1">SUMIFS(INDIRECT(_xlfn.CONCAT("PopAgeSexCountry[",C$1,"]")),PopAgeSexCountry[MapRegion],TotPop[[#This Row],[Region]])+SUMIFS(INDIRECT(_xlfn.CONCAT("PopAgeSexRegion[",C$1,"]")),PopAgeSexRegion[MapRegion],TotPop[[#This Row],[Region]])</f>
        <v>1236.9275890584925</v>
      </c>
      <c r="D6" s="9">
        <f ca="1">SUMIFS(INDIRECT(_xlfn.CONCAT("PopAgeSexCountry[",D$1,"]")),PopAgeSexCountry[MapRegion],TotPop[[#This Row],[Region]])+SUMIFS(INDIRECT(_xlfn.CONCAT("PopAgeSexRegion[",D$1,"]")),PopAgeSexRegion[MapRegion],TotPop[[#This Row],[Region]])</f>
        <v>1380.3413923571293</v>
      </c>
      <c r="E6" s="9">
        <f ca="1">SUMIFS(INDIRECT(_xlfn.CONCAT("PopAgeSexCountry[",E$1,"]")),PopAgeSexCountry[MapRegion],TotPop[[#This Row],[Region]])+SUMIFS(INDIRECT(_xlfn.CONCAT("PopAgeSexRegion[",E$1,"]")),PopAgeSexRegion[MapRegion],TotPop[[#This Row],[Region]])</f>
        <v>1528.7116159975742</v>
      </c>
      <c r="F6" s="9">
        <f ca="1">SUMIFS(INDIRECT(_xlfn.CONCAT("PopAgeSexCountry[",F$1,"]")),PopAgeSexCountry[MapRegion],TotPop[[#This Row],[Region]])+SUMIFS(INDIRECT(_xlfn.CONCAT("PopAgeSexRegion[",F$1,"]")),PopAgeSexRegion[MapRegion],TotPop[[#This Row],[Region]])</f>
        <v>1678.6055545238135</v>
      </c>
      <c r="G6" s="9">
        <f ca="1">SUMIFS(INDIRECT(_xlfn.CONCAT("PopAgeSexCountry[",G$1,"]")),PopAgeSexCountry[MapRegion],TotPop[[#This Row],[Region]])+SUMIFS(INDIRECT(_xlfn.CONCAT("PopAgeSexRegion[",G$1,"]")),PopAgeSexRegion[MapRegion],TotPop[[#This Row],[Region]])</f>
        <v>1828.2471374597899</v>
      </c>
      <c r="H6" s="9">
        <f ca="1">SUMIFS(INDIRECT(_xlfn.CONCAT("PopAgeSexCountry[",H$1,"]")),PopAgeSexCountry[MapRegion],TotPop[[#This Row],[Region]])+SUMIFS(INDIRECT(_xlfn.CONCAT("PopAgeSexRegion[",H$1,"]")),PopAgeSexRegion[MapRegion],TotPop[[#This Row],[Region]])</f>
        <v>1976.4418966304215</v>
      </c>
      <c r="I6" s="9">
        <f ca="1">SUMIFS(INDIRECT(_xlfn.CONCAT("PopAgeSexCountry[",I$1,"]")),PopAgeSexCountry[MapRegion],TotPop[[#This Row],[Region]])+SUMIFS(INDIRECT(_xlfn.CONCAT("PopAgeSexRegion[",I$1,"]")),PopAgeSexRegion[MapRegion],TotPop[[#This Row],[Region]])</f>
        <v>2121.3379982946622</v>
      </c>
      <c r="J6" s="9">
        <f ca="1">SUMIFS(INDIRECT(_xlfn.CONCAT("PopAgeSexCountry[",J$1,"]")),PopAgeSexCountry[MapRegion],TotPop[[#This Row],[Region]])+SUMIFS(INDIRECT(_xlfn.CONCAT("PopAgeSexRegion[",J$1,"]")),PopAgeSexRegion[MapRegion],TotPop[[#This Row],[Region]])</f>
        <v>2259.993431281815</v>
      </c>
      <c r="K6" s="9">
        <f ca="1">SUMIFS(INDIRECT(_xlfn.CONCAT("PopAgeSexCountry[",K$1,"]")),PopAgeSexCountry[MapRegion],TotPop[[#This Row],[Region]])+SUMIFS(INDIRECT(_xlfn.CONCAT("PopAgeSexRegion[",K$1,"]")),PopAgeSexRegion[MapRegion],TotPop[[#This Row],[Region]])</f>
        <v>2390.4653849115502</v>
      </c>
    </row>
    <row r="7" spans="1:11" x14ac:dyDescent="0.2">
      <c r="A7" t="s">
        <v>118</v>
      </c>
      <c r="B7" t="s">
        <v>71</v>
      </c>
      <c r="C7" s="9">
        <f ca="1">SUMIFS(INDIRECT(_xlfn.CONCAT("PopAgeSexCountry[",C$1,"]")),PopAgeSexCountry[MapRegion],TotPop[[#This Row],[Region]])+SUMIFS(INDIRECT(_xlfn.CONCAT("PopAgeSexRegion[",C$1,"]")),PopAgeSexRegion[MapRegion],TotPop[[#This Row],[Region]])</f>
        <v>8.3936439746464959</v>
      </c>
      <c r="D7" s="9">
        <f ca="1">SUMIFS(INDIRECT(_xlfn.CONCAT("PopAgeSexCountry[",D$1,"]")),PopAgeSexCountry[MapRegion],TotPop[[#This Row],[Region]])+SUMIFS(INDIRECT(_xlfn.CONCAT("PopAgeSexRegion[",D$1,"]")),PopAgeSexRegion[MapRegion],TotPop[[#This Row],[Region]])</f>
        <v>8.5556501138594765</v>
      </c>
      <c r="E7" s="9">
        <f ca="1">SUMIFS(INDIRECT(_xlfn.CONCAT("PopAgeSexCountry[",E$1,"]")),PopAgeSexCountry[MapRegion],TotPop[[#This Row],[Region]])+SUMIFS(INDIRECT(_xlfn.CONCAT("PopAgeSexRegion[",E$1,"]")),PopAgeSexRegion[MapRegion],TotPop[[#This Row],[Region]])</f>
        <v>8.6961353969556292</v>
      </c>
      <c r="F7" s="9">
        <f ca="1">SUMIFS(INDIRECT(_xlfn.CONCAT("PopAgeSexCountry[",F$1,"]")),PopAgeSexCountry[MapRegion],TotPop[[#This Row],[Region]])+SUMIFS(INDIRECT(_xlfn.CONCAT("PopAgeSexRegion[",F$1,"]")),PopAgeSexRegion[MapRegion],TotPop[[#This Row],[Region]])</f>
        <v>8.8309245407198969</v>
      </c>
      <c r="G7" s="9">
        <f ca="1">SUMIFS(INDIRECT(_xlfn.CONCAT("PopAgeSexCountry[",G$1,"]")),PopAgeSexCountry[MapRegion],TotPop[[#This Row],[Region]])+SUMIFS(INDIRECT(_xlfn.CONCAT("PopAgeSexRegion[",G$1,"]")),PopAgeSexRegion[MapRegion],TotPop[[#This Row],[Region]])</f>
        <v>8.9459925168604162</v>
      </c>
      <c r="H7" s="9">
        <f ca="1">SUMIFS(INDIRECT(_xlfn.CONCAT("PopAgeSexCountry[",H$1,"]")),PopAgeSexCountry[MapRegion],TotPop[[#This Row],[Region]])+SUMIFS(INDIRECT(_xlfn.CONCAT("PopAgeSexRegion[",H$1,"]")),PopAgeSexRegion[MapRegion],TotPop[[#This Row],[Region]])</f>
        <v>9.0365385565775558</v>
      </c>
      <c r="I7" s="9">
        <f ca="1">SUMIFS(INDIRECT(_xlfn.CONCAT("PopAgeSexCountry[",I$1,"]")),PopAgeSexCountry[MapRegion],TotPop[[#This Row],[Region]])+SUMIFS(INDIRECT(_xlfn.CONCAT("PopAgeSexRegion[",I$1,"]")),PopAgeSexRegion[MapRegion],TotPop[[#This Row],[Region]])</f>
        <v>9.1095497348395131</v>
      </c>
      <c r="J7" s="9">
        <f ca="1">SUMIFS(INDIRECT(_xlfn.CONCAT("PopAgeSexCountry[",J$1,"]")),PopAgeSexCountry[MapRegion],TotPop[[#This Row],[Region]])+SUMIFS(INDIRECT(_xlfn.CONCAT("PopAgeSexRegion[",J$1,"]")),PopAgeSexRegion[MapRegion],TotPop[[#This Row],[Region]])</f>
        <v>9.1712381672504133</v>
      </c>
      <c r="K7" s="9">
        <f ca="1">SUMIFS(INDIRECT(_xlfn.CONCAT("PopAgeSexCountry[",K$1,"]")),PopAgeSexCountry[MapRegion],TotPop[[#This Row],[Region]])+SUMIFS(INDIRECT(_xlfn.CONCAT("PopAgeSexRegion[",K$1,"]")),PopAgeSexRegion[MapRegion],TotPop[[#This Row],[Region]])</f>
        <v>9.2137902704680545</v>
      </c>
    </row>
    <row r="8" spans="1:11" x14ac:dyDescent="0.2">
      <c r="A8" t="s">
        <v>119</v>
      </c>
      <c r="B8" t="s">
        <v>71</v>
      </c>
      <c r="C8" s="9">
        <f ca="1">SUMIFS(INDIRECT(_xlfn.CONCAT("PopAgeSexCountry[",C$1,"]")),PopAgeSexCountry[MapRegion],TotPop[[#This Row],[Region]])+SUMIFS(INDIRECT(_xlfn.CONCAT("PopAgeSexRegion[",C$1,"]")),PopAgeSexRegion[MapRegion],TotPop[[#This Row],[Region]])</f>
        <v>10.712065999999998</v>
      </c>
      <c r="D8" s="9">
        <f ca="1">SUMIFS(INDIRECT(_xlfn.CONCAT("PopAgeSexCountry[",D$1,"]")),PopAgeSexCountry[MapRegion],TotPop[[#This Row],[Region]])+SUMIFS(INDIRECT(_xlfn.CONCAT("PopAgeSexRegion[",D$1,"]")),PopAgeSexRegion[MapRegion],TotPop[[#This Row],[Region]])</f>
        <v>11.004739333746043</v>
      </c>
      <c r="E8" s="9">
        <f ca="1">SUMIFS(INDIRECT(_xlfn.CONCAT("PopAgeSexCountry[",E$1,"]")),PopAgeSexCountry[MapRegion],TotPop[[#This Row],[Region]])+SUMIFS(INDIRECT(_xlfn.CONCAT("PopAgeSexRegion[",E$1,"]")),PopAgeSexRegion[MapRegion],TotPop[[#This Row],[Region]])</f>
        <v>11.270222362571593</v>
      </c>
      <c r="F8" s="9">
        <f ca="1">SUMIFS(INDIRECT(_xlfn.CONCAT("PopAgeSexCountry[",F$1,"]")),PopAgeSexCountry[MapRegion],TotPop[[#This Row],[Region]])+SUMIFS(INDIRECT(_xlfn.CONCAT("PopAgeSexRegion[",F$1,"]")),PopAgeSexRegion[MapRegion],TotPop[[#This Row],[Region]])</f>
        <v>11.529576802255965</v>
      </c>
      <c r="G8" s="9">
        <f ca="1">SUMIFS(INDIRECT(_xlfn.CONCAT("PopAgeSexCountry[",G$1,"]")),PopAgeSexCountry[MapRegion],TotPop[[#This Row],[Region]])+SUMIFS(INDIRECT(_xlfn.CONCAT("PopAgeSexRegion[",G$1,"]")),PopAgeSexRegion[MapRegion],TotPop[[#This Row],[Region]])</f>
        <v>11.775222157535859</v>
      </c>
      <c r="H8" s="9">
        <f ca="1">SUMIFS(INDIRECT(_xlfn.CONCAT("PopAgeSexCountry[",H$1,"]")),PopAgeSexCountry[MapRegion],TotPop[[#This Row],[Region]])+SUMIFS(INDIRECT(_xlfn.CONCAT("PopAgeSexRegion[",H$1,"]")),PopAgeSexRegion[MapRegion],TotPop[[#This Row],[Region]])</f>
        <v>12.005254945227152</v>
      </c>
      <c r="I8" s="9">
        <f ca="1">SUMIFS(INDIRECT(_xlfn.CONCAT("PopAgeSexCountry[",I$1,"]")),PopAgeSexCountry[MapRegion],TotPop[[#This Row],[Region]])+SUMIFS(INDIRECT(_xlfn.CONCAT("PopAgeSexRegion[",I$1,"]")),PopAgeSexRegion[MapRegion],TotPop[[#This Row],[Region]])</f>
        <v>12.222440971169242</v>
      </c>
      <c r="J8" s="9">
        <f ca="1">SUMIFS(INDIRECT(_xlfn.CONCAT("PopAgeSexCountry[",J$1,"]")),PopAgeSexCountry[MapRegion],TotPop[[#This Row],[Region]])+SUMIFS(INDIRECT(_xlfn.CONCAT("PopAgeSexRegion[",J$1,"]")),PopAgeSexRegion[MapRegion],TotPop[[#This Row],[Region]])</f>
        <v>12.419718431974555</v>
      </c>
      <c r="K8" s="9">
        <f ca="1">SUMIFS(INDIRECT(_xlfn.CONCAT("PopAgeSexCountry[",K$1,"]")),PopAgeSexCountry[MapRegion],TotPop[[#This Row],[Region]])+SUMIFS(INDIRECT(_xlfn.CONCAT("PopAgeSexRegion[",K$1,"]")),PopAgeSexRegion[MapRegion],TotPop[[#This Row],[Region]])</f>
        <v>12.595585846290161</v>
      </c>
    </row>
    <row r="9" spans="1:11" x14ac:dyDescent="0.2">
      <c r="A9" t="s">
        <v>120</v>
      </c>
      <c r="B9" t="s">
        <v>71</v>
      </c>
      <c r="C9" s="9">
        <f ca="1">SUMIFS(INDIRECT(_xlfn.CONCAT("PopAgeSexCountry[",C$1,"]")),PopAgeSexCountry[MapRegion],TotPop[[#This Row],[Region]])+SUMIFS(INDIRECT(_xlfn.CONCAT("PopAgeSexRegion[",C$1,"]")),PopAgeSexRegion[MapRegion],TotPop[[#This Row],[Region]])</f>
        <v>7.4943319999999982</v>
      </c>
      <c r="D9" s="9">
        <f ca="1">SUMIFS(INDIRECT(_xlfn.CONCAT("PopAgeSexCountry[",D$1,"]")),PopAgeSexCountry[MapRegion],TotPop[[#This Row],[Region]])+SUMIFS(INDIRECT(_xlfn.CONCAT("PopAgeSexRegion[",D$1,"]")),PopAgeSexRegion[MapRegion],TotPop[[#This Row],[Region]])</f>
        <v>7.2673363149727095</v>
      </c>
      <c r="E9" s="9">
        <f ca="1">SUMIFS(INDIRECT(_xlfn.CONCAT("PopAgeSexCountry[",E$1,"]")),PopAgeSexCountry[MapRegion],TotPop[[#This Row],[Region]])+SUMIFS(INDIRECT(_xlfn.CONCAT("PopAgeSexRegion[",E$1,"]")),PopAgeSexRegion[MapRegion],TotPop[[#This Row],[Region]])</f>
        <v>7.06828342693791</v>
      </c>
      <c r="F9" s="9">
        <f ca="1">SUMIFS(INDIRECT(_xlfn.CONCAT("PopAgeSexCountry[",F$1,"]")),PopAgeSexCountry[MapRegion],TotPop[[#This Row],[Region]])+SUMIFS(INDIRECT(_xlfn.CONCAT("PopAgeSexRegion[",F$1,"]")),PopAgeSexRegion[MapRegion],TotPop[[#This Row],[Region]])</f>
        <v>6.8999891340802169</v>
      </c>
      <c r="G9" s="9">
        <f ca="1">SUMIFS(INDIRECT(_xlfn.CONCAT("PopAgeSexCountry[",G$1,"]")),PopAgeSexCountry[MapRegion],TotPop[[#This Row],[Region]])+SUMIFS(INDIRECT(_xlfn.CONCAT("PopAgeSexRegion[",G$1,"]")),PopAgeSexRegion[MapRegion],TotPop[[#This Row],[Region]])</f>
        <v>6.7535966949368014</v>
      </c>
      <c r="H9" s="9">
        <f ca="1">SUMIFS(INDIRECT(_xlfn.CONCAT("PopAgeSexCountry[",H$1,"]")),PopAgeSexCountry[MapRegion],TotPop[[#This Row],[Region]])+SUMIFS(INDIRECT(_xlfn.CONCAT("PopAgeSexRegion[",H$1,"]")),PopAgeSexRegion[MapRegion],TotPop[[#This Row],[Region]])</f>
        <v>6.6238599543310936</v>
      </c>
      <c r="I9" s="9">
        <f ca="1">SUMIFS(INDIRECT(_xlfn.CONCAT("PopAgeSexCountry[",I$1,"]")),PopAgeSexCountry[MapRegion],TotPop[[#This Row],[Region]])+SUMIFS(INDIRECT(_xlfn.CONCAT("PopAgeSexRegion[",I$1,"]")),PopAgeSexRegion[MapRegion],TotPop[[#This Row],[Region]])</f>
        <v>6.509644716278923</v>
      </c>
      <c r="J9" s="9">
        <f ca="1">SUMIFS(INDIRECT(_xlfn.CONCAT("PopAgeSexCountry[",J$1,"]")),PopAgeSexCountry[MapRegion],TotPop[[#This Row],[Region]])+SUMIFS(INDIRECT(_xlfn.CONCAT("PopAgeSexRegion[",J$1,"]")),PopAgeSexRegion[MapRegion],TotPop[[#This Row],[Region]])</f>
        <v>6.4061238242901855</v>
      </c>
      <c r="K9" s="9">
        <f ca="1">SUMIFS(INDIRECT(_xlfn.CONCAT("PopAgeSexCountry[",K$1,"]")),PopAgeSexCountry[MapRegion],TotPop[[#This Row],[Region]])+SUMIFS(INDIRECT(_xlfn.CONCAT("PopAgeSexRegion[",K$1,"]")),PopAgeSexRegion[MapRegion],TotPop[[#This Row],[Region]])</f>
        <v>6.308475292812223</v>
      </c>
    </row>
    <row r="10" spans="1:11" x14ac:dyDescent="0.2">
      <c r="A10" t="s">
        <v>121</v>
      </c>
      <c r="B10" t="s">
        <v>71</v>
      </c>
      <c r="C10" s="9">
        <f ca="1">SUMIFS(INDIRECT(_xlfn.CONCAT("PopAgeSexCountry[",C$1,"]")),PopAgeSexCountry[MapRegion],TotPop[[#This Row],[Region]])+SUMIFS(INDIRECT(_xlfn.CONCAT("PopAgeSexRegion[",C$1,"]")),PopAgeSexRegion[MapRegion],TotPop[[#This Row],[Region]])</f>
        <v>1.1036469999999998</v>
      </c>
      <c r="D10" s="9">
        <f ca="1">SUMIFS(INDIRECT(_xlfn.CONCAT("PopAgeSexCountry[",D$1,"]")),PopAgeSexCountry[MapRegion],TotPop[[#This Row],[Region]])+SUMIFS(INDIRECT(_xlfn.CONCAT("PopAgeSexRegion[",D$1,"]")),PopAgeSexRegion[MapRegion],TotPop[[#This Row],[Region]])</f>
        <v>1.1765237669991113</v>
      </c>
      <c r="E10" s="9">
        <f ca="1">SUMIFS(INDIRECT(_xlfn.CONCAT("PopAgeSexCountry[",E$1,"]")),PopAgeSexCountry[MapRegion],TotPop[[#This Row],[Region]])+SUMIFS(INDIRECT(_xlfn.CONCAT("PopAgeSexRegion[",E$1,"]")),PopAgeSexRegion[MapRegion],TotPop[[#This Row],[Region]])</f>
        <v>1.2477744118889016</v>
      </c>
      <c r="F10" s="9">
        <f ca="1">SUMIFS(INDIRECT(_xlfn.CONCAT("PopAgeSexCountry[",F$1,"]")),PopAgeSexCountry[MapRegion],TotPop[[#This Row],[Region]])+SUMIFS(INDIRECT(_xlfn.CONCAT("PopAgeSexRegion[",F$1,"]")),PopAgeSexRegion[MapRegion],TotPop[[#This Row],[Region]])</f>
        <v>1.3158312004707544</v>
      </c>
      <c r="G10" s="9">
        <f ca="1">SUMIFS(INDIRECT(_xlfn.CONCAT("PopAgeSexCountry[",G$1,"]")),PopAgeSexCountry[MapRegion],TotPop[[#This Row],[Region]])+SUMIFS(INDIRECT(_xlfn.CONCAT("PopAgeSexRegion[",G$1,"]")),PopAgeSexRegion[MapRegion],TotPop[[#This Row],[Region]])</f>
        <v>1.3774049663643662</v>
      </c>
      <c r="H10" s="9">
        <f ca="1">SUMIFS(INDIRECT(_xlfn.CONCAT("PopAgeSexCountry[",H$1,"]")),PopAgeSexCountry[MapRegion],TotPop[[#This Row],[Region]])+SUMIFS(INDIRECT(_xlfn.CONCAT("PopAgeSexRegion[",H$1,"]")),PopAgeSexRegion[MapRegion],TotPop[[#This Row],[Region]])</f>
        <v>1.4327134284612295</v>
      </c>
      <c r="I10" s="9">
        <f ca="1">SUMIFS(INDIRECT(_xlfn.CONCAT("PopAgeSexCountry[",I$1,"]")),PopAgeSexCountry[MapRegion],TotPop[[#This Row],[Region]])+SUMIFS(INDIRECT(_xlfn.CONCAT("PopAgeSexRegion[",I$1,"]")),PopAgeSexRegion[MapRegion],TotPop[[#This Row],[Region]])</f>
        <v>1.4843141858573925</v>
      </c>
      <c r="J10" s="9">
        <f ca="1">SUMIFS(INDIRECT(_xlfn.CONCAT("PopAgeSexCountry[",J$1,"]")),PopAgeSexCountry[MapRegion],TotPop[[#This Row],[Region]])+SUMIFS(INDIRECT(_xlfn.CONCAT("PopAgeSexRegion[",J$1,"]")),PopAgeSexRegion[MapRegion],TotPop[[#This Row],[Region]])</f>
        <v>1.5333803494248084</v>
      </c>
      <c r="K10" s="9">
        <f ca="1">SUMIFS(INDIRECT(_xlfn.CONCAT("PopAgeSexCountry[",K$1,"]")),PopAgeSexCountry[MapRegion],TotPop[[#This Row],[Region]])+SUMIFS(INDIRECT(_xlfn.CONCAT("PopAgeSexRegion[",K$1,"]")),PopAgeSexRegion[MapRegion],TotPop[[#This Row],[Region]])</f>
        <v>1.5786693477859497</v>
      </c>
    </row>
    <row r="11" spans="1:11" x14ac:dyDescent="0.2">
      <c r="A11" t="s">
        <v>122</v>
      </c>
      <c r="B11" t="s">
        <v>71</v>
      </c>
      <c r="C11" s="9">
        <f ca="1">SUMIFS(INDIRECT(_xlfn.CONCAT("PopAgeSexCountry[",C$1,"]")),PopAgeSexCountry[MapRegion],TotPop[[#This Row],[Region]])+SUMIFS(INDIRECT(_xlfn.CONCAT("PopAgeSexRegion[",C$1,"]")),PopAgeSexRegion[MapRegion],TotPop[[#This Row],[Region]])</f>
        <v>10.492959999999998</v>
      </c>
      <c r="D11" s="9">
        <f ca="1">SUMIFS(INDIRECT(_xlfn.CONCAT("PopAgeSexCountry[",D$1,"]")),PopAgeSexCountry[MapRegion],TotPop[[#This Row],[Region]])+SUMIFS(INDIRECT(_xlfn.CONCAT("PopAgeSexRegion[",D$1,"]")),PopAgeSexRegion[MapRegion],TotPop[[#This Row],[Region]])</f>
        <v>10.759863989884375</v>
      </c>
      <c r="E11" s="9">
        <f ca="1">SUMIFS(INDIRECT(_xlfn.CONCAT("PopAgeSexCountry[",E$1,"]")),PopAgeSexCountry[MapRegion],TotPop[[#This Row],[Region]])+SUMIFS(INDIRECT(_xlfn.CONCAT("PopAgeSexRegion[",E$1,"]")),PopAgeSexRegion[MapRegion],TotPop[[#This Row],[Region]])</f>
        <v>10.971918332150249</v>
      </c>
      <c r="F11" s="9">
        <f ca="1">SUMIFS(INDIRECT(_xlfn.CONCAT("PopAgeSexCountry[",F$1,"]")),PopAgeSexCountry[MapRegion],TotPop[[#This Row],[Region]])+SUMIFS(INDIRECT(_xlfn.CONCAT("PopAgeSexRegion[",F$1,"]")),PopAgeSexRegion[MapRegion],TotPop[[#This Row],[Region]])</f>
        <v>11.153535688078907</v>
      </c>
      <c r="G11" s="9">
        <f ca="1">SUMIFS(INDIRECT(_xlfn.CONCAT("PopAgeSexCountry[",G$1,"]")),PopAgeSexCountry[MapRegion],TotPop[[#This Row],[Region]])+SUMIFS(INDIRECT(_xlfn.CONCAT("PopAgeSexRegion[",G$1,"]")),PopAgeSexRegion[MapRegion],TotPop[[#This Row],[Region]])</f>
        <v>11.291831824828959</v>
      </c>
      <c r="H11" s="9">
        <f ca="1">SUMIFS(INDIRECT(_xlfn.CONCAT("PopAgeSexCountry[",H$1,"]")),PopAgeSexCountry[MapRegion],TotPop[[#This Row],[Region]])+SUMIFS(INDIRECT(_xlfn.CONCAT("PopAgeSexRegion[",H$1,"]")),PopAgeSexRegion[MapRegion],TotPop[[#This Row],[Region]])</f>
        <v>11.386760533117013</v>
      </c>
      <c r="I11" s="9">
        <f ca="1">SUMIFS(INDIRECT(_xlfn.CONCAT("PopAgeSexCountry[",I$1,"]")),PopAgeSexCountry[MapRegion],TotPop[[#This Row],[Region]])+SUMIFS(INDIRECT(_xlfn.CONCAT("PopAgeSexRegion[",I$1,"]")),PopAgeSexRegion[MapRegion],TotPop[[#This Row],[Region]])</f>
        <v>11.477775165858992</v>
      </c>
      <c r="J11" s="9">
        <f ca="1">SUMIFS(INDIRECT(_xlfn.CONCAT("PopAgeSexCountry[",J$1,"]")),PopAgeSexCountry[MapRegion],TotPop[[#This Row],[Region]])+SUMIFS(INDIRECT(_xlfn.CONCAT("PopAgeSexRegion[",J$1,"]")),PopAgeSexRegion[MapRegion],TotPop[[#This Row],[Region]])</f>
        <v>11.588833186021215</v>
      </c>
      <c r="K11" s="9">
        <f ca="1">SUMIFS(INDIRECT(_xlfn.CONCAT("PopAgeSexCountry[",K$1,"]")),PopAgeSexCountry[MapRegion],TotPop[[#This Row],[Region]])+SUMIFS(INDIRECT(_xlfn.CONCAT("PopAgeSexRegion[",K$1,"]")),PopAgeSexRegion[MapRegion],TotPop[[#This Row],[Region]])</f>
        <v>11.703701006759822</v>
      </c>
    </row>
    <row r="12" spans="1:11" x14ac:dyDescent="0.2">
      <c r="A12" t="s">
        <v>123</v>
      </c>
      <c r="B12" t="s">
        <v>71</v>
      </c>
      <c r="C12" s="9">
        <f ca="1">SUMIFS(INDIRECT(_xlfn.CONCAT("PopAgeSexCountry[",C$1,"]")),PopAgeSexCountry[MapRegion],TotPop[[#This Row],[Region]])+SUMIFS(INDIRECT(_xlfn.CONCAT("PopAgeSexRegion[",C$1,"]")),PopAgeSexRegion[MapRegion],TotPop[[#This Row],[Region]])</f>
        <v>82.302463161787301</v>
      </c>
      <c r="D12" s="9">
        <f ca="1">SUMIFS(INDIRECT(_xlfn.CONCAT("PopAgeSexCountry[",D$1,"]")),PopAgeSexCountry[MapRegion],TotPop[[#This Row],[Region]])+SUMIFS(INDIRECT(_xlfn.CONCAT("PopAgeSexRegion[",D$1,"]")),PopAgeSexRegion[MapRegion],TotPop[[#This Row],[Region]])</f>
        <v>82.123557912380235</v>
      </c>
      <c r="E12" s="9">
        <f ca="1">SUMIFS(INDIRECT(_xlfn.CONCAT("PopAgeSexCountry[",E$1,"]")),PopAgeSexCountry[MapRegion],TotPop[[#This Row],[Region]])+SUMIFS(INDIRECT(_xlfn.CONCAT("PopAgeSexRegion[",E$1,"]")),PopAgeSexRegion[MapRegion],TotPop[[#This Row],[Region]])</f>
        <v>81.910202842727017</v>
      </c>
      <c r="F12" s="9">
        <f ca="1">SUMIFS(INDIRECT(_xlfn.CONCAT("PopAgeSexCountry[",F$1,"]")),PopAgeSexCountry[MapRegion],TotPop[[#This Row],[Region]])+SUMIFS(INDIRECT(_xlfn.CONCAT("PopAgeSexRegion[",F$1,"]")),PopAgeSexRegion[MapRegion],TotPop[[#This Row],[Region]])</f>
        <v>81.683496207457694</v>
      </c>
      <c r="G12" s="9">
        <f ca="1">SUMIFS(INDIRECT(_xlfn.CONCAT("PopAgeSexCountry[",G$1,"]")),PopAgeSexCountry[MapRegion],TotPop[[#This Row],[Region]])+SUMIFS(INDIRECT(_xlfn.CONCAT("PopAgeSexRegion[",G$1,"]")),PopAgeSexRegion[MapRegion],TotPop[[#This Row],[Region]])</f>
        <v>81.357388618524126</v>
      </c>
      <c r="H12" s="9">
        <f ca="1">SUMIFS(INDIRECT(_xlfn.CONCAT("PopAgeSexCountry[",H$1,"]")),PopAgeSexCountry[MapRegion],TotPop[[#This Row],[Region]])+SUMIFS(INDIRECT(_xlfn.CONCAT("PopAgeSexRegion[",H$1,"]")),PopAgeSexRegion[MapRegion],TotPop[[#This Row],[Region]])</f>
        <v>80.913665416623431</v>
      </c>
      <c r="I12" s="9">
        <f ca="1">SUMIFS(INDIRECT(_xlfn.CONCAT("PopAgeSexCountry[",I$1,"]")),PopAgeSexCountry[MapRegion],TotPop[[#This Row],[Region]])+SUMIFS(INDIRECT(_xlfn.CONCAT("PopAgeSexRegion[",I$1,"]")),PopAgeSexRegion[MapRegion],TotPop[[#This Row],[Region]])</f>
        <v>80.366927335579774</v>
      </c>
      <c r="J12" s="9">
        <f ca="1">SUMIFS(INDIRECT(_xlfn.CONCAT("PopAgeSexCountry[",J$1,"]")),PopAgeSexCountry[MapRegion],TotPop[[#This Row],[Region]])+SUMIFS(INDIRECT(_xlfn.CONCAT("PopAgeSexRegion[",J$1,"]")),PopAgeSexRegion[MapRegion],TotPop[[#This Row],[Region]])</f>
        <v>79.714987486182935</v>
      </c>
      <c r="K12" s="9">
        <f ca="1">SUMIFS(INDIRECT(_xlfn.CONCAT("PopAgeSexCountry[",K$1,"]")),PopAgeSexCountry[MapRegion],TotPop[[#This Row],[Region]])+SUMIFS(INDIRECT(_xlfn.CONCAT("PopAgeSexRegion[",K$1,"]")),PopAgeSexRegion[MapRegion],TotPop[[#This Row],[Region]])</f>
        <v>78.932245186994379</v>
      </c>
    </row>
    <row r="13" spans="1:11" x14ac:dyDescent="0.2">
      <c r="A13" t="s">
        <v>124</v>
      </c>
      <c r="B13" t="s">
        <v>71</v>
      </c>
      <c r="C13" s="9">
        <f ca="1">SUMIFS(INDIRECT(_xlfn.CONCAT("PopAgeSexCountry[",C$1,"]")),PopAgeSexCountry[MapRegion],TotPop[[#This Row],[Region]])+SUMIFS(INDIRECT(_xlfn.CONCAT("PopAgeSexRegion[",C$1,"]")),PopAgeSexRegion[MapRegion],TotPop[[#This Row],[Region]])</f>
        <v>5.5501420000000001</v>
      </c>
      <c r="D13" s="9">
        <f ca="1">SUMIFS(INDIRECT(_xlfn.CONCAT("PopAgeSexCountry[",D$1,"]")),PopAgeSexCountry[MapRegion],TotPop[[#This Row],[Region]])+SUMIFS(INDIRECT(_xlfn.CONCAT("PopAgeSexRegion[",D$1,"]")),PopAgeSexRegion[MapRegion],TotPop[[#This Row],[Region]])</f>
        <v>5.6785174023446272</v>
      </c>
      <c r="E13" s="9">
        <f ca="1">SUMIFS(INDIRECT(_xlfn.CONCAT("PopAgeSexCountry[",E$1,"]")),PopAgeSexCountry[MapRegion],TotPop[[#This Row],[Region]])+SUMIFS(INDIRECT(_xlfn.CONCAT("PopAgeSexRegion[",E$1,"]")),PopAgeSexRegion[MapRegion],TotPop[[#This Row],[Region]])</f>
        <v>5.8062019315971067</v>
      </c>
      <c r="F13" s="9">
        <f ca="1">SUMIFS(INDIRECT(_xlfn.CONCAT("PopAgeSexCountry[",F$1,"]")),PopAgeSexCountry[MapRegion],TotPop[[#This Row],[Region]])+SUMIFS(INDIRECT(_xlfn.CONCAT("PopAgeSexRegion[",F$1,"]")),PopAgeSexRegion[MapRegion],TotPop[[#This Row],[Region]])</f>
        <v>5.9462747288303808</v>
      </c>
      <c r="G13" s="9">
        <f ca="1">SUMIFS(INDIRECT(_xlfn.CONCAT("PopAgeSexCountry[",G$1,"]")),PopAgeSexCountry[MapRegion],TotPop[[#This Row],[Region]])+SUMIFS(INDIRECT(_xlfn.CONCAT("PopAgeSexRegion[",G$1,"]")),PopAgeSexRegion[MapRegion],TotPop[[#This Row],[Region]])</f>
        <v>6.0869395813835379</v>
      </c>
      <c r="H13" s="9">
        <f ca="1">SUMIFS(INDIRECT(_xlfn.CONCAT("PopAgeSexCountry[",H$1,"]")),PopAgeSexCountry[MapRegion],TotPop[[#This Row],[Region]])+SUMIFS(INDIRECT(_xlfn.CONCAT("PopAgeSexRegion[",H$1,"]")),PopAgeSexRegion[MapRegion],TotPop[[#This Row],[Region]])</f>
        <v>6.2177866211963035</v>
      </c>
      <c r="I13" s="9">
        <f ca="1">SUMIFS(INDIRECT(_xlfn.CONCAT("PopAgeSexCountry[",I$1,"]")),PopAgeSexCountry[MapRegion],TotPop[[#This Row],[Region]])+SUMIFS(INDIRECT(_xlfn.CONCAT("PopAgeSexRegion[",I$1,"]")),PopAgeSexRegion[MapRegion],TotPop[[#This Row],[Region]])</f>
        <v>6.3376502404338977</v>
      </c>
      <c r="J13" s="9">
        <f ca="1">SUMIFS(INDIRECT(_xlfn.CONCAT("PopAgeSexCountry[",J$1,"]")),PopAgeSexCountry[MapRegion],TotPop[[#This Row],[Region]])+SUMIFS(INDIRECT(_xlfn.CONCAT("PopAgeSexRegion[",J$1,"]")),PopAgeSexRegion[MapRegion],TotPop[[#This Row],[Region]])</f>
        <v>6.4542966833627968</v>
      </c>
      <c r="K13" s="9">
        <f ca="1">SUMIFS(INDIRECT(_xlfn.CONCAT("PopAgeSexCountry[",K$1,"]")),PopAgeSexCountry[MapRegion],TotPop[[#This Row],[Region]])+SUMIFS(INDIRECT(_xlfn.CONCAT("PopAgeSexRegion[",K$1,"]")),PopAgeSexRegion[MapRegion],TotPop[[#This Row],[Region]])</f>
        <v>6.5739731854420382</v>
      </c>
    </row>
    <row r="14" spans="1:11" x14ac:dyDescent="0.2">
      <c r="A14" t="s">
        <v>125</v>
      </c>
      <c r="B14" t="s">
        <v>71</v>
      </c>
      <c r="C14" s="9">
        <f ca="1">SUMIFS(INDIRECT(_xlfn.CONCAT("PopAgeSexCountry[",C$1,"]")),PopAgeSexCountry[MapRegion],TotPop[[#This Row],[Region]])+SUMIFS(INDIRECT(_xlfn.CONCAT("PopAgeSexRegion[",C$1,"]")),PopAgeSexRegion[MapRegion],TotPop[[#This Row],[Region]])</f>
        <v>46.076989000000012</v>
      </c>
      <c r="D14" s="9">
        <f ca="1">SUMIFS(INDIRECT(_xlfn.CONCAT("PopAgeSexCountry[",D$1,"]")),PopAgeSexCountry[MapRegion],TotPop[[#This Row],[Region]])+SUMIFS(INDIRECT(_xlfn.CONCAT("PopAgeSexRegion[",D$1,"]")),PopAgeSexRegion[MapRegion],TotPop[[#This Row],[Region]])</f>
        <v>47.81152382147156</v>
      </c>
      <c r="E14" s="9">
        <f ca="1">SUMIFS(INDIRECT(_xlfn.CONCAT("PopAgeSexCountry[",E$1,"]")),PopAgeSexCountry[MapRegion],TotPop[[#This Row],[Region]])+SUMIFS(INDIRECT(_xlfn.CONCAT("PopAgeSexRegion[",E$1,"]")),PopAgeSexRegion[MapRegion],TotPop[[#This Row],[Region]])</f>
        <v>48.769021098036511</v>
      </c>
      <c r="F14" s="9">
        <f ca="1">SUMIFS(INDIRECT(_xlfn.CONCAT("PopAgeSexCountry[",F$1,"]")),PopAgeSexCountry[MapRegion],TotPop[[#This Row],[Region]])+SUMIFS(INDIRECT(_xlfn.CONCAT("PopAgeSexRegion[",F$1,"]")),PopAgeSexRegion[MapRegion],TotPop[[#This Row],[Region]])</f>
        <v>49.533351702026707</v>
      </c>
      <c r="G14" s="9">
        <f ca="1">SUMIFS(INDIRECT(_xlfn.CONCAT("PopAgeSexCountry[",G$1,"]")),PopAgeSexCountry[MapRegion],TotPop[[#This Row],[Region]])+SUMIFS(INDIRECT(_xlfn.CONCAT("PopAgeSexRegion[",G$1,"]")),PopAgeSexRegion[MapRegion],TotPop[[#This Row],[Region]])</f>
        <v>50.207779574928388</v>
      </c>
      <c r="H14" s="9">
        <f ca="1">SUMIFS(INDIRECT(_xlfn.CONCAT("PopAgeSexCountry[",H$1,"]")),PopAgeSexCountry[MapRegion],TotPop[[#This Row],[Region]])+SUMIFS(INDIRECT(_xlfn.CONCAT("PopAgeSexRegion[",H$1,"]")),PopAgeSexRegion[MapRegion],TotPop[[#This Row],[Region]])</f>
        <v>50.92357942950887</v>
      </c>
      <c r="I14" s="9">
        <f ca="1">SUMIFS(INDIRECT(_xlfn.CONCAT("PopAgeSexCountry[",I$1,"]")),PopAgeSexCountry[MapRegion],TotPop[[#This Row],[Region]])+SUMIFS(INDIRECT(_xlfn.CONCAT("PopAgeSexRegion[",I$1,"]")),PopAgeSexRegion[MapRegion],TotPop[[#This Row],[Region]])</f>
        <v>51.674639907281133</v>
      </c>
      <c r="J14" s="9">
        <f ca="1">SUMIFS(INDIRECT(_xlfn.CONCAT("PopAgeSexCountry[",J$1,"]")),PopAgeSexCountry[MapRegion],TotPop[[#This Row],[Region]])+SUMIFS(INDIRECT(_xlfn.CONCAT("PopAgeSexRegion[",J$1,"]")),PopAgeSexRegion[MapRegion],TotPop[[#This Row],[Region]])</f>
        <v>52.327225967769223</v>
      </c>
      <c r="K14" s="9">
        <f ca="1">SUMIFS(INDIRECT(_xlfn.CONCAT("PopAgeSexCountry[",K$1,"]")),PopAgeSexCountry[MapRegion],TotPop[[#This Row],[Region]])+SUMIFS(INDIRECT(_xlfn.CONCAT("PopAgeSexRegion[",K$1,"]")),PopAgeSexRegion[MapRegion],TotPop[[#This Row],[Region]])</f>
        <v>52.760370111587022</v>
      </c>
    </row>
    <row r="15" spans="1:11" x14ac:dyDescent="0.2">
      <c r="A15" t="s">
        <v>126</v>
      </c>
      <c r="B15" t="s">
        <v>71</v>
      </c>
      <c r="C15" s="9">
        <f ca="1">SUMIFS(INDIRECT(_xlfn.CONCAT("PopAgeSexCountry[",C$1,"]")),PopAgeSexCountry[MapRegion],TotPop[[#This Row],[Region]])+SUMIFS(INDIRECT(_xlfn.CONCAT("PopAgeSexRegion[",C$1,"]")),PopAgeSexRegion[MapRegion],TotPop[[#This Row],[Region]])</f>
        <v>1.3411399999999993</v>
      </c>
      <c r="D15" s="9">
        <f ca="1">SUMIFS(INDIRECT(_xlfn.CONCAT("PopAgeSexCountry[",D$1,"]")),PopAgeSexCountry[MapRegion],TotPop[[#This Row],[Region]])+SUMIFS(INDIRECT(_xlfn.CONCAT("PopAgeSexRegion[",D$1,"]")),PopAgeSexRegion[MapRegion],TotPop[[#This Row],[Region]])</f>
        <v>1.3345128639870976</v>
      </c>
      <c r="E15" s="9">
        <f ca="1">SUMIFS(INDIRECT(_xlfn.CONCAT("PopAgeSexCountry[",E$1,"]")),PopAgeSexCountry[MapRegion],TotPop[[#This Row],[Region]])+SUMIFS(INDIRECT(_xlfn.CONCAT("PopAgeSexRegion[",E$1,"]")),PopAgeSexRegion[MapRegion],TotPop[[#This Row],[Region]])</f>
        <v>1.3246253364823612</v>
      </c>
      <c r="F15" s="9">
        <f ca="1">SUMIFS(INDIRECT(_xlfn.CONCAT("PopAgeSexCountry[",F$1,"]")),PopAgeSexCountry[MapRegion],TotPop[[#This Row],[Region]])+SUMIFS(INDIRECT(_xlfn.CONCAT("PopAgeSexRegion[",F$1,"]")),PopAgeSexRegion[MapRegion],TotPop[[#This Row],[Region]])</f>
        <v>1.3120957862552312</v>
      </c>
      <c r="G15" s="9">
        <f ca="1">SUMIFS(INDIRECT(_xlfn.CONCAT("PopAgeSexCountry[",G$1,"]")),PopAgeSexCountry[MapRegion],TotPop[[#This Row],[Region]])+SUMIFS(INDIRECT(_xlfn.CONCAT("PopAgeSexRegion[",G$1,"]")),PopAgeSexRegion[MapRegion],TotPop[[#This Row],[Region]])</f>
        <v>1.2969635751714326</v>
      </c>
      <c r="H15" s="9">
        <f ca="1">SUMIFS(INDIRECT(_xlfn.CONCAT("PopAgeSexCountry[",H$1,"]")),PopAgeSexCountry[MapRegion],TotPop[[#This Row],[Region]])+SUMIFS(INDIRECT(_xlfn.CONCAT("PopAgeSexRegion[",H$1,"]")),PopAgeSexRegion[MapRegion],TotPop[[#This Row],[Region]])</f>
        <v>1.2827814378304541</v>
      </c>
      <c r="I15" s="9">
        <f ca="1">SUMIFS(INDIRECT(_xlfn.CONCAT("PopAgeSexCountry[",I$1,"]")),PopAgeSexCountry[MapRegion],TotPop[[#This Row],[Region]])+SUMIFS(INDIRECT(_xlfn.CONCAT("PopAgeSexRegion[",I$1,"]")),PopAgeSexRegion[MapRegion],TotPop[[#This Row],[Region]])</f>
        <v>1.2729217452272601</v>
      </c>
      <c r="J15" s="9">
        <f ca="1">SUMIFS(INDIRECT(_xlfn.CONCAT("PopAgeSexCountry[",J$1,"]")),PopAgeSexCountry[MapRegion],TotPop[[#This Row],[Region]])+SUMIFS(INDIRECT(_xlfn.CONCAT("PopAgeSexRegion[",J$1,"]")),PopAgeSexRegion[MapRegion],TotPop[[#This Row],[Region]])</f>
        <v>1.2660647958983589</v>
      </c>
      <c r="K15" s="9">
        <f ca="1">SUMIFS(INDIRECT(_xlfn.CONCAT("PopAgeSexCountry[",K$1,"]")),PopAgeSexCountry[MapRegion],TotPop[[#This Row],[Region]])+SUMIFS(INDIRECT(_xlfn.CONCAT("PopAgeSexRegion[",K$1,"]")),PopAgeSexRegion[MapRegion],TotPop[[#This Row],[Region]])</f>
        <v>1.2594064252776462</v>
      </c>
    </row>
    <row r="16" spans="1:11" x14ac:dyDescent="0.2">
      <c r="A16" t="s">
        <v>127</v>
      </c>
      <c r="B16" t="s">
        <v>71</v>
      </c>
      <c r="C16" s="9">
        <f ca="1">SUMIFS(INDIRECT(_xlfn.CONCAT("PopAgeSexCountry[",C$1,"]")),PopAgeSexCountry[MapRegion],TotPop[[#This Row],[Region]])+SUMIFS(INDIRECT(_xlfn.CONCAT("PopAgeSexRegion[",C$1,"]")),PopAgeSexRegion[MapRegion],TotPop[[#This Row],[Region]])</f>
        <v>5.3645451060663039</v>
      </c>
      <c r="D16" s="9">
        <f ca="1">SUMIFS(INDIRECT(_xlfn.CONCAT("PopAgeSexCountry[",D$1,"]")),PopAgeSexCountry[MapRegion],TotPop[[#This Row],[Region]])+SUMIFS(INDIRECT(_xlfn.CONCAT("PopAgeSexRegion[",D$1,"]")),PopAgeSexRegion[MapRegion],TotPop[[#This Row],[Region]])</f>
        <v>5.4928941684878092</v>
      </c>
      <c r="E16" s="9">
        <f ca="1">SUMIFS(INDIRECT(_xlfn.CONCAT("PopAgeSexCountry[",E$1,"]")),PopAgeSexCountry[MapRegion],TotPop[[#This Row],[Region]])+SUMIFS(INDIRECT(_xlfn.CONCAT("PopAgeSexRegion[",E$1,"]")),PopAgeSexRegion[MapRegion],TotPop[[#This Row],[Region]])</f>
        <v>5.6170402058607172</v>
      </c>
      <c r="F16" s="9">
        <f ca="1">SUMIFS(INDIRECT(_xlfn.CONCAT("PopAgeSexCountry[",F$1,"]")),PopAgeSexCountry[MapRegion],TotPop[[#This Row],[Region]])+SUMIFS(INDIRECT(_xlfn.CONCAT("PopAgeSexRegion[",F$1,"]")),PopAgeSexRegion[MapRegion],TotPop[[#This Row],[Region]])</f>
        <v>5.7378651100774807</v>
      </c>
      <c r="G16" s="9">
        <f ca="1">SUMIFS(INDIRECT(_xlfn.CONCAT("PopAgeSexCountry[",G$1,"]")),PopAgeSexCountry[MapRegion],TotPop[[#This Row],[Region]])+SUMIFS(INDIRECT(_xlfn.CONCAT("PopAgeSexRegion[",G$1,"]")),PopAgeSexRegion[MapRegion],TotPop[[#This Row],[Region]])</f>
        <v>5.8446957971043991</v>
      </c>
      <c r="H16" s="9">
        <f ca="1">SUMIFS(INDIRECT(_xlfn.CONCAT("PopAgeSexCountry[",H$1,"]")),PopAgeSexCountry[MapRegion],TotPop[[#This Row],[Region]])+SUMIFS(INDIRECT(_xlfn.CONCAT("PopAgeSexRegion[",H$1,"]")),PopAgeSexRegion[MapRegion],TotPop[[#This Row],[Region]])</f>
        <v>5.9338629017347229</v>
      </c>
      <c r="I16" s="9">
        <f ca="1">SUMIFS(INDIRECT(_xlfn.CONCAT("PopAgeSexCountry[",I$1,"]")),PopAgeSexCountry[MapRegion],TotPop[[#This Row],[Region]])+SUMIFS(INDIRECT(_xlfn.CONCAT("PopAgeSexRegion[",I$1,"]")),PopAgeSexRegion[MapRegion],TotPop[[#This Row],[Region]])</f>
        <v>6.0119266681851196</v>
      </c>
      <c r="J16" s="9">
        <f ca="1">SUMIFS(INDIRECT(_xlfn.CONCAT("PopAgeSexCountry[",J$1,"]")),PopAgeSexCountry[MapRegion],TotPop[[#This Row],[Region]])+SUMIFS(INDIRECT(_xlfn.CONCAT("PopAgeSexRegion[",J$1,"]")),PopAgeSexRegion[MapRegion],TotPop[[#This Row],[Region]])</f>
        <v>6.0901223142767478</v>
      </c>
      <c r="K16" s="9">
        <f ca="1">SUMIFS(INDIRECT(_xlfn.CONCAT("PopAgeSexCountry[",K$1,"]")),PopAgeSexCountry[MapRegion],TotPop[[#This Row],[Region]])+SUMIFS(INDIRECT(_xlfn.CONCAT("PopAgeSexRegion[",K$1,"]")),PopAgeSexRegion[MapRegion],TotPop[[#This Row],[Region]])</f>
        <v>6.1755740537153869</v>
      </c>
    </row>
    <row r="17" spans="1:11" x14ac:dyDescent="0.2">
      <c r="A17" t="s">
        <v>128</v>
      </c>
      <c r="B17" t="s">
        <v>71</v>
      </c>
      <c r="C17" s="9">
        <f ca="1">SUMIFS(INDIRECT(_xlfn.CONCAT("PopAgeSexCountry[",C$1,"]")),PopAgeSexCountry[MapRegion],TotPop[[#This Row],[Region]])+SUMIFS(INDIRECT(_xlfn.CONCAT("PopAgeSexRegion[",C$1,"]")),PopAgeSexRegion[MapRegion],TotPop[[#This Row],[Region]])</f>
        <v>62.787416551732122</v>
      </c>
      <c r="D17" s="9">
        <f ca="1">SUMIFS(INDIRECT(_xlfn.CONCAT("PopAgeSexCountry[",D$1,"]")),PopAgeSexCountry[MapRegion],TotPop[[#This Row],[Region]])+SUMIFS(INDIRECT(_xlfn.CONCAT("PopAgeSexRegion[",D$1,"]")),PopAgeSexRegion[MapRegion],TotPop[[#This Row],[Region]])</f>
        <v>64.695816384049905</v>
      </c>
      <c r="E17" s="9">
        <f ca="1">SUMIFS(INDIRECT(_xlfn.CONCAT("PopAgeSexCountry[",E$1,"]")),PopAgeSexCountry[MapRegion],TotPop[[#This Row],[Region]])+SUMIFS(INDIRECT(_xlfn.CONCAT("PopAgeSexRegion[",E$1,"]")),PopAgeSexRegion[MapRegion],TotPop[[#This Row],[Region]])</f>
        <v>66.609124730259865</v>
      </c>
      <c r="F17" s="9">
        <f ca="1">SUMIFS(INDIRECT(_xlfn.CONCAT("PopAgeSexCountry[",F$1,"]")),PopAgeSexCountry[MapRegion],TotPop[[#This Row],[Region]])+SUMIFS(INDIRECT(_xlfn.CONCAT("PopAgeSexRegion[",F$1,"]")),PopAgeSexRegion[MapRegion],TotPop[[#This Row],[Region]])</f>
        <v>68.49910712964936</v>
      </c>
      <c r="G17" s="9">
        <f ca="1">SUMIFS(INDIRECT(_xlfn.CONCAT("PopAgeSexCountry[",G$1,"]")),PopAgeSexCountry[MapRegion],TotPop[[#This Row],[Region]])+SUMIFS(INDIRECT(_xlfn.CONCAT("PopAgeSexRegion[",G$1,"]")),PopAgeSexRegion[MapRegion],TotPop[[#This Row],[Region]])</f>
        <v>70.324320081952379</v>
      </c>
      <c r="H17" s="9">
        <f ca="1">SUMIFS(INDIRECT(_xlfn.CONCAT("PopAgeSexCountry[",H$1,"]")),PopAgeSexCountry[MapRegion],TotPop[[#This Row],[Region]])+SUMIFS(INDIRECT(_xlfn.CONCAT("PopAgeSexRegion[",H$1,"]")),PopAgeSexRegion[MapRegion],TotPop[[#This Row],[Region]])</f>
        <v>72.071007005362958</v>
      </c>
      <c r="I17" s="9">
        <f ca="1">SUMIFS(INDIRECT(_xlfn.CONCAT("PopAgeSexCountry[",I$1,"]")),PopAgeSexCountry[MapRegion],TotPop[[#This Row],[Region]])+SUMIFS(INDIRECT(_xlfn.CONCAT("PopAgeSexRegion[",I$1,"]")),PopAgeSexRegion[MapRegion],TotPop[[#This Row],[Region]])</f>
        <v>73.707429413755477</v>
      </c>
      <c r="J17" s="9">
        <f ca="1">SUMIFS(INDIRECT(_xlfn.CONCAT("PopAgeSexCountry[",J$1,"]")),PopAgeSexCountry[MapRegion],TotPop[[#This Row],[Region]])+SUMIFS(INDIRECT(_xlfn.CONCAT("PopAgeSexRegion[",J$1,"]")),PopAgeSexRegion[MapRegion],TotPop[[#This Row],[Region]])</f>
        <v>75.185152828462932</v>
      </c>
      <c r="K17" s="9">
        <f ca="1">SUMIFS(INDIRECT(_xlfn.CONCAT("PopAgeSexCountry[",K$1,"]")),PopAgeSexCountry[MapRegion],TotPop[[#This Row],[Region]])+SUMIFS(INDIRECT(_xlfn.CONCAT("PopAgeSexRegion[",K$1,"]")),PopAgeSexRegion[MapRegion],TotPop[[#This Row],[Region]])</f>
        <v>76.503876523580672</v>
      </c>
    </row>
    <row r="18" spans="1:11" x14ac:dyDescent="0.2">
      <c r="A18" t="s">
        <v>129</v>
      </c>
      <c r="B18" t="s">
        <v>71</v>
      </c>
      <c r="C18" s="9">
        <f ca="1">SUMIFS(INDIRECT(_xlfn.CONCAT("PopAgeSexCountry[",C$1,"]")),PopAgeSexCountry[MapRegion],TotPop[[#This Row],[Region]])+SUMIFS(INDIRECT(_xlfn.CONCAT("PopAgeSexRegion[",C$1,"]")),PopAgeSexRegion[MapRegion],TotPop[[#This Row],[Region]])</f>
        <v>62.035569999999979</v>
      </c>
      <c r="D18" s="9">
        <f ca="1">SUMIFS(INDIRECT(_xlfn.CONCAT("PopAgeSexCountry[",D$1,"]")),PopAgeSexCountry[MapRegion],TotPop[[#This Row],[Region]])+SUMIFS(INDIRECT(_xlfn.CONCAT("PopAgeSexRegion[",D$1,"]")),PopAgeSexRegion[MapRegion],TotPop[[#This Row],[Region]])</f>
        <v>64.177878190876285</v>
      </c>
      <c r="E18" s="9">
        <f ca="1">SUMIFS(INDIRECT(_xlfn.CONCAT("PopAgeSexCountry[",E$1,"]")),PopAgeSexCountry[MapRegion],TotPop[[#This Row],[Region]])+SUMIFS(INDIRECT(_xlfn.CONCAT("PopAgeSexRegion[",E$1,"]")),PopAgeSexRegion[MapRegion],TotPop[[#This Row],[Region]])</f>
        <v>66.208604732314797</v>
      </c>
      <c r="F18" s="9">
        <f ca="1">SUMIFS(INDIRECT(_xlfn.CONCAT("PopAgeSexCountry[",F$1,"]")),PopAgeSexCountry[MapRegion],TotPop[[#This Row],[Region]])+SUMIFS(INDIRECT(_xlfn.CONCAT("PopAgeSexRegion[",F$1,"]")),PopAgeSexRegion[MapRegion],TotPop[[#This Row],[Region]])</f>
        <v>68.190814122133801</v>
      </c>
      <c r="G18" s="9">
        <f ca="1">SUMIFS(INDIRECT(_xlfn.CONCAT("PopAgeSexCountry[",G$1,"]")),PopAgeSexCountry[MapRegion],TotPop[[#This Row],[Region]])+SUMIFS(INDIRECT(_xlfn.CONCAT("PopAgeSexRegion[",G$1,"]")),PopAgeSexRegion[MapRegion],TotPop[[#This Row],[Region]])</f>
        <v>70.036712951342409</v>
      </c>
      <c r="H18" s="9">
        <f ca="1">SUMIFS(INDIRECT(_xlfn.CONCAT("PopAgeSexCountry[",H$1,"]")),PopAgeSexCountry[MapRegion],TotPop[[#This Row],[Region]])+SUMIFS(INDIRECT(_xlfn.CONCAT("PopAgeSexRegion[",H$1,"]")),PopAgeSexRegion[MapRegion],TotPop[[#This Row],[Region]])</f>
        <v>71.749807329204458</v>
      </c>
      <c r="I18" s="9">
        <f ca="1">SUMIFS(INDIRECT(_xlfn.CONCAT("PopAgeSexCountry[",I$1,"]")),PopAgeSexCountry[MapRegion],TotPop[[#This Row],[Region]])+SUMIFS(INDIRECT(_xlfn.CONCAT("PopAgeSexRegion[",I$1,"]")),PopAgeSexRegion[MapRegion],TotPop[[#This Row],[Region]])</f>
        <v>73.395802336654484</v>
      </c>
      <c r="J18" s="9">
        <f ca="1">SUMIFS(INDIRECT(_xlfn.CONCAT("PopAgeSexCountry[",J$1,"]")),PopAgeSexCountry[MapRegion],TotPop[[#This Row],[Region]])+SUMIFS(INDIRECT(_xlfn.CONCAT("PopAgeSexRegion[",J$1,"]")),PopAgeSexRegion[MapRegion],TotPop[[#This Row],[Region]])</f>
        <v>75.025556810033748</v>
      </c>
      <c r="K18" s="9">
        <f ca="1">SUMIFS(INDIRECT(_xlfn.CONCAT("PopAgeSexCountry[",K$1,"]")),PopAgeSexCountry[MapRegion],TotPop[[#This Row],[Region]])+SUMIFS(INDIRECT(_xlfn.CONCAT("PopAgeSexRegion[",K$1,"]")),PopAgeSexRegion[MapRegion],TotPop[[#This Row],[Region]])</f>
        <v>76.591518514816954</v>
      </c>
    </row>
    <row r="19" spans="1:11" x14ac:dyDescent="0.2">
      <c r="A19" t="s">
        <v>130</v>
      </c>
      <c r="B19" t="s">
        <v>71</v>
      </c>
      <c r="C19" s="9">
        <f ca="1">SUMIFS(INDIRECT(_xlfn.CONCAT("PopAgeSexCountry[",C$1,"]")),PopAgeSexCountry[MapRegion],TotPop[[#This Row],[Region]])+SUMIFS(INDIRECT(_xlfn.CONCAT("PopAgeSexRegion[",C$1,"]")),PopAgeSexRegion[MapRegion],TotPop[[#This Row],[Region]])</f>
        <v>11.359346</v>
      </c>
      <c r="D19" s="9">
        <f ca="1">SUMIFS(INDIRECT(_xlfn.CONCAT("PopAgeSexCountry[",D$1,"]")),PopAgeSexCountry[MapRegion],TotPop[[#This Row],[Region]])+SUMIFS(INDIRECT(_xlfn.CONCAT("PopAgeSexRegion[",D$1,"]")),PopAgeSexRegion[MapRegion],TotPop[[#This Row],[Region]])</f>
        <v>11.449203336291513</v>
      </c>
      <c r="E19" s="9">
        <f ca="1">SUMIFS(INDIRECT(_xlfn.CONCAT("PopAgeSexCountry[",E$1,"]")),PopAgeSexCountry[MapRegion],TotPop[[#This Row],[Region]])+SUMIFS(INDIRECT(_xlfn.CONCAT("PopAgeSexRegion[",E$1,"]")),PopAgeSexRegion[MapRegion],TotPop[[#This Row],[Region]])</f>
        <v>11.430203399537843</v>
      </c>
      <c r="F19" s="9">
        <f ca="1">SUMIFS(INDIRECT(_xlfn.CONCAT("PopAgeSexCountry[",F$1,"]")),PopAgeSexCountry[MapRegion],TotPop[[#This Row],[Region]])+SUMIFS(INDIRECT(_xlfn.CONCAT("PopAgeSexRegion[",F$1,"]")),PopAgeSexRegion[MapRegion],TotPop[[#This Row],[Region]])</f>
        <v>11.402399243259113</v>
      </c>
      <c r="G19" s="9">
        <f ca="1">SUMIFS(INDIRECT(_xlfn.CONCAT("PopAgeSexCountry[",G$1,"]")),PopAgeSexCountry[MapRegion],TotPop[[#This Row],[Region]])+SUMIFS(INDIRECT(_xlfn.CONCAT("PopAgeSexRegion[",G$1,"]")),PopAgeSexRegion[MapRegion],TotPop[[#This Row],[Region]])</f>
        <v>11.379357628952247</v>
      </c>
      <c r="H19" s="9">
        <f ca="1">SUMIFS(INDIRECT(_xlfn.CONCAT("PopAgeSexCountry[",H$1,"]")),PopAgeSexCountry[MapRegion],TotPop[[#This Row],[Region]])+SUMIFS(INDIRECT(_xlfn.CONCAT("PopAgeSexRegion[",H$1,"]")),PopAgeSexRegion[MapRegion],TotPop[[#This Row],[Region]])</f>
        <v>11.366021288535181</v>
      </c>
      <c r="I19" s="9">
        <f ca="1">SUMIFS(INDIRECT(_xlfn.CONCAT("PopAgeSexCountry[",I$1,"]")),PopAgeSexCountry[MapRegion],TotPop[[#This Row],[Region]])+SUMIFS(INDIRECT(_xlfn.CONCAT("PopAgeSexRegion[",I$1,"]")),PopAgeSexRegion[MapRegion],TotPop[[#This Row],[Region]])</f>
        <v>11.350582207681398</v>
      </c>
      <c r="J19" s="9">
        <f ca="1">SUMIFS(INDIRECT(_xlfn.CONCAT("PopAgeSexCountry[",J$1,"]")),PopAgeSexCountry[MapRegion],TotPop[[#This Row],[Region]])+SUMIFS(INDIRECT(_xlfn.CONCAT("PopAgeSexRegion[",J$1,"]")),PopAgeSexRegion[MapRegion],TotPop[[#This Row],[Region]])</f>
        <v>11.316783731756379</v>
      </c>
      <c r="K19" s="9">
        <f ca="1">SUMIFS(INDIRECT(_xlfn.CONCAT("PopAgeSexCountry[",K$1,"]")),PopAgeSexCountry[MapRegion],TotPop[[#This Row],[Region]])+SUMIFS(INDIRECT(_xlfn.CONCAT("PopAgeSexRegion[",K$1,"]")),PopAgeSexRegion[MapRegion],TotPop[[#This Row],[Region]])</f>
        <v>11.248470075763869</v>
      </c>
    </row>
    <row r="20" spans="1:11" x14ac:dyDescent="0.2">
      <c r="A20" t="s">
        <v>131</v>
      </c>
      <c r="B20" t="s">
        <v>71</v>
      </c>
      <c r="C20" s="9">
        <f ca="1">SUMIFS(INDIRECT(_xlfn.CONCAT("PopAgeSexCountry[",C$1,"]")),PopAgeSexCountry[MapRegion],TotPop[[#This Row],[Region]])+SUMIFS(INDIRECT(_xlfn.CONCAT("PopAgeSexRegion[",C$1,"]")),PopAgeSexRegion[MapRegion],TotPop[[#This Row],[Region]])</f>
        <v>4.4033299999999986</v>
      </c>
      <c r="D20" s="9">
        <f ca="1">SUMIFS(INDIRECT(_xlfn.CONCAT("PopAgeSexCountry[",D$1,"]")),PopAgeSexCountry[MapRegion],TotPop[[#This Row],[Region]])+SUMIFS(INDIRECT(_xlfn.CONCAT("PopAgeSexRegion[",D$1,"]")),PopAgeSexRegion[MapRegion],TotPop[[#This Row],[Region]])</f>
        <v>4.3727112697916617</v>
      </c>
      <c r="E20" s="9">
        <f ca="1">SUMIFS(INDIRECT(_xlfn.CONCAT("PopAgeSexCountry[",E$1,"]")),PopAgeSexCountry[MapRegion],TotPop[[#This Row],[Region]])+SUMIFS(INDIRECT(_xlfn.CONCAT("PopAgeSexRegion[",E$1,"]")),PopAgeSexRegion[MapRegion],TotPop[[#This Row],[Region]])</f>
        <v>4.3391813687262957</v>
      </c>
      <c r="F20" s="9">
        <f ca="1">SUMIFS(INDIRECT(_xlfn.CONCAT("PopAgeSexCountry[",F$1,"]")),PopAgeSexCountry[MapRegion],TotPop[[#This Row],[Region]])+SUMIFS(INDIRECT(_xlfn.CONCAT("PopAgeSexRegion[",F$1,"]")),PopAgeSexRegion[MapRegion],TotPop[[#This Row],[Region]])</f>
        <v>4.3012450121181249</v>
      </c>
      <c r="G20" s="9">
        <f ca="1">SUMIFS(INDIRECT(_xlfn.CONCAT("PopAgeSexCountry[",G$1,"]")),PopAgeSexCountry[MapRegion],TotPop[[#This Row],[Region]])+SUMIFS(INDIRECT(_xlfn.CONCAT("PopAgeSexRegion[",G$1,"]")),PopAgeSexRegion[MapRegion],TotPop[[#This Row],[Region]])</f>
        <v>4.2593378453529898</v>
      </c>
      <c r="H20" s="9">
        <f ca="1">SUMIFS(INDIRECT(_xlfn.CONCAT("PopAgeSexCountry[",H$1,"]")),PopAgeSexCountry[MapRegion],TotPop[[#This Row],[Region]])+SUMIFS(INDIRECT(_xlfn.CONCAT("PopAgeSexRegion[",H$1,"]")),PopAgeSexRegion[MapRegion],TotPop[[#This Row],[Region]])</f>
        <v>4.2141602632502702</v>
      </c>
      <c r="I20" s="9">
        <f ca="1">SUMIFS(INDIRECT(_xlfn.CONCAT("PopAgeSexCountry[",I$1,"]")),PopAgeSexCountry[MapRegion],TotPop[[#This Row],[Region]])+SUMIFS(INDIRECT(_xlfn.CONCAT("PopAgeSexRegion[",I$1,"]")),PopAgeSexRegion[MapRegion],TotPop[[#This Row],[Region]])</f>
        <v>4.1668101801883157</v>
      </c>
      <c r="J20" s="9">
        <f ca="1">SUMIFS(INDIRECT(_xlfn.CONCAT("PopAgeSexCountry[",J$1,"]")),PopAgeSexCountry[MapRegion],TotPop[[#This Row],[Region]])+SUMIFS(INDIRECT(_xlfn.CONCAT("PopAgeSexRegion[",J$1,"]")),PopAgeSexRegion[MapRegion],TotPop[[#This Row],[Region]])</f>
        <v>4.1164798147874535</v>
      </c>
      <c r="K20" s="9">
        <f ca="1">SUMIFS(INDIRECT(_xlfn.CONCAT("PopAgeSexCountry[",K$1,"]")),PopAgeSexCountry[MapRegion],TotPop[[#This Row],[Region]])+SUMIFS(INDIRECT(_xlfn.CONCAT("PopAgeSexRegion[",K$1,"]")),PopAgeSexRegion[MapRegion],TotPop[[#This Row],[Region]])</f>
        <v>4.0632903857405838</v>
      </c>
    </row>
    <row r="21" spans="1:11" x14ac:dyDescent="0.2">
      <c r="A21" t="s">
        <v>132</v>
      </c>
      <c r="B21" t="s">
        <v>71</v>
      </c>
      <c r="C21" s="9">
        <f ca="1">SUMIFS(INDIRECT(_xlfn.CONCAT("PopAgeSexCountry[",C$1,"]")),PopAgeSexCountry[MapRegion],TotPop[[#This Row],[Region]])+SUMIFS(INDIRECT(_xlfn.CONCAT("PopAgeSexRegion[",C$1,"]")),PopAgeSexRegion[MapRegion],TotPop[[#This Row],[Region]])</f>
        <v>9.9836449999999939</v>
      </c>
      <c r="D21" s="9">
        <f ca="1">SUMIFS(INDIRECT(_xlfn.CONCAT("PopAgeSexCountry[",D$1,"]")),PopAgeSexCountry[MapRegion],TotPop[[#This Row],[Region]])+SUMIFS(INDIRECT(_xlfn.CONCAT("PopAgeSexRegion[",D$1,"]")),PopAgeSexRegion[MapRegion],TotPop[[#This Row],[Region]])</f>
        <v>9.8525891544769699</v>
      </c>
      <c r="E21" s="9">
        <f ca="1">SUMIFS(INDIRECT(_xlfn.CONCAT("PopAgeSexCountry[",E$1,"]")),PopAgeSexCountry[MapRegion],TotPop[[#This Row],[Region]])+SUMIFS(INDIRECT(_xlfn.CONCAT("PopAgeSexRegion[",E$1,"]")),PopAgeSexRegion[MapRegion],TotPop[[#This Row],[Region]])</f>
        <v>9.7288854181318456</v>
      </c>
      <c r="F21" s="9">
        <f ca="1">SUMIFS(INDIRECT(_xlfn.CONCAT("PopAgeSexCountry[",F$1,"]")),PopAgeSexCountry[MapRegion],TotPop[[#This Row],[Region]])+SUMIFS(INDIRECT(_xlfn.CONCAT("PopAgeSexRegion[",F$1,"]")),PopAgeSexRegion[MapRegion],TotPop[[#This Row],[Region]])</f>
        <v>9.6119948692227553</v>
      </c>
      <c r="G21" s="9">
        <f ca="1">SUMIFS(INDIRECT(_xlfn.CONCAT("PopAgeSexCountry[",G$1,"]")),PopAgeSexCountry[MapRegion],TotPop[[#This Row],[Region]])+SUMIFS(INDIRECT(_xlfn.CONCAT("PopAgeSexRegion[",G$1,"]")),PopAgeSexRegion[MapRegion],TotPop[[#This Row],[Region]])</f>
        <v>9.4882597943448062</v>
      </c>
      <c r="H21" s="9">
        <f ca="1">SUMIFS(INDIRECT(_xlfn.CONCAT("PopAgeSexCountry[",H$1,"]")),PopAgeSexCountry[MapRegion],TotPop[[#This Row],[Region]])+SUMIFS(INDIRECT(_xlfn.CONCAT("PopAgeSexRegion[",H$1,"]")),PopAgeSexRegion[MapRegion],TotPop[[#This Row],[Region]])</f>
        <v>9.3489395806329796</v>
      </c>
      <c r="I21" s="9">
        <f ca="1">SUMIFS(INDIRECT(_xlfn.CONCAT("PopAgeSexCountry[",I$1,"]")),PopAgeSexCountry[MapRegion],TotPop[[#This Row],[Region]])+SUMIFS(INDIRECT(_xlfn.CONCAT("PopAgeSexRegion[",I$1,"]")),PopAgeSexRegion[MapRegion],TotPop[[#This Row],[Region]])</f>
        <v>9.201797063511874</v>
      </c>
      <c r="J21" s="9">
        <f ca="1">SUMIFS(INDIRECT(_xlfn.CONCAT("PopAgeSexCountry[",J$1,"]")),PopAgeSexCountry[MapRegion],TotPop[[#This Row],[Region]])+SUMIFS(INDIRECT(_xlfn.CONCAT("PopAgeSexRegion[",J$1,"]")),PopAgeSexRegion[MapRegion],TotPop[[#This Row],[Region]])</f>
        <v>9.0519884922001079</v>
      </c>
      <c r="K21" s="9">
        <f ca="1">SUMIFS(INDIRECT(_xlfn.CONCAT("PopAgeSexCountry[",K$1,"]")),PopAgeSexCountry[MapRegion],TotPop[[#This Row],[Region]])+SUMIFS(INDIRECT(_xlfn.CONCAT("PopAgeSexRegion[",K$1,"]")),PopAgeSexRegion[MapRegion],TotPop[[#This Row],[Region]])</f>
        <v>8.8994462888385133</v>
      </c>
    </row>
    <row r="22" spans="1:11" x14ac:dyDescent="0.2">
      <c r="A22" t="s">
        <v>133</v>
      </c>
      <c r="B22" t="s">
        <v>71</v>
      </c>
      <c r="C22" s="9">
        <f ca="1">SUMIFS(INDIRECT(_xlfn.CONCAT("PopAgeSexCountry[",C$1,"]")),PopAgeSexCountry[MapRegion],TotPop[[#This Row],[Region]])+SUMIFS(INDIRECT(_xlfn.CONCAT("PopAgeSexRegion[",C$1,"]")),PopAgeSexRegion[MapRegion],TotPop[[#This Row],[Region]])</f>
        <v>4.4698999999999991</v>
      </c>
      <c r="D22" s="9">
        <f ca="1">SUMIFS(INDIRECT(_xlfn.CONCAT("PopAgeSexCountry[",D$1,"]")),PopAgeSexCountry[MapRegion],TotPop[[#This Row],[Region]])+SUMIFS(INDIRECT(_xlfn.CONCAT("PopAgeSexRegion[",D$1,"]")),PopAgeSexRegion[MapRegion],TotPop[[#This Row],[Region]])</f>
        <v>4.7674688171855086</v>
      </c>
      <c r="E22" s="9">
        <f ca="1">SUMIFS(INDIRECT(_xlfn.CONCAT("PopAgeSexCountry[",E$1,"]")),PopAgeSexCountry[MapRegion],TotPop[[#This Row],[Region]])+SUMIFS(INDIRECT(_xlfn.CONCAT("PopAgeSexRegion[",E$1,"]")),PopAgeSexRegion[MapRegion],TotPop[[#This Row],[Region]])</f>
        <v>5.0367434649217158</v>
      </c>
      <c r="F22" s="9">
        <f ca="1">SUMIFS(INDIRECT(_xlfn.CONCAT("PopAgeSexCountry[",F$1,"]")),PopAgeSexCountry[MapRegion],TotPop[[#This Row],[Region]])+SUMIFS(INDIRECT(_xlfn.CONCAT("PopAgeSexRegion[",F$1,"]")),PopAgeSexRegion[MapRegion],TotPop[[#This Row],[Region]])</f>
        <v>5.2838051573754017</v>
      </c>
      <c r="G22" s="9">
        <f ca="1">SUMIFS(INDIRECT(_xlfn.CONCAT("PopAgeSexCountry[",G$1,"]")),PopAgeSexCountry[MapRegion],TotPop[[#This Row],[Region]])+SUMIFS(INDIRECT(_xlfn.CONCAT("PopAgeSexRegion[",G$1,"]")),PopAgeSexRegion[MapRegion],TotPop[[#This Row],[Region]])</f>
        <v>5.5133675997684115</v>
      </c>
      <c r="H22" s="9">
        <f ca="1">SUMIFS(INDIRECT(_xlfn.CONCAT("PopAgeSexCountry[",H$1,"]")),PopAgeSexCountry[MapRegion],TotPop[[#This Row],[Region]])+SUMIFS(INDIRECT(_xlfn.CONCAT("PopAgeSexRegion[",H$1,"]")),PopAgeSexRegion[MapRegion],TotPop[[#This Row],[Region]])</f>
        <v>5.7360905782334299</v>
      </c>
      <c r="I22" s="9">
        <f ca="1">SUMIFS(INDIRECT(_xlfn.CONCAT("PopAgeSexCountry[",I$1,"]")),PopAgeSexCountry[MapRegion],TotPop[[#This Row],[Region]])+SUMIFS(INDIRECT(_xlfn.CONCAT("PopAgeSexRegion[",I$1,"]")),PopAgeSexRegion[MapRegion],TotPop[[#This Row],[Region]])</f>
        <v>5.9557714449986223</v>
      </c>
      <c r="J22" s="9">
        <f ca="1">SUMIFS(INDIRECT(_xlfn.CONCAT("PopAgeSexCountry[",J$1,"]")),PopAgeSexCountry[MapRegion],TotPop[[#This Row],[Region]])+SUMIFS(INDIRECT(_xlfn.CONCAT("PopAgeSexRegion[",J$1,"]")),PopAgeSexRegion[MapRegion],TotPop[[#This Row],[Region]])</f>
        <v>6.166750335754851</v>
      </c>
      <c r="K22" s="9">
        <f ca="1">SUMIFS(INDIRECT(_xlfn.CONCAT("PopAgeSexCountry[",K$1,"]")),PopAgeSexCountry[MapRegion],TotPop[[#This Row],[Region]])+SUMIFS(INDIRECT(_xlfn.CONCAT("PopAgeSexRegion[",K$1,"]")),PopAgeSexRegion[MapRegion],TotPop[[#This Row],[Region]])</f>
        <v>6.3579590106120154</v>
      </c>
    </row>
    <row r="23" spans="1:11" x14ac:dyDescent="0.2">
      <c r="A23" t="s">
        <v>134</v>
      </c>
      <c r="B23" t="s">
        <v>71</v>
      </c>
      <c r="C23" s="9">
        <f ca="1">SUMIFS(INDIRECT(_xlfn.CONCAT("PopAgeSexCountry[",C$1,"]")),PopAgeSexCountry[MapRegion],TotPop[[#This Row],[Region]])+SUMIFS(INDIRECT(_xlfn.CONCAT("PopAgeSexRegion[",C$1,"]")),PopAgeSexRegion[MapRegion],TotPop[[#This Row],[Region]])</f>
        <v>60.550847999999995</v>
      </c>
      <c r="D23" s="9">
        <f ca="1">SUMIFS(INDIRECT(_xlfn.CONCAT("PopAgeSexCountry[",D$1,"]")),PopAgeSexCountry[MapRegion],TotPop[[#This Row],[Region]])+SUMIFS(INDIRECT(_xlfn.CONCAT("PopAgeSexRegion[",D$1,"]")),PopAgeSexRegion[MapRegion],TotPop[[#This Row],[Region]])</f>
        <v>61.480488628327855</v>
      </c>
      <c r="E23" s="9">
        <f ca="1">SUMIFS(INDIRECT(_xlfn.CONCAT("PopAgeSexCountry[",E$1,"]")),PopAgeSexCountry[MapRegion],TotPop[[#This Row],[Region]])+SUMIFS(INDIRECT(_xlfn.CONCAT("PopAgeSexRegion[",E$1,"]")),PopAgeSexRegion[MapRegion],TotPop[[#This Row],[Region]])</f>
        <v>61.701741030934272</v>
      </c>
      <c r="F23" s="9">
        <f ca="1">SUMIFS(INDIRECT(_xlfn.CONCAT("PopAgeSexCountry[",F$1,"]")),PopAgeSexCountry[MapRegion],TotPop[[#This Row],[Region]])+SUMIFS(INDIRECT(_xlfn.CONCAT("PopAgeSexRegion[",F$1,"]")),PopAgeSexRegion[MapRegion],TotPop[[#This Row],[Region]])</f>
        <v>61.839537933500907</v>
      </c>
      <c r="G23" s="9">
        <f ca="1">SUMIFS(INDIRECT(_xlfn.CONCAT("PopAgeSexCountry[",G$1,"]")),PopAgeSexCountry[MapRegion],TotPop[[#This Row],[Region]])+SUMIFS(INDIRECT(_xlfn.CONCAT("PopAgeSexRegion[",G$1,"]")),PopAgeSexRegion[MapRegion],TotPop[[#This Row],[Region]])</f>
        <v>61.953927715205637</v>
      </c>
      <c r="H23" s="9">
        <f ca="1">SUMIFS(INDIRECT(_xlfn.CONCAT("PopAgeSexCountry[",H$1,"]")),PopAgeSexCountry[MapRegion],TotPop[[#This Row],[Region]])+SUMIFS(INDIRECT(_xlfn.CONCAT("PopAgeSexRegion[",H$1,"]")),PopAgeSexRegion[MapRegion],TotPop[[#This Row],[Region]])</f>
        <v>62.028486493269348</v>
      </c>
      <c r="I23" s="9">
        <f ca="1">SUMIFS(INDIRECT(_xlfn.CONCAT("PopAgeSexCountry[",I$1,"]")),PopAgeSexCountry[MapRegion],TotPop[[#This Row],[Region]])+SUMIFS(INDIRECT(_xlfn.CONCAT("PopAgeSexRegion[",I$1,"]")),PopAgeSexRegion[MapRegion],TotPop[[#This Row],[Region]])</f>
        <v>62.022483076367479</v>
      </c>
      <c r="J23" s="9">
        <f ca="1">SUMIFS(INDIRECT(_xlfn.CONCAT("PopAgeSexCountry[",J$1,"]")),PopAgeSexCountry[MapRegion],TotPop[[#This Row],[Region]])+SUMIFS(INDIRECT(_xlfn.CONCAT("PopAgeSexRegion[",J$1,"]")),PopAgeSexRegion[MapRegion],TotPop[[#This Row],[Region]])</f>
        <v>61.851374807183113</v>
      </c>
      <c r="K23" s="9">
        <f ca="1">SUMIFS(INDIRECT(_xlfn.CONCAT("PopAgeSexCountry[",K$1,"]")),PopAgeSexCountry[MapRegion],TotPop[[#This Row],[Region]])+SUMIFS(INDIRECT(_xlfn.CONCAT("PopAgeSexRegion[",K$1,"]")),PopAgeSexRegion[MapRegion],TotPop[[#This Row],[Region]])</f>
        <v>61.475817592359412</v>
      </c>
    </row>
    <row r="24" spans="1:11" x14ac:dyDescent="0.2">
      <c r="A24" t="s">
        <v>135</v>
      </c>
      <c r="B24" t="s">
        <v>71</v>
      </c>
      <c r="C24" s="9">
        <f ca="1">SUMIFS(INDIRECT(_xlfn.CONCAT("PopAgeSexCountry[",C$1,"]")),PopAgeSexCountry[MapRegion],TotPop[[#This Row],[Region]])+SUMIFS(INDIRECT(_xlfn.CONCAT("PopAgeSexRegion[",C$1,"]")),PopAgeSexRegion[MapRegion],TotPop[[#This Row],[Region]])</f>
        <v>3.3236110000000014</v>
      </c>
      <c r="D24" s="9">
        <f ca="1">SUMIFS(INDIRECT(_xlfn.CONCAT("PopAgeSexCountry[",D$1,"]")),PopAgeSexCountry[MapRegion],TotPop[[#This Row],[Region]])+SUMIFS(INDIRECT(_xlfn.CONCAT("PopAgeSexRegion[",D$1,"]")),PopAgeSexRegion[MapRegion],TotPop[[#This Row],[Region]])</f>
        <v>3.2549143883878404</v>
      </c>
      <c r="E24" s="9">
        <f ca="1">SUMIFS(INDIRECT(_xlfn.CONCAT("PopAgeSexCountry[",E$1,"]")),PopAgeSexCountry[MapRegion],TotPop[[#This Row],[Region]])+SUMIFS(INDIRECT(_xlfn.CONCAT("PopAgeSexRegion[",E$1,"]")),PopAgeSexRegion[MapRegion],TotPop[[#This Row],[Region]])</f>
        <v>3.1895578268546774</v>
      </c>
      <c r="F24" s="9">
        <f ca="1">SUMIFS(INDIRECT(_xlfn.CONCAT("PopAgeSexCountry[",F$1,"]")),PopAgeSexCountry[MapRegion],TotPop[[#This Row],[Region]])+SUMIFS(INDIRECT(_xlfn.CONCAT("PopAgeSexRegion[",F$1,"]")),PopAgeSexRegion[MapRegion],TotPop[[#This Row],[Region]])</f>
        <v>3.1245390170151066</v>
      </c>
      <c r="G24" s="9">
        <f ca="1">SUMIFS(INDIRECT(_xlfn.CONCAT("PopAgeSexCountry[",G$1,"]")),PopAgeSexCountry[MapRegion],TotPop[[#This Row],[Region]])+SUMIFS(INDIRECT(_xlfn.CONCAT("PopAgeSexRegion[",G$1,"]")),PopAgeSexRegion[MapRegion],TotPop[[#This Row],[Region]])</f>
        <v>3.0507056215417618</v>
      </c>
      <c r="H24" s="9">
        <f ca="1">SUMIFS(INDIRECT(_xlfn.CONCAT("PopAgeSexCountry[",H$1,"]")),PopAgeSexCountry[MapRegion],TotPop[[#This Row],[Region]])+SUMIFS(INDIRECT(_xlfn.CONCAT("PopAgeSexRegion[",H$1,"]")),PopAgeSexRegion[MapRegion],TotPop[[#This Row],[Region]])</f>
        <v>2.9662982389380992</v>
      </c>
      <c r="I24" s="9">
        <f ca="1">SUMIFS(INDIRECT(_xlfn.CONCAT("PopAgeSexCountry[",I$1,"]")),PopAgeSexCountry[MapRegion],TotPop[[#This Row],[Region]])+SUMIFS(INDIRECT(_xlfn.CONCAT("PopAgeSexRegion[",I$1,"]")),PopAgeSexRegion[MapRegion],TotPop[[#This Row],[Region]])</f>
        <v>2.8794623614090393</v>
      </c>
      <c r="J24" s="9">
        <f ca="1">SUMIFS(INDIRECT(_xlfn.CONCAT("PopAgeSexCountry[",J$1,"]")),PopAgeSexCountry[MapRegion],TotPop[[#This Row],[Region]])+SUMIFS(INDIRECT(_xlfn.CONCAT("PopAgeSexRegion[",J$1,"]")),PopAgeSexRegion[MapRegion],TotPop[[#This Row],[Region]])</f>
        <v>2.7956192245101343</v>
      </c>
      <c r="K24" s="9">
        <f ca="1">SUMIFS(INDIRECT(_xlfn.CONCAT("PopAgeSexCountry[",K$1,"]")),PopAgeSexCountry[MapRegion],TotPop[[#This Row],[Region]])+SUMIFS(INDIRECT(_xlfn.CONCAT("PopAgeSexRegion[",K$1,"]")),PopAgeSexRegion[MapRegion],TotPop[[#This Row],[Region]])</f>
        <v>2.7127306347891054</v>
      </c>
    </row>
    <row r="25" spans="1:11" x14ac:dyDescent="0.2">
      <c r="A25" t="s">
        <v>136</v>
      </c>
      <c r="B25" t="s">
        <v>71</v>
      </c>
      <c r="C25" s="9">
        <f ca="1">SUMIFS(INDIRECT(_xlfn.CONCAT("PopAgeSexCountry[",C$1,"]")),PopAgeSexCountry[MapRegion],TotPop[[#This Row],[Region]])+SUMIFS(INDIRECT(_xlfn.CONCAT("PopAgeSexRegion[",C$1,"]")),PopAgeSexRegion[MapRegion],TotPop[[#This Row],[Region]])</f>
        <v>0.50744800000000001</v>
      </c>
      <c r="D25" s="9">
        <f ca="1">SUMIFS(INDIRECT(_xlfn.CONCAT("PopAgeSexCountry[",D$1,"]")),PopAgeSexCountry[MapRegion],TotPop[[#This Row],[Region]])+SUMIFS(INDIRECT(_xlfn.CONCAT("PopAgeSexRegion[",D$1,"]")),PopAgeSexRegion[MapRegion],TotPop[[#This Row],[Region]])</f>
        <v>0.55304805573004134</v>
      </c>
      <c r="E25" s="9">
        <f ca="1">SUMIFS(INDIRECT(_xlfn.CONCAT("PopAgeSexCountry[",E$1,"]")),PopAgeSexCountry[MapRegion],TotPop[[#This Row],[Region]])+SUMIFS(INDIRECT(_xlfn.CONCAT("PopAgeSexRegion[",E$1,"]")),PopAgeSexRegion[MapRegion],TotPop[[#This Row],[Region]])</f>
        <v>0.59304174040488178</v>
      </c>
      <c r="F25" s="9">
        <f ca="1">SUMIFS(INDIRECT(_xlfn.CONCAT("PopAgeSexCountry[",F$1,"]")),PopAgeSexCountry[MapRegion],TotPop[[#This Row],[Region]])+SUMIFS(INDIRECT(_xlfn.CONCAT("PopAgeSexRegion[",F$1,"]")),PopAgeSexRegion[MapRegion],TotPop[[#This Row],[Region]])</f>
        <v>0.63430050603666432</v>
      </c>
      <c r="G25" s="9">
        <f ca="1">SUMIFS(INDIRECT(_xlfn.CONCAT("PopAgeSexCountry[",G$1,"]")),PopAgeSexCountry[MapRegion],TotPop[[#This Row],[Region]])+SUMIFS(INDIRECT(_xlfn.CONCAT("PopAgeSexRegion[",G$1,"]")),PopAgeSexRegion[MapRegion],TotPop[[#This Row],[Region]])</f>
        <v>0.67589101582928046</v>
      </c>
      <c r="H25" s="9">
        <f ca="1">SUMIFS(INDIRECT(_xlfn.CONCAT("PopAgeSexCountry[",H$1,"]")),PopAgeSexCountry[MapRegion],TotPop[[#This Row],[Region]])+SUMIFS(INDIRECT(_xlfn.CONCAT("PopAgeSexRegion[",H$1,"]")),PopAgeSexRegion[MapRegion],TotPop[[#This Row],[Region]])</f>
        <v>0.71688112493150902</v>
      </c>
      <c r="I25" s="9">
        <f ca="1">SUMIFS(INDIRECT(_xlfn.CONCAT("PopAgeSexCountry[",I$1,"]")),PopAgeSexCountry[MapRegion],TotPop[[#This Row],[Region]])+SUMIFS(INDIRECT(_xlfn.CONCAT("PopAgeSexRegion[",I$1,"]")),PopAgeSexRegion[MapRegion],TotPop[[#This Row],[Region]])</f>
        <v>0.75665495408391725</v>
      </c>
      <c r="J25" s="9">
        <f ca="1">SUMIFS(INDIRECT(_xlfn.CONCAT("PopAgeSexCountry[",J$1,"]")),PopAgeSexCountry[MapRegion],TotPop[[#This Row],[Region]])+SUMIFS(INDIRECT(_xlfn.CONCAT("PopAgeSexRegion[",J$1,"]")),PopAgeSexRegion[MapRegion],TotPop[[#This Row],[Region]])</f>
        <v>0.79476600992148672</v>
      </c>
      <c r="K25" s="9">
        <f ca="1">SUMIFS(INDIRECT(_xlfn.CONCAT("PopAgeSexCountry[",K$1,"]")),PopAgeSexCountry[MapRegion],TotPop[[#This Row],[Region]])+SUMIFS(INDIRECT(_xlfn.CONCAT("PopAgeSexRegion[",K$1,"]")),PopAgeSexRegion[MapRegion],TotPop[[#This Row],[Region]])</f>
        <v>0.83075682248991867</v>
      </c>
    </row>
    <row r="26" spans="1:11" x14ac:dyDescent="0.2">
      <c r="A26" t="s">
        <v>137</v>
      </c>
      <c r="B26" t="s">
        <v>71</v>
      </c>
      <c r="C26" s="9">
        <f ca="1">SUMIFS(INDIRECT(_xlfn.CONCAT("PopAgeSexCountry[",C$1,"]")),PopAgeSexCountry[MapRegion],TotPop[[#This Row],[Region]])+SUMIFS(INDIRECT(_xlfn.CONCAT("PopAgeSexRegion[",C$1,"]")),PopAgeSexRegion[MapRegion],TotPop[[#This Row],[Region]])</f>
        <v>2.2520600000000002</v>
      </c>
      <c r="D26" s="9">
        <f ca="1">SUMIFS(INDIRECT(_xlfn.CONCAT("PopAgeSexCountry[",D$1,"]")),PopAgeSexCountry[MapRegion],TotPop[[#This Row],[Region]])+SUMIFS(INDIRECT(_xlfn.CONCAT("PopAgeSexRegion[",D$1,"]")),PopAgeSexRegion[MapRegion],TotPop[[#This Row],[Region]])</f>
        <v>2.1840799120962826</v>
      </c>
      <c r="E26" s="9">
        <f ca="1">SUMIFS(INDIRECT(_xlfn.CONCAT("PopAgeSexCountry[",E$1,"]")),PopAgeSexCountry[MapRegion],TotPop[[#This Row],[Region]])+SUMIFS(INDIRECT(_xlfn.CONCAT("PopAgeSexRegion[",E$1,"]")),PopAgeSexRegion[MapRegion],TotPop[[#This Row],[Region]])</f>
        <v>2.1237831028683831</v>
      </c>
      <c r="F26" s="9">
        <f ca="1">SUMIFS(INDIRECT(_xlfn.CONCAT("PopAgeSexCountry[",F$1,"]")),PopAgeSexCountry[MapRegion],TotPop[[#This Row],[Region]])+SUMIFS(INDIRECT(_xlfn.CONCAT("PopAgeSexRegion[",F$1,"]")),PopAgeSexRegion[MapRegion],TotPop[[#This Row],[Region]])</f>
        <v>2.0709737052573516</v>
      </c>
      <c r="G26" s="9">
        <f ca="1">SUMIFS(INDIRECT(_xlfn.CONCAT("PopAgeSexCountry[",G$1,"]")),PopAgeSexCountry[MapRegion],TotPop[[#This Row],[Region]])+SUMIFS(INDIRECT(_xlfn.CONCAT("PopAgeSexRegion[",G$1,"]")),PopAgeSexRegion[MapRegion],TotPop[[#This Row],[Region]])</f>
        <v>2.0199161254955849</v>
      </c>
      <c r="H26" s="9">
        <f ca="1">SUMIFS(INDIRECT(_xlfn.CONCAT("PopAgeSexCountry[",H$1,"]")),PopAgeSexCountry[MapRegion],TotPop[[#This Row],[Region]])+SUMIFS(INDIRECT(_xlfn.CONCAT("PopAgeSexRegion[",H$1,"]")),PopAgeSexRegion[MapRegion],TotPop[[#This Row],[Region]])</f>
        <v>1.970469353221239</v>
      </c>
      <c r="I26" s="9">
        <f ca="1">SUMIFS(INDIRECT(_xlfn.CONCAT("PopAgeSexCountry[",I$1,"]")),PopAgeSexCountry[MapRegion],TotPop[[#This Row],[Region]])+SUMIFS(INDIRECT(_xlfn.CONCAT("PopAgeSexRegion[",I$1,"]")),PopAgeSexRegion[MapRegion],TotPop[[#This Row],[Region]])</f>
        <v>1.9250162051537958</v>
      </c>
      <c r="J26" s="9">
        <f ca="1">SUMIFS(INDIRECT(_xlfn.CONCAT("PopAgeSexCountry[",J$1,"]")),PopAgeSexCountry[MapRegion],TotPop[[#This Row],[Region]])+SUMIFS(INDIRECT(_xlfn.CONCAT("PopAgeSexRegion[",J$1,"]")),PopAgeSexRegion[MapRegion],TotPop[[#This Row],[Region]])</f>
        <v>1.8804724984315251</v>
      </c>
      <c r="K26" s="9">
        <f ca="1">SUMIFS(INDIRECT(_xlfn.CONCAT("PopAgeSexCountry[",K$1,"]")),PopAgeSexCountry[MapRegion],TotPop[[#This Row],[Region]])+SUMIFS(INDIRECT(_xlfn.CONCAT("PopAgeSexRegion[",K$1,"]")),PopAgeSexRegion[MapRegion],TotPop[[#This Row],[Region]])</f>
        <v>1.8353195084782759</v>
      </c>
    </row>
    <row r="27" spans="1:11" x14ac:dyDescent="0.2">
      <c r="A27" t="s">
        <v>138</v>
      </c>
      <c r="B27" t="s">
        <v>71</v>
      </c>
      <c r="C27" s="9">
        <f ca="1">SUMIFS(INDIRECT(_xlfn.CONCAT("PopAgeSexCountry[",C$1,"]")),PopAgeSexCountry[MapRegion],TotPop[[#This Row],[Region]])+SUMIFS(INDIRECT(_xlfn.CONCAT("PopAgeSexRegion[",C$1,"]")),PopAgeSexRegion[MapRegion],TotPop[[#This Row],[Region]])</f>
        <v>0.41651499991321628</v>
      </c>
      <c r="D27" s="9">
        <f ca="1">SUMIFS(INDIRECT(_xlfn.CONCAT("PopAgeSexCountry[",D$1,"]")),PopAgeSexCountry[MapRegion],TotPop[[#This Row],[Region]])+SUMIFS(INDIRECT(_xlfn.CONCAT("PopAgeSexRegion[",D$1,"]")),PopAgeSexRegion[MapRegion],TotPop[[#This Row],[Region]])</f>
        <v>0.42505655767662748</v>
      </c>
      <c r="E27" s="9">
        <f ca="1">SUMIFS(INDIRECT(_xlfn.CONCAT("PopAgeSexCountry[",E$1,"]")),PopAgeSexCountry[MapRegion],TotPop[[#This Row],[Region]])+SUMIFS(INDIRECT(_xlfn.CONCAT("PopAgeSexRegion[",E$1,"]")),PopAgeSexRegion[MapRegion],TotPop[[#This Row],[Region]])</f>
        <v>0.43318433914872634</v>
      </c>
      <c r="F27" s="9">
        <f ca="1">SUMIFS(INDIRECT(_xlfn.CONCAT("PopAgeSexCountry[",F$1,"]")),PopAgeSexCountry[MapRegion],TotPop[[#This Row],[Region]])+SUMIFS(INDIRECT(_xlfn.CONCAT("PopAgeSexRegion[",F$1,"]")),PopAgeSexRegion[MapRegion],TotPop[[#This Row],[Region]])</f>
        <v>0.43990203544918849</v>
      </c>
      <c r="G27" s="9">
        <f ca="1">SUMIFS(INDIRECT(_xlfn.CONCAT("PopAgeSexCountry[",G$1,"]")),PopAgeSexCountry[MapRegion],TotPop[[#This Row],[Region]])+SUMIFS(INDIRECT(_xlfn.CONCAT("PopAgeSexRegion[",G$1,"]")),PopAgeSexRegion[MapRegion],TotPop[[#This Row],[Region]])</f>
        <v>0.4443889428904037</v>
      </c>
      <c r="H27" s="9">
        <f ca="1">SUMIFS(INDIRECT(_xlfn.CONCAT("PopAgeSexCountry[",H$1,"]")),PopAgeSexCountry[MapRegion],TotPop[[#This Row],[Region]])+SUMIFS(INDIRECT(_xlfn.CONCAT("PopAgeSexRegion[",H$1,"]")),PopAgeSexRegion[MapRegion],TotPop[[#This Row],[Region]])</f>
        <v>0.44634144049882646</v>
      </c>
      <c r="I27" s="9">
        <f ca="1">SUMIFS(INDIRECT(_xlfn.CONCAT("PopAgeSexCountry[",I$1,"]")),PopAgeSexCountry[MapRegion],TotPop[[#This Row],[Region]])+SUMIFS(INDIRECT(_xlfn.CONCAT("PopAgeSexRegion[",I$1,"]")),PopAgeSexRegion[MapRegion],TotPop[[#This Row],[Region]])</f>
        <v>0.44614424727360052</v>
      </c>
      <c r="J27" s="9">
        <f ca="1">SUMIFS(INDIRECT(_xlfn.CONCAT("PopAgeSexCountry[",J$1,"]")),PopAgeSexCountry[MapRegion],TotPop[[#This Row],[Region]])+SUMIFS(INDIRECT(_xlfn.CONCAT("PopAgeSexRegion[",J$1,"]")),PopAgeSexRegion[MapRegion],TotPop[[#This Row],[Region]])</f>
        <v>0.44480792039172617</v>
      </c>
      <c r="K27" s="9">
        <f ca="1">SUMIFS(INDIRECT(_xlfn.CONCAT("PopAgeSexCountry[",K$1,"]")),PopAgeSexCountry[MapRegion],TotPop[[#This Row],[Region]])+SUMIFS(INDIRECT(_xlfn.CONCAT("PopAgeSexRegion[",K$1,"]")),PopAgeSexRegion[MapRegion],TotPop[[#This Row],[Region]])</f>
        <v>0.44307551693234132</v>
      </c>
    </row>
    <row r="28" spans="1:11" x14ac:dyDescent="0.2">
      <c r="A28" t="s">
        <v>139</v>
      </c>
      <c r="B28" t="s">
        <v>71</v>
      </c>
      <c r="C28" s="9">
        <f ca="1">SUMIFS(INDIRECT(_xlfn.CONCAT("PopAgeSexCountry[",C$1,"]")),PopAgeSexCountry[MapRegion],TotPop[[#This Row],[Region]])+SUMIFS(INDIRECT(_xlfn.CONCAT("PopAgeSexRegion[",C$1,"]")),PopAgeSexRegion[MapRegion],TotPop[[#This Row],[Region]])</f>
        <v>16.612988000000001</v>
      </c>
      <c r="D28" s="9">
        <f ca="1">SUMIFS(INDIRECT(_xlfn.CONCAT("PopAgeSexCountry[",D$1,"]")),PopAgeSexCountry[MapRegion],TotPop[[#This Row],[Region]])+SUMIFS(INDIRECT(_xlfn.CONCAT("PopAgeSexRegion[",D$1,"]")),PopAgeSexRegion[MapRegion],TotPop[[#This Row],[Region]])</f>
        <v>16.937136273206693</v>
      </c>
      <c r="E28" s="9">
        <f ca="1">SUMIFS(INDIRECT(_xlfn.CONCAT("PopAgeSexCountry[",E$1,"]")),PopAgeSexCountry[MapRegion],TotPop[[#This Row],[Region]])+SUMIFS(INDIRECT(_xlfn.CONCAT("PopAgeSexRegion[",E$1,"]")),PopAgeSexRegion[MapRegion],TotPop[[#This Row],[Region]])</f>
        <v>17.263575942261294</v>
      </c>
      <c r="F28" s="9">
        <f ca="1">SUMIFS(INDIRECT(_xlfn.CONCAT("PopAgeSexCountry[",F$1,"]")),PopAgeSexCountry[MapRegion],TotPop[[#This Row],[Region]])+SUMIFS(INDIRECT(_xlfn.CONCAT("PopAgeSexRegion[",F$1,"]")),PopAgeSexRegion[MapRegion],TotPop[[#This Row],[Region]])</f>
        <v>17.588879616799129</v>
      </c>
      <c r="G28" s="9">
        <f ca="1">SUMIFS(INDIRECT(_xlfn.CONCAT("PopAgeSexCountry[",G$1,"]")),PopAgeSexCountry[MapRegion],TotPop[[#This Row],[Region]])+SUMIFS(INDIRECT(_xlfn.CONCAT("PopAgeSexRegion[",G$1,"]")),PopAgeSexRegion[MapRegion],TotPop[[#This Row],[Region]])</f>
        <v>17.884251082670939</v>
      </c>
      <c r="H28" s="9">
        <f ca="1">SUMIFS(INDIRECT(_xlfn.CONCAT("PopAgeSexCountry[",H$1,"]")),PopAgeSexCountry[MapRegion],TotPop[[#This Row],[Region]])+SUMIFS(INDIRECT(_xlfn.CONCAT("PopAgeSexRegion[",H$1,"]")),PopAgeSexRegion[MapRegion],TotPop[[#This Row],[Region]])</f>
        <v>18.123619800571277</v>
      </c>
      <c r="I28" s="9">
        <f ca="1">SUMIFS(INDIRECT(_xlfn.CONCAT("PopAgeSexCountry[",I$1,"]")),PopAgeSexCountry[MapRegion],TotPop[[#This Row],[Region]])+SUMIFS(INDIRECT(_xlfn.CONCAT("PopAgeSexRegion[",I$1,"]")),PopAgeSexRegion[MapRegion],TotPop[[#This Row],[Region]])</f>
        <v>18.309552982525439</v>
      </c>
      <c r="J28" s="9">
        <f ca="1">SUMIFS(INDIRECT(_xlfn.CONCAT("PopAgeSexCountry[",J$1,"]")),PopAgeSexCountry[MapRegion],TotPop[[#This Row],[Region]])+SUMIFS(INDIRECT(_xlfn.CONCAT("PopAgeSexRegion[",J$1,"]")),PopAgeSexRegion[MapRegion],TotPop[[#This Row],[Region]])</f>
        <v>18.452844967976066</v>
      </c>
      <c r="K28" s="9">
        <f ca="1">SUMIFS(INDIRECT(_xlfn.CONCAT("PopAgeSexCountry[",K$1,"]")),PopAgeSexCountry[MapRegion],TotPop[[#This Row],[Region]])+SUMIFS(INDIRECT(_xlfn.CONCAT("PopAgeSexRegion[",K$1,"]")),PopAgeSexRegion[MapRegion],TotPop[[#This Row],[Region]])</f>
        <v>18.575119657036971</v>
      </c>
    </row>
    <row r="29" spans="1:11" x14ac:dyDescent="0.2">
      <c r="A29" t="s">
        <v>140</v>
      </c>
      <c r="B29" t="s">
        <v>71</v>
      </c>
      <c r="C29" s="9">
        <f ca="1">SUMIFS(INDIRECT(_xlfn.CONCAT("PopAgeSexCountry[",C$1,"]")),PopAgeSexCountry[MapRegion],TotPop[[#This Row],[Region]])+SUMIFS(INDIRECT(_xlfn.CONCAT("PopAgeSexRegion[",C$1,"]")),PopAgeSexRegion[MapRegion],TotPop[[#This Row],[Region]])</f>
        <v>38.276659999999993</v>
      </c>
      <c r="D29" s="9">
        <f ca="1">SUMIFS(INDIRECT(_xlfn.CONCAT("PopAgeSexCountry[",D$1,"]")),PopAgeSexCountry[MapRegion],TotPop[[#This Row],[Region]])+SUMIFS(INDIRECT(_xlfn.CONCAT("PopAgeSexRegion[",D$1,"]")),PopAgeSexRegion[MapRegion],TotPop[[#This Row],[Region]])</f>
        <v>38.394801469645031</v>
      </c>
      <c r="E29" s="9">
        <f ca="1">SUMIFS(INDIRECT(_xlfn.CONCAT("PopAgeSexCountry[",E$1,"]")),PopAgeSexCountry[MapRegion],TotPop[[#This Row],[Region]])+SUMIFS(INDIRECT(_xlfn.CONCAT("PopAgeSexRegion[",E$1,"]")),PopAgeSexRegion[MapRegion],TotPop[[#This Row],[Region]])</f>
        <v>38.409532047572029</v>
      </c>
      <c r="F29" s="9">
        <f ca="1">SUMIFS(INDIRECT(_xlfn.CONCAT("PopAgeSexCountry[",F$1,"]")),PopAgeSexCountry[MapRegion],TotPop[[#This Row],[Region]])+SUMIFS(INDIRECT(_xlfn.CONCAT("PopAgeSexRegion[",F$1,"]")),PopAgeSexRegion[MapRegion],TotPop[[#This Row],[Region]])</f>
        <v>38.258660545408254</v>
      </c>
      <c r="G29" s="9">
        <f ca="1">SUMIFS(INDIRECT(_xlfn.CONCAT("PopAgeSexCountry[",G$1,"]")),PopAgeSexCountry[MapRegion],TotPop[[#This Row],[Region]])+SUMIFS(INDIRECT(_xlfn.CONCAT("PopAgeSexRegion[",G$1,"]")),PopAgeSexRegion[MapRegion],TotPop[[#This Row],[Region]])</f>
        <v>37.888693868409874</v>
      </c>
      <c r="H29" s="9">
        <f ca="1">SUMIFS(INDIRECT(_xlfn.CONCAT("PopAgeSexCountry[",H$1,"]")),PopAgeSexCountry[MapRegion],TotPop[[#This Row],[Region]])+SUMIFS(INDIRECT(_xlfn.CONCAT("PopAgeSexRegion[",H$1,"]")),PopAgeSexRegion[MapRegion],TotPop[[#This Row],[Region]])</f>
        <v>37.291509657695002</v>
      </c>
      <c r="I29" s="9">
        <f ca="1">SUMIFS(INDIRECT(_xlfn.CONCAT("PopAgeSexCountry[",I$1,"]")),PopAgeSexCountry[MapRegion],TotPop[[#This Row],[Region]])+SUMIFS(INDIRECT(_xlfn.CONCAT("PopAgeSexRegion[",I$1,"]")),PopAgeSexRegion[MapRegion],TotPop[[#This Row],[Region]])</f>
        <v>36.58571847165382</v>
      </c>
      <c r="J29" s="9">
        <f ca="1">SUMIFS(INDIRECT(_xlfn.CONCAT("PopAgeSexCountry[",J$1,"]")),PopAgeSexCountry[MapRegion],TotPop[[#This Row],[Region]])+SUMIFS(INDIRECT(_xlfn.CONCAT("PopAgeSexRegion[",J$1,"]")),PopAgeSexRegion[MapRegion],TotPop[[#This Row],[Region]])</f>
        <v>35.866934862436139</v>
      </c>
      <c r="K29" s="9">
        <f ca="1">SUMIFS(INDIRECT(_xlfn.CONCAT("PopAgeSexCountry[",K$1,"]")),PopAgeSexCountry[MapRegion],TotPop[[#This Row],[Region]])+SUMIFS(INDIRECT(_xlfn.CONCAT("PopAgeSexRegion[",K$1,"]")),PopAgeSexRegion[MapRegion],TotPop[[#This Row],[Region]])</f>
        <v>35.162884108218947</v>
      </c>
    </row>
    <row r="30" spans="1:11" x14ac:dyDescent="0.2">
      <c r="A30" t="s">
        <v>141</v>
      </c>
      <c r="B30" t="s">
        <v>71</v>
      </c>
      <c r="C30" s="9">
        <f ca="1">SUMIFS(INDIRECT(_xlfn.CONCAT("PopAgeSexCountry[",C$1,"]")),PopAgeSexCountry[MapRegion],TotPop[[#This Row],[Region]])+SUMIFS(INDIRECT(_xlfn.CONCAT("PopAgeSexRegion[",C$1,"]")),PopAgeSexRegion[MapRegion],TotPop[[#This Row],[Region]])</f>
        <v>10.675571999999997</v>
      </c>
      <c r="D30" s="9">
        <f ca="1">SUMIFS(INDIRECT(_xlfn.CONCAT("PopAgeSexCountry[",D$1,"]")),PopAgeSexCountry[MapRegion],TotPop[[#This Row],[Region]])+SUMIFS(INDIRECT(_xlfn.CONCAT("PopAgeSexRegion[",D$1,"]")),PopAgeSexRegion[MapRegion],TotPop[[#This Row],[Region]])</f>
        <v>10.804997165736719</v>
      </c>
      <c r="E30" s="9">
        <f ca="1">SUMIFS(INDIRECT(_xlfn.CONCAT("PopAgeSexCountry[",E$1,"]")),PopAgeSexCountry[MapRegion],TotPop[[#This Row],[Region]])+SUMIFS(INDIRECT(_xlfn.CONCAT("PopAgeSexRegion[",E$1,"]")),PopAgeSexRegion[MapRegion],TotPop[[#This Row],[Region]])</f>
        <v>10.90998740376374</v>
      </c>
      <c r="F30" s="9">
        <f ca="1">SUMIFS(INDIRECT(_xlfn.CONCAT("PopAgeSexCountry[",F$1,"]")),PopAgeSexCountry[MapRegion],TotPop[[#This Row],[Region]])+SUMIFS(INDIRECT(_xlfn.CONCAT("PopAgeSexRegion[",F$1,"]")),PopAgeSexRegion[MapRegion],TotPop[[#This Row],[Region]])</f>
        <v>10.999201995929401</v>
      </c>
      <c r="G30" s="9">
        <f ca="1">SUMIFS(INDIRECT(_xlfn.CONCAT("PopAgeSexCountry[",G$1,"]")),PopAgeSexCountry[MapRegion],TotPop[[#This Row],[Region]])+SUMIFS(INDIRECT(_xlfn.CONCAT("PopAgeSexRegion[",G$1,"]")),PopAgeSexRegion[MapRegion],TotPop[[#This Row],[Region]])</f>
        <v>11.08236081428822</v>
      </c>
      <c r="H30" s="9">
        <f ca="1">SUMIFS(INDIRECT(_xlfn.CONCAT("PopAgeSexCountry[",H$1,"]")),PopAgeSexCountry[MapRegion],TotPop[[#This Row],[Region]])+SUMIFS(INDIRECT(_xlfn.CONCAT("PopAgeSexRegion[",H$1,"]")),PopAgeSexRegion[MapRegion],TotPop[[#This Row],[Region]])</f>
        <v>11.163211121263192</v>
      </c>
      <c r="I30" s="9">
        <f ca="1">SUMIFS(INDIRECT(_xlfn.CONCAT("PopAgeSexCountry[",I$1,"]")),PopAgeSexCountry[MapRegion],TotPop[[#This Row],[Region]])+SUMIFS(INDIRECT(_xlfn.CONCAT("PopAgeSexRegion[",I$1,"]")),PopAgeSexRegion[MapRegion],TotPop[[#This Row],[Region]])</f>
        <v>11.233772006577144</v>
      </c>
      <c r="J30" s="9">
        <f ca="1">SUMIFS(INDIRECT(_xlfn.CONCAT("PopAgeSexCountry[",J$1,"]")),PopAgeSexCountry[MapRegion],TotPop[[#This Row],[Region]])+SUMIFS(INDIRECT(_xlfn.CONCAT("PopAgeSexRegion[",J$1,"]")),PopAgeSexRegion[MapRegion],TotPop[[#This Row],[Region]])</f>
        <v>11.283777889974139</v>
      </c>
      <c r="K30" s="9">
        <f ca="1">SUMIFS(INDIRECT(_xlfn.CONCAT("PopAgeSexCountry[",K$1,"]")),PopAgeSexCountry[MapRegion],TotPop[[#This Row],[Region]])+SUMIFS(INDIRECT(_xlfn.CONCAT("PopAgeSexRegion[",K$1,"]")),PopAgeSexRegion[MapRegion],TotPop[[#This Row],[Region]])</f>
        <v>11.30967216237619</v>
      </c>
    </row>
    <row r="31" spans="1:11" x14ac:dyDescent="0.2">
      <c r="A31" t="s">
        <v>142</v>
      </c>
      <c r="B31" t="s">
        <v>71</v>
      </c>
      <c r="C31" s="9">
        <f ca="1">SUMIFS(INDIRECT(_xlfn.CONCAT("PopAgeSexCountry[",C$1,"]")),PopAgeSexCountry[MapRegion],TotPop[[#This Row],[Region]])+SUMIFS(INDIRECT(_xlfn.CONCAT("PopAgeSexRegion[",C$1,"]")),PopAgeSexRegion[MapRegion],TotPop[[#This Row],[Region]])</f>
        <v>21.486371000000002</v>
      </c>
      <c r="D31" s="9">
        <f ca="1">SUMIFS(INDIRECT(_xlfn.CONCAT("PopAgeSexCountry[",D$1,"]")),PopAgeSexCountry[MapRegion],TotPop[[#This Row],[Region]])+SUMIFS(INDIRECT(_xlfn.CONCAT("PopAgeSexRegion[",D$1,"]")),PopAgeSexRegion[MapRegion],TotPop[[#This Row],[Region]])</f>
        <v>21.137197025799452</v>
      </c>
      <c r="E31" s="9">
        <f ca="1">SUMIFS(INDIRECT(_xlfn.CONCAT("PopAgeSexCountry[",E$1,"]")),PopAgeSexCountry[MapRegion],TotPop[[#This Row],[Region]])+SUMIFS(INDIRECT(_xlfn.CONCAT("PopAgeSexRegion[",E$1,"]")),PopAgeSexRegion[MapRegion],TotPop[[#This Row],[Region]])</f>
        <v>20.765849199529061</v>
      </c>
      <c r="F31" s="9">
        <f ca="1">SUMIFS(INDIRECT(_xlfn.CONCAT("PopAgeSexCountry[",F$1,"]")),PopAgeSexCountry[MapRegion],TotPop[[#This Row],[Region]])+SUMIFS(INDIRECT(_xlfn.CONCAT("PopAgeSexRegion[",F$1,"]")),PopAgeSexRegion[MapRegion],TotPop[[#This Row],[Region]])</f>
        <v>20.354654070992641</v>
      </c>
      <c r="G31" s="9">
        <f ca="1">SUMIFS(INDIRECT(_xlfn.CONCAT("PopAgeSexCountry[",G$1,"]")),PopAgeSexCountry[MapRegion],TotPop[[#This Row],[Region]])+SUMIFS(INDIRECT(_xlfn.CONCAT("PopAgeSexRegion[",G$1,"]")),PopAgeSexRegion[MapRegion],TotPop[[#This Row],[Region]])</f>
        <v>19.915203216773961</v>
      </c>
      <c r="H31" s="9">
        <f ca="1">SUMIFS(INDIRECT(_xlfn.CONCAT("PopAgeSexCountry[",H$1,"]")),PopAgeSexCountry[MapRegion],TotPop[[#This Row],[Region]])+SUMIFS(INDIRECT(_xlfn.CONCAT("PopAgeSexRegion[",H$1,"]")),PopAgeSexRegion[MapRegion],TotPop[[#This Row],[Region]])</f>
        <v>19.44475397960073</v>
      </c>
      <c r="I31" s="9">
        <f ca="1">SUMIFS(INDIRECT(_xlfn.CONCAT("PopAgeSexCountry[",I$1,"]")),PopAgeSexCountry[MapRegion],TotPop[[#This Row],[Region]])+SUMIFS(INDIRECT(_xlfn.CONCAT("PopAgeSexRegion[",I$1,"]")),PopAgeSexRegion[MapRegion],TotPop[[#This Row],[Region]])</f>
        <v>18.934698348648997</v>
      </c>
      <c r="J31" s="9">
        <f ca="1">SUMIFS(INDIRECT(_xlfn.CONCAT("PopAgeSexCountry[",J$1,"]")),PopAgeSexCountry[MapRegion],TotPop[[#This Row],[Region]])+SUMIFS(INDIRECT(_xlfn.CONCAT("PopAgeSexRegion[",J$1,"]")),PopAgeSexRegion[MapRegion],TotPop[[#This Row],[Region]])</f>
        <v>18.374868586398016</v>
      </c>
      <c r="K31" s="9">
        <f ca="1">SUMIFS(INDIRECT(_xlfn.CONCAT("PopAgeSexCountry[",K$1,"]")),PopAgeSexCountry[MapRegion],TotPop[[#This Row],[Region]])+SUMIFS(INDIRECT(_xlfn.CONCAT("PopAgeSexRegion[",K$1,"]")),PopAgeSexRegion[MapRegion],TotPop[[#This Row],[Region]])</f>
        <v>17.757120180607892</v>
      </c>
    </row>
    <row r="32" spans="1:11" x14ac:dyDescent="0.2">
      <c r="A32" t="s">
        <v>143</v>
      </c>
      <c r="B32" t="s">
        <v>71</v>
      </c>
      <c r="C32" s="9">
        <f ca="1">SUMIFS(INDIRECT(_xlfn.CONCAT("PopAgeSexCountry[",C$1,"]")),PopAgeSexCountry[MapRegion],TotPop[[#This Row],[Region]])+SUMIFS(INDIRECT(_xlfn.CONCAT("PopAgeSexRegion[",C$1,"]")),PopAgeSexRegion[MapRegion],TotPop[[#This Row],[Region]])</f>
        <v>5.4621190000000004</v>
      </c>
      <c r="D32" s="9">
        <f ca="1">SUMIFS(INDIRECT(_xlfn.CONCAT("PopAgeSexCountry[",D$1,"]")),PopAgeSexCountry[MapRegion],TotPop[[#This Row],[Region]])+SUMIFS(INDIRECT(_xlfn.CONCAT("PopAgeSexRegion[",D$1,"]")),PopAgeSexRegion[MapRegion],TotPop[[#This Row],[Region]])</f>
        <v>5.538593783725231</v>
      </c>
      <c r="E32" s="9">
        <f ca="1">SUMIFS(INDIRECT(_xlfn.CONCAT("PopAgeSexCountry[",E$1,"]")),PopAgeSexCountry[MapRegion],TotPop[[#This Row],[Region]])+SUMIFS(INDIRECT(_xlfn.CONCAT("PopAgeSexRegion[",E$1,"]")),PopAgeSexRegion[MapRegion],TotPop[[#This Row],[Region]])</f>
        <v>5.6067958338845276</v>
      </c>
      <c r="F32" s="9">
        <f ca="1">SUMIFS(INDIRECT(_xlfn.CONCAT("PopAgeSexCountry[",F$1,"]")),PopAgeSexCountry[MapRegion],TotPop[[#This Row],[Region]])+SUMIFS(INDIRECT(_xlfn.CONCAT("PopAgeSexRegion[",F$1,"]")),PopAgeSexRegion[MapRegion],TotPop[[#This Row],[Region]])</f>
        <v>5.6535898255657475</v>
      </c>
      <c r="G32" s="9">
        <f ca="1">SUMIFS(INDIRECT(_xlfn.CONCAT("PopAgeSexCountry[",G$1,"]")),PopAgeSexCountry[MapRegion],TotPop[[#This Row],[Region]])+SUMIFS(INDIRECT(_xlfn.CONCAT("PopAgeSexRegion[",G$1,"]")),PopAgeSexRegion[MapRegion],TotPop[[#This Row],[Region]])</f>
        <v>5.6687246342534507</v>
      </c>
      <c r="H32" s="9">
        <f ca="1">SUMIFS(INDIRECT(_xlfn.CONCAT("PopAgeSexCountry[",H$1,"]")),PopAgeSexCountry[MapRegion],TotPop[[#This Row],[Region]])+SUMIFS(INDIRECT(_xlfn.CONCAT("PopAgeSexRegion[",H$1,"]")),PopAgeSexRegion[MapRegion],TotPop[[#This Row],[Region]])</f>
        <v>5.6489766353301594</v>
      </c>
      <c r="I32" s="9">
        <f ca="1">SUMIFS(INDIRECT(_xlfn.CONCAT("PopAgeSexCountry[",I$1,"]")),PopAgeSexCountry[MapRegion],TotPop[[#This Row],[Region]])+SUMIFS(INDIRECT(_xlfn.CONCAT("PopAgeSexRegion[",I$1,"]")),PopAgeSexRegion[MapRegion],TotPop[[#This Row],[Region]])</f>
        <v>5.612733613608123</v>
      </c>
      <c r="J32" s="9">
        <f ca="1">SUMIFS(INDIRECT(_xlfn.CONCAT("PopAgeSexCountry[",J$1,"]")),PopAgeSexCountry[MapRegion],TotPop[[#This Row],[Region]])+SUMIFS(INDIRECT(_xlfn.CONCAT("PopAgeSexRegion[",J$1,"]")),PopAgeSexRegion[MapRegion],TotPop[[#This Row],[Region]])</f>
        <v>5.5728071113963313</v>
      </c>
      <c r="K32" s="9">
        <f ca="1">SUMIFS(INDIRECT(_xlfn.CONCAT("PopAgeSexCountry[",K$1,"]")),PopAgeSexCountry[MapRegion],TotPop[[#This Row],[Region]])+SUMIFS(INDIRECT(_xlfn.CONCAT("PopAgeSexRegion[",K$1,"]")),PopAgeSexRegion[MapRegion],TotPop[[#This Row],[Region]])</f>
        <v>5.5295696970784762</v>
      </c>
    </row>
    <row r="33" spans="1:11" x14ac:dyDescent="0.2">
      <c r="A33" t="s">
        <v>144</v>
      </c>
      <c r="B33" t="s">
        <v>71</v>
      </c>
      <c r="C33" s="9">
        <f ca="1">SUMIFS(INDIRECT(_xlfn.CONCAT("PopAgeSexCountry[",C$1,"]")),PopAgeSexCountry[MapRegion],TotPop[[#This Row],[Region]])+SUMIFS(INDIRECT(_xlfn.CONCAT("PopAgeSexRegion[",C$1,"]")),PopAgeSexRegion[MapRegion],TotPop[[#This Row],[Region]])</f>
        <v>2.0296799999999999</v>
      </c>
      <c r="D33" s="9">
        <f ca="1">SUMIFS(INDIRECT(_xlfn.CONCAT("PopAgeSexCountry[",D$1,"]")),PopAgeSexCountry[MapRegion],TotPop[[#This Row],[Region]])+SUMIFS(INDIRECT(_xlfn.CONCAT("PopAgeSexRegion[",D$1,"]")),PopAgeSexRegion[MapRegion],TotPop[[#This Row],[Region]])</f>
        <v>2.0654246500632287</v>
      </c>
      <c r="E33" s="9">
        <f ca="1">SUMIFS(INDIRECT(_xlfn.CONCAT("PopAgeSexCountry[",E$1,"]")),PopAgeSexCountry[MapRegion],TotPop[[#This Row],[Region]])+SUMIFS(INDIRECT(_xlfn.CONCAT("PopAgeSexRegion[",E$1,"]")),PopAgeSexRegion[MapRegion],TotPop[[#This Row],[Region]])</f>
        <v>2.0940622330633172</v>
      </c>
      <c r="F33" s="9">
        <f ca="1">SUMIFS(INDIRECT(_xlfn.CONCAT("PopAgeSexCountry[",F$1,"]")),PopAgeSexCountry[MapRegion],TotPop[[#This Row],[Region]])+SUMIFS(INDIRECT(_xlfn.CONCAT("PopAgeSexRegion[",F$1,"]")),PopAgeSexRegion[MapRegion],TotPop[[#This Row],[Region]])</f>
        <v>2.1167158688786558</v>
      </c>
      <c r="G33" s="9">
        <f ca="1">SUMIFS(INDIRECT(_xlfn.CONCAT("PopAgeSexCountry[",G$1,"]")),PopAgeSexCountry[MapRegion],TotPop[[#This Row],[Region]])+SUMIFS(INDIRECT(_xlfn.CONCAT("PopAgeSexRegion[",G$1,"]")),PopAgeSexRegion[MapRegion],TotPop[[#This Row],[Region]])</f>
        <v>2.1346621388561129</v>
      </c>
      <c r="H33" s="9">
        <f ca="1">SUMIFS(INDIRECT(_xlfn.CONCAT("PopAgeSexCountry[",H$1,"]")),PopAgeSexCountry[MapRegion],TotPop[[#This Row],[Region]])+SUMIFS(INDIRECT(_xlfn.CONCAT("PopAgeSexRegion[",H$1,"]")),PopAgeSexRegion[MapRegion],TotPop[[#This Row],[Region]])</f>
        <v>2.1504830754441029</v>
      </c>
      <c r="I33" s="9">
        <f ca="1">SUMIFS(INDIRECT(_xlfn.CONCAT("PopAgeSexCountry[",I$1,"]")),PopAgeSexCountry[MapRegion],TotPop[[#This Row],[Region]])+SUMIFS(INDIRECT(_xlfn.CONCAT("PopAgeSexRegion[",I$1,"]")),PopAgeSexRegion[MapRegion],TotPop[[#This Row],[Region]])</f>
        <v>2.1672108801280943</v>
      </c>
      <c r="J33" s="9">
        <f ca="1">SUMIFS(INDIRECT(_xlfn.CONCAT("PopAgeSexCountry[",J$1,"]")),PopAgeSexCountry[MapRegion],TotPop[[#This Row],[Region]])+SUMIFS(INDIRECT(_xlfn.CONCAT("PopAgeSexRegion[",J$1,"]")),PopAgeSexRegion[MapRegion],TotPop[[#This Row],[Region]])</f>
        <v>2.1840991729525729</v>
      </c>
      <c r="K33" s="9">
        <f ca="1">SUMIFS(INDIRECT(_xlfn.CONCAT("PopAgeSexCountry[",K$1,"]")),PopAgeSexCountry[MapRegion],TotPop[[#This Row],[Region]])+SUMIFS(INDIRECT(_xlfn.CONCAT("PopAgeSexRegion[",K$1,"]")),PopAgeSexRegion[MapRegion],TotPop[[#This Row],[Region]])</f>
        <v>2.1990544596758834</v>
      </c>
    </row>
    <row r="34" spans="1:11" x14ac:dyDescent="0.2">
      <c r="A34" t="s">
        <v>145</v>
      </c>
      <c r="B34" t="s">
        <v>71</v>
      </c>
      <c r="C34" s="9">
        <f ca="1">SUMIFS(INDIRECT(_xlfn.CONCAT("PopAgeSexCountry[",C$1,"]")),PopAgeSexCountry[MapRegion],TotPop[[#This Row],[Region]])+SUMIFS(INDIRECT(_xlfn.CONCAT("PopAgeSexRegion[",C$1,"]")),PopAgeSexRegion[MapRegion],TotPop[[#This Row],[Region]])</f>
        <v>9.3796846498169835</v>
      </c>
      <c r="D34" s="9">
        <f ca="1">SUMIFS(INDIRECT(_xlfn.CONCAT("PopAgeSexCountry[",D$1,"]")),PopAgeSexCountry[MapRegion],TotPop[[#This Row],[Region]])+SUMIFS(INDIRECT(_xlfn.CONCAT("PopAgeSexRegion[",D$1,"]")),PopAgeSexRegion[MapRegion],TotPop[[#This Row],[Region]])</f>
        <v>9.7755344635036714</v>
      </c>
      <c r="E34" s="9">
        <f ca="1">SUMIFS(INDIRECT(_xlfn.CONCAT("PopAgeSexCountry[",E$1,"]")),PopAgeSexCountry[MapRegion],TotPop[[#This Row],[Region]])+SUMIFS(INDIRECT(_xlfn.CONCAT("PopAgeSexRegion[",E$1,"]")),PopAgeSexRegion[MapRegion],TotPop[[#This Row],[Region]])</f>
        <v>10.185543144583885</v>
      </c>
      <c r="F34" s="9">
        <f ca="1">SUMIFS(INDIRECT(_xlfn.CONCAT("PopAgeSexCountry[",F$1,"]")),PopAgeSexCountry[MapRegion],TotPop[[#This Row],[Region]])+SUMIFS(INDIRECT(_xlfn.CONCAT("PopAgeSexRegion[",F$1,"]")),PopAgeSexRegion[MapRegion],TotPop[[#This Row],[Region]])</f>
        <v>10.60379038663854</v>
      </c>
      <c r="G34" s="9">
        <f ca="1">SUMIFS(INDIRECT(_xlfn.CONCAT("PopAgeSexCountry[",G$1,"]")),PopAgeSexCountry[MapRegion],TotPop[[#This Row],[Region]])+SUMIFS(INDIRECT(_xlfn.CONCAT("PopAgeSexRegion[",G$1,"]")),PopAgeSexRegion[MapRegion],TotPop[[#This Row],[Region]])</f>
        <v>10.98627760377085</v>
      </c>
      <c r="H34" s="9">
        <f ca="1">SUMIFS(INDIRECT(_xlfn.CONCAT("PopAgeSexCountry[",H$1,"]")),PopAgeSexCountry[MapRegion],TotPop[[#This Row],[Region]])+SUMIFS(INDIRECT(_xlfn.CONCAT("PopAgeSexRegion[",H$1,"]")),PopAgeSexRegion[MapRegion],TotPop[[#This Row],[Region]])</f>
        <v>11.340876088315669</v>
      </c>
      <c r="I34" s="9">
        <f ca="1">SUMIFS(INDIRECT(_xlfn.CONCAT("PopAgeSexCountry[",I$1,"]")),PopAgeSexCountry[MapRegion],TotPop[[#This Row],[Region]])+SUMIFS(INDIRECT(_xlfn.CONCAT("PopAgeSexRegion[",I$1,"]")),PopAgeSexRegion[MapRegion],TotPop[[#This Row],[Region]])</f>
        <v>11.705101767715075</v>
      </c>
      <c r="J34" s="9">
        <f ca="1">SUMIFS(INDIRECT(_xlfn.CONCAT("PopAgeSexCountry[",J$1,"]")),PopAgeSexCountry[MapRegion],TotPop[[#This Row],[Region]])+SUMIFS(INDIRECT(_xlfn.CONCAT("PopAgeSexRegion[",J$1,"]")),PopAgeSexRegion[MapRegion],TotPop[[#This Row],[Region]])</f>
        <v>12.097393162207508</v>
      </c>
      <c r="K34" s="9">
        <f ca="1">SUMIFS(INDIRECT(_xlfn.CONCAT("PopAgeSexCountry[",K$1,"]")),PopAgeSexCountry[MapRegion],TotPop[[#This Row],[Region]])+SUMIFS(INDIRECT(_xlfn.CONCAT("PopAgeSexRegion[",K$1,"]")),PopAgeSexRegion[MapRegion],TotPop[[#This Row],[Region]])</f>
        <v>12.511715901363365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6612-A01D-4DA5-A5D2-3269F98432E8}">
  <sheetPr>
    <tabColor theme="4"/>
  </sheetPr>
  <dimension ref="A1:K34"/>
  <sheetViews>
    <sheetView workbookViewId="0">
      <selection activeCell="M7" sqref="M7"/>
    </sheetView>
  </sheetViews>
  <sheetFormatPr defaultRowHeight="12.75" x14ac:dyDescent="0.2"/>
  <cols>
    <col min="2" max="2" width="12.140625" bestFit="1" customWidth="1"/>
    <col min="3" max="11" width="7.28515625" bestFit="1" customWidth="1"/>
    <col min="12" max="12" width="9.42578125" customWidth="1"/>
  </cols>
  <sheetData>
    <row r="1" spans="1:11" x14ac:dyDescent="0.2">
      <c r="A1" t="s">
        <v>169</v>
      </c>
      <c r="B1" t="s">
        <v>180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</row>
    <row r="2" spans="1:11" x14ac:dyDescent="0.2">
      <c r="A2" t="s">
        <v>159</v>
      </c>
      <c r="B2" t="s">
        <v>179</v>
      </c>
      <c r="C2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764367.18587112741</v>
      </c>
      <c r="D2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762365.20163691032</v>
      </c>
      <c r="E2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760544.54261489399</v>
      </c>
      <c r="F2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760676.90299819282</v>
      </c>
      <c r="G2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762018.27112221823</v>
      </c>
      <c r="H2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762789.70713011955</v>
      </c>
      <c r="I2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762341.37122747605</v>
      </c>
      <c r="J2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761296.37811710092</v>
      </c>
      <c r="K2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760257.39789077372</v>
      </c>
    </row>
    <row r="3" spans="1:11" x14ac:dyDescent="0.2">
      <c r="A3" t="s">
        <v>160</v>
      </c>
      <c r="B3" t="s">
        <v>179</v>
      </c>
      <c r="C3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761344.98482027429</v>
      </c>
      <c r="D3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761633.5431353742</v>
      </c>
      <c r="E3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761052.63420424506</v>
      </c>
      <c r="F3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760733.6875470588</v>
      </c>
      <c r="G3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760353.97607672424</v>
      </c>
      <c r="H3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759960.77129859407</v>
      </c>
      <c r="I3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759719.47491739132</v>
      </c>
      <c r="J3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759670.7707944666</v>
      </c>
      <c r="K3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759567.19953797071</v>
      </c>
    </row>
    <row r="4" spans="1:11" x14ac:dyDescent="0.2">
      <c r="A4" t="s">
        <v>161</v>
      </c>
      <c r="B4" t="s">
        <v>179</v>
      </c>
      <c r="C4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762347.81701486208</v>
      </c>
      <c r="D4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764771.13788115652</v>
      </c>
      <c r="E4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765687.37460149755</v>
      </c>
      <c r="F4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766764.56806640478</v>
      </c>
      <c r="G4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767835.11015709781</v>
      </c>
      <c r="H4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767953.63852300891</v>
      </c>
      <c r="I4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767554.79836908903</v>
      </c>
      <c r="J4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767116.09917798568</v>
      </c>
      <c r="K4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766808.16692504589</v>
      </c>
    </row>
    <row r="5" spans="1:11" x14ac:dyDescent="0.2">
      <c r="A5" t="s">
        <v>162</v>
      </c>
      <c r="B5" t="s">
        <v>179</v>
      </c>
      <c r="C5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753986.00962533953</v>
      </c>
      <c r="D5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757449.42739376356</v>
      </c>
      <c r="E5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759438.21052274655</v>
      </c>
      <c r="F5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760486.79282361525</v>
      </c>
      <c r="G5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761221.72396362887</v>
      </c>
      <c r="H5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761991.80078997172</v>
      </c>
      <c r="I5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762461.81697364361</v>
      </c>
      <c r="J5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762514.09752689896</v>
      </c>
      <c r="K5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762328.17073751439</v>
      </c>
    </row>
    <row r="6" spans="1:11" x14ac:dyDescent="0.2">
      <c r="A6" t="s">
        <v>163</v>
      </c>
      <c r="B6" t="s">
        <v>179</v>
      </c>
      <c r="C6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727579.62107013003</v>
      </c>
      <c r="D6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730724.62138721021</v>
      </c>
      <c r="E6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734624.57848567225</v>
      </c>
      <c r="F6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739172.43686272437</v>
      </c>
      <c r="G6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743282.66010153037</v>
      </c>
      <c r="H6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746578.0747391443</v>
      </c>
      <c r="I6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749281.00144944363</v>
      </c>
      <c r="J6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751776.05608328362</v>
      </c>
      <c r="K6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754097.58998015756</v>
      </c>
    </row>
    <row r="7" spans="1:11" x14ac:dyDescent="0.2">
      <c r="A7" t="s">
        <v>118</v>
      </c>
      <c r="B7" t="s">
        <v>179</v>
      </c>
      <c r="C7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770798.62850591773</v>
      </c>
      <c r="D7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768782.82905041205</v>
      </c>
      <c r="E7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766355.44606026274</v>
      </c>
      <c r="F7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764695.54022925021</v>
      </c>
      <c r="G7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763530.25156934839</v>
      </c>
      <c r="H7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762572.1522325743</v>
      </c>
      <c r="I7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761540.01152242976</v>
      </c>
      <c r="J7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760304.25292161049</v>
      </c>
      <c r="K7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758890.45773109293</v>
      </c>
    </row>
    <row r="8" spans="1:11" x14ac:dyDescent="0.2">
      <c r="A8" t="s">
        <v>119</v>
      </c>
      <c r="B8" t="s">
        <v>179</v>
      </c>
      <c r="C8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763007.36813981587</v>
      </c>
      <c r="D8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761237.91375098762</v>
      </c>
      <c r="E8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760402.17316484335</v>
      </c>
      <c r="F8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760420.85808290634</v>
      </c>
      <c r="G8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760395.65809289599</v>
      </c>
      <c r="H8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759889.26529901242</v>
      </c>
      <c r="I8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758939.85403128271</v>
      </c>
      <c r="J8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758056.85015710921</v>
      </c>
      <c r="K8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757524.97082579706</v>
      </c>
    </row>
    <row r="9" spans="1:11" x14ac:dyDescent="0.2">
      <c r="A9" t="s">
        <v>120</v>
      </c>
      <c r="B9" t="s">
        <v>179</v>
      </c>
      <c r="C9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769468.35397737916</v>
      </c>
      <c r="D9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765700.2864163192</v>
      </c>
      <c r="E9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764598.73727554234</v>
      </c>
      <c r="F9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765064.98118666443</v>
      </c>
      <c r="G9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765037.30623925058</v>
      </c>
      <c r="H9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763532.67583594518</v>
      </c>
      <c r="I9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761475.93557052361</v>
      </c>
      <c r="J9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760103.05875203037</v>
      </c>
      <c r="K9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759739.11692923319</v>
      </c>
    </row>
    <row r="10" spans="1:11" x14ac:dyDescent="0.2">
      <c r="A10" t="s">
        <v>121</v>
      </c>
      <c r="B10" t="s">
        <v>179</v>
      </c>
      <c r="C10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777388.03929154901</v>
      </c>
      <c r="D10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774738.03507732123</v>
      </c>
      <c r="E10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771848.05693475751</v>
      </c>
      <c r="F10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770923.88503097068</v>
      </c>
      <c r="G10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771035.24240859051</v>
      </c>
      <c r="H10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770738.21938568284</v>
      </c>
      <c r="I10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769299.40950574249</v>
      </c>
      <c r="J10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766893.10255066841</v>
      </c>
      <c r="K10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764420.20791908889</v>
      </c>
    </row>
    <row r="11" spans="1:11" x14ac:dyDescent="0.2">
      <c r="A11" t="s">
        <v>122</v>
      </c>
      <c r="B11" t="s">
        <v>179</v>
      </c>
      <c r="C11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772917.51965127117</v>
      </c>
      <c r="D11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767297.55078720895</v>
      </c>
      <c r="E11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764194.90889817674</v>
      </c>
      <c r="F11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763747.58709528937</v>
      </c>
      <c r="G11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764350.27610051911</v>
      </c>
      <c r="H11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764336.8064721378</v>
      </c>
      <c r="I11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762592.62556535995</v>
      </c>
      <c r="J11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759485.53039506404</v>
      </c>
      <c r="K11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757416.0086464677</v>
      </c>
    </row>
    <row r="12" spans="1:11" x14ac:dyDescent="0.2">
      <c r="A12" t="s">
        <v>123</v>
      </c>
      <c r="B12" t="s">
        <v>179</v>
      </c>
      <c r="C12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770452.1073148126</v>
      </c>
      <c r="D12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767913.31461526279</v>
      </c>
      <c r="E12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765514.12361320795</v>
      </c>
      <c r="F12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763734.27400747314</v>
      </c>
      <c r="G12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762315.37677162723</v>
      </c>
      <c r="H12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761082.5220436143</v>
      </c>
      <c r="I12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760498.66567821405</v>
      </c>
      <c r="J12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759942.95128066163</v>
      </c>
      <c r="K12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759182.28560047189</v>
      </c>
    </row>
    <row r="13" spans="1:11" x14ac:dyDescent="0.2">
      <c r="A13" t="s">
        <v>124</v>
      </c>
      <c r="B13" t="s">
        <v>179</v>
      </c>
      <c r="C13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762971.65434686188</v>
      </c>
      <c r="D13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763132.31567174662</v>
      </c>
      <c r="E13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761619.83237300871</v>
      </c>
      <c r="F13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759447.14564773685</v>
      </c>
      <c r="G13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757774.05756651517</v>
      </c>
      <c r="H13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757180.13314652129</v>
      </c>
      <c r="I13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757526.11673476745</v>
      </c>
      <c r="J13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758050.78535405791</v>
      </c>
      <c r="K13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758219.69199580257</v>
      </c>
    </row>
    <row r="14" spans="1:11" x14ac:dyDescent="0.2">
      <c r="A14" t="s">
        <v>125</v>
      </c>
      <c r="B14" t="s">
        <v>179</v>
      </c>
      <c r="C14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769078.02768969967</v>
      </c>
      <c r="D14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767057.03908321774</v>
      </c>
      <c r="E14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767511.85382756777</v>
      </c>
      <c r="F14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768719.98500778922</v>
      </c>
      <c r="G14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768003.43631912395</v>
      </c>
      <c r="H14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764807.27302751062</v>
      </c>
      <c r="I14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760764.48636588303</v>
      </c>
      <c r="J14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757623.27145594778</v>
      </c>
      <c r="K14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756413.93565418257</v>
      </c>
    </row>
    <row r="15" spans="1:11" x14ac:dyDescent="0.2">
      <c r="A15" t="s">
        <v>126</v>
      </c>
      <c r="B15" t="s">
        <v>179</v>
      </c>
      <c r="C15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762825.76718314295</v>
      </c>
      <c r="D15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757541.37428820343</v>
      </c>
      <c r="E15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755975.33722189348</v>
      </c>
      <c r="F15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758034.56899980223</v>
      </c>
      <c r="G15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761112.56789161067</v>
      </c>
      <c r="H15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761825.67414896411</v>
      </c>
      <c r="I15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759901.61563212064</v>
      </c>
      <c r="J15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757626.00401395082</v>
      </c>
      <c r="K15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756474.19789832213</v>
      </c>
    </row>
    <row r="16" spans="1:11" x14ac:dyDescent="0.2">
      <c r="A16" t="s">
        <v>127</v>
      </c>
      <c r="B16" t="s">
        <v>179</v>
      </c>
      <c r="C16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763593.5682848373</v>
      </c>
      <c r="D16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760858.05505913671</v>
      </c>
      <c r="E16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758412.23065157398</v>
      </c>
      <c r="F16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757231.94427430967</v>
      </c>
      <c r="G16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756855.17441309907</v>
      </c>
      <c r="H16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756973.10874674143</v>
      </c>
      <c r="I16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757033.7152167717</v>
      </c>
      <c r="J16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756497.72013883933</v>
      </c>
      <c r="K16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755849.12037124939</v>
      </c>
    </row>
    <row r="17" spans="1:11" x14ac:dyDescent="0.2">
      <c r="A17" t="s">
        <v>128</v>
      </c>
      <c r="B17" t="s">
        <v>179</v>
      </c>
      <c r="C17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759172.97612929891</v>
      </c>
      <c r="D17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757428.39362467278</v>
      </c>
      <c r="E17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756648.87054351601</v>
      </c>
      <c r="F17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756908.00907739985</v>
      </c>
      <c r="G17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757275.65524044971</v>
      </c>
      <c r="H17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757073.53496881307</v>
      </c>
      <c r="I17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756594.12425640109</v>
      </c>
      <c r="J17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756469.05206649052</v>
      </c>
      <c r="K17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756664.17750767071</v>
      </c>
    </row>
    <row r="18" spans="1:11" x14ac:dyDescent="0.2">
      <c r="A18" t="s">
        <v>129</v>
      </c>
      <c r="B18" t="s">
        <v>179</v>
      </c>
      <c r="C18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764356.7093330489</v>
      </c>
      <c r="D18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760270.86837958999</v>
      </c>
      <c r="E18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757709.69131099351</v>
      </c>
      <c r="F18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757561.48211827152</v>
      </c>
      <c r="G18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758589.27651022316</v>
      </c>
      <c r="H18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759166.032473578</v>
      </c>
      <c r="I18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758916.35712650488</v>
      </c>
      <c r="J18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758277.3482153964</v>
      </c>
      <c r="K18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757760.63414930785</v>
      </c>
    </row>
    <row r="19" spans="1:11" x14ac:dyDescent="0.2">
      <c r="A19" t="s">
        <v>130</v>
      </c>
      <c r="B19" t="s">
        <v>179</v>
      </c>
      <c r="C19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768890.46221499017</v>
      </c>
      <c r="D19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766095.63375025848</v>
      </c>
      <c r="E19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765164.72862660652</v>
      </c>
      <c r="F19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765167.4608862513</v>
      </c>
      <c r="G19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764635.71755009319</v>
      </c>
      <c r="H19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762874.97510879906</v>
      </c>
      <c r="I19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760768.31592833926</v>
      </c>
      <c r="J19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759226.48819653271</v>
      </c>
      <c r="K19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758782.66874194331</v>
      </c>
    </row>
    <row r="20" spans="1:11" x14ac:dyDescent="0.2">
      <c r="A20" t="s">
        <v>131</v>
      </c>
      <c r="B20" t="s">
        <v>179</v>
      </c>
      <c r="C20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768386.77678030042</v>
      </c>
      <c r="D20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766472.99042171496</v>
      </c>
      <c r="E20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764980.85566978459</v>
      </c>
      <c r="F20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764251.29302716162</v>
      </c>
      <c r="G20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764102.50197728549</v>
      </c>
      <c r="H20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763656.73309609143</v>
      </c>
      <c r="I20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762537.46999008302</v>
      </c>
      <c r="J20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761041.35570782714</v>
      </c>
      <c r="K20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759869.7042539696</v>
      </c>
    </row>
    <row r="21" spans="1:11" x14ac:dyDescent="0.2">
      <c r="A21" t="s">
        <v>132</v>
      </c>
      <c r="B21" t="s">
        <v>179</v>
      </c>
      <c r="C21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768290.64384801371</v>
      </c>
      <c r="D21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768394.58630530117</v>
      </c>
      <c r="E21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767481.81003158703</v>
      </c>
      <c r="F21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766104.88766824396</v>
      </c>
      <c r="G21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764559.5885236233</v>
      </c>
      <c r="H21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763082.43783363875</v>
      </c>
      <c r="I21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761607.6878763045</v>
      </c>
      <c r="J21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760108.23165965581</v>
      </c>
      <c r="K21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759143.54030339839</v>
      </c>
    </row>
    <row r="22" spans="1:11" x14ac:dyDescent="0.2">
      <c r="A22" t="s">
        <v>133</v>
      </c>
      <c r="B22" t="s">
        <v>179</v>
      </c>
      <c r="C22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759713.26517371752</v>
      </c>
      <c r="D22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757390.26756688184</v>
      </c>
      <c r="E22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758481.3295932872</v>
      </c>
      <c r="F22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761359.65051679977</v>
      </c>
      <c r="G22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763122.55662790395</v>
      </c>
      <c r="H22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762504.63457090035</v>
      </c>
      <c r="I22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760680.39925776236</v>
      </c>
      <c r="J22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758964.38924983528</v>
      </c>
      <c r="K22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758421.21407149127</v>
      </c>
    </row>
    <row r="23" spans="1:11" x14ac:dyDescent="0.2">
      <c r="A23" t="s">
        <v>134</v>
      </c>
      <c r="B23" t="s">
        <v>179</v>
      </c>
      <c r="C23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766956.88510918966</v>
      </c>
      <c r="D23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766041.27836860972</v>
      </c>
      <c r="E23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765348.57115469687</v>
      </c>
      <c r="F23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764714.78325111931</v>
      </c>
      <c r="G23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762952.89557471254</v>
      </c>
      <c r="H23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760633.50802137994</v>
      </c>
      <c r="I23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758700.41158533271</v>
      </c>
      <c r="J23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757729.01395801292</v>
      </c>
      <c r="K23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757625.75320368493</v>
      </c>
    </row>
    <row r="24" spans="1:11" x14ac:dyDescent="0.2">
      <c r="A24" t="s">
        <v>135</v>
      </c>
      <c r="B24" t="s">
        <v>179</v>
      </c>
      <c r="C24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769997.79234092031</v>
      </c>
      <c r="D24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763620.25230259635</v>
      </c>
      <c r="E24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758667.19386781775</v>
      </c>
      <c r="F24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757234.97839063313</v>
      </c>
      <c r="G24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758855.03087012412</v>
      </c>
      <c r="H24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760638.41064992466</v>
      </c>
      <c r="I24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760097.90967189788</v>
      </c>
      <c r="J24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757807.91546952073</v>
      </c>
      <c r="K24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755437.15281076485</v>
      </c>
    </row>
    <row r="25" spans="1:11" x14ac:dyDescent="0.2">
      <c r="A25" t="s">
        <v>136</v>
      </c>
      <c r="B25" t="s">
        <v>179</v>
      </c>
      <c r="C25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768138.12962116278</v>
      </c>
      <c r="D25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767905.66882026475</v>
      </c>
      <c r="E25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767078.60434114968</v>
      </c>
      <c r="F25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766102.16523326118</v>
      </c>
      <c r="G25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764625.12833176577</v>
      </c>
      <c r="H25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763081.62534159608</v>
      </c>
      <c r="I25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762086.16006319353</v>
      </c>
      <c r="J25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761252.88956205442</v>
      </c>
      <c r="K25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760479.48407434311</v>
      </c>
    </row>
    <row r="26" spans="1:11" x14ac:dyDescent="0.2">
      <c r="A26" t="s">
        <v>137</v>
      </c>
      <c r="B26" t="s">
        <v>179</v>
      </c>
      <c r="C26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767604.11179098254</v>
      </c>
      <c r="D26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765675.33334920451</v>
      </c>
      <c r="E26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764421.71636060288</v>
      </c>
      <c r="F26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764366.88082126051</v>
      </c>
      <c r="G26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763908.76782787556</v>
      </c>
      <c r="H26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762143.21275275608</v>
      </c>
      <c r="I26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759982.22289380862</v>
      </c>
      <c r="J26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758529.78789941827</v>
      </c>
      <c r="K26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757633.3898547336</v>
      </c>
    </row>
    <row r="27" spans="1:11" x14ac:dyDescent="0.2">
      <c r="A27" t="s">
        <v>138</v>
      </c>
      <c r="B27" t="s">
        <v>179</v>
      </c>
      <c r="C27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775400.40383728803</v>
      </c>
      <c r="D27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772235.81366618059</v>
      </c>
      <c r="E27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768556.25578886084</v>
      </c>
      <c r="F27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765843.06925515889</v>
      </c>
      <c r="G27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764601.18589716312</v>
      </c>
      <c r="H27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764191.04989698424</v>
      </c>
      <c r="I27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763568.44280173001</v>
      </c>
      <c r="J27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762294.46110765671</v>
      </c>
      <c r="K27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760789.66061198339</v>
      </c>
    </row>
    <row r="28" spans="1:11" x14ac:dyDescent="0.2">
      <c r="A28" t="s">
        <v>139</v>
      </c>
      <c r="B28" t="s">
        <v>179</v>
      </c>
      <c r="C28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764638.21699022455</v>
      </c>
      <c r="D28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764574.76827689866</v>
      </c>
      <c r="E28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763417.594399911</v>
      </c>
      <c r="F28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761720.50424921443</v>
      </c>
      <c r="G28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760133.39572632813</v>
      </c>
      <c r="H28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759254.72567944962</v>
      </c>
      <c r="I28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759148.463834033</v>
      </c>
      <c r="J28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759577.40312317677</v>
      </c>
      <c r="K28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759791.0615084708</v>
      </c>
    </row>
    <row r="29" spans="1:11" x14ac:dyDescent="0.2">
      <c r="A29" t="s">
        <v>140</v>
      </c>
      <c r="B29" t="s">
        <v>179</v>
      </c>
      <c r="C29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773233.24933784746</v>
      </c>
      <c r="D29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768289.65112252429</v>
      </c>
      <c r="E29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764790.843490817</v>
      </c>
      <c r="F29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763650.72547709546</v>
      </c>
      <c r="G29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764234.18427490082</v>
      </c>
      <c r="H29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764752.40151192015</v>
      </c>
      <c r="I29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763570.27922477899</v>
      </c>
      <c r="J29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760835.62659698573</v>
      </c>
      <c r="K29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757956.70922971761</v>
      </c>
    </row>
    <row r="30" spans="1:11" x14ac:dyDescent="0.2">
      <c r="A30" t="s">
        <v>141</v>
      </c>
      <c r="B30" t="s">
        <v>179</v>
      </c>
      <c r="C30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767362.12927981734</v>
      </c>
      <c r="D30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766989.40107148502</v>
      </c>
      <c r="E30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767003.91112941015</v>
      </c>
      <c r="F30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766171.69301926426</v>
      </c>
      <c r="G30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764178.12941546983</v>
      </c>
      <c r="H30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761833.5881027577</v>
      </c>
      <c r="I30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759651.18660618796</v>
      </c>
      <c r="J30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758024.05136017234</v>
      </c>
      <c r="K30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756975.04591471527</v>
      </c>
    </row>
    <row r="31" spans="1:11" x14ac:dyDescent="0.2">
      <c r="A31" t="s">
        <v>142</v>
      </c>
      <c r="B31" t="s">
        <v>179</v>
      </c>
      <c r="C31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772706.57020675996</v>
      </c>
      <c r="D31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770559.72834321123</v>
      </c>
      <c r="E31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769104.74815309327</v>
      </c>
      <c r="F31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767970.17496769503</v>
      </c>
      <c r="G31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766918.76193246909</v>
      </c>
      <c r="H31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764525.15389665088</v>
      </c>
      <c r="I31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762086.68900585989</v>
      </c>
      <c r="J31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760303.58717112802</v>
      </c>
      <c r="K31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759380.46178576478</v>
      </c>
    </row>
    <row r="32" spans="1:11" x14ac:dyDescent="0.2">
      <c r="A32" t="s">
        <v>143</v>
      </c>
      <c r="B32" t="s">
        <v>179</v>
      </c>
      <c r="C32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776073.49550604797</v>
      </c>
      <c r="D32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770935.24897399906</v>
      </c>
      <c r="E32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767141.92985276901</v>
      </c>
      <c r="F32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765609.9780926354</v>
      </c>
      <c r="G32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765685.21713674825</v>
      </c>
      <c r="H32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765992.46506042499</v>
      </c>
      <c r="I32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764531.04957331659</v>
      </c>
      <c r="J32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761605.53220953315</v>
      </c>
      <c r="K32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758761.78439877345</v>
      </c>
    </row>
    <row r="33" spans="1:11" x14ac:dyDescent="0.2">
      <c r="A33" t="s">
        <v>144</v>
      </c>
      <c r="B33" t="s">
        <v>179</v>
      </c>
      <c r="C33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771418.37176303659</v>
      </c>
      <c r="D33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765393.87599270383</v>
      </c>
      <c r="E33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762497.71217925067</v>
      </c>
      <c r="F33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762278.89623287914</v>
      </c>
      <c r="G33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763022.89345135074</v>
      </c>
      <c r="H33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762848.2641595985</v>
      </c>
      <c r="I33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761126.10034265846</v>
      </c>
      <c r="J33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758958.8950037976</v>
      </c>
      <c r="K33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757672.23760534148</v>
      </c>
    </row>
    <row r="34" spans="1:11" x14ac:dyDescent="0.2">
      <c r="A34" t="s">
        <v>145</v>
      </c>
      <c r="B34" t="s">
        <v>179</v>
      </c>
      <c r="C34" s="10">
        <f ca="1">365*(SUMIFS(INDIRECT(_xlfn.CONCAT("PopAgeSexCountry[MDER",C$1,"]")),PopAgeSexCountry[MapRegion],Table9[[#This Row],[Region]])+SUMIFS(INDIRECT(_xlfn.CONCAT("PopAgeSexRegion[MDER",C$1,"]")),PopAgeSexRegion[MapRegion],Table9[[#This Row],[Region]]))/SUMIFS(INDIRECT(_xlfn.CONCAT("TotPop[",C$1,"]")),TotPop[Region],Table9[[#This Row],[Region]])</f>
        <v>764962.18718118803</v>
      </c>
      <c r="D34" s="10">
        <f ca="1">365*(SUMIFS(INDIRECT(_xlfn.CONCAT("PopAgeSexCountry[MDER",D$1,"]")),PopAgeSexCountry[MapRegion],Table9[[#This Row],[Region]])+SUMIFS(INDIRECT(_xlfn.CONCAT("PopAgeSexRegion[MDER",D$1,"]")),PopAgeSexRegion[MapRegion],Table9[[#This Row],[Region]]))/SUMIFS(INDIRECT(_xlfn.CONCAT("TotPop[",D$1,"]")),TotPop[Region],Table9[[#This Row],[Region]])</f>
        <v>761157.80664524355</v>
      </c>
      <c r="E34" s="10">
        <f ca="1">365*(SUMIFS(INDIRECT(_xlfn.CONCAT("PopAgeSexCountry[MDER",E$1,"]")),PopAgeSexCountry[MapRegion],Table9[[#This Row],[Region]])+SUMIFS(INDIRECT(_xlfn.CONCAT("PopAgeSexRegion[MDER",E$1,"]")),PopAgeSexRegion[MapRegion],Table9[[#This Row],[Region]]))/SUMIFS(INDIRECT(_xlfn.CONCAT("TotPop[",E$1,"]")),TotPop[Region],Table9[[#This Row],[Region]])</f>
        <v>757812.33332837629</v>
      </c>
      <c r="F34" s="10">
        <f ca="1">365*(SUMIFS(INDIRECT(_xlfn.CONCAT("PopAgeSexCountry[MDER",F$1,"]")),PopAgeSexCountry[MapRegion],Table9[[#This Row],[Region]])+SUMIFS(INDIRECT(_xlfn.CONCAT("PopAgeSexRegion[MDER",F$1,"]")),PopAgeSexRegion[MapRegion],Table9[[#This Row],[Region]]))/SUMIFS(INDIRECT(_xlfn.CONCAT("TotPop[",F$1,"]")),TotPop[Region],Table9[[#This Row],[Region]])</f>
        <v>757591.07216335624</v>
      </c>
      <c r="G34" s="10">
        <f ca="1">365*(SUMIFS(INDIRECT(_xlfn.CONCAT("PopAgeSexCountry[MDER",G$1,"]")),PopAgeSexCountry[MapRegion],Table9[[#This Row],[Region]])+SUMIFS(INDIRECT(_xlfn.CONCAT("PopAgeSexRegion[MDER",G$1,"]")),PopAgeSexRegion[MapRegion],Table9[[#This Row],[Region]]))/SUMIFS(INDIRECT(_xlfn.CONCAT("TotPop[",G$1,"]")),TotPop[Region],Table9[[#This Row],[Region]])</f>
        <v>759388.71034834906</v>
      </c>
      <c r="H34" s="10">
        <f ca="1">365*(SUMIFS(INDIRECT(_xlfn.CONCAT("PopAgeSexCountry[MDER",H$1,"]")),PopAgeSexCountry[MapRegion],Table9[[#This Row],[Region]])+SUMIFS(INDIRECT(_xlfn.CONCAT("PopAgeSexRegion[MDER",H$1,"]")),PopAgeSexRegion[MapRegion],Table9[[#This Row],[Region]]))/SUMIFS(INDIRECT(_xlfn.CONCAT("TotPop[",H$1,"]")),TotPop[Region],Table9[[#This Row],[Region]])</f>
        <v>760828.11202148569</v>
      </c>
      <c r="I34" s="10">
        <f ca="1">365*(SUMIFS(INDIRECT(_xlfn.CONCAT("PopAgeSexCountry[MDER",I$1,"]")),PopAgeSexCountry[MapRegion],Table9[[#This Row],[Region]])+SUMIFS(INDIRECT(_xlfn.CONCAT("PopAgeSexRegion[MDER",I$1,"]")),PopAgeSexRegion[MapRegion],Table9[[#This Row],[Region]]))/SUMIFS(INDIRECT(_xlfn.CONCAT("TotPop[",I$1,"]")),TotPop[Region],Table9[[#This Row],[Region]])</f>
        <v>760429.54903711705</v>
      </c>
      <c r="J34" s="10">
        <f ca="1">365*(SUMIFS(INDIRECT(_xlfn.CONCAT("PopAgeSexCountry[MDER",J$1,"]")),PopAgeSexCountry[MapRegion],Table9[[#This Row],[Region]])+SUMIFS(INDIRECT(_xlfn.CONCAT("PopAgeSexRegion[MDER",J$1,"]")),PopAgeSexRegion[MapRegion],Table9[[#This Row],[Region]]))/SUMIFS(INDIRECT(_xlfn.CONCAT("TotPop[",J$1,"]")),TotPop[Region],Table9[[#This Row],[Region]])</f>
        <v>758995.03695393726</v>
      </c>
      <c r="K34" s="10">
        <f ca="1">365*(SUMIFS(INDIRECT(_xlfn.CONCAT("PopAgeSexCountry[MDER",K$1,"]")),PopAgeSexCountry[MapRegion],Table9[[#This Row],[Region]])+SUMIFS(INDIRECT(_xlfn.CONCAT("PopAgeSexRegion[MDER",K$1,"]")),PopAgeSexRegion[MapRegion],Table9[[#This Row],[Region]]))/SUMIFS(INDIRECT(_xlfn.CONCAT("TotPop[",K$1,"]")),TotPop[Region],Table9[[#This Row],[Region]])</f>
        <v>757770.9221116394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H37"/>
  <sheetViews>
    <sheetView zoomScale="71" zoomScaleNormal="71" workbookViewId="0">
      <selection activeCell="J23" sqref="J23"/>
    </sheetView>
  </sheetViews>
  <sheetFormatPr defaultColWidth="11.5703125" defaultRowHeight="12.75" x14ac:dyDescent="0.2"/>
  <cols>
    <col min="2" max="2" width="7.28515625" customWidth="1"/>
    <col min="3" max="3" width="9" customWidth="1"/>
    <col min="6" max="6" width="7.140625" customWidth="1"/>
    <col min="7" max="7" width="9.7109375" customWidth="1"/>
    <col min="8" max="8" width="9" customWidth="1"/>
  </cols>
  <sheetData>
    <row r="1" spans="1:8" ht="23.85" customHeight="1" x14ac:dyDescent="0.2">
      <c r="A1" s="11" t="s">
        <v>2</v>
      </c>
      <c r="B1" s="11"/>
      <c r="C1" s="11"/>
      <c r="F1" s="11" t="s">
        <v>3</v>
      </c>
      <c r="G1" s="11"/>
      <c r="H1" s="11"/>
    </row>
    <row r="2" spans="1:8" x14ac:dyDescent="0.2">
      <c r="A2" t="s">
        <v>4</v>
      </c>
      <c r="B2" s="2" t="s">
        <v>5</v>
      </c>
      <c r="C2" s="2" t="s">
        <v>6</v>
      </c>
      <c r="F2" s="3" t="s">
        <v>7</v>
      </c>
      <c r="G2" s="2" t="s">
        <v>5</v>
      </c>
      <c r="H2" s="2" t="s">
        <v>6</v>
      </c>
    </row>
    <row r="3" spans="1:8" x14ac:dyDescent="0.2">
      <c r="A3" s="2" t="s">
        <v>8</v>
      </c>
      <c r="B3" s="2">
        <v>600</v>
      </c>
      <c r="C3" s="2">
        <v>600</v>
      </c>
      <c r="F3" s="2" t="s">
        <v>9</v>
      </c>
      <c r="G3" s="2">
        <f>AVERAGE(B3:B7)</f>
        <v>1040</v>
      </c>
      <c r="H3" s="2">
        <f>AVERAGE(C3:C7)</f>
        <v>1000</v>
      </c>
    </row>
    <row r="4" spans="1:8" x14ac:dyDescent="0.2">
      <c r="A4" s="2" t="s">
        <v>10</v>
      </c>
      <c r="B4" s="2">
        <v>800</v>
      </c>
      <c r="C4" s="2">
        <v>800</v>
      </c>
      <c r="F4" s="2" t="s">
        <v>11</v>
      </c>
      <c r="G4" s="2">
        <f>AVERAGE(B8:B12)</f>
        <v>1600</v>
      </c>
      <c r="H4" s="2">
        <f>AVERAGE(C8:C12)</f>
        <v>1520</v>
      </c>
    </row>
    <row r="5" spans="1:8" x14ac:dyDescent="0.2">
      <c r="A5" s="2" t="s">
        <v>12</v>
      </c>
      <c r="B5" s="2">
        <v>1000</v>
      </c>
      <c r="C5" s="2">
        <v>1000</v>
      </c>
      <c r="F5" s="2" t="s">
        <v>13</v>
      </c>
      <c r="G5" s="2">
        <f>AVERAGE(B13:B17)</f>
        <v>2120</v>
      </c>
      <c r="H5" s="2">
        <f>AVERAGE(C13:C17)</f>
        <v>1920</v>
      </c>
    </row>
    <row r="6" spans="1:8" x14ac:dyDescent="0.2">
      <c r="A6" s="2" t="s">
        <v>14</v>
      </c>
      <c r="B6" s="2">
        <v>1400</v>
      </c>
      <c r="C6" s="2">
        <v>1200</v>
      </c>
      <c r="F6" s="2" t="s">
        <v>15</v>
      </c>
      <c r="G6" s="2">
        <f>AVERAGE(B18:B22)</f>
        <v>2760</v>
      </c>
      <c r="H6" s="2">
        <f>AVERAGE(C18:C22)</f>
        <v>2040</v>
      </c>
    </row>
    <row r="7" spans="1:8" x14ac:dyDescent="0.2">
      <c r="A7" s="2" t="s">
        <v>16</v>
      </c>
      <c r="B7" s="2">
        <v>1400</v>
      </c>
      <c r="C7" s="2">
        <v>1400</v>
      </c>
      <c r="F7" s="2" t="s">
        <v>17</v>
      </c>
      <c r="G7" s="2">
        <f t="shared" ref="G7:G18" si="0">(B22+4*B23)/5</f>
        <v>2800</v>
      </c>
      <c r="H7" s="2">
        <f t="shared" ref="H7:H18" si="1">(C22+4*C23)/5</f>
        <v>2200</v>
      </c>
    </row>
    <row r="8" spans="1:8" x14ac:dyDescent="0.2">
      <c r="A8" s="2" t="s">
        <v>18</v>
      </c>
      <c r="B8" s="2">
        <v>1400</v>
      </c>
      <c r="C8" s="2">
        <v>1400</v>
      </c>
      <c r="F8" s="2" t="s">
        <v>19</v>
      </c>
      <c r="G8" s="2">
        <f t="shared" si="0"/>
        <v>2640</v>
      </c>
      <c r="H8" s="2">
        <f t="shared" si="1"/>
        <v>2040</v>
      </c>
    </row>
    <row r="9" spans="1:8" x14ac:dyDescent="0.2">
      <c r="A9" s="2" t="s">
        <v>20</v>
      </c>
      <c r="B9" s="2">
        <v>1600</v>
      </c>
      <c r="C9" s="2">
        <v>1400</v>
      </c>
      <c r="F9" s="2" t="s">
        <v>21</v>
      </c>
      <c r="G9" s="2">
        <f t="shared" si="0"/>
        <v>2600</v>
      </c>
      <c r="H9" s="2">
        <f t="shared" si="1"/>
        <v>2000</v>
      </c>
    </row>
    <row r="10" spans="1:8" x14ac:dyDescent="0.2">
      <c r="A10" s="2" t="s">
        <v>22</v>
      </c>
      <c r="B10" s="2">
        <v>1600</v>
      </c>
      <c r="C10" s="2">
        <v>1600</v>
      </c>
      <c r="F10" s="2" t="s">
        <v>23</v>
      </c>
      <c r="G10" s="2">
        <f t="shared" si="0"/>
        <v>2600</v>
      </c>
      <c r="H10" s="2">
        <f t="shared" si="1"/>
        <v>2000</v>
      </c>
    </row>
    <row r="11" spans="1:8" x14ac:dyDescent="0.2">
      <c r="A11" s="2" t="s">
        <v>24</v>
      </c>
      <c r="B11" s="2">
        <v>1600</v>
      </c>
      <c r="C11" s="2">
        <v>1600</v>
      </c>
      <c r="F11" s="2" t="s">
        <v>25</v>
      </c>
      <c r="G11" s="2">
        <f t="shared" si="0"/>
        <v>2600</v>
      </c>
      <c r="H11" s="2">
        <f t="shared" si="1"/>
        <v>2000</v>
      </c>
    </row>
    <row r="12" spans="1:8" x14ac:dyDescent="0.2">
      <c r="A12" s="2" t="s">
        <v>26</v>
      </c>
      <c r="B12" s="2">
        <v>1800</v>
      </c>
      <c r="C12" s="2">
        <v>1600</v>
      </c>
      <c r="F12" s="2" t="s">
        <v>27</v>
      </c>
      <c r="G12" s="2">
        <f t="shared" si="0"/>
        <v>2440</v>
      </c>
      <c r="H12" s="2">
        <f t="shared" si="1"/>
        <v>2000</v>
      </c>
    </row>
    <row r="13" spans="1:8" x14ac:dyDescent="0.2">
      <c r="A13" s="2" t="s">
        <v>28</v>
      </c>
      <c r="B13" s="2">
        <v>1800</v>
      </c>
      <c r="C13" s="2">
        <v>1800</v>
      </c>
      <c r="F13" s="2" t="s">
        <v>29</v>
      </c>
      <c r="G13" s="2">
        <f t="shared" si="0"/>
        <v>2400</v>
      </c>
      <c r="H13" s="2">
        <f t="shared" si="1"/>
        <v>1840</v>
      </c>
    </row>
    <row r="14" spans="1:8" x14ac:dyDescent="0.2">
      <c r="A14" s="2" t="s">
        <v>30</v>
      </c>
      <c r="B14" s="2">
        <v>2000</v>
      </c>
      <c r="C14" s="2">
        <v>1800</v>
      </c>
      <c r="F14" s="2" t="s">
        <v>31</v>
      </c>
      <c r="G14" s="2">
        <f t="shared" si="0"/>
        <v>2400</v>
      </c>
      <c r="H14" s="2">
        <f t="shared" si="1"/>
        <v>1800</v>
      </c>
    </row>
    <row r="15" spans="1:8" x14ac:dyDescent="0.2">
      <c r="A15" s="2" t="s">
        <v>32</v>
      </c>
      <c r="B15" s="2">
        <v>2200</v>
      </c>
      <c r="C15" s="2">
        <v>2000</v>
      </c>
      <c r="F15" s="2" t="s">
        <v>33</v>
      </c>
      <c r="G15" s="2">
        <f t="shared" si="0"/>
        <v>2400</v>
      </c>
      <c r="H15" s="2">
        <f t="shared" si="1"/>
        <v>1800</v>
      </c>
    </row>
    <row r="16" spans="1:8" x14ac:dyDescent="0.2">
      <c r="A16" s="2" t="s">
        <v>34</v>
      </c>
      <c r="B16" s="2">
        <v>2200</v>
      </c>
      <c r="C16" s="2">
        <v>2000</v>
      </c>
      <c r="F16" s="2" t="s">
        <v>35</v>
      </c>
      <c r="G16" s="2">
        <f t="shared" si="0"/>
        <v>2240</v>
      </c>
      <c r="H16" s="2">
        <f t="shared" si="1"/>
        <v>1800</v>
      </c>
    </row>
    <row r="17" spans="1:8" x14ac:dyDescent="0.2">
      <c r="A17" s="2" t="s">
        <v>36</v>
      </c>
      <c r="B17" s="2">
        <v>2400</v>
      </c>
      <c r="C17" s="2">
        <v>2000</v>
      </c>
      <c r="F17" s="2" t="s">
        <v>37</v>
      </c>
      <c r="G17" s="2">
        <f t="shared" si="0"/>
        <v>2200</v>
      </c>
      <c r="H17" s="2">
        <f t="shared" si="1"/>
        <v>1800</v>
      </c>
    </row>
    <row r="18" spans="1:8" x14ac:dyDescent="0.2">
      <c r="A18" s="2" t="s">
        <v>38</v>
      </c>
      <c r="B18" s="2">
        <v>2600</v>
      </c>
      <c r="C18" s="2">
        <v>2000</v>
      </c>
      <c r="F18" s="2" t="s">
        <v>39</v>
      </c>
      <c r="G18" s="2">
        <f t="shared" si="0"/>
        <v>2200</v>
      </c>
      <c r="H18" s="2">
        <f t="shared" si="1"/>
        <v>1800</v>
      </c>
    </row>
    <row r="19" spans="1:8" x14ac:dyDescent="0.2">
      <c r="A19" s="2" t="s">
        <v>40</v>
      </c>
      <c r="B19" s="2">
        <v>2800</v>
      </c>
      <c r="C19" s="2">
        <v>2000</v>
      </c>
      <c r="F19" s="2" t="s">
        <v>41</v>
      </c>
      <c r="G19" s="2">
        <f t="shared" ref="G19:H23" si="2">B$34</f>
        <v>2200</v>
      </c>
      <c r="H19" s="2">
        <f t="shared" si="2"/>
        <v>1800</v>
      </c>
    </row>
    <row r="20" spans="1:8" x14ac:dyDescent="0.2">
      <c r="A20" s="2" t="s">
        <v>42</v>
      </c>
      <c r="B20" s="2">
        <v>2800</v>
      </c>
      <c r="C20" s="2">
        <v>2000</v>
      </c>
      <c r="F20" s="2" t="s">
        <v>43</v>
      </c>
      <c r="G20" s="2">
        <f t="shared" si="2"/>
        <v>2200</v>
      </c>
      <c r="H20" s="2">
        <f t="shared" si="2"/>
        <v>1800</v>
      </c>
    </row>
    <row r="21" spans="1:8" x14ac:dyDescent="0.2">
      <c r="A21" s="2" t="s">
        <v>44</v>
      </c>
      <c r="B21" s="2">
        <v>2800</v>
      </c>
      <c r="C21" s="2">
        <v>2000</v>
      </c>
      <c r="F21" s="2" t="s">
        <v>45</v>
      </c>
      <c r="G21" s="2">
        <f t="shared" si="2"/>
        <v>2200</v>
      </c>
      <c r="H21" s="2">
        <f t="shared" si="2"/>
        <v>1800</v>
      </c>
    </row>
    <row r="22" spans="1:8" x14ac:dyDescent="0.2">
      <c r="A22" s="2" t="s">
        <v>46</v>
      </c>
      <c r="B22" s="2">
        <v>2800</v>
      </c>
      <c r="C22" s="2">
        <v>2200</v>
      </c>
      <c r="F22" s="2" t="s">
        <v>47</v>
      </c>
      <c r="G22" s="2">
        <f t="shared" si="2"/>
        <v>2200</v>
      </c>
      <c r="H22" s="2">
        <f t="shared" si="2"/>
        <v>1800</v>
      </c>
    </row>
    <row r="23" spans="1:8" x14ac:dyDescent="0.2">
      <c r="A23" s="2" t="s">
        <v>48</v>
      </c>
      <c r="B23" s="2">
        <v>2800</v>
      </c>
      <c r="C23" s="2">
        <v>2200</v>
      </c>
      <c r="F23" s="2" t="s">
        <v>49</v>
      </c>
      <c r="G23" s="2">
        <f t="shared" si="2"/>
        <v>2200</v>
      </c>
      <c r="H23" s="2">
        <f t="shared" si="2"/>
        <v>1800</v>
      </c>
    </row>
    <row r="24" spans="1:8" x14ac:dyDescent="0.2">
      <c r="A24" s="2" t="s">
        <v>50</v>
      </c>
      <c r="B24" s="2">
        <v>2600</v>
      </c>
      <c r="C24" s="2">
        <v>2000</v>
      </c>
    </row>
    <row r="25" spans="1:8" x14ac:dyDescent="0.2">
      <c r="A25" s="2" t="s">
        <v>51</v>
      </c>
      <c r="B25" s="2">
        <v>2600</v>
      </c>
      <c r="C25" s="2">
        <v>2000</v>
      </c>
    </row>
    <row r="26" spans="1:8" x14ac:dyDescent="0.2">
      <c r="A26" s="2" t="s">
        <v>52</v>
      </c>
      <c r="B26" s="2">
        <v>2600</v>
      </c>
      <c r="C26" s="2">
        <v>2000</v>
      </c>
    </row>
    <row r="27" spans="1:8" x14ac:dyDescent="0.2">
      <c r="A27" s="2" t="s">
        <v>53</v>
      </c>
      <c r="B27" s="2">
        <v>2600</v>
      </c>
      <c r="C27" s="2">
        <v>2000</v>
      </c>
    </row>
    <row r="28" spans="1:8" x14ac:dyDescent="0.2">
      <c r="A28" s="2" t="s">
        <v>54</v>
      </c>
      <c r="B28" s="2">
        <v>2400</v>
      </c>
      <c r="C28" s="2">
        <v>2000</v>
      </c>
    </row>
    <row r="29" spans="1:8" x14ac:dyDescent="0.2">
      <c r="A29" s="2" t="s">
        <v>55</v>
      </c>
      <c r="B29" s="2">
        <v>2400</v>
      </c>
      <c r="C29" s="2">
        <v>1800</v>
      </c>
    </row>
    <row r="30" spans="1:8" x14ac:dyDescent="0.2">
      <c r="A30" s="2" t="s">
        <v>56</v>
      </c>
      <c r="B30" s="2">
        <v>2400</v>
      </c>
      <c r="C30" s="2">
        <v>1800</v>
      </c>
    </row>
    <row r="31" spans="1:8" x14ac:dyDescent="0.2">
      <c r="A31" s="2" t="s">
        <v>57</v>
      </c>
      <c r="B31" s="2">
        <v>2400</v>
      </c>
      <c r="C31" s="2">
        <v>1800</v>
      </c>
    </row>
    <row r="32" spans="1:8" x14ac:dyDescent="0.2">
      <c r="A32" s="2" t="s">
        <v>58</v>
      </c>
      <c r="B32" s="2">
        <v>2200</v>
      </c>
      <c r="C32" s="2">
        <v>1800</v>
      </c>
    </row>
    <row r="33" spans="1:6" x14ac:dyDescent="0.2">
      <c r="A33" s="2" t="s">
        <v>59</v>
      </c>
      <c r="B33" s="2">
        <v>2200</v>
      </c>
      <c r="C33" s="2">
        <v>1800</v>
      </c>
    </row>
    <row r="34" spans="1:6" x14ac:dyDescent="0.2">
      <c r="A34" s="2" t="s">
        <v>60</v>
      </c>
      <c r="B34" s="2">
        <v>2200</v>
      </c>
      <c r="C34" s="2">
        <v>1800</v>
      </c>
    </row>
    <row r="36" spans="1:6" x14ac:dyDescent="0.2">
      <c r="A36" s="4"/>
      <c r="F36" s="2"/>
    </row>
    <row r="37" spans="1:6" x14ac:dyDescent="0.2">
      <c r="A37" s="2" t="s">
        <v>61</v>
      </c>
    </row>
  </sheetData>
  <mergeCells count="2">
    <mergeCell ref="A1:C1"/>
    <mergeCell ref="F1:H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AA1435"/>
  <sheetViews>
    <sheetView zoomScale="50" zoomScaleNormal="50" workbookViewId="0">
      <selection activeCell="S2" sqref="S2"/>
    </sheetView>
  </sheetViews>
  <sheetFormatPr defaultColWidth="11.5703125" defaultRowHeight="12.75" x14ac:dyDescent="0.2"/>
  <cols>
    <col min="1" max="1" width="16.7109375" style="2" customWidth="1"/>
    <col min="2" max="2" width="16.85546875" style="2" customWidth="1"/>
    <col min="3" max="3" width="12.7109375" style="2" customWidth="1"/>
    <col min="4" max="4" width="14.140625" style="2" bestFit="1" customWidth="1"/>
    <col min="5" max="5" width="26.140625" style="2" bestFit="1" customWidth="1"/>
    <col min="6" max="6" width="7.140625" style="2" bestFit="1" customWidth="1"/>
    <col min="7" max="7" width="7.5703125" style="2" bestFit="1" customWidth="1"/>
    <col min="8" max="8" width="8.85546875" style="2" bestFit="1" customWidth="1"/>
    <col min="9" max="9" width="7.85546875" style="2" bestFit="1" customWidth="1"/>
    <col min="10" max="14" width="12.42578125" style="2" bestFit="1" customWidth="1"/>
  </cols>
  <sheetData>
    <row r="1" spans="1:27" x14ac:dyDescent="0.2">
      <c r="A1" s="2" t="s">
        <v>62</v>
      </c>
      <c r="B1" s="2" t="s">
        <v>63</v>
      </c>
      <c r="C1" s="2" t="s">
        <v>64</v>
      </c>
      <c r="D1" s="2" t="s">
        <v>164</v>
      </c>
      <c r="E1" s="2" t="s">
        <v>65</v>
      </c>
      <c r="F1" s="2" t="s">
        <v>165</v>
      </c>
      <c r="G1" s="2" t="s">
        <v>4</v>
      </c>
      <c r="H1" s="2" t="s">
        <v>168</v>
      </c>
      <c r="I1" s="2" t="s">
        <v>66</v>
      </c>
      <c r="J1" s="2" t="s">
        <v>146</v>
      </c>
      <c r="K1" s="2" t="s">
        <v>147</v>
      </c>
      <c r="L1" s="2" t="s">
        <v>148</v>
      </c>
      <c r="M1" s="2" t="s">
        <v>149</v>
      </c>
      <c r="N1" s="2" t="s">
        <v>150</v>
      </c>
      <c r="O1" s="2" t="s">
        <v>151</v>
      </c>
      <c r="P1" s="2" t="s">
        <v>152</v>
      </c>
      <c r="Q1" s="2" t="s">
        <v>153</v>
      </c>
      <c r="R1" s="2" t="s">
        <v>154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178</v>
      </c>
    </row>
    <row r="2" spans="1:27" x14ac:dyDescent="0.2">
      <c r="A2" s="2" t="s">
        <v>67</v>
      </c>
      <c r="B2" s="2" t="s">
        <v>68</v>
      </c>
      <c r="C2" s="2" t="s">
        <v>69</v>
      </c>
      <c r="D2" s="2" t="str">
        <f>VLOOKUP(PopAgeSexRegion[[#This Row],[REGION]],MapRegion[],2,FALSE)</f>
        <v>OCE</v>
      </c>
      <c r="E2" s="2" t="s">
        <v>70</v>
      </c>
      <c r="F2" s="2" t="str">
        <f>VLOOKUP(PopAgeSexRegion[[#This Row],[VARIABLE]],MapSexAge[],2,FALSE)</f>
        <v>Female</v>
      </c>
      <c r="G2" s="2" t="str">
        <f>VLOOKUP(PopAgeSexRegion[[#This Row],[VARIABLE]],MapSexAge[],3,FALSE)</f>
        <v>0-4</v>
      </c>
      <c r="H2" s="2">
        <f ca="1">SUMIFS(INDIRECT(_xlfn.CONCAT("SSPMDER[",PopAgeSexRegion[[#This Row],[Sex]],"]")),SSPMDER[age],PopAgeSexRegion[[#This Row],[Age]])</f>
        <v>1000</v>
      </c>
      <c r="I2" s="2" t="s">
        <v>71</v>
      </c>
      <c r="J2" s="2">
        <v>0.86097000000000001</v>
      </c>
      <c r="K2" s="2">
        <v>0.90474303230928499</v>
      </c>
      <c r="L2" s="2">
        <v>0.95946152002093898</v>
      </c>
      <c r="M2" s="2">
        <v>0.96780822779060105</v>
      </c>
      <c r="N2" s="2">
        <v>0.94740029333333897</v>
      </c>
      <c r="O2" s="2">
        <v>0.94514242919445501</v>
      </c>
      <c r="P2" s="2">
        <v>0.97705006666131899</v>
      </c>
      <c r="Q2" s="2">
        <v>1.0180207185703301</v>
      </c>
      <c r="R2" s="2">
        <v>1.0455939104238099</v>
      </c>
      <c r="S2" s="2">
        <f ca="1">PopAgeSexRegion[[#This Row],[2010]]*PopAgeSexRegion[[#This Row],[MDER]]</f>
        <v>860.97</v>
      </c>
      <c r="T2" s="2">
        <f ca="1">PopAgeSexRegion[[#This Row],[2015]]*PopAgeSexRegion[[#This Row],[MDER]]</f>
        <v>904.74303230928501</v>
      </c>
      <c r="U2" s="2">
        <f ca="1">PopAgeSexRegion[[#This Row],[2020]]*PopAgeSexRegion[[#This Row],[MDER]]</f>
        <v>959.46152002093902</v>
      </c>
      <c r="V2" s="2">
        <f ca="1">PopAgeSexRegion[[#This Row],[2025]]*PopAgeSexRegion[[#This Row],[MDER]]</f>
        <v>967.80822779060099</v>
      </c>
      <c r="W2" s="2">
        <f ca="1">PopAgeSexRegion[[#This Row],[2030]]*PopAgeSexRegion[[#This Row],[MDER]]</f>
        <v>947.40029333333894</v>
      </c>
      <c r="X2" s="2">
        <f ca="1">PopAgeSexRegion[[#This Row],[2035]]*PopAgeSexRegion[[#This Row],[MDER]]</f>
        <v>945.14242919445496</v>
      </c>
      <c r="Y2" s="2">
        <f ca="1">PopAgeSexRegion[[#This Row],[2040]]*PopAgeSexRegion[[#This Row],[MDER]]</f>
        <v>977.05006666131897</v>
      </c>
      <c r="Z2" s="2">
        <f ca="1">PopAgeSexRegion[[#This Row],[2045]]*PopAgeSexRegion[[#This Row],[MDER]]</f>
        <v>1018.02071857033</v>
      </c>
      <c r="AA2" s="2">
        <f ca="1">PopAgeSexRegion[[#This Row],[2050]]*PopAgeSexRegion[[#This Row],[MDER]]</f>
        <v>1045.5939104238098</v>
      </c>
    </row>
    <row r="3" spans="1:27" x14ac:dyDescent="0.2">
      <c r="A3" s="2" t="s">
        <v>67</v>
      </c>
      <c r="B3" s="2" t="s">
        <v>68</v>
      </c>
      <c r="C3" s="2" t="s">
        <v>69</v>
      </c>
      <c r="D3" s="2" t="str">
        <f>VLOOKUP(PopAgeSexRegion[[#This Row],[REGION]],MapRegion[],2,FALSE)</f>
        <v>OCE</v>
      </c>
      <c r="E3" s="2" t="s">
        <v>72</v>
      </c>
      <c r="F3" s="2" t="str">
        <f>VLOOKUP(PopAgeSexRegion[[#This Row],[VARIABLE]],MapSexAge[],2,FALSE)</f>
        <v>Female</v>
      </c>
      <c r="G3" s="2" t="str">
        <f>VLOOKUP(PopAgeSexRegion[[#This Row],[VARIABLE]],MapSexAge[],3,FALSE)</f>
        <v>10-14</v>
      </c>
      <c r="H3" s="2">
        <f ca="1">SUMIFS(INDIRECT(_xlfn.CONCAT("SSPMDER[",PopAgeSexRegion[[#This Row],[Sex]],"]")),SSPMDER[age],PopAgeSexRegion[[#This Row],[Age]])</f>
        <v>1920</v>
      </c>
      <c r="I3" s="2" t="s">
        <v>71</v>
      </c>
      <c r="J3" s="2">
        <v>0.82919299999999996</v>
      </c>
      <c r="K3" s="2">
        <v>0.83348382038818902</v>
      </c>
      <c r="L3" s="2">
        <v>0.93465202012312099</v>
      </c>
      <c r="M3" s="2">
        <v>0.97210567144139004</v>
      </c>
      <c r="N3" s="2">
        <v>1.02515593237134</v>
      </c>
      <c r="O3" s="2">
        <v>1.03140703584232</v>
      </c>
      <c r="P3" s="2">
        <v>1.0094228092825099</v>
      </c>
      <c r="Q3" s="2">
        <v>1.00613418040488</v>
      </c>
      <c r="R3" s="2">
        <v>1.0366888578115201</v>
      </c>
      <c r="S3" s="2">
        <f ca="1">PopAgeSexRegion[[#This Row],[2010]]*PopAgeSexRegion[[#This Row],[MDER]]</f>
        <v>1592.0505599999999</v>
      </c>
      <c r="T3" s="2">
        <f ca="1">PopAgeSexRegion[[#This Row],[2015]]*PopAgeSexRegion[[#This Row],[MDER]]</f>
        <v>1600.288935145323</v>
      </c>
      <c r="U3" s="2">
        <f ca="1">PopAgeSexRegion[[#This Row],[2020]]*PopAgeSexRegion[[#This Row],[MDER]]</f>
        <v>1794.5318786363923</v>
      </c>
      <c r="V3" s="2">
        <f ca="1">PopAgeSexRegion[[#This Row],[2025]]*PopAgeSexRegion[[#This Row],[MDER]]</f>
        <v>1866.4428891674688</v>
      </c>
      <c r="W3" s="2">
        <f ca="1">PopAgeSexRegion[[#This Row],[2030]]*PopAgeSexRegion[[#This Row],[MDER]]</f>
        <v>1968.2993901529726</v>
      </c>
      <c r="X3" s="2">
        <f ca="1">PopAgeSexRegion[[#This Row],[2035]]*PopAgeSexRegion[[#This Row],[MDER]]</f>
        <v>1980.3015088172542</v>
      </c>
      <c r="Y3" s="2">
        <f ca="1">PopAgeSexRegion[[#This Row],[2040]]*PopAgeSexRegion[[#This Row],[MDER]]</f>
        <v>1938.091793822419</v>
      </c>
      <c r="Z3" s="2">
        <f ca="1">PopAgeSexRegion[[#This Row],[2045]]*PopAgeSexRegion[[#This Row],[MDER]]</f>
        <v>1931.7776263773696</v>
      </c>
      <c r="AA3" s="2">
        <f ca="1">PopAgeSexRegion[[#This Row],[2050]]*PopAgeSexRegion[[#This Row],[MDER]]</f>
        <v>1990.4426069981187</v>
      </c>
    </row>
    <row r="4" spans="1:27" x14ac:dyDescent="0.2">
      <c r="A4" s="2" t="s">
        <v>67</v>
      </c>
      <c r="B4" s="2" t="s">
        <v>68</v>
      </c>
      <c r="C4" s="2" t="s">
        <v>69</v>
      </c>
      <c r="D4" s="2" t="str">
        <f>VLOOKUP(PopAgeSexRegion[[#This Row],[REGION]],MapRegion[],2,FALSE)</f>
        <v>OCE</v>
      </c>
      <c r="E4" s="2" t="s">
        <v>73</v>
      </c>
      <c r="F4" s="2" t="str">
        <f>VLOOKUP(PopAgeSexRegion[[#This Row],[VARIABLE]],MapSexAge[],2,FALSE)</f>
        <v>Female</v>
      </c>
      <c r="G4" s="2" t="str">
        <f>VLOOKUP(PopAgeSexRegion[[#This Row],[VARIABLE]],MapSexAge[],3,FALSE)</f>
        <v>100p</v>
      </c>
      <c r="H4" s="2">
        <f ca="1">SUMIFS(INDIRECT(_xlfn.CONCAT("SSPMDER[",PopAgeSexRegion[[#This Row],[Sex]],"]")),SSPMDER[age],PopAgeSexRegion[[#This Row],[Age]])</f>
        <v>1800</v>
      </c>
      <c r="I4" s="2" t="s">
        <v>71</v>
      </c>
      <c r="J4" s="2">
        <v>2.8609999999999998E-3</v>
      </c>
      <c r="K4" s="2">
        <v>5.7213078127627704E-3</v>
      </c>
      <c r="L4" s="2">
        <v>8.9061220135404195E-3</v>
      </c>
      <c r="M4" s="2">
        <v>1.4491262906364599E-2</v>
      </c>
      <c r="N4" s="2">
        <v>2.19702076477384E-2</v>
      </c>
      <c r="O4" s="2">
        <v>2.8004125770263101E-2</v>
      </c>
      <c r="P4" s="2">
        <v>4.0919602497463597E-2</v>
      </c>
      <c r="Q4" s="2">
        <v>6.1380668055718797E-2</v>
      </c>
      <c r="R4" s="2">
        <v>0.101273766491273</v>
      </c>
      <c r="S4" s="2">
        <f ca="1">PopAgeSexRegion[[#This Row],[2010]]*PopAgeSexRegion[[#This Row],[MDER]]</f>
        <v>5.1497999999999999</v>
      </c>
      <c r="T4" s="2">
        <f ca="1">PopAgeSexRegion[[#This Row],[2015]]*PopAgeSexRegion[[#This Row],[MDER]]</f>
        <v>10.298354062972987</v>
      </c>
      <c r="U4" s="2">
        <f ca="1">PopAgeSexRegion[[#This Row],[2020]]*PopAgeSexRegion[[#This Row],[MDER]]</f>
        <v>16.031019624372757</v>
      </c>
      <c r="V4" s="2">
        <f ca="1">PopAgeSexRegion[[#This Row],[2025]]*PopAgeSexRegion[[#This Row],[MDER]]</f>
        <v>26.08427323145628</v>
      </c>
      <c r="W4" s="2">
        <f ca="1">PopAgeSexRegion[[#This Row],[2030]]*PopAgeSexRegion[[#This Row],[MDER]]</f>
        <v>39.546373765929118</v>
      </c>
      <c r="X4" s="2">
        <f ca="1">PopAgeSexRegion[[#This Row],[2035]]*PopAgeSexRegion[[#This Row],[MDER]]</f>
        <v>50.407426386473581</v>
      </c>
      <c r="Y4" s="2">
        <f ca="1">PopAgeSexRegion[[#This Row],[2040]]*PopAgeSexRegion[[#This Row],[MDER]]</f>
        <v>73.655284495434472</v>
      </c>
      <c r="Z4" s="2">
        <f ca="1">PopAgeSexRegion[[#This Row],[2045]]*PopAgeSexRegion[[#This Row],[MDER]]</f>
        <v>110.48520250029384</v>
      </c>
      <c r="AA4" s="2">
        <f ca="1">PopAgeSexRegion[[#This Row],[2050]]*PopAgeSexRegion[[#This Row],[MDER]]</f>
        <v>182.29277968429139</v>
      </c>
    </row>
    <row r="5" spans="1:27" x14ac:dyDescent="0.2">
      <c r="A5" s="2" t="s">
        <v>67</v>
      </c>
      <c r="B5" s="2" t="s">
        <v>68</v>
      </c>
      <c r="C5" s="2" t="s">
        <v>69</v>
      </c>
      <c r="D5" s="2" t="str">
        <f>VLOOKUP(PopAgeSexRegion[[#This Row],[REGION]],MapRegion[],2,FALSE)</f>
        <v>OCE</v>
      </c>
      <c r="E5" s="2" t="s">
        <v>74</v>
      </c>
      <c r="F5" s="2" t="str">
        <f>VLOOKUP(PopAgeSexRegion[[#This Row],[VARIABLE]],MapSexAge[],2,FALSE)</f>
        <v>Female</v>
      </c>
      <c r="G5" s="2" t="str">
        <f>VLOOKUP(PopAgeSexRegion[[#This Row],[VARIABLE]],MapSexAge[],3,FALSE)</f>
        <v>15-19</v>
      </c>
      <c r="H5" s="2">
        <f ca="1">SUMIFS(INDIRECT(_xlfn.CONCAT("SSPMDER[",PopAgeSexRegion[[#This Row],[Sex]],"]")),SSPMDER[age],PopAgeSexRegion[[#This Row],[Age]])</f>
        <v>2040</v>
      </c>
      <c r="I5" s="2" t="s">
        <v>71</v>
      </c>
      <c r="J5" s="2">
        <v>0.88728199999999902</v>
      </c>
      <c r="K5" s="2">
        <v>0.84517128149244403</v>
      </c>
      <c r="L5" s="2">
        <v>0.84776826327209198</v>
      </c>
      <c r="M5" s="2">
        <v>0.94923258442620895</v>
      </c>
      <c r="N5" s="2">
        <v>0.98662726577761595</v>
      </c>
      <c r="O5" s="2">
        <v>1.0395033743570199</v>
      </c>
      <c r="P5" s="2">
        <v>1.0454822632919301</v>
      </c>
      <c r="Q5" s="2">
        <v>1.02331097220552</v>
      </c>
      <c r="R5" s="2">
        <v>1.0198969822333199</v>
      </c>
      <c r="S5" s="2">
        <f ca="1">PopAgeSexRegion[[#This Row],[2010]]*PopAgeSexRegion[[#This Row],[MDER]]</f>
        <v>1810.055279999998</v>
      </c>
      <c r="T5" s="2">
        <f ca="1">PopAgeSexRegion[[#This Row],[2015]]*PopAgeSexRegion[[#This Row],[MDER]]</f>
        <v>1724.1494142445858</v>
      </c>
      <c r="U5" s="2">
        <f ca="1">PopAgeSexRegion[[#This Row],[2020]]*PopAgeSexRegion[[#This Row],[MDER]]</f>
        <v>1729.4472570750677</v>
      </c>
      <c r="V5" s="2">
        <f ca="1">PopAgeSexRegion[[#This Row],[2025]]*PopAgeSexRegion[[#This Row],[MDER]]</f>
        <v>1936.4344722294663</v>
      </c>
      <c r="W5" s="2">
        <f ca="1">PopAgeSexRegion[[#This Row],[2030]]*PopAgeSexRegion[[#This Row],[MDER]]</f>
        <v>2012.7196221863364</v>
      </c>
      <c r="X5" s="2">
        <f ca="1">PopAgeSexRegion[[#This Row],[2035]]*PopAgeSexRegion[[#This Row],[MDER]]</f>
        <v>2120.5868836883205</v>
      </c>
      <c r="Y5" s="2">
        <f ca="1">PopAgeSexRegion[[#This Row],[2040]]*PopAgeSexRegion[[#This Row],[MDER]]</f>
        <v>2132.7838171155372</v>
      </c>
      <c r="Z5" s="2">
        <f ca="1">PopAgeSexRegion[[#This Row],[2045]]*PopAgeSexRegion[[#This Row],[MDER]]</f>
        <v>2087.5543832992607</v>
      </c>
      <c r="AA5" s="2">
        <f ca="1">PopAgeSexRegion[[#This Row],[2050]]*PopAgeSexRegion[[#This Row],[MDER]]</f>
        <v>2080.5898437559727</v>
      </c>
    </row>
    <row r="6" spans="1:27" x14ac:dyDescent="0.2">
      <c r="A6" s="2" t="s">
        <v>67</v>
      </c>
      <c r="B6" s="2" t="s">
        <v>68</v>
      </c>
      <c r="C6" s="2" t="s">
        <v>69</v>
      </c>
      <c r="D6" s="2" t="str">
        <f>VLOOKUP(PopAgeSexRegion[[#This Row],[REGION]],MapRegion[],2,FALSE)</f>
        <v>OCE</v>
      </c>
      <c r="E6" s="2" t="s">
        <v>75</v>
      </c>
      <c r="F6" s="2" t="str">
        <f>VLOOKUP(PopAgeSexRegion[[#This Row],[VARIABLE]],MapSexAge[],2,FALSE)</f>
        <v>Female</v>
      </c>
      <c r="G6" s="2" t="str">
        <f>VLOOKUP(PopAgeSexRegion[[#This Row],[VARIABLE]],MapSexAge[],3,FALSE)</f>
        <v>20-24</v>
      </c>
      <c r="H6" s="2">
        <f ca="1">SUMIFS(INDIRECT(_xlfn.CONCAT("SSPMDER[",PopAgeSexRegion[[#This Row],[Sex]],"]")),SSPMDER[age],PopAgeSexRegion[[#This Row],[Age]])</f>
        <v>2200</v>
      </c>
      <c r="I6" s="2" t="s">
        <v>71</v>
      </c>
      <c r="J6" s="2">
        <v>0.95427200000000001</v>
      </c>
      <c r="K6" s="2">
        <v>0.90469036528328095</v>
      </c>
      <c r="L6" s="2">
        <v>0.86004631747787097</v>
      </c>
      <c r="M6" s="2">
        <v>0.862886712209887</v>
      </c>
      <c r="N6" s="2">
        <v>0.96476134780661904</v>
      </c>
      <c r="O6" s="2">
        <v>1.00220474427137</v>
      </c>
      <c r="P6" s="2">
        <v>1.0550145938077999</v>
      </c>
      <c r="Q6" s="2">
        <v>1.0607914568252099</v>
      </c>
      <c r="R6" s="2">
        <v>1.03843106246932</v>
      </c>
      <c r="S6" s="2">
        <f ca="1">PopAgeSexRegion[[#This Row],[2010]]*PopAgeSexRegion[[#This Row],[MDER]]</f>
        <v>2099.3984</v>
      </c>
      <c r="T6" s="2">
        <f ca="1">PopAgeSexRegion[[#This Row],[2015]]*PopAgeSexRegion[[#This Row],[MDER]]</f>
        <v>1990.3188036232182</v>
      </c>
      <c r="U6" s="2">
        <f ca="1">PopAgeSexRegion[[#This Row],[2020]]*PopAgeSexRegion[[#This Row],[MDER]]</f>
        <v>1892.1018984513162</v>
      </c>
      <c r="V6" s="2">
        <f ca="1">PopAgeSexRegion[[#This Row],[2025]]*PopAgeSexRegion[[#This Row],[MDER]]</f>
        <v>1898.3507668617515</v>
      </c>
      <c r="W6" s="2">
        <f ca="1">PopAgeSexRegion[[#This Row],[2030]]*PopAgeSexRegion[[#This Row],[MDER]]</f>
        <v>2122.4749651745619</v>
      </c>
      <c r="X6" s="2">
        <f ca="1">PopAgeSexRegion[[#This Row],[2035]]*PopAgeSexRegion[[#This Row],[MDER]]</f>
        <v>2204.850437397014</v>
      </c>
      <c r="Y6" s="2">
        <f ca="1">PopAgeSexRegion[[#This Row],[2040]]*PopAgeSexRegion[[#This Row],[MDER]]</f>
        <v>2321.0321063771598</v>
      </c>
      <c r="Z6" s="2">
        <f ca="1">PopAgeSexRegion[[#This Row],[2045]]*PopAgeSexRegion[[#This Row],[MDER]]</f>
        <v>2333.7412050154617</v>
      </c>
      <c r="AA6" s="2">
        <f ca="1">PopAgeSexRegion[[#This Row],[2050]]*PopAgeSexRegion[[#This Row],[MDER]]</f>
        <v>2284.548337432504</v>
      </c>
    </row>
    <row r="7" spans="1:27" x14ac:dyDescent="0.2">
      <c r="A7" s="2" t="s">
        <v>67</v>
      </c>
      <c r="B7" s="2" t="s">
        <v>68</v>
      </c>
      <c r="C7" s="2" t="s">
        <v>69</v>
      </c>
      <c r="D7" s="2" t="str">
        <f>VLOOKUP(PopAgeSexRegion[[#This Row],[REGION]],MapRegion[],2,FALSE)</f>
        <v>OCE</v>
      </c>
      <c r="E7" s="2" t="s">
        <v>76</v>
      </c>
      <c r="F7" s="2" t="str">
        <f>VLOOKUP(PopAgeSexRegion[[#This Row],[VARIABLE]],MapSexAge[],2,FALSE)</f>
        <v>Female</v>
      </c>
      <c r="G7" s="2" t="str">
        <f>VLOOKUP(PopAgeSexRegion[[#This Row],[VARIABLE]],MapSexAge[],3,FALSE)</f>
        <v>25-29</v>
      </c>
      <c r="H7" s="2">
        <f ca="1">SUMIFS(INDIRECT(_xlfn.CONCAT("SSPMDER[",PopAgeSexRegion[[#This Row],[Sex]],"]")),SSPMDER[age],PopAgeSexRegion[[#This Row],[Age]])</f>
        <v>2040</v>
      </c>
      <c r="I7" s="2" t="s">
        <v>71</v>
      </c>
      <c r="J7" s="2">
        <v>0.94430099999999995</v>
      </c>
      <c r="K7" s="2">
        <v>1.0597344526622801</v>
      </c>
      <c r="L7" s="2">
        <v>0.99571038208785201</v>
      </c>
      <c r="M7" s="2">
        <v>0.94946809557418399</v>
      </c>
      <c r="N7" s="2">
        <v>0.95309015787035001</v>
      </c>
      <c r="O7" s="2">
        <v>1.05799546090494</v>
      </c>
      <c r="P7" s="2">
        <v>1.0958422820828</v>
      </c>
      <c r="Q7" s="2">
        <v>1.14848812576354</v>
      </c>
      <c r="R7" s="2">
        <v>1.1528838479408801</v>
      </c>
      <c r="S7" s="2">
        <f ca="1">PopAgeSexRegion[[#This Row],[2010]]*PopAgeSexRegion[[#This Row],[MDER]]</f>
        <v>1926.3740399999999</v>
      </c>
      <c r="T7" s="2">
        <f ca="1">PopAgeSexRegion[[#This Row],[2015]]*PopAgeSexRegion[[#This Row],[MDER]]</f>
        <v>2161.8582834310514</v>
      </c>
      <c r="U7" s="2">
        <f ca="1">PopAgeSexRegion[[#This Row],[2020]]*PopAgeSexRegion[[#This Row],[MDER]]</f>
        <v>2031.2491794592181</v>
      </c>
      <c r="V7" s="2">
        <f ca="1">PopAgeSexRegion[[#This Row],[2025]]*PopAgeSexRegion[[#This Row],[MDER]]</f>
        <v>1936.9149149713353</v>
      </c>
      <c r="W7" s="2">
        <f ca="1">PopAgeSexRegion[[#This Row],[2030]]*PopAgeSexRegion[[#This Row],[MDER]]</f>
        <v>1944.303922055514</v>
      </c>
      <c r="X7" s="2">
        <f ca="1">PopAgeSexRegion[[#This Row],[2035]]*PopAgeSexRegion[[#This Row],[MDER]]</f>
        <v>2158.3107402460778</v>
      </c>
      <c r="Y7" s="2">
        <f ca="1">PopAgeSexRegion[[#This Row],[2040]]*PopAgeSexRegion[[#This Row],[MDER]]</f>
        <v>2235.518255448912</v>
      </c>
      <c r="Z7" s="2">
        <f ca="1">PopAgeSexRegion[[#This Row],[2045]]*PopAgeSexRegion[[#This Row],[MDER]]</f>
        <v>2342.9157765576215</v>
      </c>
      <c r="AA7" s="2">
        <f ca="1">PopAgeSexRegion[[#This Row],[2050]]*PopAgeSexRegion[[#This Row],[MDER]]</f>
        <v>2351.8830497993954</v>
      </c>
    </row>
    <row r="8" spans="1:27" x14ac:dyDescent="0.2">
      <c r="A8" s="2" t="s">
        <v>67</v>
      </c>
      <c r="B8" s="2" t="s">
        <v>68</v>
      </c>
      <c r="C8" s="2" t="s">
        <v>69</v>
      </c>
      <c r="D8" s="2" t="str">
        <f>VLOOKUP(PopAgeSexRegion[[#This Row],[REGION]],MapRegion[],2,FALSE)</f>
        <v>OCE</v>
      </c>
      <c r="E8" s="2" t="s">
        <v>77</v>
      </c>
      <c r="F8" s="2" t="str">
        <f>VLOOKUP(PopAgeSexRegion[[#This Row],[VARIABLE]],MapSexAge[],2,FALSE)</f>
        <v>Female</v>
      </c>
      <c r="G8" s="2" t="str">
        <f>VLOOKUP(PopAgeSexRegion[[#This Row],[VARIABLE]],MapSexAge[],3,FALSE)</f>
        <v>30-34</v>
      </c>
      <c r="H8" s="2">
        <f ca="1">SUMIFS(INDIRECT(_xlfn.CONCAT("SSPMDER[",PopAgeSexRegion[[#This Row],[Sex]],"]")),SSPMDER[age],PopAgeSexRegion[[#This Row],[Age]])</f>
        <v>2000</v>
      </c>
      <c r="I8" s="2" t="s">
        <v>71</v>
      </c>
      <c r="J8" s="2">
        <v>0.88648000000000005</v>
      </c>
      <c r="K8" s="2">
        <v>1.06755188871162</v>
      </c>
      <c r="L8" s="2">
        <v>1.1697729567144599</v>
      </c>
      <c r="M8" s="2">
        <v>1.1041389715394001</v>
      </c>
      <c r="N8" s="2">
        <v>1.05648967316447</v>
      </c>
      <c r="O8" s="2">
        <v>1.0616699697076499</v>
      </c>
      <c r="P8" s="2">
        <v>1.1681906187433699</v>
      </c>
      <c r="Q8" s="2">
        <v>1.2054332226231099</v>
      </c>
      <c r="R8" s="2">
        <v>1.25711558422039</v>
      </c>
      <c r="S8" s="2">
        <f ca="1">PopAgeSexRegion[[#This Row],[2010]]*PopAgeSexRegion[[#This Row],[MDER]]</f>
        <v>1772.96</v>
      </c>
      <c r="T8" s="2">
        <f ca="1">PopAgeSexRegion[[#This Row],[2015]]*PopAgeSexRegion[[#This Row],[MDER]]</f>
        <v>2135.10377742324</v>
      </c>
      <c r="U8" s="2">
        <f ca="1">PopAgeSexRegion[[#This Row],[2020]]*PopAgeSexRegion[[#This Row],[MDER]]</f>
        <v>2339.5459134289199</v>
      </c>
      <c r="V8" s="2">
        <f ca="1">PopAgeSexRegion[[#This Row],[2025]]*PopAgeSexRegion[[#This Row],[MDER]]</f>
        <v>2208.2779430788</v>
      </c>
      <c r="W8" s="2">
        <f ca="1">PopAgeSexRegion[[#This Row],[2030]]*PopAgeSexRegion[[#This Row],[MDER]]</f>
        <v>2112.9793463289398</v>
      </c>
      <c r="X8" s="2">
        <f ca="1">PopAgeSexRegion[[#This Row],[2035]]*PopAgeSexRegion[[#This Row],[MDER]]</f>
        <v>2123.3399394152998</v>
      </c>
      <c r="Y8" s="2">
        <f ca="1">PopAgeSexRegion[[#This Row],[2040]]*PopAgeSexRegion[[#This Row],[MDER]]</f>
        <v>2336.3812374867398</v>
      </c>
      <c r="Z8" s="2">
        <f ca="1">PopAgeSexRegion[[#This Row],[2045]]*PopAgeSexRegion[[#This Row],[MDER]]</f>
        <v>2410.8664452462199</v>
      </c>
      <c r="AA8" s="2">
        <f ca="1">PopAgeSexRegion[[#This Row],[2050]]*PopAgeSexRegion[[#This Row],[MDER]]</f>
        <v>2514.23116844078</v>
      </c>
    </row>
    <row r="9" spans="1:27" x14ac:dyDescent="0.2">
      <c r="A9" s="2" t="s">
        <v>67</v>
      </c>
      <c r="B9" s="2" t="s">
        <v>68</v>
      </c>
      <c r="C9" s="2" t="s">
        <v>69</v>
      </c>
      <c r="D9" s="2" t="str">
        <f>VLOOKUP(PopAgeSexRegion[[#This Row],[REGION]],MapRegion[],2,FALSE)</f>
        <v>OCE</v>
      </c>
      <c r="E9" s="2" t="s">
        <v>78</v>
      </c>
      <c r="F9" s="2" t="str">
        <f>VLOOKUP(PopAgeSexRegion[[#This Row],[VARIABLE]],MapSexAge[],2,FALSE)</f>
        <v>Female</v>
      </c>
      <c r="G9" s="2" t="str">
        <f>VLOOKUP(PopAgeSexRegion[[#This Row],[VARIABLE]],MapSexAge[],3,FALSE)</f>
        <v>35-39</v>
      </c>
      <c r="H9" s="2">
        <f ca="1">SUMIFS(INDIRECT(_xlfn.CONCAT("SSPMDER[",PopAgeSexRegion[[#This Row],[Sex]],"]")),SSPMDER[age],PopAgeSexRegion[[#This Row],[Age]])</f>
        <v>2000</v>
      </c>
      <c r="I9" s="2" t="s">
        <v>71</v>
      </c>
      <c r="J9" s="2">
        <v>0.97700900000000002</v>
      </c>
      <c r="K9" s="2">
        <v>0.972318251533276</v>
      </c>
      <c r="L9" s="2">
        <v>1.14950610927726</v>
      </c>
      <c r="M9" s="2">
        <v>1.25420405746861</v>
      </c>
      <c r="N9" s="2">
        <v>1.1877928142121099</v>
      </c>
      <c r="O9" s="2">
        <v>1.13925406933661</v>
      </c>
      <c r="P9" s="2">
        <v>1.1458550704323101</v>
      </c>
      <c r="Q9" s="2">
        <v>1.25374776189689</v>
      </c>
      <c r="R9" s="2">
        <v>1.2905866723504</v>
      </c>
      <c r="S9" s="2">
        <f ca="1">PopAgeSexRegion[[#This Row],[2010]]*PopAgeSexRegion[[#This Row],[MDER]]</f>
        <v>1954.018</v>
      </c>
      <c r="T9" s="2">
        <f ca="1">PopAgeSexRegion[[#This Row],[2015]]*PopAgeSexRegion[[#This Row],[MDER]]</f>
        <v>1944.636503066552</v>
      </c>
      <c r="U9" s="2">
        <f ca="1">PopAgeSexRegion[[#This Row],[2020]]*PopAgeSexRegion[[#This Row],[MDER]]</f>
        <v>2299.0122185545201</v>
      </c>
      <c r="V9" s="2">
        <f ca="1">PopAgeSexRegion[[#This Row],[2025]]*PopAgeSexRegion[[#This Row],[MDER]]</f>
        <v>2508.40811493722</v>
      </c>
      <c r="W9" s="2">
        <f ca="1">PopAgeSexRegion[[#This Row],[2030]]*PopAgeSexRegion[[#This Row],[MDER]]</f>
        <v>2375.58562842422</v>
      </c>
      <c r="X9" s="2">
        <f ca="1">PopAgeSexRegion[[#This Row],[2035]]*PopAgeSexRegion[[#This Row],[MDER]]</f>
        <v>2278.5081386732199</v>
      </c>
      <c r="Y9" s="2">
        <f ca="1">PopAgeSexRegion[[#This Row],[2040]]*PopAgeSexRegion[[#This Row],[MDER]]</f>
        <v>2291.7101408646199</v>
      </c>
      <c r="Z9" s="2">
        <f ca="1">PopAgeSexRegion[[#This Row],[2045]]*PopAgeSexRegion[[#This Row],[MDER]]</f>
        <v>2507.4955237937797</v>
      </c>
      <c r="AA9" s="2">
        <f ca="1">PopAgeSexRegion[[#This Row],[2050]]*PopAgeSexRegion[[#This Row],[MDER]]</f>
        <v>2581.1733447008</v>
      </c>
    </row>
    <row r="10" spans="1:27" x14ac:dyDescent="0.2">
      <c r="A10" s="2" t="s">
        <v>67</v>
      </c>
      <c r="B10" s="2" t="s">
        <v>68</v>
      </c>
      <c r="C10" s="2" t="s">
        <v>69</v>
      </c>
      <c r="D10" s="2" t="str">
        <f>VLOOKUP(PopAgeSexRegion[[#This Row],[REGION]],MapRegion[],2,FALSE)</f>
        <v>OCE</v>
      </c>
      <c r="E10" s="2" t="s">
        <v>79</v>
      </c>
      <c r="F10" s="2" t="str">
        <f>VLOOKUP(PopAgeSexRegion[[#This Row],[VARIABLE]],MapSexAge[],2,FALSE)</f>
        <v>Female</v>
      </c>
      <c r="G10" s="2" t="str">
        <f>VLOOKUP(PopAgeSexRegion[[#This Row],[VARIABLE]],MapSexAge[],3,FALSE)</f>
        <v>40-44</v>
      </c>
      <c r="H10" s="2">
        <f ca="1">SUMIFS(INDIRECT(_xlfn.CONCAT("SSPMDER[",PopAgeSexRegion[[#This Row],[Sex]],"]")),SSPMDER[age],PopAgeSexRegion[[#This Row],[Age]])</f>
        <v>2000</v>
      </c>
      <c r="I10" s="2" t="s">
        <v>71</v>
      </c>
      <c r="J10" s="2">
        <v>0.933527</v>
      </c>
      <c r="K10" s="2">
        <v>1.02669385883368</v>
      </c>
      <c r="L10" s="2">
        <v>1.02061099825303</v>
      </c>
      <c r="M10" s="2">
        <v>1.2015234376652599</v>
      </c>
      <c r="N10" s="2">
        <v>1.30820166975393</v>
      </c>
      <c r="O10" s="2">
        <v>1.24173805402482</v>
      </c>
      <c r="P10" s="2">
        <v>1.1928839394653901</v>
      </c>
      <c r="Q10" s="2">
        <v>1.20059297088141</v>
      </c>
      <c r="R10" s="2">
        <v>1.3095698137877301</v>
      </c>
      <c r="S10" s="2">
        <f ca="1">PopAgeSexRegion[[#This Row],[2010]]*PopAgeSexRegion[[#This Row],[MDER]]</f>
        <v>1867.0540000000001</v>
      </c>
      <c r="T10" s="2">
        <f ca="1">PopAgeSexRegion[[#This Row],[2015]]*PopAgeSexRegion[[#This Row],[MDER]]</f>
        <v>2053.38771766736</v>
      </c>
      <c r="U10" s="2">
        <f ca="1">PopAgeSexRegion[[#This Row],[2020]]*PopAgeSexRegion[[#This Row],[MDER]]</f>
        <v>2041.2219965060601</v>
      </c>
      <c r="V10" s="2">
        <f ca="1">PopAgeSexRegion[[#This Row],[2025]]*PopAgeSexRegion[[#This Row],[MDER]]</f>
        <v>2403.0468753305199</v>
      </c>
      <c r="W10" s="2">
        <f ca="1">PopAgeSexRegion[[#This Row],[2030]]*PopAgeSexRegion[[#This Row],[MDER]]</f>
        <v>2616.40333950786</v>
      </c>
      <c r="X10" s="2">
        <f ca="1">PopAgeSexRegion[[#This Row],[2035]]*PopAgeSexRegion[[#This Row],[MDER]]</f>
        <v>2483.4761080496401</v>
      </c>
      <c r="Y10" s="2">
        <f ca="1">PopAgeSexRegion[[#This Row],[2040]]*PopAgeSexRegion[[#This Row],[MDER]]</f>
        <v>2385.7678789307802</v>
      </c>
      <c r="Z10" s="2">
        <f ca="1">PopAgeSexRegion[[#This Row],[2045]]*PopAgeSexRegion[[#This Row],[MDER]]</f>
        <v>2401.1859417628202</v>
      </c>
      <c r="AA10" s="2">
        <f ca="1">PopAgeSexRegion[[#This Row],[2050]]*PopAgeSexRegion[[#This Row],[MDER]]</f>
        <v>2619.1396275754601</v>
      </c>
    </row>
    <row r="11" spans="1:27" x14ac:dyDescent="0.2">
      <c r="A11" s="2" t="s">
        <v>67</v>
      </c>
      <c r="B11" s="2" t="s">
        <v>68</v>
      </c>
      <c r="C11" s="2" t="s">
        <v>69</v>
      </c>
      <c r="D11" s="2" t="str">
        <f>VLOOKUP(PopAgeSexRegion[[#This Row],[REGION]],MapRegion[],2,FALSE)</f>
        <v>OCE</v>
      </c>
      <c r="E11" s="2" t="s">
        <v>80</v>
      </c>
      <c r="F11" s="2" t="str">
        <f>VLOOKUP(PopAgeSexRegion[[#This Row],[VARIABLE]],MapSexAge[],2,FALSE)</f>
        <v>Female</v>
      </c>
      <c r="G11" s="2" t="str">
        <f>VLOOKUP(PopAgeSexRegion[[#This Row],[VARIABLE]],MapSexAge[],3,FALSE)</f>
        <v>45-49</v>
      </c>
      <c r="H11" s="2">
        <f ca="1">SUMIFS(INDIRECT(_xlfn.CONCAT("SSPMDER[",PopAgeSexRegion[[#This Row],[Sex]],"]")),SSPMDER[age],PopAgeSexRegion[[#This Row],[Age]])</f>
        <v>2000</v>
      </c>
      <c r="I11" s="2" t="s">
        <v>71</v>
      </c>
      <c r="J11" s="2">
        <v>0.96720499999999998</v>
      </c>
      <c r="K11" s="2">
        <v>0.96081324825682501</v>
      </c>
      <c r="L11" s="2">
        <v>1.0521896945717</v>
      </c>
      <c r="M11" s="2">
        <v>1.0485072580333801</v>
      </c>
      <c r="N11" s="2">
        <v>1.23173222029726</v>
      </c>
      <c r="O11" s="2">
        <v>1.33992148239339</v>
      </c>
      <c r="P11" s="2">
        <v>1.27391225523914</v>
      </c>
      <c r="Q11" s="2">
        <v>1.22526632267807</v>
      </c>
      <c r="R11" s="2">
        <v>1.2338410668303099</v>
      </c>
      <c r="S11" s="2">
        <f ca="1">PopAgeSexRegion[[#This Row],[2010]]*PopAgeSexRegion[[#This Row],[MDER]]</f>
        <v>1934.4099999999999</v>
      </c>
      <c r="T11" s="2">
        <f ca="1">PopAgeSexRegion[[#This Row],[2015]]*PopAgeSexRegion[[#This Row],[MDER]]</f>
        <v>1921.62649651365</v>
      </c>
      <c r="U11" s="2">
        <f ca="1">PopAgeSexRegion[[#This Row],[2020]]*PopAgeSexRegion[[#This Row],[MDER]]</f>
        <v>2104.3793891433997</v>
      </c>
      <c r="V11" s="2">
        <f ca="1">PopAgeSexRegion[[#This Row],[2025]]*PopAgeSexRegion[[#This Row],[MDER]]</f>
        <v>2097.0145160667603</v>
      </c>
      <c r="W11" s="2">
        <f ca="1">PopAgeSexRegion[[#This Row],[2030]]*PopAgeSexRegion[[#This Row],[MDER]]</f>
        <v>2463.4644405945201</v>
      </c>
      <c r="X11" s="2">
        <f ca="1">PopAgeSexRegion[[#This Row],[2035]]*PopAgeSexRegion[[#This Row],[MDER]]</f>
        <v>2679.8429647867802</v>
      </c>
      <c r="Y11" s="2">
        <f ca="1">PopAgeSexRegion[[#This Row],[2040]]*PopAgeSexRegion[[#This Row],[MDER]]</f>
        <v>2547.82451047828</v>
      </c>
      <c r="Z11" s="2">
        <f ca="1">PopAgeSexRegion[[#This Row],[2045]]*PopAgeSexRegion[[#This Row],[MDER]]</f>
        <v>2450.5326453561402</v>
      </c>
      <c r="AA11" s="2">
        <f ca="1">PopAgeSexRegion[[#This Row],[2050]]*PopAgeSexRegion[[#This Row],[MDER]]</f>
        <v>2467.6821336606199</v>
      </c>
    </row>
    <row r="12" spans="1:27" x14ac:dyDescent="0.2">
      <c r="A12" s="2" t="s">
        <v>67</v>
      </c>
      <c r="B12" s="2" t="s">
        <v>68</v>
      </c>
      <c r="C12" s="2" t="s">
        <v>69</v>
      </c>
      <c r="D12" s="2" t="str">
        <f>VLOOKUP(PopAgeSexRegion[[#This Row],[REGION]],MapRegion[],2,FALSE)</f>
        <v>OCE</v>
      </c>
      <c r="E12" s="2" t="s">
        <v>81</v>
      </c>
      <c r="F12" s="2" t="str">
        <f>VLOOKUP(PopAgeSexRegion[[#This Row],[VARIABLE]],MapSexAge[],2,FALSE)</f>
        <v>Female</v>
      </c>
      <c r="G12" s="2" t="str">
        <f>VLOOKUP(PopAgeSexRegion[[#This Row],[VARIABLE]],MapSexAge[],3,FALSE)</f>
        <v>5-9</v>
      </c>
      <c r="H12" s="2">
        <f ca="1">SUMIFS(INDIRECT(_xlfn.CONCAT("SSPMDER[",PopAgeSexRegion[[#This Row],[Sex]],"]")),SSPMDER[age],PopAgeSexRegion[[#This Row],[Age]])</f>
        <v>1520</v>
      </c>
      <c r="I12" s="2" t="s">
        <v>71</v>
      </c>
      <c r="J12" s="2">
        <v>0.804983</v>
      </c>
      <c r="K12" s="2">
        <v>0.90857288772201705</v>
      </c>
      <c r="L12" s="2">
        <v>0.94628649368540396</v>
      </c>
      <c r="M12" s="2">
        <v>0.99983700974048195</v>
      </c>
      <c r="N12" s="2">
        <v>1.0067724569666701</v>
      </c>
      <c r="O12" s="2">
        <v>0.98530338798960804</v>
      </c>
      <c r="P12" s="2">
        <v>0.98231901235457797</v>
      </c>
      <c r="Q12" s="2">
        <v>1.0133235953019999</v>
      </c>
      <c r="R12" s="2">
        <v>1.0530428843789399</v>
      </c>
      <c r="S12" s="2">
        <f ca="1">PopAgeSexRegion[[#This Row],[2010]]*PopAgeSexRegion[[#This Row],[MDER]]</f>
        <v>1223.5741600000001</v>
      </c>
      <c r="T12" s="2">
        <f ca="1">PopAgeSexRegion[[#This Row],[2015]]*PopAgeSexRegion[[#This Row],[MDER]]</f>
        <v>1381.0307893374659</v>
      </c>
      <c r="U12" s="2">
        <f ca="1">PopAgeSexRegion[[#This Row],[2020]]*PopAgeSexRegion[[#This Row],[MDER]]</f>
        <v>1438.355470401814</v>
      </c>
      <c r="V12" s="2">
        <f ca="1">PopAgeSexRegion[[#This Row],[2025]]*PopAgeSexRegion[[#This Row],[MDER]]</f>
        <v>1519.7522548055326</v>
      </c>
      <c r="W12" s="2">
        <f ca="1">PopAgeSexRegion[[#This Row],[2030]]*PopAgeSexRegion[[#This Row],[MDER]]</f>
        <v>1530.2941345893385</v>
      </c>
      <c r="X12" s="2">
        <f ca="1">PopAgeSexRegion[[#This Row],[2035]]*PopAgeSexRegion[[#This Row],[MDER]]</f>
        <v>1497.6611497442043</v>
      </c>
      <c r="Y12" s="2">
        <f ca="1">PopAgeSexRegion[[#This Row],[2040]]*PopAgeSexRegion[[#This Row],[MDER]]</f>
        <v>1493.1248987789586</v>
      </c>
      <c r="Z12" s="2">
        <f ca="1">PopAgeSexRegion[[#This Row],[2045]]*PopAgeSexRegion[[#This Row],[MDER]]</f>
        <v>1540.2518648590399</v>
      </c>
      <c r="AA12" s="2">
        <f ca="1">PopAgeSexRegion[[#This Row],[2050]]*PopAgeSexRegion[[#This Row],[MDER]]</f>
        <v>1600.6251842559886</v>
      </c>
    </row>
    <row r="13" spans="1:27" x14ac:dyDescent="0.2">
      <c r="A13" s="2" t="s">
        <v>67</v>
      </c>
      <c r="B13" s="2" t="s">
        <v>68</v>
      </c>
      <c r="C13" s="2" t="s">
        <v>69</v>
      </c>
      <c r="D13" s="2" t="str">
        <f>VLOOKUP(PopAgeSexRegion[[#This Row],[REGION]],MapRegion[],2,FALSE)</f>
        <v>OCE</v>
      </c>
      <c r="E13" s="2" t="s">
        <v>82</v>
      </c>
      <c r="F13" s="2" t="str">
        <f>VLOOKUP(PopAgeSexRegion[[#This Row],[VARIABLE]],MapSexAge[],2,FALSE)</f>
        <v>Female</v>
      </c>
      <c r="G13" s="2" t="str">
        <f>VLOOKUP(PopAgeSexRegion[[#This Row],[VARIABLE]],MapSexAge[],3,FALSE)</f>
        <v>50-54</v>
      </c>
      <c r="H13" s="2">
        <f ca="1">SUMIFS(INDIRECT(_xlfn.CONCAT("SSPMDER[",PopAgeSexRegion[[#This Row],[Sex]],"]")),SSPMDER[age],PopAgeSexRegion[[#This Row],[Age]])</f>
        <v>1840</v>
      </c>
      <c r="I13" s="2" t="s">
        <v>71</v>
      </c>
      <c r="J13" s="2">
        <v>0.89088400000000001</v>
      </c>
      <c r="K13" s="2">
        <v>0.98051058226791699</v>
      </c>
      <c r="L13" s="2">
        <v>0.97366633569655103</v>
      </c>
      <c r="M13" s="2">
        <v>1.0665006152388801</v>
      </c>
      <c r="N13" s="2">
        <v>1.06478755429148</v>
      </c>
      <c r="O13" s="2">
        <v>1.2495949934030799</v>
      </c>
      <c r="P13" s="2">
        <v>1.35896685600069</v>
      </c>
      <c r="Q13" s="2">
        <v>1.29370578495941</v>
      </c>
      <c r="R13" s="2">
        <v>1.24554172392406</v>
      </c>
      <c r="S13" s="2">
        <f ca="1">PopAgeSexRegion[[#This Row],[2010]]*PopAgeSexRegion[[#This Row],[MDER]]</f>
        <v>1639.2265600000001</v>
      </c>
      <c r="T13" s="2">
        <f ca="1">PopAgeSexRegion[[#This Row],[2015]]*PopAgeSexRegion[[#This Row],[MDER]]</f>
        <v>1804.1394713729674</v>
      </c>
      <c r="U13" s="2">
        <f ca="1">PopAgeSexRegion[[#This Row],[2020]]*PopAgeSexRegion[[#This Row],[MDER]]</f>
        <v>1791.5460576816538</v>
      </c>
      <c r="V13" s="2">
        <f ca="1">PopAgeSexRegion[[#This Row],[2025]]*PopAgeSexRegion[[#This Row],[MDER]]</f>
        <v>1962.3611320395394</v>
      </c>
      <c r="W13" s="2">
        <f ca="1">PopAgeSexRegion[[#This Row],[2030]]*PopAgeSexRegion[[#This Row],[MDER]]</f>
        <v>1959.2090998963231</v>
      </c>
      <c r="X13" s="2">
        <f ca="1">PopAgeSexRegion[[#This Row],[2035]]*PopAgeSexRegion[[#This Row],[MDER]]</f>
        <v>2299.254787861667</v>
      </c>
      <c r="Y13" s="2">
        <f ca="1">PopAgeSexRegion[[#This Row],[2040]]*PopAgeSexRegion[[#This Row],[MDER]]</f>
        <v>2500.4990150412696</v>
      </c>
      <c r="Z13" s="2">
        <f ca="1">PopAgeSexRegion[[#This Row],[2045]]*PopAgeSexRegion[[#This Row],[MDER]]</f>
        <v>2380.4186443253143</v>
      </c>
      <c r="AA13" s="2">
        <f ca="1">PopAgeSexRegion[[#This Row],[2050]]*PopAgeSexRegion[[#This Row],[MDER]]</f>
        <v>2291.7967720202705</v>
      </c>
    </row>
    <row r="14" spans="1:27" x14ac:dyDescent="0.2">
      <c r="A14" s="2" t="s">
        <v>67</v>
      </c>
      <c r="B14" s="2" t="s">
        <v>68</v>
      </c>
      <c r="C14" s="2" t="s">
        <v>69</v>
      </c>
      <c r="D14" s="2" t="str">
        <f>VLOOKUP(PopAgeSexRegion[[#This Row],[REGION]],MapRegion[],2,FALSE)</f>
        <v>OCE</v>
      </c>
      <c r="E14" s="2" t="s">
        <v>83</v>
      </c>
      <c r="F14" s="2" t="str">
        <f>VLOOKUP(PopAgeSexRegion[[#This Row],[VARIABLE]],MapSexAge[],2,FALSE)</f>
        <v>Female</v>
      </c>
      <c r="G14" s="2" t="str">
        <f>VLOOKUP(PopAgeSexRegion[[#This Row],[VARIABLE]],MapSexAge[],3,FALSE)</f>
        <v>55-59</v>
      </c>
      <c r="H14" s="2">
        <f ca="1">SUMIFS(INDIRECT(_xlfn.CONCAT("SSPMDER[",PopAgeSexRegion[[#This Row],[Sex]],"]")),SSPMDER[age],PopAgeSexRegion[[#This Row],[Age]])</f>
        <v>1800</v>
      </c>
      <c r="I14" s="2" t="s">
        <v>71</v>
      </c>
      <c r="J14" s="2">
        <v>0.79523299999999997</v>
      </c>
      <c r="K14" s="2">
        <v>0.89371131574804497</v>
      </c>
      <c r="L14" s="2">
        <v>0.98336253915301597</v>
      </c>
      <c r="M14" s="2">
        <v>0.978972705315034</v>
      </c>
      <c r="N14" s="2">
        <v>1.0731160810019</v>
      </c>
      <c r="O14" s="2">
        <v>1.07333496789851</v>
      </c>
      <c r="P14" s="2">
        <v>1.25923729924756</v>
      </c>
      <c r="Q14" s="2">
        <v>1.36963298326478</v>
      </c>
      <c r="R14" s="2">
        <v>1.3053526753609399</v>
      </c>
      <c r="S14" s="2">
        <f ca="1">PopAgeSexRegion[[#This Row],[2010]]*PopAgeSexRegion[[#This Row],[MDER]]</f>
        <v>1431.4194</v>
      </c>
      <c r="T14" s="2">
        <f ca="1">PopAgeSexRegion[[#This Row],[2015]]*PopAgeSexRegion[[#This Row],[MDER]]</f>
        <v>1608.6803683464809</v>
      </c>
      <c r="U14" s="2">
        <f ca="1">PopAgeSexRegion[[#This Row],[2020]]*PopAgeSexRegion[[#This Row],[MDER]]</f>
        <v>1770.0525704754286</v>
      </c>
      <c r="V14" s="2">
        <f ca="1">PopAgeSexRegion[[#This Row],[2025]]*PopAgeSexRegion[[#This Row],[MDER]]</f>
        <v>1762.1508695670611</v>
      </c>
      <c r="W14" s="2">
        <f ca="1">PopAgeSexRegion[[#This Row],[2030]]*PopAgeSexRegion[[#This Row],[MDER]]</f>
        <v>1931.6089458034201</v>
      </c>
      <c r="X14" s="2">
        <f ca="1">PopAgeSexRegion[[#This Row],[2035]]*PopAgeSexRegion[[#This Row],[MDER]]</f>
        <v>1932.0029422173179</v>
      </c>
      <c r="Y14" s="2">
        <f ca="1">PopAgeSexRegion[[#This Row],[2040]]*PopAgeSexRegion[[#This Row],[MDER]]</f>
        <v>2266.6271386456078</v>
      </c>
      <c r="Z14" s="2">
        <f ca="1">PopAgeSexRegion[[#This Row],[2045]]*PopAgeSexRegion[[#This Row],[MDER]]</f>
        <v>2465.339369876604</v>
      </c>
      <c r="AA14" s="2">
        <f ca="1">PopAgeSexRegion[[#This Row],[2050]]*PopAgeSexRegion[[#This Row],[MDER]]</f>
        <v>2349.634815649692</v>
      </c>
    </row>
    <row r="15" spans="1:27" x14ac:dyDescent="0.2">
      <c r="A15" s="2" t="s">
        <v>67</v>
      </c>
      <c r="B15" s="2" t="s">
        <v>68</v>
      </c>
      <c r="C15" s="2" t="s">
        <v>69</v>
      </c>
      <c r="D15" s="2" t="str">
        <f>VLOOKUP(PopAgeSexRegion[[#This Row],[REGION]],MapRegion[],2,FALSE)</f>
        <v>OCE</v>
      </c>
      <c r="E15" s="2" t="s">
        <v>84</v>
      </c>
      <c r="F15" s="2" t="str">
        <f>VLOOKUP(PopAgeSexRegion[[#This Row],[VARIABLE]],MapSexAge[],2,FALSE)</f>
        <v>Female</v>
      </c>
      <c r="G15" s="2" t="str">
        <f>VLOOKUP(PopAgeSexRegion[[#This Row],[VARIABLE]],MapSexAge[],3,FALSE)</f>
        <v>60-64</v>
      </c>
      <c r="H15" s="2">
        <f ca="1">SUMIFS(INDIRECT(_xlfn.CONCAT("SSPMDER[",PopAgeSexRegion[[#This Row],[Sex]],"]")),SSPMDER[age],PopAgeSexRegion[[#This Row],[Age]])</f>
        <v>1800</v>
      </c>
      <c r="I15" s="2" t="s">
        <v>71</v>
      </c>
      <c r="J15" s="2">
        <v>0.73658399999999902</v>
      </c>
      <c r="K15" s="2">
        <v>0.78989232019604005</v>
      </c>
      <c r="L15" s="2">
        <v>0.88887610354475999</v>
      </c>
      <c r="M15" s="2">
        <v>0.98003178104574995</v>
      </c>
      <c r="N15" s="2">
        <v>0.97822305485442196</v>
      </c>
      <c r="O15" s="2">
        <v>1.0737378795911401</v>
      </c>
      <c r="P15" s="2">
        <v>1.0758921771342</v>
      </c>
      <c r="Q15" s="2">
        <v>1.2626421542894899</v>
      </c>
      <c r="R15" s="2">
        <v>1.3740872883408299</v>
      </c>
      <c r="S15" s="2">
        <f ca="1">PopAgeSexRegion[[#This Row],[2010]]*PopAgeSexRegion[[#This Row],[MDER]]</f>
        <v>1325.8511999999982</v>
      </c>
      <c r="T15" s="2">
        <f ca="1">PopAgeSexRegion[[#This Row],[2015]]*PopAgeSexRegion[[#This Row],[MDER]]</f>
        <v>1421.8061763528722</v>
      </c>
      <c r="U15" s="2">
        <f ca="1">PopAgeSexRegion[[#This Row],[2020]]*PopAgeSexRegion[[#This Row],[MDER]]</f>
        <v>1599.976986380568</v>
      </c>
      <c r="V15" s="2">
        <f ca="1">PopAgeSexRegion[[#This Row],[2025]]*PopAgeSexRegion[[#This Row],[MDER]]</f>
        <v>1764.05720588235</v>
      </c>
      <c r="W15" s="2">
        <f ca="1">PopAgeSexRegion[[#This Row],[2030]]*PopAgeSexRegion[[#This Row],[MDER]]</f>
        <v>1760.8014987379595</v>
      </c>
      <c r="X15" s="2">
        <f ca="1">PopAgeSexRegion[[#This Row],[2035]]*PopAgeSexRegion[[#This Row],[MDER]]</f>
        <v>1932.7281832640522</v>
      </c>
      <c r="Y15" s="2">
        <f ca="1">PopAgeSexRegion[[#This Row],[2040]]*PopAgeSexRegion[[#This Row],[MDER]]</f>
        <v>1936.60591884156</v>
      </c>
      <c r="Z15" s="2">
        <f ca="1">PopAgeSexRegion[[#This Row],[2045]]*PopAgeSexRegion[[#This Row],[MDER]]</f>
        <v>2272.755877721082</v>
      </c>
      <c r="AA15" s="2">
        <f ca="1">PopAgeSexRegion[[#This Row],[2050]]*PopAgeSexRegion[[#This Row],[MDER]]</f>
        <v>2473.357119013494</v>
      </c>
    </row>
    <row r="16" spans="1:27" x14ac:dyDescent="0.2">
      <c r="A16" s="2" t="s">
        <v>67</v>
      </c>
      <c r="B16" s="2" t="s">
        <v>68</v>
      </c>
      <c r="C16" s="2" t="s">
        <v>69</v>
      </c>
      <c r="D16" s="2" t="str">
        <f>VLOOKUP(PopAgeSexRegion[[#This Row],[REGION]],MapRegion[],2,FALSE)</f>
        <v>OCE</v>
      </c>
      <c r="E16" s="2" t="s">
        <v>85</v>
      </c>
      <c r="F16" s="2" t="str">
        <f>VLOOKUP(PopAgeSexRegion[[#This Row],[VARIABLE]],MapSexAge[],2,FALSE)</f>
        <v>Female</v>
      </c>
      <c r="G16" s="2" t="str">
        <f>VLOOKUP(PopAgeSexRegion[[#This Row],[VARIABLE]],MapSexAge[],3,FALSE)</f>
        <v>65-69</v>
      </c>
      <c r="H16" s="2">
        <f ca="1">SUMIFS(INDIRECT(_xlfn.CONCAT("SSPMDER[",PopAgeSexRegion[[#This Row],[Sex]],"]")),SSPMDER[age],PopAgeSexRegion[[#This Row],[Age]])</f>
        <v>1800</v>
      </c>
      <c r="I16" s="2" t="s">
        <v>71</v>
      </c>
      <c r="J16" s="2">
        <v>0.54422099999999896</v>
      </c>
      <c r="K16" s="2">
        <v>0.72079216951537095</v>
      </c>
      <c r="L16" s="2">
        <v>0.77615589894429105</v>
      </c>
      <c r="M16" s="2">
        <v>0.87616686226076901</v>
      </c>
      <c r="N16" s="2">
        <v>0.96852485781651299</v>
      </c>
      <c r="O16" s="2">
        <v>0.96962679470217406</v>
      </c>
      <c r="P16" s="2">
        <v>1.0663625634471801</v>
      </c>
      <c r="Q16" s="2">
        <v>1.0707859736707801</v>
      </c>
      <c r="R16" s="2">
        <v>1.25796299720995</v>
      </c>
      <c r="S16" s="2">
        <f ca="1">PopAgeSexRegion[[#This Row],[2010]]*PopAgeSexRegion[[#This Row],[MDER]]</f>
        <v>979.59779999999807</v>
      </c>
      <c r="T16" s="2">
        <f ca="1">PopAgeSexRegion[[#This Row],[2015]]*PopAgeSexRegion[[#This Row],[MDER]]</f>
        <v>1297.4259051276676</v>
      </c>
      <c r="U16" s="2">
        <f ca="1">PopAgeSexRegion[[#This Row],[2020]]*PopAgeSexRegion[[#This Row],[MDER]]</f>
        <v>1397.0806180997238</v>
      </c>
      <c r="V16" s="2">
        <f ca="1">PopAgeSexRegion[[#This Row],[2025]]*PopAgeSexRegion[[#This Row],[MDER]]</f>
        <v>1577.1003520693841</v>
      </c>
      <c r="W16" s="2">
        <f ca="1">PopAgeSexRegion[[#This Row],[2030]]*PopAgeSexRegion[[#This Row],[MDER]]</f>
        <v>1743.3447440697234</v>
      </c>
      <c r="X16" s="2">
        <f ca="1">PopAgeSexRegion[[#This Row],[2035]]*PopAgeSexRegion[[#This Row],[MDER]]</f>
        <v>1745.3282304639133</v>
      </c>
      <c r="Y16" s="2">
        <f ca="1">PopAgeSexRegion[[#This Row],[2040]]*PopAgeSexRegion[[#This Row],[MDER]]</f>
        <v>1919.4526142049242</v>
      </c>
      <c r="Z16" s="2">
        <f ca="1">PopAgeSexRegion[[#This Row],[2045]]*PopAgeSexRegion[[#This Row],[MDER]]</f>
        <v>1927.4147526074041</v>
      </c>
      <c r="AA16" s="2">
        <f ca="1">PopAgeSexRegion[[#This Row],[2050]]*PopAgeSexRegion[[#This Row],[MDER]]</f>
        <v>2264.3333949779098</v>
      </c>
    </row>
    <row r="17" spans="1:27" x14ac:dyDescent="0.2">
      <c r="A17" s="2" t="s">
        <v>67</v>
      </c>
      <c r="B17" s="2" t="s">
        <v>68</v>
      </c>
      <c r="C17" s="2" t="s">
        <v>69</v>
      </c>
      <c r="D17" s="2" t="str">
        <f>VLOOKUP(PopAgeSexRegion[[#This Row],[REGION]],MapRegion[],2,FALSE)</f>
        <v>OCE</v>
      </c>
      <c r="E17" s="2" t="s">
        <v>86</v>
      </c>
      <c r="F17" s="2" t="str">
        <f>VLOOKUP(PopAgeSexRegion[[#This Row],[VARIABLE]],MapSexAge[],2,FALSE)</f>
        <v>Female</v>
      </c>
      <c r="G17" s="2" t="str">
        <f>VLOOKUP(PopAgeSexRegion[[#This Row],[VARIABLE]],MapSexAge[],3,FALSE)</f>
        <v>70-74</v>
      </c>
      <c r="H17" s="2">
        <f ca="1">SUMIFS(INDIRECT(_xlfn.CONCAT("SSPMDER[",PopAgeSexRegion[[#This Row],[Sex]],"]")),SSPMDER[age],PopAgeSexRegion[[#This Row],[Age]])</f>
        <v>1800</v>
      </c>
      <c r="I17" s="2" t="s">
        <v>71</v>
      </c>
      <c r="J17" s="2">
        <v>0.43686199999999997</v>
      </c>
      <c r="K17" s="2">
        <v>0.52103696934655797</v>
      </c>
      <c r="L17" s="2">
        <v>0.69330357948272803</v>
      </c>
      <c r="M17" s="2">
        <v>0.75101627105813595</v>
      </c>
      <c r="N17" s="2">
        <v>0.85117870566956</v>
      </c>
      <c r="O17" s="2">
        <v>0.94456557879098602</v>
      </c>
      <c r="P17" s="2">
        <v>0.94900620178477701</v>
      </c>
      <c r="Q17" s="2">
        <v>1.0468755632369799</v>
      </c>
      <c r="R17" s="2">
        <v>1.0542646076418001</v>
      </c>
      <c r="S17" s="2">
        <f ca="1">PopAgeSexRegion[[#This Row],[2010]]*PopAgeSexRegion[[#This Row],[MDER]]</f>
        <v>786.35159999999996</v>
      </c>
      <c r="T17" s="2">
        <f ca="1">PopAgeSexRegion[[#This Row],[2015]]*PopAgeSexRegion[[#This Row],[MDER]]</f>
        <v>937.86654482380436</v>
      </c>
      <c r="U17" s="2">
        <f ca="1">PopAgeSexRegion[[#This Row],[2020]]*PopAgeSexRegion[[#This Row],[MDER]]</f>
        <v>1247.9464430689104</v>
      </c>
      <c r="V17" s="2">
        <f ca="1">PopAgeSexRegion[[#This Row],[2025]]*PopAgeSexRegion[[#This Row],[MDER]]</f>
        <v>1351.8292879046446</v>
      </c>
      <c r="W17" s="2">
        <f ca="1">PopAgeSexRegion[[#This Row],[2030]]*PopAgeSexRegion[[#This Row],[MDER]]</f>
        <v>1532.1216702052079</v>
      </c>
      <c r="X17" s="2">
        <f ca="1">PopAgeSexRegion[[#This Row],[2035]]*PopAgeSexRegion[[#This Row],[MDER]]</f>
        <v>1700.2180418237749</v>
      </c>
      <c r="Y17" s="2">
        <f ca="1">PopAgeSexRegion[[#This Row],[2040]]*PopAgeSexRegion[[#This Row],[MDER]]</f>
        <v>1708.2111632125986</v>
      </c>
      <c r="Z17" s="2">
        <f ca="1">PopAgeSexRegion[[#This Row],[2045]]*PopAgeSexRegion[[#This Row],[MDER]]</f>
        <v>1884.3760138265638</v>
      </c>
      <c r="AA17" s="2">
        <f ca="1">PopAgeSexRegion[[#This Row],[2050]]*PopAgeSexRegion[[#This Row],[MDER]]</f>
        <v>1897.6762937552401</v>
      </c>
    </row>
    <row r="18" spans="1:27" x14ac:dyDescent="0.2">
      <c r="A18" s="2" t="s">
        <v>67</v>
      </c>
      <c r="B18" s="2" t="s">
        <v>68</v>
      </c>
      <c r="C18" s="2" t="s">
        <v>69</v>
      </c>
      <c r="D18" s="2" t="str">
        <f>VLOOKUP(PopAgeSexRegion[[#This Row],[REGION]],MapRegion[],2,FALSE)</f>
        <v>OCE</v>
      </c>
      <c r="E18" s="2" t="s">
        <v>87</v>
      </c>
      <c r="F18" s="2" t="str">
        <f>VLOOKUP(PopAgeSexRegion[[#This Row],[VARIABLE]],MapSexAge[],2,FALSE)</f>
        <v>Female</v>
      </c>
      <c r="G18" s="2" t="str">
        <f>VLOOKUP(PopAgeSexRegion[[#This Row],[VARIABLE]],MapSexAge[],3,FALSE)</f>
        <v>75-79</v>
      </c>
      <c r="H18" s="2">
        <f ca="1">SUMIFS(INDIRECT(_xlfn.CONCAT("SSPMDER[",PopAgeSexRegion[[#This Row],[Sex]],"]")),SSPMDER[age],PopAgeSexRegion[[#This Row],[Age]])</f>
        <v>1800</v>
      </c>
      <c r="I18" s="2" t="s">
        <v>71</v>
      </c>
      <c r="J18" s="2">
        <v>0.34472999999999998</v>
      </c>
      <c r="K18" s="2">
        <v>0.399594258872496</v>
      </c>
      <c r="L18" s="2">
        <v>0.48087896644024603</v>
      </c>
      <c r="M18" s="2">
        <v>0.64629308815194697</v>
      </c>
      <c r="N18" s="2">
        <v>0.70593516660802702</v>
      </c>
      <c r="O18" s="2">
        <v>0.80610703319771504</v>
      </c>
      <c r="P18" s="2">
        <v>0.89996078029188198</v>
      </c>
      <c r="Q18" s="2">
        <v>0.90922875636214995</v>
      </c>
      <c r="R18" s="2">
        <v>1.0086261425884899</v>
      </c>
      <c r="S18" s="2">
        <f ca="1">PopAgeSexRegion[[#This Row],[2010]]*PopAgeSexRegion[[#This Row],[MDER]]</f>
        <v>620.51400000000001</v>
      </c>
      <c r="T18" s="2">
        <f ca="1">PopAgeSexRegion[[#This Row],[2015]]*PopAgeSexRegion[[#This Row],[MDER]]</f>
        <v>719.26966597049284</v>
      </c>
      <c r="U18" s="2">
        <f ca="1">PopAgeSexRegion[[#This Row],[2020]]*PopAgeSexRegion[[#This Row],[MDER]]</f>
        <v>865.5821395924429</v>
      </c>
      <c r="V18" s="2">
        <f ca="1">PopAgeSexRegion[[#This Row],[2025]]*PopAgeSexRegion[[#This Row],[MDER]]</f>
        <v>1163.3275586735047</v>
      </c>
      <c r="W18" s="2">
        <f ca="1">PopAgeSexRegion[[#This Row],[2030]]*PopAgeSexRegion[[#This Row],[MDER]]</f>
        <v>1270.6832998944487</v>
      </c>
      <c r="X18" s="2">
        <f ca="1">PopAgeSexRegion[[#This Row],[2035]]*PopAgeSexRegion[[#This Row],[MDER]]</f>
        <v>1450.992659755887</v>
      </c>
      <c r="Y18" s="2">
        <f ca="1">PopAgeSexRegion[[#This Row],[2040]]*PopAgeSexRegion[[#This Row],[MDER]]</f>
        <v>1619.9294045253876</v>
      </c>
      <c r="Z18" s="2">
        <f ca="1">PopAgeSexRegion[[#This Row],[2045]]*PopAgeSexRegion[[#This Row],[MDER]]</f>
        <v>1636.6117614518698</v>
      </c>
      <c r="AA18" s="2">
        <f ca="1">PopAgeSexRegion[[#This Row],[2050]]*PopAgeSexRegion[[#This Row],[MDER]]</f>
        <v>1815.5270566592819</v>
      </c>
    </row>
    <row r="19" spans="1:27" x14ac:dyDescent="0.2">
      <c r="A19" s="2" t="s">
        <v>67</v>
      </c>
      <c r="B19" s="2" t="s">
        <v>68</v>
      </c>
      <c r="C19" s="2" t="s">
        <v>69</v>
      </c>
      <c r="D19" s="2" t="str">
        <f>VLOOKUP(PopAgeSexRegion[[#This Row],[REGION]],MapRegion[],2,FALSE)</f>
        <v>OCE</v>
      </c>
      <c r="E19" s="2" t="s">
        <v>88</v>
      </c>
      <c r="F19" s="2" t="str">
        <f>VLOOKUP(PopAgeSexRegion[[#This Row],[VARIABLE]],MapSexAge[],2,FALSE)</f>
        <v>Female</v>
      </c>
      <c r="G19" s="2" t="str">
        <f>VLOOKUP(PopAgeSexRegion[[#This Row],[VARIABLE]],MapSexAge[],3,FALSE)</f>
        <v>80-84</v>
      </c>
      <c r="H19" s="2">
        <f ca="1">SUMIFS(INDIRECT(_xlfn.CONCAT("SSPMDER[",PopAgeSexRegion[[#This Row],[Sex]],"]")),SSPMDER[age],PopAgeSexRegion[[#This Row],[Age]])</f>
        <v>1800</v>
      </c>
      <c r="I19" s="2" t="s">
        <v>71</v>
      </c>
      <c r="J19" s="2">
        <v>0.30489899999999998</v>
      </c>
      <c r="K19" s="2">
        <v>0.29110531451993799</v>
      </c>
      <c r="L19" s="2">
        <v>0.34379294106054598</v>
      </c>
      <c r="M19" s="2">
        <v>0.42001991611434603</v>
      </c>
      <c r="N19" s="2">
        <v>0.57330242866808201</v>
      </c>
      <c r="O19" s="2">
        <v>0.635280630093355</v>
      </c>
      <c r="P19" s="2">
        <v>0.73389959104673597</v>
      </c>
      <c r="Q19" s="2">
        <v>0.82766685084540903</v>
      </c>
      <c r="R19" s="2">
        <v>0.84427246218678698</v>
      </c>
      <c r="S19" s="2">
        <f ca="1">PopAgeSexRegion[[#This Row],[2010]]*PopAgeSexRegion[[#This Row],[MDER]]</f>
        <v>548.81819999999993</v>
      </c>
      <c r="T19" s="2">
        <f ca="1">PopAgeSexRegion[[#This Row],[2015]]*PopAgeSexRegion[[#This Row],[MDER]]</f>
        <v>523.98956613588837</v>
      </c>
      <c r="U19" s="2">
        <f ca="1">PopAgeSexRegion[[#This Row],[2020]]*PopAgeSexRegion[[#This Row],[MDER]]</f>
        <v>618.82729390898271</v>
      </c>
      <c r="V19" s="2">
        <f ca="1">PopAgeSexRegion[[#This Row],[2025]]*PopAgeSexRegion[[#This Row],[MDER]]</f>
        <v>756.0358490058228</v>
      </c>
      <c r="W19" s="2">
        <f ca="1">PopAgeSexRegion[[#This Row],[2030]]*PopAgeSexRegion[[#This Row],[MDER]]</f>
        <v>1031.9443716025476</v>
      </c>
      <c r="X19" s="2">
        <f ca="1">PopAgeSexRegion[[#This Row],[2035]]*PopAgeSexRegion[[#This Row],[MDER]]</f>
        <v>1143.5051341680389</v>
      </c>
      <c r="Y19" s="2">
        <f ca="1">PopAgeSexRegion[[#This Row],[2040]]*PopAgeSexRegion[[#This Row],[MDER]]</f>
        <v>1321.0192638841247</v>
      </c>
      <c r="Z19" s="2">
        <f ca="1">PopAgeSexRegion[[#This Row],[2045]]*PopAgeSexRegion[[#This Row],[MDER]]</f>
        <v>1489.8003315217363</v>
      </c>
      <c r="AA19" s="2">
        <f ca="1">PopAgeSexRegion[[#This Row],[2050]]*PopAgeSexRegion[[#This Row],[MDER]]</f>
        <v>1519.6904319362166</v>
      </c>
    </row>
    <row r="20" spans="1:27" x14ac:dyDescent="0.2">
      <c r="A20" s="2" t="s">
        <v>67</v>
      </c>
      <c r="B20" s="2" t="s">
        <v>68</v>
      </c>
      <c r="C20" s="2" t="s">
        <v>69</v>
      </c>
      <c r="D20" s="2" t="str">
        <f>VLOOKUP(PopAgeSexRegion[[#This Row],[REGION]],MapRegion[],2,FALSE)</f>
        <v>OCE</v>
      </c>
      <c r="E20" s="2" t="s">
        <v>89</v>
      </c>
      <c r="F20" s="2" t="str">
        <f>VLOOKUP(PopAgeSexRegion[[#This Row],[VARIABLE]],MapSexAge[],2,FALSE)</f>
        <v>Female</v>
      </c>
      <c r="G20" s="2" t="str">
        <f>VLOOKUP(PopAgeSexRegion[[#This Row],[VARIABLE]],MapSexAge[],3,FALSE)</f>
        <v>85-89</v>
      </c>
      <c r="H20" s="2">
        <f ca="1">SUMIFS(INDIRECT(_xlfn.CONCAT("SSPMDER[",PopAgeSexRegion[[#This Row],[Sex]],"]")),SSPMDER[age],PopAgeSexRegion[[#This Row],[Age]])</f>
        <v>1800</v>
      </c>
      <c r="I20" s="2" t="s">
        <v>71</v>
      </c>
      <c r="J20" s="2">
        <v>0.19217600000000001</v>
      </c>
      <c r="K20" s="2">
        <v>0.22248081909911599</v>
      </c>
      <c r="L20" s="2">
        <v>0.219976659524731</v>
      </c>
      <c r="M20" s="2">
        <v>0.26750212027669701</v>
      </c>
      <c r="N20" s="2">
        <v>0.334721640644496</v>
      </c>
      <c r="O20" s="2">
        <v>0.46823039261579003</v>
      </c>
      <c r="P20" s="2">
        <v>0.53058337186728899</v>
      </c>
      <c r="Q20" s="2">
        <v>0.62462483309699302</v>
      </c>
      <c r="R20" s="2">
        <v>0.71642769357204505</v>
      </c>
      <c r="S20" s="2">
        <f ca="1">PopAgeSexRegion[[#This Row],[2010]]*PopAgeSexRegion[[#This Row],[MDER]]</f>
        <v>345.91680000000002</v>
      </c>
      <c r="T20" s="2">
        <f ca="1">PopAgeSexRegion[[#This Row],[2015]]*PopAgeSexRegion[[#This Row],[MDER]]</f>
        <v>400.46547437840877</v>
      </c>
      <c r="U20" s="2">
        <f ca="1">PopAgeSexRegion[[#This Row],[2020]]*PopAgeSexRegion[[#This Row],[MDER]]</f>
        <v>395.95798714451581</v>
      </c>
      <c r="V20" s="2">
        <f ca="1">PopAgeSexRegion[[#This Row],[2025]]*PopAgeSexRegion[[#This Row],[MDER]]</f>
        <v>481.50381649805462</v>
      </c>
      <c r="W20" s="2">
        <f ca="1">PopAgeSexRegion[[#This Row],[2030]]*PopAgeSexRegion[[#This Row],[MDER]]</f>
        <v>602.49895316009281</v>
      </c>
      <c r="X20" s="2">
        <f ca="1">PopAgeSexRegion[[#This Row],[2035]]*PopAgeSexRegion[[#This Row],[MDER]]</f>
        <v>842.81470670842202</v>
      </c>
      <c r="Y20" s="2">
        <f ca="1">PopAgeSexRegion[[#This Row],[2040]]*PopAgeSexRegion[[#This Row],[MDER]]</f>
        <v>955.05006936112022</v>
      </c>
      <c r="Z20" s="2">
        <f ca="1">PopAgeSexRegion[[#This Row],[2045]]*PopAgeSexRegion[[#This Row],[MDER]]</f>
        <v>1124.3246995745874</v>
      </c>
      <c r="AA20" s="2">
        <f ca="1">PopAgeSexRegion[[#This Row],[2050]]*PopAgeSexRegion[[#This Row],[MDER]]</f>
        <v>1289.5698484296811</v>
      </c>
    </row>
    <row r="21" spans="1:27" x14ac:dyDescent="0.2">
      <c r="A21" s="2" t="s">
        <v>67</v>
      </c>
      <c r="B21" s="2" t="s">
        <v>68</v>
      </c>
      <c r="C21" s="2" t="s">
        <v>69</v>
      </c>
      <c r="D21" s="2" t="str">
        <f>VLOOKUP(PopAgeSexRegion[[#This Row],[REGION]],MapRegion[],2,FALSE)</f>
        <v>OCE</v>
      </c>
      <c r="E21" s="2" t="s">
        <v>90</v>
      </c>
      <c r="F21" s="2" t="str">
        <f>VLOOKUP(PopAgeSexRegion[[#This Row],[VARIABLE]],MapSexAge[],2,FALSE)</f>
        <v>Female</v>
      </c>
      <c r="G21" s="2" t="str">
        <f>VLOOKUP(PopAgeSexRegion[[#This Row],[VARIABLE]],MapSexAge[],3,FALSE)</f>
        <v>90-94</v>
      </c>
      <c r="H21" s="2">
        <f ca="1">SUMIFS(INDIRECT(_xlfn.CONCAT("SSPMDER[",PopAgeSexRegion[[#This Row],[Sex]],"]")),SSPMDER[age],PopAgeSexRegion[[#This Row],[Age]])</f>
        <v>1800</v>
      </c>
      <c r="I21" s="2" t="s">
        <v>71</v>
      </c>
      <c r="J21" s="2">
        <v>8.1793000000000102E-2</v>
      </c>
      <c r="K21" s="2">
        <v>0.10918220907250201</v>
      </c>
      <c r="L21" s="2">
        <v>0.13400427989886901</v>
      </c>
      <c r="M21" s="2">
        <v>0.13922858084257</v>
      </c>
      <c r="N21" s="2">
        <v>0.17726803837823299</v>
      </c>
      <c r="O21" s="2">
        <v>0.229655732628923</v>
      </c>
      <c r="P21" s="2">
        <v>0.33366743690848299</v>
      </c>
      <c r="Q21" s="2">
        <v>0.391349828398042</v>
      </c>
      <c r="R21" s="2">
        <v>0.47470028965607203</v>
      </c>
      <c r="S21" s="2">
        <f ca="1">PopAgeSexRegion[[#This Row],[2010]]*PopAgeSexRegion[[#This Row],[MDER]]</f>
        <v>147.22740000000019</v>
      </c>
      <c r="T21" s="2">
        <f ca="1">PopAgeSexRegion[[#This Row],[2015]]*PopAgeSexRegion[[#This Row],[MDER]]</f>
        <v>196.52797633050361</v>
      </c>
      <c r="U21" s="2">
        <f ca="1">PopAgeSexRegion[[#This Row],[2020]]*PopAgeSexRegion[[#This Row],[MDER]]</f>
        <v>241.20770381796422</v>
      </c>
      <c r="V21" s="2">
        <f ca="1">PopAgeSexRegion[[#This Row],[2025]]*PopAgeSexRegion[[#This Row],[MDER]]</f>
        <v>250.61144551662602</v>
      </c>
      <c r="W21" s="2">
        <f ca="1">PopAgeSexRegion[[#This Row],[2030]]*PopAgeSexRegion[[#This Row],[MDER]]</f>
        <v>319.08246908081941</v>
      </c>
      <c r="X21" s="2">
        <f ca="1">PopAgeSexRegion[[#This Row],[2035]]*PopAgeSexRegion[[#This Row],[MDER]]</f>
        <v>413.38031873206137</v>
      </c>
      <c r="Y21" s="2">
        <f ca="1">PopAgeSexRegion[[#This Row],[2040]]*PopAgeSexRegion[[#This Row],[MDER]]</f>
        <v>600.60138643526943</v>
      </c>
      <c r="Z21" s="2">
        <f ca="1">PopAgeSexRegion[[#This Row],[2045]]*PopAgeSexRegion[[#This Row],[MDER]]</f>
        <v>704.42969111647562</v>
      </c>
      <c r="AA21" s="2">
        <f ca="1">PopAgeSexRegion[[#This Row],[2050]]*PopAgeSexRegion[[#This Row],[MDER]]</f>
        <v>854.46052138092966</v>
      </c>
    </row>
    <row r="22" spans="1:27" x14ac:dyDescent="0.2">
      <c r="A22" s="2" t="s">
        <v>67</v>
      </c>
      <c r="B22" s="2" t="s">
        <v>68</v>
      </c>
      <c r="C22" s="2" t="s">
        <v>69</v>
      </c>
      <c r="D22" s="2" t="str">
        <f>VLOOKUP(PopAgeSexRegion[[#This Row],[REGION]],MapRegion[],2,FALSE)</f>
        <v>OCE</v>
      </c>
      <c r="E22" s="2" t="s">
        <v>91</v>
      </c>
      <c r="F22" s="2" t="str">
        <f>VLOOKUP(PopAgeSexRegion[[#This Row],[VARIABLE]],MapSexAge[],2,FALSE)</f>
        <v>Female</v>
      </c>
      <c r="G22" s="2" t="str">
        <f>VLOOKUP(PopAgeSexRegion[[#This Row],[VARIABLE]],MapSexAge[],3,FALSE)</f>
        <v>95-99</v>
      </c>
      <c r="H22" s="2">
        <f ca="1">SUMIFS(INDIRECT(_xlfn.CONCAT("SSPMDER[",PopAgeSexRegion[[#This Row],[Sex]],"]")),SSPMDER[age],PopAgeSexRegion[[#This Row],[Age]])</f>
        <v>1800</v>
      </c>
      <c r="I22" s="2" t="s">
        <v>71</v>
      </c>
      <c r="J22" s="2">
        <v>2.3539999999999998E-2</v>
      </c>
      <c r="K22" s="2">
        <v>3.1266140063745403E-2</v>
      </c>
      <c r="L22" s="2">
        <v>4.5623088496318999E-2</v>
      </c>
      <c r="M22" s="2">
        <v>6.02818475626061E-2</v>
      </c>
      <c r="N22" s="2">
        <v>6.7526728627707894E-2</v>
      </c>
      <c r="O22" s="2">
        <v>9.1108776872448005E-2</v>
      </c>
      <c r="P22" s="2">
        <v>0.124673446579248</v>
      </c>
      <c r="Q22" s="2">
        <v>0.19131239650878501</v>
      </c>
      <c r="R22" s="2">
        <v>0.235981112370445</v>
      </c>
      <c r="S22" s="2">
        <f ca="1">PopAgeSexRegion[[#This Row],[2010]]*PopAgeSexRegion[[#This Row],[MDER]]</f>
        <v>42.372</v>
      </c>
      <c r="T22" s="2">
        <f ca="1">PopAgeSexRegion[[#This Row],[2015]]*PopAgeSexRegion[[#This Row],[MDER]]</f>
        <v>56.279052114741724</v>
      </c>
      <c r="U22" s="2">
        <f ca="1">PopAgeSexRegion[[#This Row],[2020]]*PopAgeSexRegion[[#This Row],[MDER]]</f>
        <v>82.121559293374204</v>
      </c>
      <c r="V22" s="2">
        <f ca="1">PopAgeSexRegion[[#This Row],[2025]]*PopAgeSexRegion[[#This Row],[MDER]]</f>
        <v>108.50732561269098</v>
      </c>
      <c r="W22" s="2">
        <f ca="1">PopAgeSexRegion[[#This Row],[2030]]*PopAgeSexRegion[[#This Row],[MDER]]</f>
        <v>121.54811152987421</v>
      </c>
      <c r="X22" s="2">
        <f ca="1">PopAgeSexRegion[[#This Row],[2035]]*PopAgeSexRegion[[#This Row],[MDER]]</f>
        <v>163.99579837040642</v>
      </c>
      <c r="Y22" s="2">
        <f ca="1">PopAgeSexRegion[[#This Row],[2040]]*PopAgeSexRegion[[#This Row],[MDER]]</f>
        <v>224.41220384264642</v>
      </c>
      <c r="Z22" s="2">
        <f ca="1">PopAgeSexRegion[[#This Row],[2045]]*PopAgeSexRegion[[#This Row],[MDER]]</f>
        <v>344.362313715813</v>
      </c>
      <c r="AA22" s="2">
        <f ca="1">PopAgeSexRegion[[#This Row],[2050]]*PopAgeSexRegion[[#This Row],[MDER]]</f>
        <v>424.76600226680102</v>
      </c>
    </row>
    <row r="23" spans="1:27" x14ac:dyDescent="0.2">
      <c r="A23" s="2" t="s">
        <v>67</v>
      </c>
      <c r="B23" s="2" t="s">
        <v>68</v>
      </c>
      <c r="C23" s="2" t="s">
        <v>69</v>
      </c>
      <c r="D23" s="2" t="str">
        <f>VLOOKUP(PopAgeSexRegion[[#This Row],[REGION]],MapRegion[],2,FALSE)</f>
        <v>OCE</v>
      </c>
      <c r="E23" s="2" t="s">
        <v>92</v>
      </c>
      <c r="F23" s="2" t="str">
        <f>VLOOKUP(PopAgeSexRegion[[#This Row],[VARIABLE]],MapSexAge[],2,FALSE)</f>
        <v>Male</v>
      </c>
      <c r="G23" s="2" t="str">
        <f>VLOOKUP(PopAgeSexRegion[[#This Row],[VARIABLE]],MapSexAge[],3,FALSE)</f>
        <v>0-4</v>
      </c>
      <c r="H23" s="2">
        <f ca="1">SUMIFS(INDIRECT(_xlfn.CONCAT("SSPMDER[",PopAgeSexRegion[[#This Row],[Sex]],"]")),SSPMDER[age],PopAgeSexRegion[[#This Row],[Age]])</f>
        <v>1040</v>
      </c>
      <c r="I23" s="2" t="s">
        <v>71</v>
      </c>
      <c r="J23" s="2">
        <v>0.90853099999999998</v>
      </c>
      <c r="K23" s="2">
        <v>0.95839438080491601</v>
      </c>
      <c r="L23" s="2">
        <v>1.0163131567372401</v>
      </c>
      <c r="M23" s="2">
        <v>1.0252174854715801</v>
      </c>
      <c r="N23" s="2">
        <v>1.00359812487456</v>
      </c>
      <c r="O23" s="2">
        <v>1.0012274872511699</v>
      </c>
      <c r="P23" s="2">
        <v>1.0350541906733299</v>
      </c>
      <c r="Q23" s="2">
        <v>1.07848527069313</v>
      </c>
      <c r="R23" s="2">
        <v>1.10772208536706</v>
      </c>
      <c r="S23" s="2">
        <f ca="1">PopAgeSexRegion[[#This Row],[2010]]*PopAgeSexRegion[[#This Row],[MDER]]</f>
        <v>944.87223999999992</v>
      </c>
      <c r="T23" s="2">
        <f ca="1">PopAgeSexRegion[[#This Row],[2015]]*PopAgeSexRegion[[#This Row],[MDER]]</f>
        <v>996.73015603711269</v>
      </c>
      <c r="U23" s="2">
        <f ca="1">PopAgeSexRegion[[#This Row],[2020]]*PopAgeSexRegion[[#This Row],[MDER]]</f>
        <v>1056.9656830067297</v>
      </c>
      <c r="V23" s="2">
        <f ca="1">PopAgeSexRegion[[#This Row],[2025]]*PopAgeSexRegion[[#This Row],[MDER]]</f>
        <v>1066.2261848904434</v>
      </c>
      <c r="W23" s="2">
        <f ca="1">PopAgeSexRegion[[#This Row],[2030]]*PopAgeSexRegion[[#This Row],[MDER]]</f>
        <v>1043.7420498695424</v>
      </c>
      <c r="X23" s="2">
        <f ca="1">PopAgeSexRegion[[#This Row],[2035]]*PopAgeSexRegion[[#This Row],[MDER]]</f>
        <v>1041.2765867412168</v>
      </c>
      <c r="Y23" s="2">
        <f ca="1">PopAgeSexRegion[[#This Row],[2040]]*PopAgeSexRegion[[#This Row],[MDER]]</f>
        <v>1076.4563583002632</v>
      </c>
      <c r="Z23" s="2">
        <f ca="1">PopAgeSexRegion[[#This Row],[2045]]*PopAgeSexRegion[[#This Row],[MDER]]</f>
        <v>1121.6246815208553</v>
      </c>
      <c r="AA23" s="2">
        <f ca="1">PopAgeSexRegion[[#This Row],[2050]]*PopAgeSexRegion[[#This Row],[MDER]]</f>
        <v>1152.0309687817423</v>
      </c>
    </row>
    <row r="24" spans="1:27" x14ac:dyDescent="0.2">
      <c r="A24" s="2" t="s">
        <v>67</v>
      </c>
      <c r="B24" s="2" t="s">
        <v>68</v>
      </c>
      <c r="C24" s="2" t="s">
        <v>69</v>
      </c>
      <c r="D24" s="2" t="str">
        <f>VLOOKUP(PopAgeSexRegion[[#This Row],[REGION]],MapRegion[],2,FALSE)</f>
        <v>OCE</v>
      </c>
      <c r="E24" s="2" t="s">
        <v>93</v>
      </c>
      <c r="F24" s="2" t="str">
        <f>VLOOKUP(PopAgeSexRegion[[#This Row],[VARIABLE]],MapSexAge[],2,FALSE)</f>
        <v>Male</v>
      </c>
      <c r="G24" s="2" t="str">
        <f>VLOOKUP(PopAgeSexRegion[[#This Row],[VARIABLE]],MapSexAge[],3,FALSE)</f>
        <v>10-14</v>
      </c>
      <c r="H24" s="2">
        <f ca="1">SUMIFS(INDIRECT(_xlfn.CONCAT("SSPMDER[",PopAgeSexRegion[[#This Row],[Sex]],"]")),SSPMDER[age],PopAgeSexRegion[[#This Row],[Age]])</f>
        <v>2120</v>
      </c>
      <c r="I24" s="2" t="s">
        <v>71</v>
      </c>
      <c r="J24" s="2">
        <v>0.87301499999999999</v>
      </c>
      <c r="K24" s="2">
        <v>0.87458684696141498</v>
      </c>
      <c r="L24" s="2">
        <v>0.981072850887173</v>
      </c>
      <c r="M24" s="2">
        <v>1.0248590083437901</v>
      </c>
      <c r="N24" s="2">
        <v>1.08117530566864</v>
      </c>
      <c r="O24" s="2">
        <v>1.08807381384936</v>
      </c>
      <c r="P24" s="2">
        <v>1.0649328815263801</v>
      </c>
      <c r="Q24" s="2">
        <v>1.0614732535782101</v>
      </c>
      <c r="R24" s="2">
        <v>1.09382222619347</v>
      </c>
      <c r="S24" s="2">
        <f ca="1">PopAgeSexRegion[[#This Row],[2010]]*PopAgeSexRegion[[#This Row],[MDER]]</f>
        <v>1850.7918</v>
      </c>
      <c r="T24" s="2">
        <f ca="1">PopAgeSexRegion[[#This Row],[2015]]*PopAgeSexRegion[[#This Row],[MDER]]</f>
        <v>1854.1241155581997</v>
      </c>
      <c r="U24" s="2">
        <f ca="1">PopAgeSexRegion[[#This Row],[2020]]*PopAgeSexRegion[[#This Row],[MDER]]</f>
        <v>2079.8744438808067</v>
      </c>
      <c r="V24" s="2">
        <f ca="1">PopAgeSexRegion[[#This Row],[2025]]*PopAgeSexRegion[[#This Row],[MDER]]</f>
        <v>2172.701097688835</v>
      </c>
      <c r="W24" s="2">
        <f ca="1">PopAgeSexRegion[[#This Row],[2030]]*PopAgeSexRegion[[#This Row],[MDER]]</f>
        <v>2292.0916480175165</v>
      </c>
      <c r="X24" s="2">
        <f ca="1">PopAgeSexRegion[[#This Row],[2035]]*PopAgeSexRegion[[#This Row],[MDER]]</f>
        <v>2306.7164853606432</v>
      </c>
      <c r="Y24" s="2">
        <f ca="1">PopAgeSexRegion[[#This Row],[2040]]*PopAgeSexRegion[[#This Row],[MDER]]</f>
        <v>2257.6577088359259</v>
      </c>
      <c r="Z24" s="2">
        <f ca="1">PopAgeSexRegion[[#This Row],[2045]]*PopAgeSexRegion[[#This Row],[MDER]]</f>
        <v>2250.3232975858054</v>
      </c>
      <c r="AA24" s="2">
        <f ca="1">PopAgeSexRegion[[#This Row],[2050]]*PopAgeSexRegion[[#This Row],[MDER]]</f>
        <v>2318.9031195301563</v>
      </c>
    </row>
    <row r="25" spans="1:27" x14ac:dyDescent="0.2">
      <c r="A25" s="2" t="s">
        <v>67</v>
      </c>
      <c r="B25" s="2" t="s">
        <v>68</v>
      </c>
      <c r="C25" s="2" t="s">
        <v>69</v>
      </c>
      <c r="D25" s="2" t="str">
        <f>VLOOKUP(PopAgeSexRegion[[#This Row],[REGION]],MapRegion[],2,FALSE)</f>
        <v>OCE</v>
      </c>
      <c r="E25" s="2" t="s">
        <v>94</v>
      </c>
      <c r="F25" s="2" t="str">
        <f>VLOOKUP(PopAgeSexRegion[[#This Row],[VARIABLE]],MapSexAge[],2,FALSE)</f>
        <v>Male</v>
      </c>
      <c r="G25" s="2" t="str">
        <f>VLOOKUP(PopAgeSexRegion[[#This Row],[VARIABLE]],MapSexAge[],3,FALSE)</f>
        <v>100p</v>
      </c>
      <c r="H25" s="2">
        <f ca="1">SUMIFS(INDIRECT(_xlfn.CONCAT("SSPMDER[",PopAgeSexRegion[[#This Row],[Sex]],"]")),SSPMDER[age],PopAgeSexRegion[[#This Row],[Age]])</f>
        <v>2200</v>
      </c>
      <c r="I25" s="2" t="s">
        <v>71</v>
      </c>
      <c r="J25" s="2">
        <v>6.4599999999999901E-4</v>
      </c>
      <c r="K25" s="2">
        <v>1.4743136138385699E-3</v>
      </c>
      <c r="L25" s="2">
        <v>2.59047612642422E-3</v>
      </c>
      <c r="M25" s="2">
        <v>5.0147145399560304E-3</v>
      </c>
      <c r="N25" s="2">
        <v>8.4242887425481708E-3</v>
      </c>
      <c r="O25" s="2">
        <v>1.13983677602673E-2</v>
      </c>
      <c r="P25" s="2">
        <v>1.70531840750201E-2</v>
      </c>
      <c r="Q25" s="2">
        <v>2.62089899419937E-2</v>
      </c>
      <c r="R25" s="2">
        <v>4.3947672168650802E-2</v>
      </c>
      <c r="S25" s="2">
        <f ca="1">PopAgeSexRegion[[#This Row],[2010]]*PopAgeSexRegion[[#This Row],[MDER]]</f>
        <v>1.4211999999999978</v>
      </c>
      <c r="T25" s="2">
        <f ca="1">PopAgeSexRegion[[#This Row],[2015]]*PopAgeSexRegion[[#This Row],[MDER]]</f>
        <v>3.2434899504448538</v>
      </c>
      <c r="U25" s="2">
        <f ca="1">PopAgeSexRegion[[#This Row],[2020]]*PopAgeSexRegion[[#This Row],[MDER]]</f>
        <v>5.6990474781332843</v>
      </c>
      <c r="V25" s="2">
        <f ca="1">PopAgeSexRegion[[#This Row],[2025]]*PopAgeSexRegion[[#This Row],[MDER]]</f>
        <v>11.032371987903266</v>
      </c>
      <c r="W25" s="2">
        <f ca="1">PopAgeSexRegion[[#This Row],[2030]]*PopAgeSexRegion[[#This Row],[MDER]]</f>
        <v>18.533435233605974</v>
      </c>
      <c r="X25" s="2">
        <f ca="1">PopAgeSexRegion[[#This Row],[2035]]*PopAgeSexRegion[[#This Row],[MDER]]</f>
        <v>25.07640907258806</v>
      </c>
      <c r="Y25" s="2">
        <f ca="1">PopAgeSexRegion[[#This Row],[2040]]*PopAgeSexRegion[[#This Row],[MDER]]</f>
        <v>37.517004965044222</v>
      </c>
      <c r="Z25" s="2">
        <f ca="1">PopAgeSexRegion[[#This Row],[2045]]*PopAgeSexRegion[[#This Row],[MDER]]</f>
        <v>57.659777872386144</v>
      </c>
      <c r="AA25" s="2">
        <f ca="1">PopAgeSexRegion[[#This Row],[2050]]*PopAgeSexRegion[[#This Row],[MDER]]</f>
        <v>96.684878771031762</v>
      </c>
    </row>
    <row r="26" spans="1:27" x14ac:dyDescent="0.2">
      <c r="A26" s="2" t="s">
        <v>67</v>
      </c>
      <c r="B26" s="2" t="s">
        <v>68</v>
      </c>
      <c r="C26" s="2" t="s">
        <v>69</v>
      </c>
      <c r="D26" s="2" t="str">
        <f>VLOOKUP(PopAgeSexRegion[[#This Row],[REGION]],MapRegion[],2,FALSE)</f>
        <v>OCE</v>
      </c>
      <c r="E26" s="2" t="s">
        <v>95</v>
      </c>
      <c r="F26" s="2" t="str">
        <f>VLOOKUP(PopAgeSexRegion[[#This Row],[VARIABLE]],MapSexAge[],2,FALSE)</f>
        <v>Male</v>
      </c>
      <c r="G26" s="2" t="str">
        <f>VLOOKUP(PopAgeSexRegion[[#This Row],[VARIABLE]],MapSexAge[],3,FALSE)</f>
        <v>15-19</v>
      </c>
      <c r="H26" s="2">
        <f ca="1">SUMIFS(INDIRECT(_xlfn.CONCAT("SSPMDER[",PopAgeSexRegion[[#This Row],[Sex]],"]")),SSPMDER[age],PopAgeSexRegion[[#This Row],[Age]])</f>
        <v>2760</v>
      </c>
      <c r="I26" s="2" t="s">
        <v>71</v>
      </c>
      <c r="J26" s="2">
        <v>0.93886499999999995</v>
      </c>
      <c r="K26" s="2">
        <v>0.88844395257994502</v>
      </c>
      <c r="L26" s="2">
        <v>0.88858163749285302</v>
      </c>
      <c r="M26" s="2">
        <v>0.99532409218131501</v>
      </c>
      <c r="N26" s="2">
        <v>1.0389955326587501</v>
      </c>
      <c r="O26" s="2">
        <v>1.0951558831183299</v>
      </c>
      <c r="P26" s="2">
        <v>1.10182416985965</v>
      </c>
      <c r="Q26" s="2">
        <v>1.0785358166533701</v>
      </c>
      <c r="R26" s="2">
        <v>1.0749767779681001</v>
      </c>
      <c r="S26" s="2">
        <f ca="1">PopAgeSexRegion[[#This Row],[2010]]*PopAgeSexRegion[[#This Row],[MDER]]</f>
        <v>2591.2673999999997</v>
      </c>
      <c r="T26" s="2">
        <f ca="1">PopAgeSexRegion[[#This Row],[2015]]*PopAgeSexRegion[[#This Row],[MDER]]</f>
        <v>2452.1053091206481</v>
      </c>
      <c r="U26" s="2">
        <f ca="1">PopAgeSexRegion[[#This Row],[2020]]*PopAgeSexRegion[[#This Row],[MDER]]</f>
        <v>2452.4853194802745</v>
      </c>
      <c r="V26" s="2">
        <f ca="1">PopAgeSexRegion[[#This Row],[2025]]*PopAgeSexRegion[[#This Row],[MDER]]</f>
        <v>2747.0944944204293</v>
      </c>
      <c r="W26" s="2">
        <f ca="1">PopAgeSexRegion[[#This Row],[2030]]*PopAgeSexRegion[[#This Row],[MDER]]</f>
        <v>2867.6276701381503</v>
      </c>
      <c r="X26" s="2">
        <f ca="1">PopAgeSexRegion[[#This Row],[2035]]*PopAgeSexRegion[[#This Row],[MDER]]</f>
        <v>3022.6302374065904</v>
      </c>
      <c r="Y26" s="2">
        <f ca="1">PopAgeSexRegion[[#This Row],[2040]]*PopAgeSexRegion[[#This Row],[MDER]]</f>
        <v>3041.0347088126341</v>
      </c>
      <c r="Z26" s="2">
        <f ca="1">PopAgeSexRegion[[#This Row],[2045]]*PopAgeSexRegion[[#This Row],[MDER]]</f>
        <v>2976.7588539633016</v>
      </c>
      <c r="AA26" s="2">
        <f ca="1">PopAgeSexRegion[[#This Row],[2050]]*PopAgeSexRegion[[#This Row],[MDER]]</f>
        <v>2966.9359071919562</v>
      </c>
    </row>
    <row r="27" spans="1:27" x14ac:dyDescent="0.2">
      <c r="A27" s="2" t="s">
        <v>67</v>
      </c>
      <c r="B27" s="2" t="s">
        <v>68</v>
      </c>
      <c r="C27" s="2" t="s">
        <v>69</v>
      </c>
      <c r="D27" s="2" t="str">
        <f>VLOOKUP(PopAgeSexRegion[[#This Row],[REGION]],MapRegion[],2,FALSE)</f>
        <v>OCE</v>
      </c>
      <c r="E27" s="2" t="s">
        <v>96</v>
      </c>
      <c r="F27" s="2" t="str">
        <f>VLOOKUP(PopAgeSexRegion[[#This Row],[VARIABLE]],MapSexAge[],2,FALSE)</f>
        <v>Male</v>
      </c>
      <c r="G27" s="2" t="str">
        <f>VLOOKUP(PopAgeSexRegion[[#This Row],[VARIABLE]],MapSexAge[],3,FALSE)</f>
        <v>20-24</v>
      </c>
      <c r="H27" s="2">
        <f ca="1">SUMIFS(INDIRECT(_xlfn.CONCAT("SSPMDER[",PopAgeSexRegion[[#This Row],[Sex]],"]")),SSPMDER[age],PopAgeSexRegion[[#This Row],[Age]])</f>
        <v>2800</v>
      </c>
      <c r="I27" s="2" t="s">
        <v>71</v>
      </c>
      <c r="J27" s="2">
        <v>1.004847</v>
      </c>
      <c r="K27" s="2">
        <v>0.95447165634352304</v>
      </c>
      <c r="L27" s="2">
        <v>0.90218643448213798</v>
      </c>
      <c r="M27" s="2">
        <v>0.90277430934488501</v>
      </c>
      <c r="N27" s="2">
        <v>1.0098623896018299</v>
      </c>
      <c r="O27" s="2">
        <v>1.0535840529087599</v>
      </c>
      <c r="P27" s="2">
        <v>1.10972797155234</v>
      </c>
      <c r="Q27" s="2">
        <v>1.1163027336562701</v>
      </c>
      <c r="R27" s="2">
        <v>1.0929484342022899</v>
      </c>
      <c r="S27" s="2">
        <f ca="1">PopAgeSexRegion[[#This Row],[2010]]*PopAgeSexRegion[[#This Row],[MDER]]</f>
        <v>2813.5716000000002</v>
      </c>
      <c r="T27" s="2">
        <f ca="1">PopAgeSexRegion[[#This Row],[2015]]*PopAgeSexRegion[[#This Row],[MDER]]</f>
        <v>2672.5206377618647</v>
      </c>
      <c r="U27" s="2">
        <f ca="1">PopAgeSexRegion[[#This Row],[2020]]*PopAgeSexRegion[[#This Row],[MDER]]</f>
        <v>2526.1220165499863</v>
      </c>
      <c r="V27" s="2">
        <f ca="1">PopAgeSexRegion[[#This Row],[2025]]*PopAgeSexRegion[[#This Row],[MDER]]</f>
        <v>2527.7680661656782</v>
      </c>
      <c r="W27" s="2">
        <f ca="1">PopAgeSexRegion[[#This Row],[2030]]*PopAgeSexRegion[[#This Row],[MDER]]</f>
        <v>2827.6146908851238</v>
      </c>
      <c r="X27" s="2">
        <f ca="1">PopAgeSexRegion[[#This Row],[2035]]*PopAgeSexRegion[[#This Row],[MDER]]</f>
        <v>2950.0353481445277</v>
      </c>
      <c r="Y27" s="2">
        <f ca="1">PopAgeSexRegion[[#This Row],[2040]]*PopAgeSexRegion[[#This Row],[MDER]]</f>
        <v>3107.238320346552</v>
      </c>
      <c r="Z27" s="2">
        <f ca="1">PopAgeSexRegion[[#This Row],[2045]]*PopAgeSexRegion[[#This Row],[MDER]]</f>
        <v>3125.6476542375563</v>
      </c>
      <c r="AA27" s="2">
        <f ca="1">PopAgeSexRegion[[#This Row],[2050]]*PopAgeSexRegion[[#This Row],[MDER]]</f>
        <v>3060.2556157664117</v>
      </c>
    </row>
    <row r="28" spans="1:27" x14ac:dyDescent="0.2">
      <c r="A28" s="2" t="s">
        <v>67</v>
      </c>
      <c r="B28" s="2" t="s">
        <v>68</v>
      </c>
      <c r="C28" s="2" t="s">
        <v>69</v>
      </c>
      <c r="D28" s="2" t="str">
        <f>VLOOKUP(PopAgeSexRegion[[#This Row],[REGION]],MapRegion[],2,FALSE)</f>
        <v>OCE</v>
      </c>
      <c r="E28" s="2" t="s">
        <v>97</v>
      </c>
      <c r="F28" s="2" t="str">
        <f>VLOOKUP(PopAgeSexRegion[[#This Row],[VARIABLE]],MapSexAge[],2,FALSE)</f>
        <v>Male</v>
      </c>
      <c r="G28" s="2" t="str">
        <f>VLOOKUP(PopAgeSexRegion[[#This Row],[VARIABLE]],MapSexAge[],3,FALSE)</f>
        <v>25-29</v>
      </c>
      <c r="H28" s="2">
        <f ca="1">SUMIFS(INDIRECT(_xlfn.CONCAT("SSPMDER[",PopAgeSexRegion[[#This Row],[Sex]],"]")),SSPMDER[age],PopAgeSexRegion[[#This Row],[Age]])</f>
        <v>2640</v>
      </c>
      <c r="I28" s="2" t="s">
        <v>71</v>
      </c>
      <c r="J28" s="2">
        <v>0.968664999999999</v>
      </c>
      <c r="K28" s="2">
        <v>1.10849478103901</v>
      </c>
      <c r="L28" s="2">
        <v>1.0465983238957099</v>
      </c>
      <c r="M28" s="2">
        <v>0.99370362071313401</v>
      </c>
      <c r="N28" s="2">
        <v>0.99530675628742604</v>
      </c>
      <c r="O28" s="2">
        <v>1.1051937059244701</v>
      </c>
      <c r="P28" s="2">
        <v>1.14903006424187</v>
      </c>
      <c r="Q28" s="2">
        <v>1.2049562818583901</v>
      </c>
      <c r="R28" s="2">
        <v>1.21014426417003</v>
      </c>
      <c r="S28" s="2">
        <f ca="1">PopAgeSexRegion[[#This Row],[2010]]*PopAgeSexRegion[[#This Row],[MDER]]</f>
        <v>2557.2755999999972</v>
      </c>
      <c r="T28" s="2">
        <f ca="1">PopAgeSexRegion[[#This Row],[2015]]*PopAgeSexRegion[[#This Row],[MDER]]</f>
        <v>2926.4262219429866</v>
      </c>
      <c r="U28" s="2">
        <f ca="1">PopAgeSexRegion[[#This Row],[2020]]*PopAgeSexRegion[[#This Row],[MDER]]</f>
        <v>2763.0195750846742</v>
      </c>
      <c r="V28" s="2">
        <f ca="1">PopAgeSexRegion[[#This Row],[2025]]*PopAgeSexRegion[[#This Row],[MDER]]</f>
        <v>2623.3775586826737</v>
      </c>
      <c r="W28" s="2">
        <f ca="1">PopAgeSexRegion[[#This Row],[2030]]*PopAgeSexRegion[[#This Row],[MDER]]</f>
        <v>2627.6098365988046</v>
      </c>
      <c r="X28" s="2">
        <f ca="1">PopAgeSexRegion[[#This Row],[2035]]*PopAgeSexRegion[[#This Row],[MDER]]</f>
        <v>2917.7113836406011</v>
      </c>
      <c r="Y28" s="2">
        <f ca="1">PopAgeSexRegion[[#This Row],[2040]]*PopAgeSexRegion[[#This Row],[MDER]]</f>
        <v>3033.4393695985368</v>
      </c>
      <c r="Z28" s="2">
        <f ca="1">PopAgeSexRegion[[#This Row],[2045]]*PopAgeSexRegion[[#This Row],[MDER]]</f>
        <v>3181.08458410615</v>
      </c>
      <c r="AA28" s="2">
        <f ca="1">PopAgeSexRegion[[#This Row],[2050]]*PopAgeSexRegion[[#This Row],[MDER]]</f>
        <v>3194.780857408879</v>
      </c>
    </row>
    <row r="29" spans="1:27" x14ac:dyDescent="0.2">
      <c r="A29" s="2" t="s">
        <v>67</v>
      </c>
      <c r="B29" s="2" t="s">
        <v>68</v>
      </c>
      <c r="C29" s="2" t="s">
        <v>69</v>
      </c>
      <c r="D29" s="2" t="str">
        <f>VLOOKUP(PopAgeSexRegion[[#This Row],[REGION]],MapRegion[],2,FALSE)</f>
        <v>OCE</v>
      </c>
      <c r="E29" s="2" t="s">
        <v>98</v>
      </c>
      <c r="F29" s="2" t="str">
        <f>VLOOKUP(PopAgeSexRegion[[#This Row],[VARIABLE]],MapSexAge[],2,FALSE)</f>
        <v>Male</v>
      </c>
      <c r="G29" s="2" t="str">
        <f>VLOOKUP(PopAgeSexRegion[[#This Row],[VARIABLE]],MapSexAge[],3,FALSE)</f>
        <v>30-34</v>
      </c>
      <c r="H29" s="2">
        <f ca="1">SUMIFS(INDIRECT(_xlfn.CONCAT("SSPMDER[",PopAgeSexRegion[[#This Row],[Sex]],"]")),SSPMDER[age],PopAgeSexRegion[[#This Row],[Age]])</f>
        <v>2600</v>
      </c>
      <c r="I29" s="2" t="s">
        <v>71</v>
      </c>
      <c r="J29" s="2">
        <v>0.88132699999999997</v>
      </c>
      <c r="K29" s="2">
        <v>1.0881377157721901</v>
      </c>
      <c r="L29" s="2">
        <v>1.21501379224467</v>
      </c>
      <c r="M29" s="2">
        <v>1.15399659856978</v>
      </c>
      <c r="N29" s="2">
        <v>1.1010846553915401</v>
      </c>
      <c r="O29" s="2">
        <v>1.10450780818802</v>
      </c>
      <c r="P29" s="2">
        <v>1.2154823584056</v>
      </c>
      <c r="Q29" s="2">
        <v>1.25819919167716</v>
      </c>
      <c r="R29" s="2">
        <v>1.31303748449875</v>
      </c>
      <c r="S29" s="2">
        <f ca="1">PopAgeSexRegion[[#This Row],[2010]]*PopAgeSexRegion[[#This Row],[MDER]]</f>
        <v>2291.4501999999998</v>
      </c>
      <c r="T29" s="2">
        <f ca="1">PopAgeSexRegion[[#This Row],[2015]]*PopAgeSexRegion[[#This Row],[MDER]]</f>
        <v>2829.1580610076944</v>
      </c>
      <c r="U29" s="2">
        <f ca="1">PopAgeSexRegion[[#This Row],[2020]]*PopAgeSexRegion[[#This Row],[MDER]]</f>
        <v>3159.0358598361418</v>
      </c>
      <c r="V29" s="2">
        <f ca="1">PopAgeSexRegion[[#This Row],[2025]]*PopAgeSexRegion[[#This Row],[MDER]]</f>
        <v>3000.3911562814278</v>
      </c>
      <c r="W29" s="2">
        <f ca="1">PopAgeSexRegion[[#This Row],[2030]]*PopAgeSexRegion[[#This Row],[MDER]]</f>
        <v>2862.8201040180043</v>
      </c>
      <c r="X29" s="2">
        <f ca="1">PopAgeSexRegion[[#This Row],[2035]]*PopAgeSexRegion[[#This Row],[MDER]]</f>
        <v>2871.7203012888517</v>
      </c>
      <c r="Y29" s="2">
        <f ca="1">PopAgeSexRegion[[#This Row],[2040]]*PopAgeSexRegion[[#This Row],[MDER]]</f>
        <v>3160.25413185456</v>
      </c>
      <c r="Z29" s="2">
        <f ca="1">PopAgeSexRegion[[#This Row],[2045]]*PopAgeSexRegion[[#This Row],[MDER]]</f>
        <v>3271.3178983606158</v>
      </c>
      <c r="AA29" s="2">
        <f ca="1">PopAgeSexRegion[[#This Row],[2050]]*PopAgeSexRegion[[#This Row],[MDER]]</f>
        <v>3413.89745969675</v>
      </c>
    </row>
    <row r="30" spans="1:27" x14ac:dyDescent="0.2">
      <c r="A30" s="2" t="s">
        <v>67</v>
      </c>
      <c r="B30" s="2" t="s">
        <v>68</v>
      </c>
      <c r="C30" s="2" t="s">
        <v>69</v>
      </c>
      <c r="D30" s="2" t="str">
        <f>VLOOKUP(PopAgeSexRegion[[#This Row],[REGION]],MapRegion[],2,FALSE)</f>
        <v>OCE</v>
      </c>
      <c r="E30" s="2" t="s">
        <v>99</v>
      </c>
      <c r="F30" s="2" t="str">
        <f>VLOOKUP(PopAgeSexRegion[[#This Row],[VARIABLE]],MapSexAge[],2,FALSE)</f>
        <v>Male</v>
      </c>
      <c r="G30" s="2" t="str">
        <f>VLOOKUP(PopAgeSexRegion[[#This Row],[VARIABLE]],MapSexAge[],3,FALSE)</f>
        <v>35-39</v>
      </c>
      <c r="H30" s="2">
        <f ca="1">SUMIFS(INDIRECT(_xlfn.CONCAT("SSPMDER[",PopAgeSexRegion[[#This Row],[Sex]],"]")),SSPMDER[age],PopAgeSexRegion[[#This Row],[Age]])</f>
        <v>2600</v>
      </c>
      <c r="I30" s="2" t="s">
        <v>71</v>
      </c>
      <c r="J30" s="2">
        <v>0.955063</v>
      </c>
      <c r="K30" s="2">
        <v>0.96354239982305601</v>
      </c>
      <c r="L30" s="2">
        <v>1.1659056050346699</v>
      </c>
      <c r="M30" s="2">
        <v>1.29482305940704</v>
      </c>
      <c r="N30" s="2">
        <v>1.23488450406699</v>
      </c>
      <c r="O30" s="2">
        <v>1.1822113253603199</v>
      </c>
      <c r="P30" s="2">
        <v>1.1873186191698599</v>
      </c>
      <c r="Q30" s="2">
        <v>1.29924380023691</v>
      </c>
      <c r="R30" s="2">
        <v>1.3411778381161099</v>
      </c>
      <c r="S30" s="2">
        <f ca="1">PopAgeSexRegion[[#This Row],[2010]]*PopAgeSexRegion[[#This Row],[MDER]]</f>
        <v>2483.1637999999998</v>
      </c>
      <c r="T30" s="2">
        <f ca="1">PopAgeSexRegion[[#This Row],[2015]]*PopAgeSexRegion[[#This Row],[MDER]]</f>
        <v>2505.2102395399456</v>
      </c>
      <c r="U30" s="2">
        <f ca="1">PopAgeSexRegion[[#This Row],[2020]]*PopAgeSexRegion[[#This Row],[MDER]]</f>
        <v>3031.3545730901419</v>
      </c>
      <c r="V30" s="2">
        <f ca="1">PopAgeSexRegion[[#This Row],[2025]]*PopAgeSexRegion[[#This Row],[MDER]]</f>
        <v>3366.5399544583042</v>
      </c>
      <c r="W30" s="2">
        <f ca="1">PopAgeSexRegion[[#This Row],[2030]]*PopAgeSexRegion[[#This Row],[MDER]]</f>
        <v>3210.6997105741739</v>
      </c>
      <c r="X30" s="2">
        <f ca="1">PopAgeSexRegion[[#This Row],[2035]]*PopAgeSexRegion[[#This Row],[MDER]]</f>
        <v>3073.7494459368318</v>
      </c>
      <c r="Y30" s="2">
        <f ca="1">PopAgeSexRegion[[#This Row],[2040]]*PopAgeSexRegion[[#This Row],[MDER]]</f>
        <v>3087.0284098416359</v>
      </c>
      <c r="Z30" s="2">
        <f ca="1">PopAgeSexRegion[[#This Row],[2045]]*PopAgeSexRegion[[#This Row],[MDER]]</f>
        <v>3378.0338806159662</v>
      </c>
      <c r="AA30" s="2">
        <f ca="1">PopAgeSexRegion[[#This Row],[2050]]*PopAgeSexRegion[[#This Row],[MDER]]</f>
        <v>3487.0623791018857</v>
      </c>
    </row>
    <row r="31" spans="1:27" x14ac:dyDescent="0.2">
      <c r="A31" s="2" t="s">
        <v>67</v>
      </c>
      <c r="B31" s="2" t="s">
        <v>68</v>
      </c>
      <c r="C31" s="2" t="s">
        <v>69</v>
      </c>
      <c r="D31" s="2" t="str">
        <f>VLOOKUP(PopAgeSexRegion[[#This Row],[REGION]],MapRegion[],2,FALSE)</f>
        <v>OCE</v>
      </c>
      <c r="E31" s="2" t="s">
        <v>100</v>
      </c>
      <c r="F31" s="2" t="str">
        <f>VLOOKUP(PopAgeSexRegion[[#This Row],[VARIABLE]],MapSexAge[],2,FALSE)</f>
        <v>Male</v>
      </c>
      <c r="G31" s="2" t="str">
        <f>VLOOKUP(PopAgeSexRegion[[#This Row],[VARIABLE]],MapSexAge[],3,FALSE)</f>
        <v>40-44</v>
      </c>
      <c r="H31" s="2">
        <f ca="1">SUMIFS(INDIRECT(_xlfn.CONCAT("SSPMDER[",PopAgeSexRegion[[#This Row],[Sex]],"]")),SSPMDER[age],PopAgeSexRegion[[#This Row],[Age]])</f>
        <v>2600</v>
      </c>
      <c r="I31" s="2" t="s">
        <v>71</v>
      </c>
      <c r="J31" s="2">
        <v>0.91169</v>
      </c>
      <c r="K31" s="2">
        <v>1.0018831480141901</v>
      </c>
      <c r="L31" s="2">
        <v>1.0092640675832301</v>
      </c>
      <c r="M31" s="2">
        <v>1.21451159831789</v>
      </c>
      <c r="N31" s="2">
        <v>1.3451324721656901</v>
      </c>
      <c r="O31" s="2">
        <v>1.28642712310241</v>
      </c>
      <c r="P31" s="2">
        <v>1.2342155875134999</v>
      </c>
      <c r="Q31" s="2">
        <v>1.2406532026441801</v>
      </c>
      <c r="R31" s="2">
        <v>1.35342430351493</v>
      </c>
      <c r="S31" s="2">
        <f ca="1">PopAgeSexRegion[[#This Row],[2010]]*PopAgeSexRegion[[#This Row],[MDER]]</f>
        <v>2370.3939999999998</v>
      </c>
      <c r="T31" s="2">
        <f ca="1">PopAgeSexRegion[[#This Row],[2015]]*PopAgeSexRegion[[#This Row],[MDER]]</f>
        <v>2604.8961848368945</v>
      </c>
      <c r="U31" s="2">
        <f ca="1">PopAgeSexRegion[[#This Row],[2020]]*PopAgeSexRegion[[#This Row],[MDER]]</f>
        <v>2624.0865757163983</v>
      </c>
      <c r="V31" s="2">
        <f ca="1">PopAgeSexRegion[[#This Row],[2025]]*PopAgeSexRegion[[#This Row],[MDER]]</f>
        <v>3157.7301556265143</v>
      </c>
      <c r="W31" s="2">
        <f ca="1">PopAgeSexRegion[[#This Row],[2030]]*PopAgeSexRegion[[#This Row],[MDER]]</f>
        <v>3497.3444276307941</v>
      </c>
      <c r="X31" s="2">
        <f ca="1">PopAgeSexRegion[[#This Row],[2035]]*PopAgeSexRegion[[#This Row],[MDER]]</f>
        <v>3344.7105200662659</v>
      </c>
      <c r="Y31" s="2">
        <f ca="1">PopAgeSexRegion[[#This Row],[2040]]*PopAgeSexRegion[[#This Row],[MDER]]</f>
        <v>3208.9605275350996</v>
      </c>
      <c r="Z31" s="2">
        <f ca="1">PopAgeSexRegion[[#This Row],[2045]]*PopAgeSexRegion[[#This Row],[MDER]]</f>
        <v>3225.6983268748681</v>
      </c>
      <c r="AA31" s="2">
        <f ca="1">PopAgeSexRegion[[#This Row],[2050]]*PopAgeSexRegion[[#This Row],[MDER]]</f>
        <v>3518.9031891388181</v>
      </c>
    </row>
    <row r="32" spans="1:27" x14ac:dyDescent="0.2">
      <c r="A32" s="2" t="s">
        <v>67</v>
      </c>
      <c r="B32" s="2" t="s">
        <v>68</v>
      </c>
      <c r="C32" s="2" t="s">
        <v>69</v>
      </c>
      <c r="D32" s="2" t="str">
        <f>VLOOKUP(PopAgeSexRegion[[#This Row],[REGION]],MapRegion[],2,FALSE)</f>
        <v>OCE</v>
      </c>
      <c r="E32" s="2" t="s">
        <v>101</v>
      </c>
      <c r="F32" s="2" t="str">
        <f>VLOOKUP(PopAgeSexRegion[[#This Row],[VARIABLE]],MapSexAge[],2,FALSE)</f>
        <v>Male</v>
      </c>
      <c r="G32" s="2" t="str">
        <f>VLOOKUP(PopAgeSexRegion[[#This Row],[VARIABLE]],MapSexAge[],3,FALSE)</f>
        <v>45-49</v>
      </c>
      <c r="H32" s="2">
        <f ca="1">SUMIFS(INDIRECT(_xlfn.CONCAT("SSPMDER[",PopAgeSexRegion[[#This Row],[Sex]],"]")),SSPMDER[age],PopAgeSexRegion[[#This Row],[Age]])</f>
        <v>2440</v>
      </c>
      <c r="I32" s="2" t="s">
        <v>71</v>
      </c>
      <c r="J32" s="2">
        <v>0.94472599999999995</v>
      </c>
      <c r="K32" s="2">
        <v>0.93608795258553801</v>
      </c>
      <c r="L32" s="2">
        <v>1.02493776268756</v>
      </c>
      <c r="M32" s="2">
        <v>1.0347140036046301</v>
      </c>
      <c r="N32" s="2">
        <v>1.2415916150847499</v>
      </c>
      <c r="O32" s="2">
        <v>1.3735225603766601</v>
      </c>
      <c r="P32" s="2">
        <v>1.3162003220992999</v>
      </c>
      <c r="Q32" s="2">
        <v>1.26478077527087</v>
      </c>
      <c r="R32" s="2">
        <v>1.2722909451833599</v>
      </c>
      <c r="S32" s="2">
        <f ca="1">PopAgeSexRegion[[#This Row],[2010]]*PopAgeSexRegion[[#This Row],[MDER]]</f>
        <v>2305.1314400000001</v>
      </c>
      <c r="T32" s="2">
        <f ca="1">PopAgeSexRegion[[#This Row],[2015]]*PopAgeSexRegion[[#This Row],[MDER]]</f>
        <v>2284.0546043087129</v>
      </c>
      <c r="U32" s="2">
        <f ca="1">PopAgeSexRegion[[#This Row],[2020]]*PopAgeSexRegion[[#This Row],[MDER]]</f>
        <v>2500.8481409576461</v>
      </c>
      <c r="V32" s="2">
        <f ca="1">PopAgeSexRegion[[#This Row],[2025]]*PopAgeSexRegion[[#This Row],[MDER]]</f>
        <v>2524.7021687952974</v>
      </c>
      <c r="W32" s="2">
        <f ca="1">PopAgeSexRegion[[#This Row],[2030]]*PopAgeSexRegion[[#This Row],[MDER]]</f>
        <v>3029.4835408067897</v>
      </c>
      <c r="X32" s="2">
        <f ca="1">PopAgeSexRegion[[#This Row],[2035]]*PopAgeSexRegion[[#This Row],[MDER]]</f>
        <v>3351.3950473190507</v>
      </c>
      <c r="Y32" s="2">
        <f ca="1">PopAgeSexRegion[[#This Row],[2040]]*PopAgeSexRegion[[#This Row],[MDER]]</f>
        <v>3211.5287859222917</v>
      </c>
      <c r="Z32" s="2">
        <f ca="1">PopAgeSexRegion[[#This Row],[2045]]*PopAgeSexRegion[[#This Row],[MDER]]</f>
        <v>3086.0650916609229</v>
      </c>
      <c r="AA32" s="2">
        <f ca="1">PopAgeSexRegion[[#This Row],[2050]]*PopAgeSexRegion[[#This Row],[MDER]]</f>
        <v>3104.3899062473984</v>
      </c>
    </row>
    <row r="33" spans="1:27" x14ac:dyDescent="0.2">
      <c r="A33" s="2" t="s">
        <v>67</v>
      </c>
      <c r="B33" s="2" t="s">
        <v>68</v>
      </c>
      <c r="C33" s="2" t="s">
        <v>69</v>
      </c>
      <c r="D33" s="2" t="str">
        <f>VLOOKUP(PopAgeSexRegion[[#This Row],[REGION]],MapRegion[],2,FALSE)</f>
        <v>OCE</v>
      </c>
      <c r="E33" s="2" t="s">
        <v>102</v>
      </c>
      <c r="F33" s="2" t="str">
        <f>VLOOKUP(PopAgeSexRegion[[#This Row],[VARIABLE]],MapSexAge[],2,FALSE)</f>
        <v>Male</v>
      </c>
      <c r="G33" s="2" t="str">
        <f>VLOOKUP(PopAgeSexRegion[[#This Row],[VARIABLE]],MapSexAge[],3,FALSE)</f>
        <v>5-9</v>
      </c>
      <c r="H33" s="2">
        <f ca="1">SUMIFS(INDIRECT(_xlfn.CONCAT("SSPMDER[",PopAgeSexRegion[[#This Row],[Sex]],"]")),SSPMDER[age],PopAgeSexRegion[[#This Row],[Age]])</f>
        <v>1600</v>
      </c>
      <c r="I33" s="2" t="s">
        <v>71</v>
      </c>
      <c r="J33" s="2">
        <v>0.846495</v>
      </c>
      <c r="K33" s="2">
        <v>0.95523315638799</v>
      </c>
      <c r="L33" s="2">
        <v>0.99936871987870401</v>
      </c>
      <c r="M33" s="2">
        <v>1.05616087765496</v>
      </c>
      <c r="N33" s="2">
        <v>1.0637100561419699</v>
      </c>
      <c r="O33" s="2">
        <v>1.0410566193638799</v>
      </c>
      <c r="P33" s="2">
        <v>1.0379236546939801</v>
      </c>
      <c r="Q33" s="2">
        <v>1.0707576834964001</v>
      </c>
      <c r="R33" s="2">
        <v>1.1128817488281999</v>
      </c>
      <c r="S33" s="2">
        <f ca="1">PopAgeSexRegion[[#This Row],[2010]]*PopAgeSexRegion[[#This Row],[MDER]]</f>
        <v>1354.3920000000001</v>
      </c>
      <c r="T33" s="2">
        <f ca="1">PopAgeSexRegion[[#This Row],[2015]]*PopAgeSexRegion[[#This Row],[MDER]]</f>
        <v>1528.3730502207841</v>
      </c>
      <c r="U33" s="2">
        <f ca="1">PopAgeSexRegion[[#This Row],[2020]]*PopAgeSexRegion[[#This Row],[MDER]]</f>
        <v>1598.9899518059265</v>
      </c>
      <c r="V33" s="2">
        <f ca="1">PopAgeSexRegion[[#This Row],[2025]]*PopAgeSexRegion[[#This Row],[MDER]]</f>
        <v>1689.8574042479361</v>
      </c>
      <c r="W33" s="2">
        <f ca="1">PopAgeSexRegion[[#This Row],[2030]]*PopAgeSexRegion[[#This Row],[MDER]]</f>
        <v>1701.9360898271518</v>
      </c>
      <c r="X33" s="2">
        <f ca="1">PopAgeSexRegion[[#This Row],[2035]]*PopAgeSexRegion[[#This Row],[MDER]]</f>
        <v>1665.6905909822078</v>
      </c>
      <c r="Y33" s="2">
        <f ca="1">PopAgeSexRegion[[#This Row],[2040]]*PopAgeSexRegion[[#This Row],[MDER]]</f>
        <v>1660.6778475103681</v>
      </c>
      <c r="Z33" s="2">
        <f ca="1">PopAgeSexRegion[[#This Row],[2045]]*PopAgeSexRegion[[#This Row],[MDER]]</f>
        <v>1713.2122935942402</v>
      </c>
      <c r="AA33" s="2">
        <f ca="1">PopAgeSexRegion[[#This Row],[2050]]*PopAgeSexRegion[[#This Row],[MDER]]</f>
        <v>1780.6107981251198</v>
      </c>
    </row>
    <row r="34" spans="1:27" x14ac:dyDescent="0.2">
      <c r="A34" s="2" t="s">
        <v>67</v>
      </c>
      <c r="B34" s="2" t="s">
        <v>68</v>
      </c>
      <c r="C34" s="2" t="s">
        <v>69</v>
      </c>
      <c r="D34" s="2" t="str">
        <f>VLOOKUP(PopAgeSexRegion[[#This Row],[REGION]],MapRegion[],2,FALSE)</f>
        <v>OCE</v>
      </c>
      <c r="E34" s="2" t="s">
        <v>103</v>
      </c>
      <c r="F34" s="2" t="str">
        <f>VLOOKUP(PopAgeSexRegion[[#This Row],[VARIABLE]],MapSexAge[],2,FALSE)</f>
        <v>Male</v>
      </c>
      <c r="G34" s="2" t="str">
        <f>VLOOKUP(PopAgeSexRegion[[#This Row],[VARIABLE]],MapSexAge[],3,FALSE)</f>
        <v>50-54</v>
      </c>
      <c r="H34" s="2">
        <f ca="1">SUMIFS(INDIRECT(_xlfn.CONCAT("SSPMDER[",PopAgeSexRegion[[#This Row],[Sex]],"]")),SSPMDER[age],PopAgeSexRegion[[#This Row],[Age]])</f>
        <v>2400</v>
      </c>
      <c r="I34" s="2" t="s">
        <v>71</v>
      </c>
      <c r="J34" s="2">
        <v>0.86915200000000103</v>
      </c>
      <c r="K34" s="2">
        <v>0.95329097989436695</v>
      </c>
      <c r="L34" s="2">
        <v>0.94525208502492297</v>
      </c>
      <c r="M34" s="2">
        <v>1.03557514257851</v>
      </c>
      <c r="N34" s="2">
        <v>1.0473123138101299</v>
      </c>
      <c r="O34" s="2">
        <v>1.2550188792455901</v>
      </c>
      <c r="P34" s="2">
        <v>1.3879383981803699</v>
      </c>
      <c r="Q34" s="2">
        <v>1.3322055680487499</v>
      </c>
      <c r="R34" s="2">
        <v>1.2818459127404001</v>
      </c>
      <c r="S34" s="2">
        <f ca="1">PopAgeSexRegion[[#This Row],[2010]]*PopAgeSexRegion[[#This Row],[MDER]]</f>
        <v>2085.9648000000025</v>
      </c>
      <c r="T34" s="2">
        <f ca="1">PopAgeSexRegion[[#This Row],[2015]]*PopAgeSexRegion[[#This Row],[MDER]]</f>
        <v>2287.8983517464808</v>
      </c>
      <c r="U34" s="2">
        <f ca="1">PopAgeSexRegion[[#This Row],[2020]]*PopAgeSexRegion[[#This Row],[MDER]]</f>
        <v>2268.6050040598152</v>
      </c>
      <c r="V34" s="2">
        <f ca="1">PopAgeSexRegion[[#This Row],[2025]]*PopAgeSexRegion[[#This Row],[MDER]]</f>
        <v>2485.380342188424</v>
      </c>
      <c r="W34" s="2">
        <f ca="1">PopAgeSexRegion[[#This Row],[2030]]*PopAgeSexRegion[[#This Row],[MDER]]</f>
        <v>2513.5495531443116</v>
      </c>
      <c r="X34" s="2">
        <f ca="1">PopAgeSexRegion[[#This Row],[2035]]*PopAgeSexRegion[[#This Row],[MDER]]</f>
        <v>3012.0453101894163</v>
      </c>
      <c r="Y34" s="2">
        <f ca="1">PopAgeSexRegion[[#This Row],[2040]]*PopAgeSexRegion[[#This Row],[MDER]]</f>
        <v>3331.0521556328877</v>
      </c>
      <c r="Z34" s="2">
        <f ca="1">PopAgeSexRegion[[#This Row],[2045]]*PopAgeSexRegion[[#This Row],[MDER]]</f>
        <v>3197.2933633169996</v>
      </c>
      <c r="AA34" s="2">
        <f ca="1">PopAgeSexRegion[[#This Row],[2050]]*PopAgeSexRegion[[#This Row],[MDER]]</f>
        <v>3076.4301905769603</v>
      </c>
    </row>
    <row r="35" spans="1:27" x14ac:dyDescent="0.2">
      <c r="A35" s="2" t="s">
        <v>67</v>
      </c>
      <c r="B35" s="2" t="s">
        <v>68</v>
      </c>
      <c r="C35" s="2" t="s">
        <v>69</v>
      </c>
      <c r="D35" s="2" t="str">
        <f>VLOOKUP(PopAgeSexRegion[[#This Row],[REGION]],MapRegion[],2,FALSE)</f>
        <v>OCE</v>
      </c>
      <c r="E35" s="2" t="s">
        <v>104</v>
      </c>
      <c r="F35" s="2" t="str">
        <f>VLOOKUP(PopAgeSexRegion[[#This Row],[VARIABLE]],MapSexAge[],2,FALSE)</f>
        <v>Male</v>
      </c>
      <c r="G35" s="2" t="str">
        <f>VLOOKUP(PopAgeSexRegion[[#This Row],[VARIABLE]],MapSexAge[],3,FALSE)</f>
        <v>55-59</v>
      </c>
      <c r="H35" s="2">
        <f ca="1">SUMIFS(INDIRECT(_xlfn.CONCAT("SSPMDER[",PopAgeSexRegion[[#This Row],[Sex]],"]")),SSPMDER[age],PopAgeSexRegion[[#This Row],[Age]])</f>
        <v>2400</v>
      </c>
      <c r="I35" s="2" t="s">
        <v>71</v>
      </c>
      <c r="J35" s="2">
        <v>0.77610999999999997</v>
      </c>
      <c r="K35" s="2">
        <v>0.86566176135112405</v>
      </c>
      <c r="L35" s="2">
        <v>0.95004607925965201</v>
      </c>
      <c r="M35" s="2">
        <v>0.94516909986733</v>
      </c>
      <c r="N35" s="2">
        <v>1.0366680454366699</v>
      </c>
      <c r="O35" s="2">
        <v>1.05041904523438</v>
      </c>
      <c r="P35" s="2">
        <v>1.2583993575161601</v>
      </c>
      <c r="Q35" s="2">
        <v>1.3921221829175501</v>
      </c>
      <c r="R35" s="2">
        <v>1.3382555570814201</v>
      </c>
      <c r="S35" s="2">
        <f ca="1">PopAgeSexRegion[[#This Row],[2010]]*PopAgeSexRegion[[#This Row],[MDER]]</f>
        <v>1862.664</v>
      </c>
      <c r="T35" s="2">
        <f ca="1">PopAgeSexRegion[[#This Row],[2015]]*PopAgeSexRegion[[#This Row],[MDER]]</f>
        <v>2077.5882272426979</v>
      </c>
      <c r="U35" s="2">
        <f ca="1">PopAgeSexRegion[[#This Row],[2020]]*PopAgeSexRegion[[#This Row],[MDER]]</f>
        <v>2280.1105902231648</v>
      </c>
      <c r="V35" s="2">
        <f ca="1">PopAgeSexRegion[[#This Row],[2025]]*PopAgeSexRegion[[#This Row],[MDER]]</f>
        <v>2268.4058396815922</v>
      </c>
      <c r="W35" s="2">
        <f ca="1">PopAgeSexRegion[[#This Row],[2030]]*PopAgeSexRegion[[#This Row],[MDER]]</f>
        <v>2488.0033090480078</v>
      </c>
      <c r="X35" s="2">
        <f ca="1">PopAgeSexRegion[[#This Row],[2035]]*PopAgeSexRegion[[#This Row],[MDER]]</f>
        <v>2521.0057085625122</v>
      </c>
      <c r="Y35" s="2">
        <f ca="1">PopAgeSexRegion[[#This Row],[2040]]*PopAgeSexRegion[[#This Row],[MDER]]</f>
        <v>3020.1584580387839</v>
      </c>
      <c r="Z35" s="2">
        <f ca="1">PopAgeSexRegion[[#This Row],[2045]]*PopAgeSexRegion[[#This Row],[MDER]]</f>
        <v>3341.0932390021203</v>
      </c>
      <c r="AA35" s="2">
        <f ca="1">PopAgeSexRegion[[#This Row],[2050]]*PopAgeSexRegion[[#This Row],[MDER]]</f>
        <v>3211.813336995408</v>
      </c>
    </row>
    <row r="36" spans="1:27" x14ac:dyDescent="0.2">
      <c r="A36" s="2" t="s">
        <v>67</v>
      </c>
      <c r="B36" s="2" t="s">
        <v>68</v>
      </c>
      <c r="C36" s="2" t="s">
        <v>69</v>
      </c>
      <c r="D36" s="2" t="str">
        <f>VLOOKUP(PopAgeSexRegion[[#This Row],[REGION]],MapRegion[],2,FALSE)</f>
        <v>OCE</v>
      </c>
      <c r="E36" s="2" t="s">
        <v>105</v>
      </c>
      <c r="F36" s="2" t="str">
        <f>VLOOKUP(PopAgeSexRegion[[#This Row],[VARIABLE]],MapSexAge[],2,FALSE)</f>
        <v>Male</v>
      </c>
      <c r="G36" s="2" t="str">
        <f>VLOOKUP(PopAgeSexRegion[[#This Row],[VARIABLE]],MapSexAge[],3,FALSE)</f>
        <v>60-64</v>
      </c>
      <c r="H36" s="2">
        <f ca="1">SUMIFS(INDIRECT(_xlfn.CONCAT("SSPMDER[",PopAgeSexRegion[[#This Row],[Sex]],"]")),SSPMDER[age],PopAgeSexRegion[[#This Row],[Age]])</f>
        <v>2400</v>
      </c>
      <c r="I36" s="2" t="s">
        <v>71</v>
      </c>
      <c r="J36" s="2">
        <v>0.72794200000000098</v>
      </c>
      <c r="K36" s="2">
        <v>0.76171797828549903</v>
      </c>
      <c r="L36" s="2">
        <v>0.85200124908429598</v>
      </c>
      <c r="M36" s="2">
        <v>0.93780064520009399</v>
      </c>
      <c r="N36" s="2">
        <v>0.93625056278366703</v>
      </c>
      <c r="O36" s="2">
        <v>1.0289642597042501</v>
      </c>
      <c r="P36" s="2">
        <v>1.0450712737772501</v>
      </c>
      <c r="Q36" s="2">
        <v>1.2529693465273399</v>
      </c>
      <c r="R36" s="2">
        <v>1.38750370655138</v>
      </c>
      <c r="S36" s="2">
        <f ca="1">PopAgeSexRegion[[#This Row],[2010]]*PopAgeSexRegion[[#This Row],[MDER]]</f>
        <v>1747.0608000000022</v>
      </c>
      <c r="T36" s="2">
        <f ca="1">PopAgeSexRegion[[#This Row],[2015]]*PopAgeSexRegion[[#This Row],[MDER]]</f>
        <v>1828.1231478851976</v>
      </c>
      <c r="U36" s="2">
        <f ca="1">PopAgeSexRegion[[#This Row],[2020]]*PopAgeSexRegion[[#This Row],[MDER]]</f>
        <v>2044.8029978023103</v>
      </c>
      <c r="V36" s="2">
        <f ca="1">PopAgeSexRegion[[#This Row],[2025]]*PopAgeSexRegion[[#This Row],[MDER]]</f>
        <v>2250.7215484802255</v>
      </c>
      <c r="W36" s="2">
        <f ca="1">PopAgeSexRegion[[#This Row],[2030]]*PopAgeSexRegion[[#This Row],[MDER]]</f>
        <v>2247.0013506808009</v>
      </c>
      <c r="X36" s="2">
        <f ca="1">PopAgeSexRegion[[#This Row],[2035]]*PopAgeSexRegion[[#This Row],[MDER]]</f>
        <v>2469.5142232902003</v>
      </c>
      <c r="Y36" s="2">
        <f ca="1">PopAgeSexRegion[[#This Row],[2040]]*PopAgeSexRegion[[#This Row],[MDER]]</f>
        <v>2508.1710570654</v>
      </c>
      <c r="Z36" s="2">
        <f ca="1">PopAgeSexRegion[[#This Row],[2045]]*PopAgeSexRegion[[#This Row],[MDER]]</f>
        <v>3007.1264316656157</v>
      </c>
      <c r="AA36" s="2">
        <f ca="1">PopAgeSexRegion[[#This Row],[2050]]*PopAgeSexRegion[[#This Row],[MDER]]</f>
        <v>3330.008895723312</v>
      </c>
    </row>
    <row r="37" spans="1:27" x14ac:dyDescent="0.2">
      <c r="A37" s="2" t="s">
        <v>67</v>
      </c>
      <c r="B37" s="2" t="s">
        <v>68</v>
      </c>
      <c r="C37" s="2" t="s">
        <v>69</v>
      </c>
      <c r="D37" s="2" t="str">
        <f>VLOOKUP(PopAgeSexRegion[[#This Row],[REGION]],MapRegion[],2,FALSE)</f>
        <v>OCE</v>
      </c>
      <c r="E37" s="2" t="s">
        <v>106</v>
      </c>
      <c r="F37" s="2" t="str">
        <f>VLOOKUP(PopAgeSexRegion[[#This Row],[VARIABLE]],MapSexAge[],2,FALSE)</f>
        <v>Male</v>
      </c>
      <c r="G37" s="2" t="str">
        <f>VLOOKUP(PopAgeSexRegion[[#This Row],[VARIABLE]],MapSexAge[],3,FALSE)</f>
        <v>65-69</v>
      </c>
      <c r="H37" s="2">
        <f ca="1">SUMIFS(INDIRECT(_xlfn.CONCAT("SSPMDER[",PopAgeSexRegion[[#This Row],[Sex]],"]")),SSPMDER[age],PopAgeSexRegion[[#This Row],[Age]])</f>
        <v>2240</v>
      </c>
      <c r="I37" s="2" t="s">
        <v>71</v>
      </c>
      <c r="J37" s="2">
        <v>0.53364600000000095</v>
      </c>
      <c r="K37" s="2">
        <v>0.69747494549419398</v>
      </c>
      <c r="L37" s="2">
        <v>0.73519391313695903</v>
      </c>
      <c r="M37" s="2">
        <v>0.826366235196766</v>
      </c>
      <c r="N37" s="2">
        <v>0.91302494472774698</v>
      </c>
      <c r="O37" s="2">
        <v>0.91547234261555799</v>
      </c>
      <c r="P37" s="2">
        <v>1.0095195350789401</v>
      </c>
      <c r="Q37" s="2">
        <v>1.0287591423143001</v>
      </c>
      <c r="R37" s="2">
        <v>1.23587136980321</v>
      </c>
      <c r="S37" s="2">
        <f ca="1">PopAgeSexRegion[[#This Row],[2010]]*PopAgeSexRegion[[#This Row],[MDER]]</f>
        <v>1195.3670400000021</v>
      </c>
      <c r="T37" s="2">
        <f ca="1">PopAgeSexRegion[[#This Row],[2015]]*PopAgeSexRegion[[#This Row],[MDER]]</f>
        <v>1562.3438779069945</v>
      </c>
      <c r="U37" s="2">
        <f ca="1">PopAgeSexRegion[[#This Row],[2020]]*PopAgeSexRegion[[#This Row],[MDER]]</f>
        <v>1646.8343654267883</v>
      </c>
      <c r="V37" s="2">
        <f ca="1">PopAgeSexRegion[[#This Row],[2025]]*PopAgeSexRegion[[#This Row],[MDER]]</f>
        <v>1851.0603668407559</v>
      </c>
      <c r="W37" s="2">
        <f ca="1">PopAgeSexRegion[[#This Row],[2030]]*PopAgeSexRegion[[#This Row],[MDER]]</f>
        <v>2045.1758761901533</v>
      </c>
      <c r="X37" s="2">
        <f ca="1">PopAgeSexRegion[[#This Row],[2035]]*PopAgeSexRegion[[#This Row],[MDER]]</f>
        <v>2050.65804745885</v>
      </c>
      <c r="Y37" s="2">
        <f ca="1">PopAgeSexRegion[[#This Row],[2040]]*PopAgeSexRegion[[#This Row],[MDER]]</f>
        <v>2261.3237585768256</v>
      </c>
      <c r="Z37" s="2">
        <f ca="1">PopAgeSexRegion[[#This Row],[2045]]*PopAgeSexRegion[[#This Row],[MDER]]</f>
        <v>2304.4204787840322</v>
      </c>
      <c r="AA37" s="2">
        <f ca="1">PopAgeSexRegion[[#This Row],[2050]]*PopAgeSexRegion[[#This Row],[MDER]]</f>
        <v>2768.3518683591906</v>
      </c>
    </row>
    <row r="38" spans="1:27" x14ac:dyDescent="0.2">
      <c r="A38" s="2" t="s">
        <v>67</v>
      </c>
      <c r="B38" s="2" t="s">
        <v>68</v>
      </c>
      <c r="C38" s="2" t="s">
        <v>69</v>
      </c>
      <c r="D38" s="2" t="str">
        <f>VLOOKUP(PopAgeSexRegion[[#This Row],[REGION]],MapRegion[],2,FALSE)</f>
        <v>OCE</v>
      </c>
      <c r="E38" s="2" t="s">
        <v>107</v>
      </c>
      <c r="F38" s="2" t="str">
        <f>VLOOKUP(PopAgeSexRegion[[#This Row],[VARIABLE]],MapSexAge[],2,FALSE)</f>
        <v>Male</v>
      </c>
      <c r="G38" s="2" t="str">
        <f>VLOOKUP(PopAgeSexRegion[[#This Row],[VARIABLE]],MapSexAge[],3,FALSE)</f>
        <v>70-74</v>
      </c>
      <c r="H38" s="2">
        <f ca="1">SUMIFS(INDIRECT(_xlfn.CONCAT("SSPMDER[",PopAgeSexRegion[[#This Row],[Sex]],"]")),SSPMDER[age],PopAgeSexRegion[[#This Row],[Age]])</f>
        <v>2200</v>
      </c>
      <c r="I38" s="2" t="s">
        <v>71</v>
      </c>
      <c r="J38" s="2">
        <v>0.406055</v>
      </c>
      <c r="K38" s="2">
        <v>0.49287926591757403</v>
      </c>
      <c r="L38" s="2">
        <v>0.65106853010328003</v>
      </c>
      <c r="M38" s="2">
        <v>0.69285436539195699</v>
      </c>
      <c r="N38" s="2">
        <v>0.78369475039868897</v>
      </c>
      <c r="O38" s="2">
        <v>0.87058247939502698</v>
      </c>
      <c r="P38" s="2">
        <v>0.87817478575840802</v>
      </c>
      <c r="Q38" s="2">
        <v>0.97353706703483101</v>
      </c>
      <c r="R38" s="2">
        <v>0.99686222350001696</v>
      </c>
      <c r="S38" s="2">
        <f ca="1">PopAgeSexRegion[[#This Row],[2010]]*PopAgeSexRegion[[#This Row],[MDER]]</f>
        <v>893.32100000000003</v>
      </c>
      <c r="T38" s="2">
        <f ca="1">PopAgeSexRegion[[#This Row],[2015]]*PopAgeSexRegion[[#This Row],[MDER]]</f>
        <v>1084.3343850186629</v>
      </c>
      <c r="U38" s="2">
        <f ca="1">PopAgeSexRegion[[#This Row],[2020]]*PopAgeSexRegion[[#This Row],[MDER]]</f>
        <v>1432.3507662272161</v>
      </c>
      <c r="V38" s="2">
        <f ca="1">PopAgeSexRegion[[#This Row],[2025]]*PopAgeSexRegion[[#This Row],[MDER]]</f>
        <v>1524.2796038623053</v>
      </c>
      <c r="W38" s="2">
        <f ca="1">PopAgeSexRegion[[#This Row],[2030]]*PopAgeSexRegion[[#This Row],[MDER]]</f>
        <v>1724.1284508771157</v>
      </c>
      <c r="X38" s="2">
        <f ca="1">PopAgeSexRegion[[#This Row],[2035]]*PopAgeSexRegion[[#This Row],[MDER]]</f>
        <v>1915.2814546690593</v>
      </c>
      <c r="Y38" s="2">
        <f ca="1">PopAgeSexRegion[[#This Row],[2040]]*PopAgeSexRegion[[#This Row],[MDER]]</f>
        <v>1931.9845286684977</v>
      </c>
      <c r="Z38" s="2">
        <f ca="1">PopAgeSexRegion[[#This Row],[2045]]*PopAgeSexRegion[[#This Row],[MDER]]</f>
        <v>2141.781547476628</v>
      </c>
      <c r="AA38" s="2">
        <f ca="1">PopAgeSexRegion[[#This Row],[2050]]*PopAgeSexRegion[[#This Row],[MDER]]</f>
        <v>2193.0968917000373</v>
      </c>
    </row>
    <row r="39" spans="1:27" x14ac:dyDescent="0.2">
      <c r="A39" s="2" t="s">
        <v>67</v>
      </c>
      <c r="B39" s="2" t="s">
        <v>68</v>
      </c>
      <c r="C39" s="2" t="s">
        <v>69</v>
      </c>
      <c r="D39" s="2" t="str">
        <f>VLOOKUP(PopAgeSexRegion[[#This Row],[REGION]],MapRegion[],2,FALSE)</f>
        <v>OCE</v>
      </c>
      <c r="E39" s="2" t="s">
        <v>108</v>
      </c>
      <c r="F39" s="2" t="str">
        <f>VLOOKUP(PopAgeSexRegion[[#This Row],[VARIABLE]],MapSexAge[],2,FALSE)</f>
        <v>Male</v>
      </c>
      <c r="G39" s="2" t="str">
        <f>VLOOKUP(PopAgeSexRegion[[#This Row],[VARIABLE]],MapSexAge[],3,FALSE)</f>
        <v>75-79</v>
      </c>
      <c r="H39" s="2">
        <f ca="1">SUMIFS(INDIRECT(_xlfn.CONCAT("SSPMDER[",PopAgeSexRegion[[#This Row],[Sex]],"]")),SSPMDER[age],PopAgeSexRegion[[#This Row],[Age]])</f>
        <v>2200</v>
      </c>
      <c r="I39" s="2" t="s">
        <v>71</v>
      </c>
      <c r="J39" s="2">
        <v>0.30010799999999999</v>
      </c>
      <c r="K39" s="2">
        <v>0.35094357199071602</v>
      </c>
      <c r="L39" s="2">
        <v>0.43319935482595701</v>
      </c>
      <c r="M39" s="2">
        <v>0.58131173039559203</v>
      </c>
      <c r="N39" s="2">
        <v>0.62625905103536705</v>
      </c>
      <c r="O39" s="2">
        <v>0.71531859361123995</v>
      </c>
      <c r="P39" s="2">
        <v>0.80178603745611798</v>
      </c>
      <c r="Q39" s="2">
        <v>0.81589551459369303</v>
      </c>
      <c r="R39" s="2">
        <v>0.91225813082860296</v>
      </c>
      <c r="S39" s="2">
        <f ca="1">PopAgeSexRegion[[#This Row],[2010]]*PopAgeSexRegion[[#This Row],[MDER]]</f>
        <v>660.23759999999993</v>
      </c>
      <c r="T39" s="2">
        <f ca="1">PopAgeSexRegion[[#This Row],[2015]]*PopAgeSexRegion[[#This Row],[MDER]]</f>
        <v>772.07585837957527</v>
      </c>
      <c r="U39" s="2">
        <f ca="1">PopAgeSexRegion[[#This Row],[2020]]*PopAgeSexRegion[[#This Row],[MDER]]</f>
        <v>953.03858061710537</v>
      </c>
      <c r="V39" s="2">
        <f ca="1">PopAgeSexRegion[[#This Row],[2025]]*PopAgeSexRegion[[#This Row],[MDER]]</f>
        <v>1278.8858068703025</v>
      </c>
      <c r="W39" s="2">
        <f ca="1">PopAgeSexRegion[[#This Row],[2030]]*PopAgeSexRegion[[#This Row],[MDER]]</f>
        <v>1377.7699122778074</v>
      </c>
      <c r="X39" s="2">
        <f ca="1">PopAgeSexRegion[[#This Row],[2035]]*PopAgeSexRegion[[#This Row],[MDER]]</f>
        <v>1573.700905944728</v>
      </c>
      <c r="Y39" s="2">
        <f ca="1">PopAgeSexRegion[[#This Row],[2040]]*PopAgeSexRegion[[#This Row],[MDER]]</f>
        <v>1763.9292824034596</v>
      </c>
      <c r="Z39" s="2">
        <f ca="1">PopAgeSexRegion[[#This Row],[2045]]*PopAgeSexRegion[[#This Row],[MDER]]</f>
        <v>1794.9701321061248</v>
      </c>
      <c r="AA39" s="2">
        <f ca="1">PopAgeSexRegion[[#This Row],[2050]]*PopAgeSexRegion[[#This Row],[MDER]]</f>
        <v>2006.9678878229265</v>
      </c>
    </row>
    <row r="40" spans="1:27" x14ac:dyDescent="0.2">
      <c r="A40" s="2" t="s">
        <v>67</v>
      </c>
      <c r="B40" s="2" t="s">
        <v>68</v>
      </c>
      <c r="C40" s="2" t="s">
        <v>69</v>
      </c>
      <c r="D40" s="2" t="str">
        <f>VLOOKUP(PopAgeSexRegion[[#This Row],[REGION]],MapRegion[],2,FALSE)</f>
        <v>OCE</v>
      </c>
      <c r="E40" s="2" t="s">
        <v>109</v>
      </c>
      <c r="F40" s="2" t="str">
        <f>VLOOKUP(PopAgeSexRegion[[#This Row],[VARIABLE]],MapSexAge[],2,FALSE)</f>
        <v>Male</v>
      </c>
      <c r="G40" s="2" t="str">
        <f>VLOOKUP(PopAgeSexRegion[[#This Row],[VARIABLE]],MapSexAge[],3,FALSE)</f>
        <v>80-84</v>
      </c>
      <c r="H40" s="2">
        <f ca="1">SUMIFS(INDIRECT(_xlfn.CONCAT("SSPMDER[",PopAgeSexRegion[[#This Row],[Sex]],"]")),SSPMDER[age],PopAgeSexRegion[[#This Row],[Age]])</f>
        <v>2200</v>
      </c>
      <c r="I40" s="2" t="s">
        <v>71</v>
      </c>
      <c r="J40" s="2">
        <v>0.23193900000000001</v>
      </c>
      <c r="K40" s="2">
        <v>0.232509960208858</v>
      </c>
      <c r="L40" s="2">
        <v>0.28030180329014398</v>
      </c>
      <c r="M40" s="2">
        <v>0.35352464406447698</v>
      </c>
      <c r="N40" s="2">
        <v>0.48430135242059102</v>
      </c>
      <c r="O40" s="2">
        <v>0.53147968641954901</v>
      </c>
      <c r="P40" s="2">
        <v>0.61647014667686995</v>
      </c>
      <c r="Q40" s="2">
        <v>0.70056298108488702</v>
      </c>
      <c r="R40" s="2">
        <v>0.72281436007817501</v>
      </c>
      <c r="S40" s="2">
        <f ca="1">PopAgeSexRegion[[#This Row],[2010]]*PopAgeSexRegion[[#This Row],[MDER]]</f>
        <v>510.26580000000001</v>
      </c>
      <c r="T40" s="2">
        <f ca="1">PopAgeSexRegion[[#This Row],[2015]]*PopAgeSexRegion[[#This Row],[MDER]]</f>
        <v>511.52191245948762</v>
      </c>
      <c r="U40" s="2">
        <f ca="1">PopAgeSexRegion[[#This Row],[2020]]*PopAgeSexRegion[[#This Row],[MDER]]</f>
        <v>616.66396723831679</v>
      </c>
      <c r="V40" s="2">
        <f ca="1">PopAgeSexRegion[[#This Row],[2025]]*PopAgeSexRegion[[#This Row],[MDER]]</f>
        <v>777.75421694184934</v>
      </c>
      <c r="W40" s="2">
        <f ca="1">PopAgeSexRegion[[#This Row],[2030]]*PopAgeSexRegion[[#This Row],[MDER]]</f>
        <v>1065.4629753253002</v>
      </c>
      <c r="X40" s="2">
        <f ca="1">PopAgeSexRegion[[#This Row],[2035]]*PopAgeSexRegion[[#This Row],[MDER]]</f>
        <v>1169.2553101230078</v>
      </c>
      <c r="Y40" s="2">
        <f ca="1">PopAgeSexRegion[[#This Row],[2040]]*PopAgeSexRegion[[#This Row],[MDER]]</f>
        <v>1356.2343226891139</v>
      </c>
      <c r="Z40" s="2">
        <f ca="1">PopAgeSexRegion[[#This Row],[2045]]*PopAgeSexRegion[[#This Row],[MDER]]</f>
        <v>1541.2385583867515</v>
      </c>
      <c r="AA40" s="2">
        <f ca="1">PopAgeSexRegion[[#This Row],[2050]]*PopAgeSexRegion[[#This Row],[MDER]]</f>
        <v>1590.1915921719851</v>
      </c>
    </row>
    <row r="41" spans="1:27" x14ac:dyDescent="0.2">
      <c r="A41" s="2" t="s">
        <v>67</v>
      </c>
      <c r="B41" s="2" t="s">
        <v>68</v>
      </c>
      <c r="C41" s="2" t="s">
        <v>69</v>
      </c>
      <c r="D41" s="2" t="str">
        <f>VLOOKUP(PopAgeSexRegion[[#This Row],[REGION]],MapRegion[],2,FALSE)</f>
        <v>OCE</v>
      </c>
      <c r="E41" s="2" t="s">
        <v>110</v>
      </c>
      <c r="F41" s="2" t="str">
        <f>VLOOKUP(PopAgeSexRegion[[#This Row],[VARIABLE]],MapSexAge[],2,FALSE)</f>
        <v>Male</v>
      </c>
      <c r="G41" s="2" t="str">
        <f>VLOOKUP(PopAgeSexRegion[[#This Row],[VARIABLE]],MapSexAge[],3,FALSE)</f>
        <v>85-89</v>
      </c>
      <c r="H41" s="2">
        <f ca="1">SUMIFS(INDIRECT(_xlfn.CONCAT("SSPMDER[",PopAgeSexRegion[[#This Row],[Sex]],"]")),SSPMDER[age],PopAgeSexRegion[[#This Row],[Age]])</f>
        <v>2200</v>
      </c>
      <c r="I41" s="2" t="s">
        <v>71</v>
      </c>
      <c r="J41" s="2">
        <v>0.11565400000000001</v>
      </c>
      <c r="K41" s="2">
        <v>0.149644538659883</v>
      </c>
      <c r="L41" s="2">
        <v>0.15773099927736101</v>
      </c>
      <c r="M41" s="2">
        <v>0.19751624668913101</v>
      </c>
      <c r="N41" s="2">
        <v>0.255967993760293</v>
      </c>
      <c r="O41" s="2">
        <v>0.36149612009467003</v>
      </c>
      <c r="P41" s="2">
        <v>0.40761615318436301</v>
      </c>
      <c r="Q41" s="2">
        <v>0.48382018891920597</v>
      </c>
      <c r="R41" s="2">
        <v>0.561784918039404</v>
      </c>
      <c r="S41" s="2">
        <f ca="1">PopAgeSexRegion[[#This Row],[2010]]*PopAgeSexRegion[[#This Row],[MDER]]</f>
        <v>254.43880000000001</v>
      </c>
      <c r="T41" s="2">
        <f ca="1">PopAgeSexRegion[[#This Row],[2015]]*PopAgeSexRegion[[#This Row],[MDER]]</f>
        <v>329.21798505174263</v>
      </c>
      <c r="U41" s="2">
        <f ca="1">PopAgeSexRegion[[#This Row],[2020]]*PopAgeSexRegion[[#This Row],[MDER]]</f>
        <v>347.00819841019421</v>
      </c>
      <c r="V41" s="2">
        <f ca="1">PopAgeSexRegion[[#This Row],[2025]]*PopAgeSexRegion[[#This Row],[MDER]]</f>
        <v>434.53574271608824</v>
      </c>
      <c r="W41" s="2">
        <f ca="1">PopAgeSexRegion[[#This Row],[2030]]*PopAgeSexRegion[[#This Row],[MDER]]</f>
        <v>563.12958627264459</v>
      </c>
      <c r="X41" s="2">
        <f ca="1">PopAgeSexRegion[[#This Row],[2035]]*PopAgeSexRegion[[#This Row],[MDER]]</f>
        <v>795.29146420827408</v>
      </c>
      <c r="Y41" s="2">
        <f ca="1">PopAgeSexRegion[[#This Row],[2040]]*PopAgeSexRegion[[#This Row],[MDER]]</f>
        <v>896.75553700559863</v>
      </c>
      <c r="Z41" s="2">
        <f ca="1">PopAgeSexRegion[[#This Row],[2045]]*PopAgeSexRegion[[#This Row],[MDER]]</f>
        <v>1064.4044156222531</v>
      </c>
      <c r="AA41" s="2">
        <f ca="1">PopAgeSexRegion[[#This Row],[2050]]*PopAgeSexRegion[[#This Row],[MDER]]</f>
        <v>1235.9268196866888</v>
      </c>
    </row>
    <row r="42" spans="1:27" x14ac:dyDescent="0.2">
      <c r="A42" s="2" t="s">
        <v>67</v>
      </c>
      <c r="B42" s="2" t="s">
        <v>68</v>
      </c>
      <c r="C42" s="2" t="s">
        <v>69</v>
      </c>
      <c r="D42" s="2" t="str">
        <f>VLOOKUP(PopAgeSexRegion[[#This Row],[REGION]],MapRegion[],2,FALSE)</f>
        <v>OCE</v>
      </c>
      <c r="E42" s="2" t="s">
        <v>111</v>
      </c>
      <c r="F42" s="2" t="str">
        <f>VLOOKUP(PopAgeSexRegion[[#This Row],[VARIABLE]],MapSexAge[],2,FALSE)</f>
        <v>Male</v>
      </c>
      <c r="G42" s="2" t="str">
        <f>VLOOKUP(PopAgeSexRegion[[#This Row],[VARIABLE]],MapSexAge[],3,FALSE)</f>
        <v>90-94</v>
      </c>
      <c r="H42" s="2">
        <f ca="1">SUMIFS(INDIRECT(_xlfn.CONCAT("SSPMDER[",PopAgeSexRegion[[#This Row],[Sex]],"]")),SSPMDER[age],PopAgeSexRegion[[#This Row],[Age]])</f>
        <v>2200</v>
      </c>
      <c r="I42" s="2" t="s">
        <v>71</v>
      </c>
      <c r="J42" s="2">
        <v>3.5612999999999999E-2</v>
      </c>
      <c r="K42" s="2">
        <v>5.5997692791856998E-2</v>
      </c>
      <c r="L42" s="2">
        <v>7.7982036773868599E-2</v>
      </c>
      <c r="M42" s="2">
        <v>8.7225915881982599E-2</v>
      </c>
      <c r="N42" s="2">
        <v>0.114295144626021</v>
      </c>
      <c r="O42" s="2">
        <v>0.15428945510111899</v>
      </c>
      <c r="P42" s="2">
        <v>0.22707939486188899</v>
      </c>
      <c r="Q42" s="2">
        <v>0.26609099474411901</v>
      </c>
      <c r="R42" s="2">
        <v>0.32710384366629502</v>
      </c>
      <c r="S42" s="2">
        <f ca="1">PopAgeSexRegion[[#This Row],[2010]]*PopAgeSexRegion[[#This Row],[MDER]]</f>
        <v>78.34859999999999</v>
      </c>
      <c r="T42" s="2">
        <f ca="1">PopAgeSexRegion[[#This Row],[2015]]*PopAgeSexRegion[[#This Row],[MDER]]</f>
        <v>123.1949241420854</v>
      </c>
      <c r="U42" s="2">
        <f ca="1">PopAgeSexRegion[[#This Row],[2020]]*PopAgeSexRegion[[#This Row],[MDER]]</f>
        <v>171.5604809025109</v>
      </c>
      <c r="V42" s="2">
        <f ca="1">PopAgeSexRegion[[#This Row],[2025]]*PopAgeSexRegion[[#This Row],[MDER]]</f>
        <v>191.89701494036171</v>
      </c>
      <c r="W42" s="2">
        <f ca="1">PopAgeSexRegion[[#This Row],[2030]]*PopAgeSexRegion[[#This Row],[MDER]]</f>
        <v>251.4493181772462</v>
      </c>
      <c r="X42" s="2">
        <f ca="1">PopAgeSexRegion[[#This Row],[2035]]*PopAgeSexRegion[[#This Row],[MDER]]</f>
        <v>339.43680122246178</v>
      </c>
      <c r="Y42" s="2">
        <f ca="1">PopAgeSexRegion[[#This Row],[2040]]*PopAgeSexRegion[[#This Row],[MDER]]</f>
        <v>499.57466869615581</v>
      </c>
      <c r="Z42" s="2">
        <f ca="1">PopAgeSexRegion[[#This Row],[2045]]*PopAgeSexRegion[[#This Row],[MDER]]</f>
        <v>585.40018843706184</v>
      </c>
      <c r="AA42" s="2">
        <f ca="1">PopAgeSexRegion[[#This Row],[2050]]*PopAgeSexRegion[[#This Row],[MDER]]</f>
        <v>719.62845606584904</v>
      </c>
    </row>
    <row r="43" spans="1:27" x14ac:dyDescent="0.2">
      <c r="A43" s="2" t="s">
        <v>67</v>
      </c>
      <c r="B43" s="2" t="s">
        <v>68</v>
      </c>
      <c r="C43" s="2" t="s">
        <v>69</v>
      </c>
      <c r="D43" s="2" t="str">
        <f>VLOOKUP(PopAgeSexRegion[[#This Row],[REGION]],MapRegion[],2,FALSE)</f>
        <v>OCE</v>
      </c>
      <c r="E43" s="2" t="s">
        <v>112</v>
      </c>
      <c r="F43" s="2" t="str">
        <f>VLOOKUP(PopAgeSexRegion[[#This Row],[VARIABLE]],MapSexAge[],2,FALSE)</f>
        <v>Male</v>
      </c>
      <c r="G43" s="2" t="str">
        <f>VLOOKUP(PopAgeSexRegion[[#This Row],[VARIABLE]],MapSexAge[],3,FALSE)</f>
        <v>95-99</v>
      </c>
      <c r="H43" s="2">
        <f ca="1">SUMIFS(INDIRECT(_xlfn.CONCAT("SSPMDER[",PopAgeSexRegion[[#This Row],[Sex]],"]")),SSPMDER[age],PopAgeSexRegion[[#This Row],[Age]])</f>
        <v>2200</v>
      </c>
      <c r="I43" s="2" t="s">
        <v>71</v>
      </c>
      <c r="J43" s="2">
        <v>7.4260000000000003E-3</v>
      </c>
      <c r="K43" s="2">
        <v>1.1349356466539E-2</v>
      </c>
      <c r="L43" s="2">
        <v>1.9668287257816101E-2</v>
      </c>
      <c r="M43" s="2">
        <v>2.9747795147910799E-2</v>
      </c>
      <c r="N43" s="2">
        <v>3.5498855282447603E-2</v>
      </c>
      <c r="O43" s="2">
        <v>4.9575620577211502E-2</v>
      </c>
      <c r="P43" s="2">
        <v>7.0503381970329695E-2</v>
      </c>
      <c r="Q43" s="2">
        <v>0.10962712310051401</v>
      </c>
      <c r="R43" s="2">
        <v>0.135700047750902</v>
      </c>
      <c r="S43" s="2">
        <f ca="1">PopAgeSexRegion[[#This Row],[2010]]*PopAgeSexRegion[[#This Row],[MDER]]</f>
        <v>16.337199999999999</v>
      </c>
      <c r="T43" s="2">
        <f ca="1">PopAgeSexRegion[[#This Row],[2015]]*PopAgeSexRegion[[#This Row],[MDER]]</f>
        <v>24.968584226385801</v>
      </c>
      <c r="U43" s="2">
        <f ca="1">PopAgeSexRegion[[#This Row],[2020]]*PopAgeSexRegion[[#This Row],[MDER]]</f>
        <v>43.270231967195421</v>
      </c>
      <c r="V43" s="2">
        <f ca="1">PopAgeSexRegion[[#This Row],[2025]]*PopAgeSexRegion[[#This Row],[MDER]]</f>
        <v>65.445149325403762</v>
      </c>
      <c r="W43" s="2">
        <f ca="1">PopAgeSexRegion[[#This Row],[2030]]*PopAgeSexRegion[[#This Row],[MDER]]</f>
        <v>78.09748162138473</v>
      </c>
      <c r="X43" s="2">
        <f ca="1">PopAgeSexRegion[[#This Row],[2035]]*PopAgeSexRegion[[#This Row],[MDER]]</f>
        <v>109.0663652698653</v>
      </c>
      <c r="Y43" s="2">
        <f ca="1">PopAgeSexRegion[[#This Row],[2040]]*PopAgeSexRegion[[#This Row],[MDER]]</f>
        <v>155.10744033472534</v>
      </c>
      <c r="Z43" s="2">
        <f ca="1">PopAgeSexRegion[[#This Row],[2045]]*PopAgeSexRegion[[#This Row],[MDER]]</f>
        <v>241.17967082113083</v>
      </c>
      <c r="AA43" s="2">
        <f ca="1">PopAgeSexRegion[[#This Row],[2050]]*PopAgeSexRegion[[#This Row],[MDER]]</f>
        <v>298.54010505198437</v>
      </c>
    </row>
    <row r="44" spans="1:27" x14ac:dyDescent="0.2">
      <c r="A44" s="2" t="s">
        <v>67</v>
      </c>
      <c r="B44" s="2" t="s">
        <v>68</v>
      </c>
      <c r="C44" s="2" t="s">
        <v>113</v>
      </c>
      <c r="D44" s="2" t="str">
        <f>VLOOKUP(PopAgeSexRegion[[#This Row],[REGION]],MapRegion[],2,FALSE)</f>
        <v>NAM</v>
      </c>
      <c r="E44" s="2" t="s">
        <v>70</v>
      </c>
      <c r="F44" s="2" t="str">
        <f>VLOOKUP(PopAgeSexRegion[[#This Row],[VARIABLE]],MapSexAge[],2,FALSE)</f>
        <v>Female</v>
      </c>
      <c r="G44" s="2" t="str">
        <f>VLOOKUP(PopAgeSexRegion[[#This Row],[VARIABLE]],MapSexAge[],3,FALSE)</f>
        <v>0-4</v>
      </c>
      <c r="H44" s="2">
        <f ca="1">SUMIFS(INDIRECT(_xlfn.CONCAT("SSPMDER[",PopAgeSexRegion[[#This Row],[Sex]],"]")),SSPMDER[age],PopAgeSexRegion[[#This Row],[Age]])</f>
        <v>1000</v>
      </c>
      <c r="I44" s="2" t="s">
        <v>71</v>
      </c>
      <c r="J44" s="2">
        <v>0.91793400000000003</v>
      </c>
      <c r="K44" s="2">
        <v>0.95985376251486298</v>
      </c>
      <c r="L44" s="2">
        <v>1.0233950312031099</v>
      </c>
      <c r="M44" s="2">
        <v>1.0441011150481201</v>
      </c>
      <c r="N44" s="2">
        <v>1.0221736069929399</v>
      </c>
      <c r="O44" s="2">
        <v>1.0080380996303699</v>
      </c>
      <c r="P44" s="2">
        <v>1.0437803365288501</v>
      </c>
      <c r="Q44" s="2">
        <v>1.10359602069439</v>
      </c>
      <c r="R44" s="2">
        <v>1.1569119941405199</v>
      </c>
      <c r="S44" s="2">
        <f ca="1">PopAgeSexRegion[[#This Row],[2010]]*PopAgeSexRegion[[#This Row],[MDER]]</f>
        <v>917.93400000000008</v>
      </c>
      <c r="T44" s="2">
        <f ca="1">PopAgeSexRegion[[#This Row],[2015]]*PopAgeSexRegion[[#This Row],[MDER]]</f>
        <v>959.85376251486298</v>
      </c>
      <c r="U44" s="2">
        <f ca="1">PopAgeSexRegion[[#This Row],[2020]]*PopAgeSexRegion[[#This Row],[MDER]]</f>
        <v>1023.39503120311</v>
      </c>
      <c r="V44" s="2">
        <f ca="1">PopAgeSexRegion[[#This Row],[2025]]*PopAgeSexRegion[[#This Row],[MDER]]</f>
        <v>1044.1011150481202</v>
      </c>
      <c r="W44" s="2">
        <f ca="1">PopAgeSexRegion[[#This Row],[2030]]*PopAgeSexRegion[[#This Row],[MDER]]</f>
        <v>1022.1736069929399</v>
      </c>
      <c r="X44" s="2">
        <f ca="1">PopAgeSexRegion[[#This Row],[2035]]*PopAgeSexRegion[[#This Row],[MDER]]</f>
        <v>1008.03809963037</v>
      </c>
      <c r="Y44" s="2">
        <f ca="1">PopAgeSexRegion[[#This Row],[2040]]*PopAgeSexRegion[[#This Row],[MDER]]</f>
        <v>1043.7803365288501</v>
      </c>
      <c r="Z44" s="2">
        <f ca="1">PopAgeSexRegion[[#This Row],[2045]]*PopAgeSexRegion[[#This Row],[MDER]]</f>
        <v>1103.5960206943901</v>
      </c>
      <c r="AA44" s="2">
        <f ca="1">PopAgeSexRegion[[#This Row],[2050]]*PopAgeSexRegion[[#This Row],[MDER]]</f>
        <v>1156.9119941405199</v>
      </c>
    </row>
    <row r="45" spans="1:27" x14ac:dyDescent="0.2">
      <c r="A45" s="2" t="s">
        <v>67</v>
      </c>
      <c r="B45" s="2" t="s">
        <v>68</v>
      </c>
      <c r="C45" s="2" t="s">
        <v>113</v>
      </c>
      <c r="D45" s="2" t="str">
        <f>VLOOKUP(PopAgeSexRegion[[#This Row],[REGION]],MapRegion[],2,FALSE)</f>
        <v>NAM</v>
      </c>
      <c r="E45" s="2" t="s">
        <v>72</v>
      </c>
      <c r="F45" s="2" t="str">
        <f>VLOOKUP(PopAgeSexRegion[[#This Row],[VARIABLE]],MapSexAge[],2,FALSE)</f>
        <v>Female</v>
      </c>
      <c r="G45" s="2" t="str">
        <f>VLOOKUP(PopAgeSexRegion[[#This Row],[VARIABLE]],MapSexAge[],3,FALSE)</f>
        <v>10-14</v>
      </c>
      <c r="H45" s="2">
        <f ca="1">SUMIFS(INDIRECT(_xlfn.CONCAT("SSPMDER[",PopAgeSexRegion[[#This Row],[Sex]],"]")),SSPMDER[age],PopAgeSexRegion[[#This Row],[Age]])</f>
        <v>1920</v>
      </c>
      <c r="I45" s="2" t="s">
        <v>71</v>
      </c>
      <c r="J45" s="2">
        <v>0.93778799999999995</v>
      </c>
      <c r="K45" s="2">
        <v>0.89389612607468205</v>
      </c>
      <c r="L45" s="2">
        <v>0.997252004348265</v>
      </c>
      <c r="M45" s="2">
        <v>1.0371606751105999</v>
      </c>
      <c r="N45" s="2">
        <v>1.09720080519331</v>
      </c>
      <c r="O45" s="2">
        <v>1.11436720751409</v>
      </c>
      <c r="P45" s="2">
        <v>1.0903388386808099</v>
      </c>
      <c r="Q45" s="2">
        <v>1.07507633561074</v>
      </c>
      <c r="R45" s="2">
        <v>1.1084518740560301</v>
      </c>
      <c r="S45" s="2">
        <f ca="1">PopAgeSexRegion[[#This Row],[2010]]*PopAgeSexRegion[[#This Row],[MDER]]</f>
        <v>1800.55296</v>
      </c>
      <c r="T45" s="2">
        <f ca="1">PopAgeSexRegion[[#This Row],[2015]]*PopAgeSexRegion[[#This Row],[MDER]]</f>
        <v>1716.2805620633894</v>
      </c>
      <c r="U45" s="2">
        <f ca="1">PopAgeSexRegion[[#This Row],[2020]]*PopAgeSexRegion[[#This Row],[MDER]]</f>
        <v>1914.7238483486688</v>
      </c>
      <c r="V45" s="2">
        <f ca="1">PopAgeSexRegion[[#This Row],[2025]]*PopAgeSexRegion[[#This Row],[MDER]]</f>
        <v>1991.3484962123518</v>
      </c>
      <c r="W45" s="2">
        <f ca="1">PopAgeSexRegion[[#This Row],[2030]]*PopAgeSexRegion[[#This Row],[MDER]]</f>
        <v>2106.6255459711551</v>
      </c>
      <c r="X45" s="2">
        <f ca="1">PopAgeSexRegion[[#This Row],[2035]]*PopAgeSexRegion[[#This Row],[MDER]]</f>
        <v>2139.585038427053</v>
      </c>
      <c r="Y45" s="2">
        <f ca="1">PopAgeSexRegion[[#This Row],[2040]]*PopAgeSexRegion[[#This Row],[MDER]]</f>
        <v>2093.4505702671549</v>
      </c>
      <c r="Z45" s="2">
        <f ca="1">PopAgeSexRegion[[#This Row],[2045]]*PopAgeSexRegion[[#This Row],[MDER]]</f>
        <v>2064.146564372621</v>
      </c>
      <c r="AA45" s="2">
        <f ca="1">PopAgeSexRegion[[#This Row],[2050]]*PopAgeSexRegion[[#This Row],[MDER]]</f>
        <v>2128.2275981875778</v>
      </c>
    </row>
    <row r="46" spans="1:27" x14ac:dyDescent="0.2">
      <c r="A46" s="2" t="s">
        <v>67</v>
      </c>
      <c r="B46" s="2" t="s">
        <v>68</v>
      </c>
      <c r="C46" s="2" t="s">
        <v>113</v>
      </c>
      <c r="D46" s="2" t="str">
        <f>VLOOKUP(PopAgeSexRegion[[#This Row],[REGION]],MapRegion[],2,FALSE)</f>
        <v>NAM</v>
      </c>
      <c r="E46" s="2" t="s">
        <v>73</v>
      </c>
      <c r="F46" s="2" t="str">
        <f>VLOOKUP(PopAgeSexRegion[[#This Row],[VARIABLE]],MapSexAge[],2,FALSE)</f>
        <v>Female</v>
      </c>
      <c r="G46" s="2" t="str">
        <f>VLOOKUP(PopAgeSexRegion[[#This Row],[VARIABLE]],MapSexAge[],3,FALSE)</f>
        <v>100p</v>
      </c>
      <c r="H46" s="2">
        <f ca="1">SUMIFS(INDIRECT(_xlfn.CONCAT("SSPMDER[",PopAgeSexRegion[[#This Row],[Sex]],"]")),SSPMDER[age],PopAgeSexRegion[[#This Row],[Age]])</f>
        <v>1800</v>
      </c>
      <c r="I46" s="2" t="s">
        <v>71</v>
      </c>
      <c r="J46" s="2">
        <v>4.627E-3</v>
      </c>
      <c r="K46" s="2">
        <v>8.8651618476005504E-3</v>
      </c>
      <c r="L46" s="2">
        <v>1.33455260161295E-2</v>
      </c>
      <c r="M46" s="2">
        <v>2.0292706890725098E-2</v>
      </c>
      <c r="N46" s="2">
        <v>2.5911428891855399E-2</v>
      </c>
      <c r="O46" s="2">
        <v>3.1796432158344101E-2</v>
      </c>
      <c r="P46" s="2">
        <v>4.0795156503441503E-2</v>
      </c>
      <c r="Q46" s="2">
        <v>6.1339834800351302E-2</v>
      </c>
      <c r="R46" s="2">
        <v>9.9150827223906196E-2</v>
      </c>
      <c r="S46" s="2">
        <f ca="1">PopAgeSexRegion[[#This Row],[2010]]*PopAgeSexRegion[[#This Row],[MDER]]</f>
        <v>8.3285999999999998</v>
      </c>
      <c r="T46" s="2">
        <f ca="1">PopAgeSexRegion[[#This Row],[2015]]*PopAgeSexRegion[[#This Row],[MDER]]</f>
        <v>15.957291325680991</v>
      </c>
      <c r="U46" s="2">
        <f ca="1">PopAgeSexRegion[[#This Row],[2020]]*PopAgeSexRegion[[#This Row],[MDER]]</f>
        <v>24.021946829033102</v>
      </c>
      <c r="V46" s="2">
        <f ca="1">PopAgeSexRegion[[#This Row],[2025]]*PopAgeSexRegion[[#This Row],[MDER]]</f>
        <v>36.526872403305177</v>
      </c>
      <c r="W46" s="2">
        <f ca="1">PopAgeSexRegion[[#This Row],[2030]]*PopAgeSexRegion[[#This Row],[MDER]]</f>
        <v>46.64057200533972</v>
      </c>
      <c r="X46" s="2">
        <f ca="1">PopAgeSexRegion[[#This Row],[2035]]*PopAgeSexRegion[[#This Row],[MDER]]</f>
        <v>57.233577885019379</v>
      </c>
      <c r="Y46" s="2">
        <f ca="1">PopAgeSexRegion[[#This Row],[2040]]*PopAgeSexRegion[[#This Row],[MDER]]</f>
        <v>73.43128170619471</v>
      </c>
      <c r="Z46" s="2">
        <f ca="1">PopAgeSexRegion[[#This Row],[2045]]*PopAgeSexRegion[[#This Row],[MDER]]</f>
        <v>110.41170264063234</v>
      </c>
      <c r="AA46" s="2">
        <f ca="1">PopAgeSexRegion[[#This Row],[2050]]*PopAgeSexRegion[[#This Row],[MDER]]</f>
        <v>178.47148900303117</v>
      </c>
    </row>
    <row r="47" spans="1:27" x14ac:dyDescent="0.2">
      <c r="A47" s="2" t="s">
        <v>67</v>
      </c>
      <c r="B47" s="2" t="s">
        <v>68</v>
      </c>
      <c r="C47" s="2" t="s">
        <v>113</v>
      </c>
      <c r="D47" s="2" t="str">
        <f>VLOOKUP(PopAgeSexRegion[[#This Row],[REGION]],MapRegion[],2,FALSE)</f>
        <v>NAM</v>
      </c>
      <c r="E47" s="2" t="s">
        <v>74</v>
      </c>
      <c r="F47" s="2" t="str">
        <f>VLOOKUP(PopAgeSexRegion[[#This Row],[VARIABLE]],MapSexAge[],2,FALSE)</f>
        <v>Female</v>
      </c>
      <c r="G47" s="2" t="str">
        <f>VLOOKUP(PopAgeSexRegion[[#This Row],[VARIABLE]],MapSexAge[],3,FALSE)</f>
        <v>15-19</v>
      </c>
      <c r="H47" s="2">
        <f ca="1">SUMIFS(INDIRECT(_xlfn.CONCAT("SSPMDER[",PopAgeSexRegion[[#This Row],[Sex]],"]")),SSPMDER[age],PopAgeSexRegion[[#This Row],[Age]])</f>
        <v>2040</v>
      </c>
      <c r="I47" s="2" t="s">
        <v>71</v>
      </c>
      <c r="J47" s="2">
        <v>1.1035079999999999</v>
      </c>
      <c r="K47" s="2">
        <v>0.954691587005013</v>
      </c>
      <c r="L47" s="2">
        <v>0.91122543851252802</v>
      </c>
      <c r="M47" s="2">
        <v>1.0148445844156999</v>
      </c>
      <c r="N47" s="2">
        <v>1.05458647326512</v>
      </c>
      <c r="O47" s="2">
        <v>1.1142054443715299</v>
      </c>
      <c r="P47" s="2">
        <v>1.1308935873537</v>
      </c>
      <c r="Q47" s="2">
        <v>1.10660670811238</v>
      </c>
      <c r="R47" s="2">
        <v>1.09123350447826</v>
      </c>
      <c r="S47" s="2">
        <f ca="1">PopAgeSexRegion[[#This Row],[2010]]*PopAgeSexRegion[[#This Row],[MDER]]</f>
        <v>2251.1563200000001</v>
      </c>
      <c r="T47" s="2">
        <f ca="1">PopAgeSexRegion[[#This Row],[2015]]*PopAgeSexRegion[[#This Row],[MDER]]</f>
        <v>1947.5708374902265</v>
      </c>
      <c r="U47" s="2">
        <f ca="1">PopAgeSexRegion[[#This Row],[2020]]*PopAgeSexRegion[[#This Row],[MDER]]</f>
        <v>1858.8998945655571</v>
      </c>
      <c r="V47" s="2">
        <f ca="1">PopAgeSexRegion[[#This Row],[2025]]*PopAgeSexRegion[[#This Row],[MDER]]</f>
        <v>2070.2829522080278</v>
      </c>
      <c r="W47" s="2">
        <f ca="1">PopAgeSexRegion[[#This Row],[2030]]*PopAgeSexRegion[[#This Row],[MDER]]</f>
        <v>2151.3564054608446</v>
      </c>
      <c r="X47" s="2">
        <f ca="1">PopAgeSexRegion[[#This Row],[2035]]*PopAgeSexRegion[[#This Row],[MDER]]</f>
        <v>2272.9791065179211</v>
      </c>
      <c r="Y47" s="2">
        <f ca="1">PopAgeSexRegion[[#This Row],[2040]]*PopAgeSexRegion[[#This Row],[MDER]]</f>
        <v>2307.0229182015482</v>
      </c>
      <c r="Z47" s="2">
        <f ca="1">PopAgeSexRegion[[#This Row],[2045]]*PopAgeSexRegion[[#This Row],[MDER]]</f>
        <v>2257.4776845492552</v>
      </c>
      <c r="AA47" s="2">
        <f ca="1">PopAgeSexRegion[[#This Row],[2050]]*PopAgeSexRegion[[#This Row],[MDER]]</f>
        <v>2226.1163491356501</v>
      </c>
    </row>
    <row r="48" spans="1:27" x14ac:dyDescent="0.2">
      <c r="A48" s="2" t="s">
        <v>67</v>
      </c>
      <c r="B48" s="2" t="s">
        <v>68</v>
      </c>
      <c r="C48" s="2" t="s">
        <v>113</v>
      </c>
      <c r="D48" s="2" t="str">
        <f>VLOOKUP(PopAgeSexRegion[[#This Row],[REGION]],MapRegion[],2,FALSE)</f>
        <v>NAM</v>
      </c>
      <c r="E48" s="2" t="s">
        <v>75</v>
      </c>
      <c r="F48" s="2" t="str">
        <f>VLOOKUP(PopAgeSexRegion[[#This Row],[VARIABLE]],MapSexAge[],2,FALSE)</f>
        <v>Female</v>
      </c>
      <c r="G48" s="2" t="str">
        <f>VLOOKUP(PopAgeSexRegion[[#This Row],[VARIABLE]],MapSexAge[],3,FALSE)</f>
        <v>20-24</v>
      </c>
      <c r="H48" s="2">
        <f ca="1">SUMIFS(INDIRECT(_xlfn.CONCAT("SSPMDER[",PopAgeSexRegion[[#This Row],[Sex]],"]")),SSPMDER[age],PopAgeSexRegion[[#This Row],[Age]])</f>
        <v>2200</v>
      </c>
      <c r="I48" s="2" t="s">
        <v>71</v>
      </c>
      <c r="J48" s="2">
        <v>1.1371739999999999</v>
      </c>
      <c r="K48" s="2">
        <v>1.1252142549256401</v>
      </c>
      <c r="L48" s="2">
        <v>0.97588369986976198</v>
      </c>
      <c r="M48" s="2">
        <v>0.93301024752540596</v>
      </c>
      <c r="N48" s="2">
        <v>1.03722865913627</v>
      </c>
      <c r="O48" s="2">
        <v>1.0770164677713201</v>
      </c>
      <c r="P48" s="2">
        <v>1.13644858736292</v>
      </c>
      <c r="Q48" s="2">
        <v>1.15276334591605</v>
      </c>
      <c r="R48" s="2">
        <v>1.1281820262504401</v>
      </c>
      <c r="S48" s="2">
        <f ca="1">PopAgeSexRegion[[#This Row],[2010]]*PopAgeSexRegion[[#This Row],[MDER]]</f>
        <v>2501.7828</v>
      </c>
      <c r="T48" s="2">
        <f ca="1">PopAgeSexRegion[[#This Row],[2015]]*PopAgeSexRegion[[#This Row],[MDER]]</f>
        <v>2475.4713608364082</v>
      </c>
      <c r="U48" s="2">
        <f ca="1">PopAgeSexRegion[[#This Row],[2020]]*PopAgeSexRegion[[#This Row],[MDER]]</f>
        <v>2146.9441397134765</v>
      </c>
      <c r="V48" s="2">
        <f ca="1">PopAgeSexRegion[[#This Row],[2025]]*PopAgeSexRegion[[#This Row],[MDER]]</f>
        <v>2052.622544555893</v>
      </c>
      <c r="W48" s="2">
        <f ca="1">PopAgeSexRegion[[#This Row],[2030]]*PopAgeSexRegion[[#This Row],[MDER]]</f>
        <v>2281.9030500997942</v>
      </c>
      <c r="X48" s="2">
        <f ca="1">PopAgeSexRegion[[#This Row],[2035]]*PopAgeSexRegion[[#This Row],[MDER]]</f>
        <v>2369.4362290969043</v>
      </c>
      <c r="Y48" s="2">
        <f ca="1">PopAgeSexRegion[[#This Row],[2040]]*PopAgeSexRegion[[#This Row],[MDER]]</f>
        <v>2500.1868921984242</v>
      </c>
      <c r="Z48" s="2">
        <f ca="1">PopAgeSexRegion[[#This Row],[2045]]*PopAgeSexRegion[[#This Row],[MDER]]</f>
        <v>2536.07936101531</v>
      </c>
      <c r="AA48" s="2">
        <f ca="1">PopAgeSexRegion[[#This Row],[2050]]*PopAgeSexRegion[[#This Row],[MDER]]</f>
        <v>2482.0004577509681</v>
      </c>
    </row>
    <row r="49" spans="1:27" x14ac:dyDescent="0.2">
      <c r="A49" s="2" t="s">
        <v>67</v>
      </c>
      <c r="B49" s="2" t="s">
        <v>68</v>
      </c>
      <c r="C49" s="2" t="s">
        <v>113</v>
      </c>
      <c r="D49" s="2" t="str">
        <f>VLOOKUP(PopAgeSexRegion[[#This Row],[REGION]],MapRegion[],2,FALSE)</f>
        <v>NAM</v>
      </c>
      <c r="E49" s="2" t="s">
        <v>76</v>
      </c>
      <c r="F49" s="2" t="str">
        <f>VLOOKUP(PopAgeSexRegion[[#This Row],[VARIABLE]],MapSexAge[],2,FALSE)</f>
        <v>Female</v>
      </c>
      <c r="G49" s="2" t="str">
        <f>VLOOKUP(PopAgeSexRegion[[#This Row],[VARIABLE]],MapSexAge[],3,FALSE)</f>
        <v>25-29</v>
      </c>
      <c r="H49" s="2">
        <f ca="1">SUMIFS(INDIRECT(_xlfn.CONCAT("SSPMDER[",PopAgeSexRegion[[#This Row],[Sex]],"]")),SSPMDER[age],PopAgeSexRegion[[#This Row],[Age]])</f>
        <v>2040</v>
      </c>
      <c r="I49" s="2" t="s">
        <v>71</v>
      </c>
      <c r="J49" s="2">
        <v>1.1573230000000001</v>
      </c>
      <c r="K49" s="2">
        <v>1.2904800175050599</v>
      </c>
      <c r="L49" s="2">
        <v>1.2700510957542099</v>
      </c>
      <c r="M49" s="2">
        <v>1.1189779268982001</v>
      </c>
      <c r="N49" s="2">
        <v>1.0776955041933201</v>
      </c>
      <c r="O49" s="2">
        <v>1.18680354608516</v>
      </c>
      <c r="P49" s="2">
        <v>1.2271293545053701</v>
      </c>
      <c r="Q49" s="2">
        <v>1.28614395803221</v>
      </c>
      <c r="R49" s="2">
        <v>1.30009037240071</v>
      </c>
      <c r="S49" s="2">
        <f ca="1">PopAgeSexRegion[[#This Row],[2010]]*PopAgeSexRegion[[#This Row],[MDER]]</f>
        <v>2360.9389200000001</v>
      </c>
      <c r="T49" s="2">
        <f ca="1">PopAgeSexRegion[[#This Row],[2015]]*PopAgeSexRegion[[#This Row],[MDER]]</f>
        <v>2632.5792357103223</v>
      </c>
      <c r="U49" s="2">
        <f ca="1">PopAgeSexRegion[[#This Row],[2020]]*PopAgeSexRegion[[#This Row],[MDER]]</f>
        <v>2590.9042353385885</v>
      </c>
      <c r="V49" s="2">
        <f ca="1">PopAgeSexRegion[[#This Row],[2025]]*PopAgeSexRegion[[#This Row],[MDER]]</f>
        <v>2282.7149708723282</v>
      </c>
      <c r="W49" s="2">
        <f ca="1">PopAgeSexRegion[[#This Row],[2030]]*PopAgeSexRegion[[#This Row],[MDER]]</f>
        <v>2198.4988285543727</v>
      </c>
      <c r="X49" s="2">
        <f ca="1">PopAgeSexRegion[[#This Row],[2035]]*PopAgeSexRegion[[#This Row],[MDER]]</f>
        <v>2421.0792340137264</v>
      </c>
      <c r="Y49" s="2">
        <f ca="1">PopAgeSexRegion[[#This Row],[2040]]*PopAgeSexRegion[[#This Row],[MDER]]</f>
        <v>2503.3438831909548</v>
      </c>
      <c r="Z49" s="2">
        <f ca="1">PopAgeSexRegion[[#This Row],[2045]]*PopAgeSexRegion[[#This Row],[MDER]]</f>
        <v>2623.7336743857086</v>
      </c>
      <c r="AA49" s="2">
        <f ca="1">PopAgeSexRegion[[#This Row],[2050]]*PopAgeSexRegion[[#This Row],[MDER]]</f>
        <v>2652.1843596974486</v>
      </c>
    </row>
    <row r="50" spans="1:27" x14ac:dyDescent="0.2">
      <c r="A50" s="2" t="s">
        <v>67</v>
      </c>
      <c r="B50" s="2" t="s">
        <v>68</v>
      </c>
      <c r="C50" s="2" t="s">
        <v>113</v>
      </c>
      <c r="D50" s="2" t="str">
        <f>VLOOKUP(PopAgeSexRegion[[#This Row],[REGION]],MapRegion[],2,FALSE)</f>
        <v>NAM</v>
      </c>
      <c r="E50" s="2" t="s">
        <v>77</v>
      </c>
      <c r="F50" s="2" t="str">
        <f>VLOOKUP(PopAgeSexRegion[[#This Row],[VARIABLE]],MapSexAge[],2,FALSE)</f>
        <v>Female</v>
      </c>
      <c r="G50" s="2" t="str">
        <f>VLOOKUP(PopAgeSexRegion[[#This Row],[VARIABLE]],MapSexAge[],3,FALSE)</f>
        <v>30-34</v>
      </c>
      <c r="H50" s="2">
        <f ca="1">SUMIFS(INDIRECT(_xlfn.CONCAT("SSPMDER[",PopAgeSexRegion[[#This Row],[Sex]],"]")),SSPMDER[age],PopAgeSexRegion[[#This Row],[Age]])</f>
        <v>2000</v>
      </c>
      <c r="I50" s="2" t="s">
        <v>71</v>
      </c>
      <c r="J50" s="2">
        <v>1.136539</v>
      </c>
      <c r="K50" s="2">
        <v>1.2810110945748601</v>
      </c>
      <c r="L50" s="2">
        <v>1.4142928436978901</v>
      </c>
      <c r="M50" s="2">
        <v>1.3914924679996199</v>
      </c>
      <c r="N50" s="2">
        <v>1.2438321230765801</v>
      </c>
      <c r="O50" s="2">
        <v>1.2065143612709099</v>
      </c>
      <c r="P50" s="2">
        <v>1.3168745831667099</v>
      </c>
      <c r="Q50" s="2">
        <v>1.35576409162333</v>
      </c>
      <c r="R50" s="2">
        <v>1.4121712496438299</v>
      </c>
      <c r="S50" s="2">
        <f ca="1">PopAgeSexRegion[[#This Row],[2010]]*PopAgeSexRegion[[#This Row],[MDER]]</f>
        <v>2273.078</v>
      </c>
      <c r="T50" s="2">
        <f ca="1">PopAgeSexRegion[[#This Row],[2015]]*PopAgeSexRegion[[#This Row],[MDER]]</f>
        <v>2562.0221891497199</v>
      </c>
      <c r="U50" s="2">
        <f ca="1">PopAgeSexRegion[[#This Row],[2020]]*PopAgeSexRegion[[#This Row],[MDER]]</f>
        <v>2828.58568739578</v>
      </c>
      <c r="V50" s="2">
        <f ca="1">PopAgeSexRegion[[#This Row],[2025]]*PopAgeSexRegion[[#This Row],[MDER]]</f>
        <v>2782.98493599924</v>
      </c>
      <c r="W50" s="2">
        <f ca="1">PopAgeSexRegion[[#This Row],[2030]]*PopAgeSexRegion[[#This Row],[MDER]]</f>
        <v>2487.6642461531601</v>
      </c>
      <c r="X50" s="2">
        <f ca="1">PopAgeSexRegion[[#This Row],[2035]]*PopAgeSexRegion[[#This Row],[MDER]]</f>
        <v>2413.0287225418197</v>
      </c>
      <c r="Y50" s="2">
        <f ca="1">PopAgeSexRegion[[#This Row],[2040]]*PopAgeSexRegion[[#This Row],[MDER]]</f>
        <v>2633.7491663334199</v>
      </c>
      <c r="Z50" s="2">
        <f ca="1">PopAgeSexRegion[[#This Row],[2045]]*PopAgeSexRegion[[#This Row],[MDER]]</f>
        <v>2711.5281832466599</v>
      </c>
      <c r="AA50" s="2">
        <f ca="1">PopAgeSexRegion[[#This Row],[2050]]*PopAgeSexRegion[[#This Row],[MDER]]</f>
        <v>2824.3424992876598</v>
      </c>
    </row>
    <row r="51" spans="1:27" x14ac:dyDescent="0.2">
      <c r="A51" s="2" t="s">
        <v>67</v>
      </c>
      <c r="B51" s="2" t="s">
        <v>68</v>
      </c>
      <c r="C51" s="2" t="s">
        <v>113</v>
      </c>
      <c r="D51" s="2" t="str">
        <f>VLOOKUP(PopAgeSexRegion[[#This Row],[REGION]],MapRegion[],2,FALSE)</f>
        <v>NAM</v>
      </c>
      <c r="E51" s="2" t="s">
        <v>78</v>
      </c>
      <c r="F51" s="2" t="str">
        <f>VLOOKUP(PopAgeSexRegion[[#This Row],[VARIABLE]],MapSexAge[],2,FALSE)</f>
        <v>Female</v>
      </c>
      <c r="G51" s="2" t="str">
        <f>VLOOKUP(PopAgeSexRegion[[#This Row],[VARIABLE]],MapSexAge[],3,FALSE)</f>
        <v>35-39</v>
      </c>
      <c r="H51" s="2">
        <f ca="1">SUMIFS(INDIRECT(_xlfn.CONCAT("SSPMDER[",PopAgeSexRegion[[#This Row],[Sex]],"]")),SSPMDER[age],PopAgeSexRegion[[#This Row],[Age]])</f>
        <v>2000</v>
      </c>
      <c r="I51" s="2" t="s">
        <v>71</v>
      </c>
      <c r="J51" s="2">
        <v>1.130549</v>
      </c>
      <c r="K51" s="2">
        <v>1.20606816217867</v>
      </c>
      <c r="L51" s="2">
        <v>1.35553929431162</v>
      </c>
      <c r="M51" s="2">
        <v>1.4896940623313899</v>
      </c>
      <c r="N51" s="2">
        <v>1.4658415341937301</v>
      </c>
      <c r="O51" s="2">
        <v>1.3219782507084099</v>
      </c>
      <c r="P51" s="2">
        <v>1.28814230749805</v>
      </c>
      <c r="Q51" s="2">
        <v>1.39870921436683</v>
      </c>
      <c r="R51" s="2">
        <v>1.4364056170255399</v>
      </c>
      <c r="S51" s="2">
        <f ca="1">PopAgeSexRegion[[#This Row],[2010]]*PopAgeSexRegion[[#This Row],[MDER]]</f>
        <v>2261.098</v>
      </c>
      <c r="T51" s="2">
        <f ca="1">PopAgeSexRegion[[#This Row],[2015]]*PopAgeSexRegion[[#This Row],[MDER]]</f>
        <v>2412.1363243573401</v>
      </c>
      <c r="U51" s="2">
        <f ca="1">PopAgeSexRegion[[#This Row],[2020]]*PopAgeSexRegion[[#This Row],[MDER]]</f>
        <v>2711.0785886232402</v>
      </c>
      <c r="V51" s="2">
        <f ca="1">PopAgeSexRegion[[#This Row],[2025]]*PopAgeSexRegion[[#This Row],[MDER]]</f>
        <v>2979.3881246627798</v>
      </c>
      <c r="W51" s="2">
        <f ca="1">PopAgeSexRegion[[#This Row],[2030]]*PopAgeSexRegion[[#This Row],[MDER]]</f>
        <v>2931.68306838746</v>
      </c>
      <c r="X51" s="2">
        <f ca="1">PopAgeSexRegion[[#This Row],[2035]]*PopAgeSexRegion[[#This Row],[MDER]]</f>
        <v>2643.9565014168197</v>
      </c>
      <c r="Y51" s="2">
        <f ca="1">PopAgeSexRegion[[#This Row],[2040]]*PopAgeSexRegion[[#This Row],[MDER]]</f>
        <v>2576.2846149961001</v>
      </c>
      <c r="Z51" s="2">
        <f ca="1">PopAgeSexRegion[[#This Row],[2045]]*PopAgeSexRegion[[#This Row],[MDER]]</f>
        <v>2797.4184287336602</v>
      </c>
      <c r="AA51" s="2">
        <f ca="1">PopAgeSexRegion[[#This Row],[2050]]*PopAgeSexRegion[[#This Row],[MDER]]</f>
        <v>2872.8112340510797</v>
      </c>
    </row>
    <row r="52" spans="1:27" x14ac:dyDescent="0.2">
      <c r="A52" s="2" t="s">
        <v>67</v>
      </c>
      <c r="B52" s="2" t="s">
        <v>68</v>
      </c>
      <c r="C52" s="2" t="s">
        <v>113</v>
      </c>
      <c r="D52" s="2" t="str">
        <f>VLOOKUP(PopAgeSexRegion[[#This Row],[REGION]],MapRegion[],2,FALSE)</f>
        <v>NAM</v>
      </c>
      <c r="E52" s="2" t="s">
        <v>79</v>
      </c>
      <c r="F52" s="2" t="str">
        <f>VLOOKUP(PopAgeSexRegion[[#This Row],[VARIABLE]],MapSexAge[],2,FALSE)</f>
        <v>Female</v>
      </c>
      <c r="G52" s="2" t="str">
        <f>VLOOKUP(PopAgeSexRegion[[#This Row],[VARIABLE]],MapSexAge[],3,FALSE)</f>
        <v>40-44</v>
      </c>
      <c r="H52" s="2">
        <f ca="1">SUMIFS(INDIRECT(_xlfn.CONCAT("SSPMDER[",PopAgeSexRegion[[#This Row],[Sex]],"]")),SSPMDER[age],PopAgeSexRegion[[#This Row],[Age]])</f>
        <v>2000</v>
      </c>
      <c r="I52" s="2" t="s">
        <v>71</v>
      </c>
      <c r="J52" s="2">
        <v>1.202685</v>
      </c>
      <c r="K52" s="2">
        <v>1.17238349792673</v>
      </c>
      <c r="L52" s="2">
        <v>1.2501061054106199</v>
      </c>
      <c r="M52" s="2">
        <v>1.40297011303256</v>
      </c>
      <c r="N52" s="2">
        <v>1.53830331412807</v>
      </c>
      <c r="O52" s="2">
        <v>1.51430918623003</v>
      </c>
      <c r="P52" s="2">
        <v>1.3730110938251401</v>
      </c>
      <c r="Q52" s="2">
        <v>1.3416046552985701</v>
      </c>
      <c r="R52" s="2">
        <v>1.4527137525685001</v>
      </c>
      <c r="S52" s="2">
        <f ca="1">PopAgeSexRegion[[#This Row],[2010]]*PopAgeSexRegion[[#This Row],[MDER]]</f>
        <v>2405.37</v>
      </c>
      <c r="T52" s="2">
        <f ca="1">PopAgeSexRegion[[#This Row],[2015]]*PopAgeSexRegion[[#This Row],[MDER]]</f>
        <v>2344.7669958534602</v>
      </c>
      <c r="U52" s="2">
        <f ca="1">PopAgeSexRegion[[#This Row],[2020]]*PopAgeSexRegion[[#This Row],[MDER]]</f>
        <v>2500.2122108212398</v>
      </c>
      <c r="V52" s="2">
        <f ca="1">PopAgeSexRegion[[#This Row],[2025]]*PopAgeSexRegion[[#This Row],[MDER]]</f>
        <v>2805.94022606512</v>
      </c>
      <c r="W52" s="2">
        <f ca="1">PopAgeSexRegion[[#This Row],[2030]]*PopAgeSexRegion[[#This Row],[MDER]]</f>
        <v>3076.6066282561401</v>
      </c>
      <c r="X52" s="2">
        <f ca="1">PopAgeSexRegion[[#This Row],[2035]]*PopAgeSexRegion[[#This Row],[MDER]]</f>
        <v>3028.6183724600601</v>
      </c>
      <c r="Y52" s="2">
        <f ca="1">PopAgeSexRegion[[#This Row],[2040]]*PopAgeSexRegion[[#This Row],[MDER]]</f>
        <v>2746.0221876502801</v>
      </c>
      <c r="Z52" s="2">
        <f ca="1">PopAgeSexRegion[[#This Row],[2045]]*PopAgeSexRegion[[#This Row],[MDER]]</f>
        <v>2683.2093105971403</v>
      </c>
      <c r="AA52" s="2">
        <f ca="1">PopAgeSexRegion[[#This Row],[2050]]*PopAgeSexRegion[[#This Row],[MDER]]</f>
        <v>2905.427505137</v>
      </c>
    </row>
    <row r="53" spans="1:27" x14ac:dyDescent="0.2">
      <c r="A53" s="2" t="s">
        <v>67</v>
      </c>
      <c r="B53" s="2" t="s">
        <v>68</v>
      </c>
      <c r="C53" s="2" t="s">
        <v>113</v>
      </c>
      <c r="D53" s="2" t="str">
        <f>VLOOKUP(PopAgeSexRegion[[#This Row],[REGION]],MapRegion[],2,FALSE)</f>
        <v>NAM</v>
      </c>
      <c r="E53" s="2" t="s">
        <v>80</v>
      </c>
      <c r="F53" s="2" t="str">
        <f>VLOOKUP(PopAgeSexRegion[[#This Row],[VARIABLE]],MapSexAge[],2,FALSE)</f>
        <v>Female</v>
      </c>
      <c r="G53" s="2" t="str">
        <f>VLOOKUP(PopAgeSexRegion[[#This Row],[VARIABLE]],MapSexAge[],3,FALSE)</f>
        <v>45-49</v>
      </c>
      <c r="H53" s="2">
        <f ca="1">SUMIFS(INDIRECT(_xlfn.CONCAT("SSPMDER[",PopAgeSexRegion[[#This Row],[Sex]],"]")),SSPMDER[age],PopAgeSexRegion[[#This Row],[Age]])</f>
        <v>2000</v>
      </c>
      <c r="I53" s="2" t="s">
        <v>71</v>
      </c>
      <c r="J53" s="2">
        <v>1.3884730000000001</v>
      </c>
      <c r="K53" s="2">
        <v>1.2243470646174099</v>
      </c>
      <c r="L53" s="2">
        <v>1.1978010862208099</v>
      </c>
      <c r="M53" s="2">
        <v>1.2766463640255299</v>
      </c>
      <c r="N53" s="2">
        <v>1.4321201584112599</v>
      </c>
      <c r="O53" s="2">
        <v>1.5689103171147001</v>
      </c>
      <c r="P53" s="2">
        <v>1.5454898782173301</v>
      </c>
      <c r="Q53" s="2">
        <v>1.40612901099944</v>
      </c>
      <c r="R53" s="2">
        <v>1.37641355377018</v>
      </c>
      <c r="S53" s="2">
        <f ca="1">PopAgeSexRegion[[#This Row],[2010]]*PopAgeSexRegion[[#This Row],[MDER]]</f>
        <v>2776.9459999999999</v>
      </c>
      <c r="T53" s="2">
        <f ca="1">PopAgeSexRegion[[#This Row],[2015]]*PopAgeSexRegion[[#This Row],[MDER]]</f>
        <v>2448.6941292348197</v>
      </c>
      <c r="U53" s="2">
        <f ca="1">PopAgeSexRegion[[#This Row],[2020]]*PopAgeSexRegion[[#This Row],[MDER]]</f>
        <v>2395.60217244162</v>
      </c>
      <c r="V53" s="2">
        <f ca="1">PopAgeSexRegion[[#This Row],[2025]]*PopAgeSexRegion[[#This Row],[MDER]]</f>
        <v>2553.2927280510598</v>
      </c>
      <c r="W53" s="2">
        <f ca="1">PopAgeSexRegion[[#This Row],[2030]]*PopAgeSexRegion[[#This Row],[MDER]]</f>
        <v>2864.2403168225201</v>
      </c>
      <c r="X53" s="2">
        <f ca="1">PopAgeSexRegion[[#This Row],[2035]]*PopAgeSexRegion[[#This Row],[MDER]]</f>
        <v>3137.8206342294002</v>
      </c>
      <c r="Y53" s="2">
        <f ca="1">PopAgeSexRegion[[#This Row],[2040]]*PopAgeSexRegion[[#This Row],[MDER]]</f>
        <v>3090.97975643466</v>
      </c>
      <c r="Z53" s="2">
        <f ca="1">PopAgeSexRegion[[#This Row],[2045]]*PopAgeSexRegion[[#This Row],[MDER]]</f>
        <v>2812.2580219988799</v>
      </c>
      <c r="AA53" s="2">
        <f ca="1">PopAgeSexRegion[[#This Row],[2050]]*PopAgeSexRegion[[#This Row],[MDER]]</f>
        <v>2752.82710754036</v>
      </c>
    </row>
    <row r="54" spans="1:27" x14ac:dyDescent="0.2">
      <c r="A54" s="2" t="s">
        <v>67</v>
      </c>
      <c r="B54" s="2" t="s">
        <v>68</v>
      </c>
      <c r="C54" s="2" t="s">
        <v>113</v>
      </c>
      <c r="D54" s="2" t="str">
        <f>VLOOKUP(PopAgeSexRegion[[#This Row],[REGION]],MapRegion[],2,FALSE)</f>
        <v>NAM</v>
      </c>
      <c r="E54" s="2" t="s">
        <v>81</v>
      </c>
      <c r="F54" s="2" t="str">
        <f>VLOOKUP(PopAgeSexRegion[[#This Row],[VARIABLE]],MapSexAge[],2,FALSE)</f>
        <v>Female</v>
      </c>
      <c r="G54" s="2" t="str">
        <f>VLOOKUP(PopAgeSexRegion[[#This Row],[VARIABLE]],MapSexAge[],3,FALSE)</f>
        <v>5-9</v>
      </c>
      <c r="H54" s="2">
        <f ca="1">SUMIFS(INDIRECT(_xlfn.CONCAT("SSPMDER[",PopAgeSexRegion[[#This Row],[Sex]],"]")),SSPMDER[age],PopAgeSexRegion[[#This Row],[Age]])</f>
        <v>1520</v>
      </c>
      <c r="I54" s="2" t="s">
        <v>71</v>
      </c>
      <c r="J54" s="2">
        <v>0.86392000000000002</v>
      </c>
      <c r="K54" s="2">
        <v>0.96680589464692002</v>
      </c>
      <c r="L54" s="2">
        <v>1.00724889308292</v>
      </c>
      <c r="M54" s="2">
        <v>1.0683843205158501</v>
      </c>
      <c r="N54" s="2">
        <v>1.08673074315414</v>
      </c>
      <c r="O54" s="2">
        <v>1.0633873991998699</v>
      </c>
      <c r="P54" s="2">
        <v>1.0484388437962799</v>
      </c>
      <c r="Q54" s="2">
        <v>1.0825870200594401</v>
      </c>
      <c r="R54" s="2">
        <v>1.1398361220389399</v>
      </c>
      <c r="S54" s="2">
        <f ca="1">PopAgeSexRegion[[#This Row],[2010]]*PopAgeSexRegion[[#This Row],[MDER]]</f>
        <v>1313.1584</v>
      </c>
      <c r="T54" s="2">
        <f ca="1">PopAgeSexRegion[[#This Row],[2015]]*PopAgeSexRegion[[#This Row],[MDER]]</f>
        <v>1469.5449598633184</v>
      </c>
      <c r="U54" s="2">
        <f ca="1">PopAgeSexRegion[[#This Row],[2020]]*PopAgeSexRegion[[#This Row],[MDER]]</f>
        <v>1531.0183174860383</v>
      </c>
      <c r="V54" s="2">
        <f ca="1">PopAgeSexRegion[[#This Row],[2025]]*PopAgeSexRegion[[#This Row],[MDER]]</f>
        <v>1623.9441671840921</v>
      </c>
      <c r="W54" s="2">
        <f ca="1">PopAgeSexRegion[[#This Row],[2030]]*PopAgeSexRegion[[#This Row],[MDER]]</f>
        <v>1651.8307295942927</v>
      </c>
      <c r="X54" s="2">
        <f ca="1">PopAgeSexRegion[[#This Row],[2035]]*PopAgeSexRegion[[#This Row],[MDER]]</f>
        <v>1616.3488467838022</v>
      </c>
      <c r="Y54" s="2">
        <f ca="1">PopAgeSexRegion[[#This Row],[2040]]*PopAgeSexRegion[[#This Row],[MDER]]</f>
        <v>1593.6270425703456</v>
      </c>
      <c r="Z54" s="2">
        <f ca="1">PopAgeSexRegion[[#This Row],[2045]]*PopAgeSexRegion[[#This Row],[MDER]]</f>
        <v>1645.532270490349</v>
      </c>
      <c r="AA54" s="2">
        <f ca="1">PopAgeSexRegion[[#This Row],[2050]]*PopAgeSexRegion[[#This Row],[MDER]]</f>
        <v>1732.5509054991887</v>
      </c>
    </row>
    <row r="55" spans="1:27" x14ac:dyDescent="0.2">
      <c r="A55" s="2" t="s">
        <v>67</v>
      </c>
      <c r="B55" s="2" t="s">
        <v>68</v>
      </c>
      <c r="C55" s="2" t="s">
        <v>113</v>
      </c>
      <c r="D55" s="2" t="str">
        <f>VLOOKUP(PopAgeSexRegion[[#This Row],[REGION]],MapRegion[],2,FALSE)</f>
        <v>NAM</v>
      </c>
      <c r="E55" s="2" t="s">
        <v>82</v>
      </c>
      <c r="F55" s="2" t="str">
        <f>VLOOKUP(PopAgeSexRegion[[#This Row],[VARIABLE]],MapSexAge[],2,FALSE)</f>
        <v>Female</v>
      </c>
      <c r="G55" s="2" t="str">
        <f>VLOOKUP(PopAgeSexRegion[[#This Row],[VARIABLE]],MapSexAge[],3,FALSE)</f>
        <v>50-54</v>
      </c>
      <c r="H55" s="2">
        <f ca="1">SUMIFS(INDIRECT(_xlfn.CONCAT("SSPMDER[",PopAgeSexRegion[[#This Row],[Sex]],"]")),SSPMDER[age],PopAgeSexRegion[[#This Row],[Age]])</f>
        <v>1840</v>
      </c>
      <c r="I55" s="2" t="s">
        <v>71</v>
      </c>
      <c r="J55" s="2">
        <v>1.330597</v>
      </c>
      <c r="K55" s="2">
        <v>1.3929461426905301</v>
      </c>
      <c r="L55" s="2">
        <v>1.23389667835346</v>
      </c>
      <c r="M55" s="2">
        <v>1.2107592385675201</v>
      </c>
      <c r="N55" s="2">
        <v>1.29085545004227</v>
      </c>
      <c r="O55" s="2">
        <v>1.4483841083525</v>
      </c>
      <c r="P55" s="2">
        <v>1.5865453567555501</v>
      </c>
      <c r="Q55" s="2">
        <v>1.56419790758679</v>
      </c>
      <c r="R55" s="2">
        <v>1.4267140417748001</v>
      </c>
      <c r="S55" s="2">
        <f ca="1">PopAgeSexRegion[[#This Row],[2010]]*PopAgeSexRegion[[#This Row],[MDER]]</f>
        <v>2448.2984799999999</v>
      </c>
      <c r="T55" s="2">
        <f ca="1">PopAgeSexRegion[[#This Row],[2015]]*PopAgeSexRegion[[#This Row],[MDER]]</f>
        <v>2563.0209025505756</v>
      </c>
      <c r="U55" s="2">
        <f ca="1">PopAgeSexRegion[[#This Row],[2020]]*PopAgeSexRegion[[#This Row],[MDER]]</f>
        <v>2270.3698881703663</v>
      </c>
      <c r="V55" s="2">
        <f ca="1">PopAgeSexRegion[[#This Row],[2025]]*PopAgeSexRegion[[#This Row],[MDER]]</f>
        <v>2227.796998964237</v>
      </c>
      <c r="W55" s="2">
        <f ca="1">PopAgeSexRegion[[#This Row],[2030]]*PopAgeSexRegion[[#This Row],[MDER]]</f>
        <v>2375.1740280777767</v>
      </c>
      <c r="X55" s="2">
        <f ca="1">PopAgeSexRegion[[#This Row],[2035]]*PopAgeSexRegion[[#This Row],[MDER]]</f>
        <v>2665.0267593685999</v>
      </c>
      <c r="Y55" s="2">
        <f ca="1">PopAgeSexRegion[[#This Row],[2040]]*PopAgeSexRegion[[#This Row],[MDER]]</f>
        <v>2919.2434564302121</v>
      </c>
      <c r="Z55" s="2">
        <f ca="1">PopAgeSexRegion[[#This Row],[2045]]*PopAgeSexRegion[[#This Row],[MDER]]</f>
        <v>2878.1241499596936</v>
      </c>
      <c r="AA55" s="2">
        <f ca="1">PopAgeSexRegion[[#This Row],[2050]]*PopAgeSexRegion[[#This Row],[MDER]]</f>
        <v>2625.153836865632</v>
      </c>
    </row>
    <row r="56" spans="1:27" x14ac:dyDescent="0.2">
      <c r="A56" s="2" t="s">
        <v>67</v>
      </c>
      <c r="B56" s="2" t="s">
        <v>68</v>
      </c>
      <c r="C56" s="2" t="s">
        <v>113</v>
      </c>
      <c r="D56" s="2" t="str">
        <f>VLOOKUP(PopAgeSexRegion[[#This Row],[REGION]],MapRegion[],2,FALSE)</f>
        <v>NAM</v>
      </c>
      <c r="E56" s="2" t="s">
        <v>83</v>
      </c>
      <c r="F56" s="2" t="str">
        <f>VLOOKUP(PopAgeSexRegion[[#This Row],[VARIABLE]],MapSexAge[],2,FALSE)</f>
        <v>Female</v>
      </c>
      <c r="G56" s="2" t="str">
        <f>VLOOKUP(PopAgeSexRegion[[#This Row],[VARIABLE]],MapSexAge[],3,FALSE)</f>
        <v>55-59</v>
      </c>
      <c r="H56" s="2">
        <f ca="1">SUMIFS(INDIRECT(_xlfn.CONCAT("SSPMDER[",PopAgeSexRegion[[#This Row],[Sex]],"]")),SSPMDER[age],PopAgeSexRegion[[#This Row],[Age]])</f>
        <v>1800</v>
      </c>
      <c r="I56" s="2" t="s">
        <v>71</v>
      </c>
      <c r="J56" s="2">
        <v>1.161627</v>
      </c>
      <c r="K56" s="2">
        <v>1.32236502005548</v>
      </c>
      <c r="L56" s="2">
        <v>1.3874251245195599</v>
      </c>
      <c r="M56" s="2">
        <v>1.2345282370803199</v>
      </c>
      <c r="N56" s="2">
        <v>1.21483585820066</v>
      </c>
      <c r="O56" s="2">
        <v>1.2964049453446</v>
      </c>
      <c r="P56" s="2">
        <v>1.4556563377174201</v>
      </c>
      <c r="Q56" s="2">
        <v>1.59523378414127</v>
      </c>
      <c r="R56" s="2">
        <v>1.5742578936883</v>
      </c>
      <c r="S56" s="2">
        <f ca="1">PopAgeSexRegion[[#This Row],[2010]]*PopAgeSexRegion[[#This Row],[MDER]]</f>
        <v>2090.9285999999997</v>
      </c>
      <c r="T56" s="2">
        <f ca="1">PopAgeSexRegion[[#This Row],[2015]]*PopAgeSexRegion[[#This Row],[MDER]]</f>
        <v>2380.2570360998639</v>
      </c>
      <c r="U56" s="2">
        <f ca="1">PopAgeSexRegion[[#This Row],[2020]]*PopAgeSexRegion[[#This Row],[MDER]]</f>
        <v>2497.3652241352079</v>
      </c>
      <c r="V56" s="2">
        <f ca="1">PopAgeSexRegion[[#This Row],[2025]]*PopAgeSexRegion[[#This Row],[MDER]]</f>
        <v>2222.1508267445756</v>
      </c>
      <c r="W56" s="2">
        <f ca="1">PopAgeSexRegion[[#This Row],[2030]]*PopAgeSexRegion[[#This Row],[MDER]]</f>
        <v>2186.7045447611881</v>
      </c>
      <c r="X56" s="2">
        <f ca="1">PopAgeSexRegion[[#This Row],[2035]]*PopAgeSexRegion[[#This Row],[MDER]]</f>
        <v>2333.5289016202801</v>
      </c>
      <c r="Y56" s="2">
        <f ca="1">PopAgeSexRegion[[#This Row],[2040]]*PopAgeSexRegion[[#This Row],[MDER]]</f>
        <v>2620.1814078913562</v>
      </c>
      <c r="Z56" s="2">
        <f ca="1">PopAgeSexRegion[[#This Row],[2045]]*PopAgeSexRegion[[#This Row],[MDER]]</f>
        <v>2871.4208114542862</v>
      </c>
      <c r="AA56" s="2">
        <f ca="1">PopAgeSexRegion[[#This Row],[2050]]*PopAgeSexRegion[[#This Row],[MDER]]</f>
        <v>2833.6642086389402</v>
      </c>
    </row>
    <row r="57" spans="1:27" x14ac:dyDescent="0.2">
      <c r="A57" s="2" t="s">
        <v>67</v>
      </c>
      <c r="B57" s="2" t="s">
        <v>68</v>
      </c>
      <c r="C57" s="2" t="s">
        <v>113</v>
      </c>
      <c r="D57" s="2" t="str">
        <f>VLOOKUP(PopAgeSexRegion[[#This Row],[REGION]],MapRegion[],2,FALSE)</f>
        <v>NAM</v>
      </c>
      <c r="E57" s="2" t="s">
        <v>84</v>
      </c>
      <c r="F57" s="2" t="str">
        <f>VLOOKUP(PopAgeSexRegion[[#This Row],[VARIABLE]],MapSexAge[],2,FALSE)</f>
        <v>Female</v>
      </c>
      <c r="G57" s="2" t="str">
        <f>VLOOKUP(PopAgeSexRegion[[#This Row],[VARIABLE]],MapSexAge[],3,FALSE)</f>
        <v>60-64</v>
      </c>
      <c r="H57" s="2">
        <f ca="1">SUMIFS(INDIRECT(_xlfn.CONCAT("SSPMDER[",PopAgeSexRegion[[#This Row],[Sex]],"]")),SSPMDER[age],PopAgeSexRegion[[#This Row],[Age]])</f>
        <v>1800</v>
      </c>
      <c r="I57" s="2" t="s">
        <v>71</v>
      </c>
      <c r="J57" s="2">
        <v>1.0091540000000001</v>
      </c>
      <c r="K57" s="2">
        <v>1.14316709735091</v>
      </c>
      <c r="L57" s="2">
        <v>1.3045373555250499</v>
      </c>
      <c r="M57" s="2">
        <v>1.3731371610026</v>
      </c>
      <c r="N57" s="2">
        <v>1.22719514480895</v>
      </c>
      <c r="O57" s="2">
        <v>1.2113723701064001</v>
      </c>
      <c r="P57" s="2">
        <v>1.29465690305854</v>
      </c>
      <c r="Q57" s="2">
        <v>1.4556487025404401</v>
      </c>
      <c r="R57" s="2">
        <v>1.5966850181632499</v>
      </c>
      <c r="S57" s="2">
        <f ca="1">PopAgeSexRegion[[#This Row],[2010]]*PopAgeSexRegion[[#This Row],[MDER]]</f>
        <v>1816.4772000000003</v>
      </c>
      <c r="T57" s="2">
        <f ca="1">PopAgeSexRegion[[#This Row],[2015]]*PopAgeSexRegion[[#This Row],[MDER]]</f>
        <v>2057.7007752316381</v>
      </c>
      <c r="U57" s="2">
        <f ca="1">PopAgeSexRegion[[#This Row],[2020]]*PopAgeSexRegion[[#This Row],[MDER]]</f>
        <v>2348.1672399450899</v>
      </c>
      <c r="V57" s="2">
        <f ca="1">PopAgeSexRegion[[#This Row],[2025]]*PopAgeSexRegion[[#This Row],[MDER]]</f>
        <v>2471.6468898046801</v>
      </c>
      <c r="W57" s="2">
        <f ca="1">PopAgeSexRegion[[#This Row],[2030]]*PopAgeSexRegion[[#This Row],[MDER]]</f>
        <v>2208.9512606561098</v>
      </c>
      <c r="X57" s="2">
        <f ca="1">PopAgeSexRegion[[#This Row],[2035]]*PopAgeSexRegion[[#This Row],[MDER]]</f>
        <v>2180.4702661915203</v>
      </c>
      <c r="Y57" s="2">
        <f ca="1">PopAgeSexRegion[[#This Row],[2040]]*PopAgeSexRegion[[#This Row],[MDER]]</f>
        <v>2330.3824255053719</v>
      </c>
      <c r="Z57" s="2">
        <f ca="1">PopAgeSexRegion[[#This Row],[2045]]*PopAgeSexRegion[[#This Row],[MDER]]</f>
        <v>2620.1676645727921</v>
      </c>
      <c r="AA57" s="2">
        <f ca="1">PopAgeSexRegion[[#This Row],[2050]]*PopAgeSexRegion[[#This Row],[MDER]]</f>
        <v>2874.0330326938497</v>
      </c>
    </row>
    <row r="58" spans="1:27" x14ac:dyDescent="0.2">
      <c r="A58" s="2" t="s">
        <v>67</v>
      </c>
      <c r="B58" s="2" t="s">
        <v>68</v>
      </c>
      <c r="C58" s="2" t="s">
        <v>113</v>
      </c>
      <c r="D58" s="2" t="str">
        <f>VLOOKUP(PopAgeSexRegion[[#This Row],[REGION]],MapRegion[],2,FALSE)</f>
        <v>NAM</v>
      </c>
      <c r="E58" s="2" t="s">
        <v>85</v>
      </c>
      <c r="F58" s="2" t="str">
        <f>VLOOKUP(PopAgeSexRegion[[#This Row],[VARIABLE]],MapSexAge[],2,FALSE)</f>
        <v>Female</v>
      </c>
      <c r="G58" s="2" t="str">
        <f>VLOOKUP(PopAgeSexRegion[[#This Row],[VARIABLE]],MapSexAge[],3,FALSE)</f>
        <v>65-69</v>
      </c>
      <c r="H58" s="2">
        <f ca="1">SUMIFS(INDIRECT(_xlfn.CONCAT("SSPMDER[",PopAgeSexRegion[[#This Row],[Sex]],"]")),SSPMDER[age],PopAgeSexRegion[[#This Row],[Age]])</f>
        <v>1800</v>
      </c>
      <c r="I58" s="2" t="s">
        <v>71</v>
      </c>
      <c r="J58" s="2">
        <v>0.75649599999999995</v>
      </c>
      <c r="K58" s="2">
        <v>0.97758678268310095</v>
      </c>
      <c r="L58" s="2">
        <v>1.1121964246557601</v>
      </c>
      <c r="M58" s="2">
        <v>1.2743286454949501</v>
      </c>
      <c r="N58" s="2">
        <v>1.3468160324690099</v>
      </c>
      <c r="O58" s="2">
        <v>1.2093173378131501</v>
      </c>
      <c r="P58" s="2">
        <v>1.19795741825434</v>
      </c>
      <c r="Q58" s="2">
        <v>1.2834178181595499</v>
      </c>
      <c r="R58" s="2">
        <v>1.4458848520663099</v>
      </c>
      <c r="S58" s="2">
        <f ca="1">PopAgeSexRegion[[#This Row],[2010]]*PopAgeSexRegion[[#This Row],[MDER]]</f>
        <v>1361.6927999999998</v>
      </c>
      <c r="T58" s="2">
        <f ca="1">PopAgeSexRegion[[#This Row],[2015]]*PopAgeSexRegion[[#This Row],[MDER]]</f>
        <v>1759.6562088295816</v>
      </c>
      <c r="U58" s="2">
        <f ca="1">PopAgeSexRegion[[#This Row],[2020]]*PopAgeSexRegion[[#This Row],[MDER]]</f>
        <v>2001.9535643803681</v>
      </c>
      <c r="V58" s="2">
        <f ca="1">PopAgeSexRegion[[#This Row],[2025]]*PopAgeSexRegion[[#This Row],[MDER]]</f>
        <v>2293.7915618909101</v>
      </c>
      <c r="W58" s="2">
        <f ca="1">PopAgeSexRegion[[#This Row],[2030]]*PopAgeSexRegion[[#This Row],[MDER]]</f>
        <v>2424.268858444218</v>
      </c>
      <c r="X58" s="2">
        <f ca="1">PopAgeSexRegion[[#This Row],[2035]]*PopAgeSexRegion[[#This Row],[MDER]]</f>
        <v>2176.7712080636702</v>
      </c>
      <c r="Y58" s="2">
        <f ca="1">PopAgeSexRegion[[#This Row],[2040]]*PopAgeSexRegion[[#This Row],[MDER]]</f>
        <v>2156.3233528578121</v>
      </c>
      <c r="Z58" s="2">
        <f ca="1">PopAgeSexRegion[[#This Row],[2045]]*PopAgeSexRegion[[#This Row],[MDER]]</f>
        <v>2310.15207268719</v>
      </c>
      <c r="AA58" s="2">
        <f ca="1">PopAgeSexRegion[[#This Row],[2050]]*PopAgeSexRegion[[#This Row],[MDER]]</f>
        <v>2602.592733719358</v>
      </c>
    </row>
    <row r="59" spans="1:27" x14ac:dyDescent="0.2">
      <c r="A59" s="2" t="s">
        <v>67</v>
      </c>
      <c r="B59" s="2" t="s">
        <v>68</v>
      </c>
      <c r="C59" s="2" t="s">
        <v>113</v>
      </c>
      <c r="D59" s="2" t="str">
        <f>VLOOKUP(PopAgeSexRegion[[#This Row],[REGION]],MapRegion[],2,FALSE)</f>
        <v>NAM</v>
      </c>
      <c r="E59" s="2" t="s">
        <v>86</v>
      </c>
      <c r="F59" s="2" t="str">
        <f>VLOOKUP(PopAgeSexRegion[[#This Row],[VARIABLE]],MapSexAge[],2,FALSE)</f>
        <v>Female</v>
      </c>
      <c r="G59" s="2" t="str">
        <f>VLOOKUP(PopAgeSexRegion[[#This Row],[VARIABLE]],MapSexAge[],3,FALSE)</f>
        <v>70-74</v>
      </c>
      <c r="H59" s="2">
        <f ca="1">SUMIFS(INDIRECT(_xlfn.CONCAT("SSPMDER[",PopAgeSexRegion[[#This Row],[Sex]],"]")),SSPMDER[age],PopAgeSexRegion[[#This Row],[Age]])</f>
        <v>1800</v>
      </c>
      <c r="I59" s="2" t="s">
        <v>71</v>
      </c>
      <c r="J59" s="2">
        <v>0.57827999999999902</v>
      </c>
      <c r="K59" s="2">
        <v>0.715328665409241</v>
      </c>
      <c r="L59" s="2">
        <v>0.92939229039594595</v>
      </c>
      <c r="M59" s="2">
        <v>1.0637997819248</v>
      </c>
      <c r="N59" s="2">
        <v>1.2257628957689599</v>
      </c>
      <c r="O59" s="2">
        <v>1.30231373368738</v>
      </c>
      <c r="P59" s="2">
        <v>1.17548731073377</v>
      </c>
      <c r="Q59" s="2">
        <v>1.16976785379204</v>
      </c>
      <c r="R59" s="2">
        <v>1.25758002871177</v>
      </c>
      <c r="S59" s="2">
        <f ca="1">PopAgeSexRegion[[#This Row],[2010]]*PopAgeSexRegion[[#This Row],[MDER]]</f>
        <v>1040.9039999999982</v>
      </c>
      <c r="T59" s="2">
        <f ca="1">PopAgeSexRegion[[#This Row],[2015]]*PopAgeSexRegion[[#This Row],[MDER]]</f>
        <v>1287.5915977366337</v>
      </c>
      <c r="U59" s="2">
        <f ca="1">PopAgeSexRegion[[#This Row],[2020]]*PopAgeSexRegion[[#This Row],[MDER]]</f>
        <v>1672.9061227127027</v>
      </c>
      <c r="V59" s="2">
        <f ca="1">PopAgeSexRegion[[#This Row],[2025]]*PopAgeSexRegion[[#This Row],[MDER]]</f>
        <v>1914.8396074646398</v>
      </c>
      <c r="W59" s="2">
        <f ca="1">PopAgeSexRegion[[#This Row],[2030]]*PopAgeSexRegion[[#This Row],[MDER]]</f>
        <v>2206.3732123841278</v>
      </c>
      <c r="X59" s="2">
        <f ca="1">PopAgeSexRegion[[#This Row],[2035]]*PopAgeSexRegion[[#This Row],[MDER]]</f>
        <v>2344.1647206372841</v>
      </c>
      <c r="Y59" s="2">
        <f ca="1">PopAgeSexRegion[[#This Row],[2040]]*PopAgeSexRegion[[#This Row],[MDER]]</f>
        <v>2115.8771593207862</v>
      </c>
      <c r="Z59" s="2">
        <f ca="1">PopAgeSexRegion[[#This Row],[2045]]*PopAgeSexRegion[[#This Row],[MDER]]</f>
        <v>2105.582136825672</v>
      </c>
      <c r="AA59" s="2">
        <f ca="1">PopAgeSexRegion[[#This Row],[2050]]*PopAgeSexRegion[[#This Row],[MDER]]</f>
        <v>2263.6440516811858</v>
      </c>
    </row>
    <row r="60" spans="1:27" x14ac:dyDescent="0.2">
      <c r="A60" s="2" t="s">
        <v>67</v>
      </c>
      <c r="B60" s="2" t="s">
        <v>68</v>
      </c>
      <c r="C60" s="2" t="s">
        <v>113</v>
      </c>
      <c r="D60" s="2" t="str">
        <f>VLOOKUP(PopAgeSexRegion[[#This Row],[REGION]],MapRegion[],2,FALSE)</f>
        <v>NAM</v>
      </c>
      <c r="E60" s="2" t="s">
        <v>87</v>
      </c>
      <c r="F60" s="2" t="str">
        <f>VLOOKUP(PopAgeSexRegion[[#This Row],[VARIABLE]],MapSexAge[],2,FALSE)</f>
        <v>Female</v>
      </c>
      <c r="G60" s="2" t="str">
        <f>VLOOKUP(PopAgeSexRegion[[#This Row],[VARIABLE]],MapSexAge[],3,FALSE)</f>
        <v>75-79</v>
      </c>
      <c r="H60" s="2">
        <f ca="1">SUMIFS(INDIRECT(_xlfn.CONCAT("SSPMDER[",PopAgeSexRegion[[#This Row],[Sex]],"]")),SSPMDER[age],PopAgeSexRegion[[#This Row],[Age]])</f>
        <v>1800</v>
      </c>
      <c r="I60" s="2" t="s">
        <v>71</v>
      </c>
      <c r="J60" s="2">
        <v>0.49607200000000001</v>
      </c>
      <c r="K60" s="2">
        <v>0.52067880002448697</v>
      </c>
      <c r="L60" s="2">
        <v>0.65043513714379497</v>
      </c>
      <c r="M60" s="2">
        <v>0.85353624762257496</v>
      </c>
      <c r="N60" s="2">
        <v>0.98644634660299602</v>
      </c>
      <c r="O60" s="2">
        <v>1.1466470423883099</v>
      </c>
      <c r="P60" s="2">
        <v>1.2279637619112</v>
      </c>
      <c r="Q60" s="2">
        <v>1.11664825392941</v>
      </c>
      <c r="R60" s="2">
        <v>1.1186623381643099</v>
      </c>
      <c r="S60" s="2">
        <f ca="1">PopAgeSexRegion[[#This Row],[2010]]*PopAgeSexRegion[[#This Row],[MDER]]</f>
        <v>892.92960000000005</v>
      </c>
      <c r="T60" s="2">
        <f ca="1">PopAgeSexRegion[[#This Row],[2015]]*PopAgeSexRegion[[#This Row],[MDER]]</f>
        <v>937.22184004407654</v>
      </c>
      <c r="U60" s="2">
        <f ca="1">PopAgeSexRegion[[#This Row],[2020]]*PopAgeSexRegion[[#This Row],[MDER]]</f>
        <v>1170.783246858831</v>
      </c>
      <c r="V60" s="2">
        <f ca="1">PopAgeSexRegion[[#This Row],[2025]]*PopAgeSexRegion[[#This Row],[MDER]]</f>
        <v>1536.3652457206349</v>
      </c>
      <c r="W60" s="2">
        <f ca="1">PopAgeSexRegion[[#This Row],[2030]]*PopAgeSexRegion[[#This Row],[MDER]]</f>
        <v>1775.6034238853929</v>
      </c>
      <c r="X60" s="2">
        <f ca="1">PopAgeSexRegion[[#This Row],[2035]]*PopAgeSexRegion[[#This Row],[MDER]]</f>
        <v>2063.9646762989578</v>
      </c>
      <c r="Y60" s="2">
        <f ca="1">PopAgeSexRegion[[#This Row],[2040]]*PopAgeSexRegion[[#This Row],[MDER]]</f>
        <v>2210.3347714401602</v>
      </c>
      <c r="Z60" s="2">
        <f ca="1">PopAgeSexRegion[[#This Row],[2045]]*PopAgeSexRegion[[#This Row],[MDER]]</f>
        <v>2009.966857072938</v>
      </c>
      <c r="AA60" s="2">
        <f ca="1">PopAgeSexRegion[[#This Row],[2050]]*PopAgeSexRegion[[#This Row],[MDER]]</f>
        <v>2013.5922086957578</v>
      </c>
    </row>
    <row r="61" spans="1:27" x14ac:dyDescent="0.2">
      <c r="A61" s="2" t="s">
        <v>67</v>
      </c>
      <c r="B61" s="2" t="s">
        <v>68</v>
      </c>
      <c r="C61" s="2" t="s">
        <v>113</v>
      </c>
      <c r="D61" s="2" t="str">
        <f>VLOOKUP(PopAgeSexRegion[[#This Row],[REGION]],MapRegion[],2,FALSE)</f>
        <v>NAM</v>
      </c>
      <c r="E61" s="2" t="s">
        <v>88</v>
      </c>
      <c r="F61" s="2" t="str">
        <f>VLOOKUP(PopAgeSexRegion[[#This Row],[VARIABLE]],MapSexAge[],2,FALSE)</f>
        <v>Female</v>
      </c>
      <c r="G61" s="2" t="str">
        <f>VLOOKUP(PopAgeSexRegion[[#This Row],[VARIABLE]],MapSexAge[],3,FALSE)</f>
        <v>80-84</v>
      </c>
      <c r="H61" s="2">
        <f ca="1">SUMIFS(INDIRECT(_xlfn.CONCAT("SSPMDER[",PopAgeSexRegion[[#This Row],[Sex]],"]")),SSPMDER[age],PopAgeSexRegion[[#This Row],[Age]])</f>
        <v>1800</v>
      </c>
      <c r="I61" s="2" t="s">
        <v>71</v>
      </c>
      <c r="J61" s="2">
        <v>0.40892600000000001</v>
      </c>
      <c r="K61" s="2">
        <v>0.41110887345455299</v>
      </c>
      <c r="L61" s="2">
        <v>0.43770716391438202</v>
      </c>
      <c r="M61" s="2">
        <v>0.55607271287424098</v>
      </c>
      <c r="N61" s="2">
        <v>0.74149948176848202</v>
      </c>
      <c r="O61" s="2">
        <v>0.86980961879083796</v>
      </c>
      <c r="P61" s="2">
        <v>1.02518638843427</v>
      </c>
      <c r="Q61" s="2">
        <v>1.1121162782273599</v>
      </c>
      <c r="R61" s="2">
        <v>1.0234439048444199</v>
      </c>
      <c r="S61" s="2">
        <f ca="1">PopAgeSexRegion[[#This Row],[2010]]*PopAgeSexRegion[[#This Row],[MDER]]</f>
        <v>736.06680000000006</v>
      </c>
      <c r="T61" s="2">
        <f ca="1">PopAgeSexRegion[[#This Row],[2015]]*PopAgeSexRegion[[#This Row],[MDER]]</f>
        <v>739.99597221819533</v>
      </c>
      <c r="U61" s="2">
        <f ca="1">PopAgeSexRegion[[#This Row],[2020]]*PopAgeSexRegion[[#This Row],[MDER]]</f>
        <v>787.87289504588762</v>
      </c>
      <c r="V61" s="2">
        <f ca="1">PopAgeSexRegion[[#This Row],[2025]]*PopAgeSexRegion[[#This Row],[MDER]]</f>
        <v>1000.9308831736338</v>
      </c>
      <c r="W61" s="2">
        <f ca="1">PopAgeSexRegion[[#This Row],[2030]]*PopAgeSexRegion[[#This Row],[MDER]]</f>
        <v>1334.6990671832675</v>
      </c>
      <c r="X61" s="2">
        <f ca="1">PopAgeSexRegion[[#This Row],[2035]]*PopAgeSexRegion[[#This Row],[MDER]]</f>
        <v>1565.6573138235083</v>
      </c>
      <c r="Y61" s="2">
        <f ca="1">PopAgeSexRegion[[#This Row],[2040]]*PopAgeSexRegion[[#This Row],[MDER]]</f>
        <v>1845.3354991816859</v>
      </c>
      <c r="Z61" s="2">
        <f ca="1">PopAgeSexRegion[[#This Row],[2045]]*PopAgeSexRegion[[#This Row],[MDER]]</f>
        <v>2001.8093008092478</v>
      </c>
      <c r="AA61" s="2">
        <f ca="1">PopAgeSexRegion[[#This Row],[2050]]*PopAgeSexRegion[[#This Row],[MDER]]</f>
        <v>1842.1990287199558</v>
      </c>
    </row>
    <row r="62" spans="1:27" x14ac:dyDescent="0.2">
      <c r="A62" s="2" t="s">
        <v>67</v>
      </c>
      <c r="B62" s="2" t="s">
        <v>68</v>
      </c>
      <c r="C62" s="2" t="s">
        <v>113</v>
      </c>
      <c r="D62" s="2" t="str">
        <f>VLOOKUP(PopAgeSexRegion[[#This Row],[REGION]],MapRegion[],2,FALSE)</f>
        <v>NAM</v>
      </c>
      <c r="E62" s="2" t="s">
        <v>89</v>
      </c>
      <c r="F62" s="2" t="str">
        <f>VLOOKUP(PopAgeSexRegion[[#This Row],[VARIABLE]],MapSexAge[],2,FALSE)</f>
        <v>Female</v>
      </c>
      <c r="G62" s="2" t="str">
        <f>VLOOKUP(PopAgeSexRegion[[#This Row],[VARIABLE]],MapSexAge[],3,FALSE)</f>
        <v>85-89</v>
      </c>
      <c r="H62" s="2">
        <f ca="1">SUMIFS(INDIRECT(_xlfn.CONCAT("SSPMDER[",PopAgeSexRegion[[#This Row],[Sex]],"]")),SSPMDER[age],PopAgeSexRegion[[#This Row],[Age]])</f>
        <v>1800</v>
      </c>
      <c r="I62" s="2" t="s">
        <v>71</v>
      </c>
      <c r="J62" s="2">
        <v>0.27624599999999999</v>
      </c>
      <c r="K62" s="2">
        <v>0.293081071795318</v>
      </c>
      <c r="L62" s="2">
        <v>0.30215805579877703</v>
      </c>
      <c r="M62" s="2">
        <v>0.32971744768552402</v>
      </c>
      <c r="N62" s="2">
        <v>0.42964102201381499</v>
      </c>
      <c r="O62" s="2">
        <v>0.58701153194574296</v>
      </c>
      <c r="P62" s="2">
        <v>0.70481849323284396</v>
      </c>
      <c r="Q62" s="2">
        <v>0.84881831258565299</v>
      </c>
      <c r="R62" s="2">
        <v>0.94014704263410698</v>
      </c>
      <c r="S62" s="2">
        <f ca="1">PopAgeSexRegion[[#This Row],[2010]]*PopAgeSexRegion[[#This Row],[MDER]]</f>
        <v>497.24279999999999</v>
      </c>
      <c r="T62" s="2">
        <f ca="1">PopAgeSexRegion[[#This Row],[2015]]*PopAgeSexRegion[[#This Row],[MDER]]</f>
        <v>527.54592923157236</v>
      </c>
      <c r="U62" s="2">
        <f ca="1">PopAgeSexRegion[[#This Row],[2020]]*PopAgeSexRegion[[#This Row],[MDER]]</f>
        <v>543.88450043779869</v>
      </c>
      <c r="V62" s="2">
        <f ca="1">PopAgeSexRegion[[#This Row],[2025]]*PopAgeSexRegion[[#This Row],[MDER]]</f>
        <v>593.49140583394319</v>
      </c>
      <c r="W62" s="2">
        <f ca="1">PopAgeSexRegion[[#This Row],[2030]]*PopAgeSexRegion[[#This Row],[MDER]]</f>
        <v>773.35383962486696</v>
      </c>
      <c r="X62" s="2">
        <f ca="1">PopAgeSexRegion[[#This Row],[2035]]*PopAgeSexRegion[[#This Row],[MDER]]</f>
        <v>1056.6207575023373</v>
      </c>
      <c r="Y62" s="2">
        <f ca="1">PopAgeSexRegion[[#This Row],[2040]]*PopAgeSexRegion[[#This Row],[MDER]]</f>
        <v>1268.6732878191192</v>
      </c>
      <c r="Z62" s="2">
        <f ca="1">PopAgeSexRegion[[#This Row],[2045]]*PopAgeSexRegion[[#This Row],[MDER]]</f>
        <v>1527.8729626541754</v>
      </c>
      <c r="AA62" s="2">
        <f ca="1">PopAgeSexRegion[[#This Row],[2050]]*PopAgeSexRegion[[#This Row],[MDER]]</f>
        <v>1692.2646767413926</v>
      </c>
    </row>
    <row r="63" spans="1:27" x14ac:dyDescent="0.2">
      <c r="A63" s="2" t="s">
        <v>67</v>
      </c>
      <c r="B63" s="2" t="s">
        <v>68</v>
      </c>
      <c r="C63" s="2" t="s">
        <v>113</v>
      </c>
      <c r="D63" s="2" t="str">
        <f>VLOOKUP(PopAgeSexRegion[[#This Row],[REGION]],MapRegion[],2,FALSE)</f>
        <v>NAM</v>
      </c>
      <c r="E63" s="2" t="s">
        <v>90</v>
      </c>
      <c r="F63" s="2" t="str">
        <f>VLOOKUP(PopAgeSexRegion[[#This Row],[VARIABLE]],MapSexAge[],2,FALSE)</f>
        <v>Female</v>
      </c>
      <c r="G63" s="2" t="str">
        <f>VLOOKUP(PopAgeSexRegion[[#This Row],[VARIABLE]],MapSexAge[],3,FALSE)</f>
        <v>90-94</v>
      </c>
      <c r="H63" s="2">
        <f ca="1">SUMIFS(INDIRECT(_xlfn.CONCAT("SSPMDER[",PopAgeSexRegion[[#This Row],[Sex]],"]")),SSPMDER[age],PopAgeSexRegion[[#This Row],[Age]])</f>
        <v>1800</v>
      </c>
      <c r="I63" s="2" t="s">
        <v>71</v>
      </c>
      <c r="J63" s="2">
        <v>0.116215</v>
      </c>
      <c r="K63" s="2">
        <v>0.15601821094690099</v>
      </c>
      <c r="L63" s="2">
        <v>0.171776152631745</v>
      </c>
      <c r="M63" s="2">
        <v>0.18436412917790601</v>
      </c>
      <c r="N63" s="2">
        <v>0.20821372747844599</v>
      </c>
      <c r="O63" s="2">
        <v>0.281598188514461</v>
      </c>
      <c r="P63" s="2">
        <v>0.39926163197023701</v>
      </c>
      <c r="Q63" s="2">
        <v>0.49601706312433003</v>
      </c>
      <c r="R63" s="2">
        <v>0.61829471569792005</v>
      </c>
      <c r="S63" s="2">
        <f ca="1">PopAgeSexRegion[[#This Row],[2010]]*PopAgeSexRegion[[#This Row],[MDER]]</f>
        <v>209.18700000000001</v>
      </c>
      <c r="T63" s="2">
        <f ca="1">PopAgeSexRegion[[#This Row],[2015]]*PopAgeSexRegion[[#This Row],[MDER]]</f>
        <v>280.8327797044218</v>
      </c>
      <c r="U63" s="2">
        <f ca="1">PopAgeSexRegion[[#This Row],[2020]]*PopAgeSexRegion[[#This Row],[MDER]]</f>
        <v>309.19707473714101</v>
      </c>
      <c r="V63" s="2">
        <f ca="1">PopAgeSexRegion[[#This Row],[2025]]*PopAgeSexRegion[[#This Row],[MDER]]</f>
        <v>331.85543252023081</v>
      </c>
      <c r="W63" s="2">
        <f ca="1">PopAgeSexRegion[[#This Row],[2030]]*PopAgeSexRegion[[#This Row],[MDER]]</f>
        <v>374.78470946120279</v>
      </c>
      <c r="X63" s="2">
        <f ca="1">PopAgeSexRegion[[#This Row],[2035]]*PopAgeSexRegion[[#This Row],[MDER]]</f>
        <v>506.87673932602979</v>
      </c>
      <c r="Y63" s="2">
        <f ca="1">PopAgeSexRegion[[#This Row],[2040]]*PopAgeSexRegion[[#This Row],[MDER]]</f>
        <v>718.67093754642656</v>
      </c>
      <c r="Z63" s="2">
        <f ca="1">PopAgeSexRegion[[#This Row],[2045]]*PopAgeSexRegion[[#This Row],[MDER]]</f>
        <v>892.83071362379405</v>
      </c>
      <c r="AA63" s="2">
        <f ca="1">PopAgeSexRegion[[#This Row],[2050]]*PopAgeSexRegion[[#This Row],[MDER]]</f>
        <v>1112.930488256256</v>
      </c>
    </row>
    <row r="64" spans="1:27" x14ac:dyDescent="0.2">
      <c r="A64" s="2" t="s">
        <v>67</v>
      </c>
      <c r="B64" s="2" t="s">
        <v>68</v>
      </c>
      <c r="C64" s="2" t="s">
        <v>113</v>
      </c>
      <c r="D64" s="2" t="str">
        <f>VLOOKUP(PopAgeSexRegion[[#This Row],[REGION]],MapRegion[],2,FALSE)</f>
        <v>NAM</v>
      </c>
      <c r="E64" s="2" t="s">
        <v>91</v>
      </c>
      <c r="F64" s="2" t="str">
        <f>VLOOKUP(PopAgeSexRegion[[#This Row],[VARIABLE]],MapSexAge[],2,FALSE)</f>
        <v>Female</v>
      </c>
      <c r="G64" s="2" t="str">
        <f>VLOOKUP(PopAgeSexRegion[[#This Row],[VARIABLE]],MapSexAge[],3,FALSE)</f>
        <v>95-99</v>
      </c>
      <c r="H64" s="2">
        <f ca="1">SUMIFS(INDIRECT(_xlfn.CONCAT("SSPMDER[",PopAgeSexRegion[[#This Row],[Sex]],"]")),SSPMDER[age],PopAgeSexRegion[[#This Row],[Age]])</f>
        <v>1800</v>
      </c>
      <c r="I64" s="2" t="s">
        <v>71</v>
      </c>
      <c r="J64" s="2">
        <v>3.3326000000000001E-2</v>
      </c>
      <c r="K64" s="2">
        <v>4.5589461051077598E-2</v>
      </c>
      <c r="L64" s="2">
        <v>6.4342168942212799E-2</v>
      </c>
      <c r="M64" s="2">
        <v>7.4816602774911395E-2</v>
      </c>
      <c r="N64" s="2">
        <v>8.4318706005560295E-2</v>
      </c>
      <c r="O64" s="2">
        <v>0.100014998879706</v>
      </c>
      <c r="P64" s="2">
        <v>0.142781345101781</v>
      </c>
      <c r="Q64" s="2">
        <v>0.212733887038943</v>
      </c>
      <c r="R64" s="2">
        <v>0.27874786938100199</v>
      </c>
      <c r="S64" s="2">
        <f ca="1">PopAgeSexRegion[[#This Row],[2010]]*PopAgeSexRegion[[#This Row],[MDER]]</f>
        <v>59.986800000000002</v>
      </c>
      <c r="T64" s="2">
        <f ca="1">PopAgeSexRegion[[#This Row],[2015]]*PopAgeSexRegion[[#This Row],[MDER]]</f>
        <v>82.061029891939683</v>
      </c>
      <c r="U64" s="2">
        <f ca="1">PopAgeSexRegion[[#This Row],[2020]]*PopAgeSexRegion[[#This Row],[MDER]]</f>
        <v>115.81590409598304</v>
      </c>
      <c r="V64" s="2">
        <f ca="1">PopAgeSexRegion[[#This Row],[2025]]*PopAgeSexRegion[[#This Row],[MDER]]</f>
        <v>134.66988499484052</v>
      </c>
      <c r="W64" s="2">
        <f ca="1">PopAgeSexRegion[[#This Row],[2030]]*PopAgeSexRegion[[#This Row],[MDER]]</f>
        <v>151.77367081000853</v>
      </c>
      <c r="X64" s="2">
        <f ca="1">PopAgeSexRegion[[#This Row],[2035]]*PopAgeSexRegion[[#This Row],[MDER]]</f>
        <v>180.02699798347081</v>
      </c>
      <c r="Y64" s="2">
        <f ca="1">PopAgeSexRegion[[#This Row],[2040]]*PopAgeSexRegion[[#This Row],[MDER]]</f>
        <v>257.00642118320582</v>
      </c>
      <c r="Z64" s="2">
        <f ca="1">PopAgeSexRegion[[#This Row],[2045]]*PopAgeSexRegion[[#This Row],[MDER]]</f>
        <v>382.9209966700974</v>
      </c>
      <c r="AA64" s="2">
        <f ca="1">PopAgeSexRegion[[#This Row],[2050]]*PopAgeSexRegion[[#This Row],[MDER]]</f>
        <v>501.74616488580358</v>
      </c>
    </row>
    <row r="65" spans="1:27" x14ac:dyDescent="0.2">
      <c r="A65" s="2" t="s">
        <v>67</v>
      </c>
      <c r="B65" s="2" t="s">
        <v>68</v>
      </c>
      <c r="C65" s="2" t="s">
        <v>113</v>
      </c>
      <c r="D65" s="2" t="str">
        <f>VLOOKUP(PopAgeSexRegion[[#This Row],[REGION]],MapRegion[],2,FALSE)</f>
        <v>NAM</v>
      </c>
      <c r="E65" s="2" t="s">
        <v>92</v>
      </c>
      <c r="F65" s="2" t="str">
        <f>VLOOKUP(PopAgeSexRegion[[#This Row],[VARIABLE]],MapSexAge[],2,FALSE)</f>
        <v>Male</v>
      </c>
      <c r="G65" s="2" t="str">
        <f>VLOOKUP(PopAgeSexRegion[[#This Row],[VARIABLE]],MapSexAge[],3,FALSE)</f>
        <v>0-4</v>
      </c>
      <c r="H65" s="2">
        <f ca="1">SUMIFS(INDIRECT(_xlfn.CONCAT("SSPMDER[",PopAgeSexRegion[[#This Row],[Sex]],"]")),SSPMDER[age],PopAgeSexRegion[[#This Row],[Age]])</f>
        <v>1040</v>
      </c>
      <c r="I65" s="2" t="s">
        <v>71</v>
      </c>
      <c r="J65" s="2">
        <v>0.96661200000000003</v>
      </c>
      <c r="K65" s="2">
        <v>1.01670527052407</v>
      </c>
      <c r="L65" s="2">
        <v>1.08411675588029</v>
      </c>
      <c r="M65" s="2">
        <v>1.1061016881254599</v>
      </c>
      <c r="N65" s="2">
        <v>1.0828909642465601</v>
      </c>
      <c r="O65" s="2">
        <v>1.06792490212184</v>
      </c>
      <c r="P65" s="2">
        <v>1.1058254370815801</v>
      </c>
      <c r="Q65" s="2">
        <v>1.1692341928797501</v>
      </c>
      <c r="R65" s="2">
        <v>1.22579603719338</v>
      </c>
      <c r="S65" s="2">
        <f ca="1">PopAgeSexRegion[[#This Row],[2010]]*PopAgeSexRegion[[#This Row],[MDER]]</f>
        <v>1005.27648</v>
      </c>
      <c r="T65" s="2">
        <f ca="1">PopAgeSexRegion[[#This Row],[2015]]*PopAgeSexRegion[[#This Row],[MDER]]</f>
        <v>1057.3734813450328</v>
      </c>
      <c r="U65" s="2">
        <f ca="1">PopAgeSexRegion[[#This Row],[2020]]*PopAgeSexRegion[[#This Row],[MDER]]</f>
        <v>1127.4814261155016</v>
      </c>
      <c r="V65" s="2">
        <f ca="1">PopAgeSexRegion[[#This Row],[2025]]*PopAgeSexRegion[[#This Row],[MDER]]</f>
        <v>1150.3457556504784</v>
      </c>
      <c r="W65" s="2">
        <f ca="1">PopAgeSexRegion[[#This Row],[2030]]*PopAgeSexRegion[[#This Row],[MDER]]</f>
        <v>1126.2066028164224</v>
      </c>
      <c r="X65" s="2">
        <f ca="1">PopAgeSexRegion[[#This Row],[2035]]*PopAgeSexRegion[[#This Row],[MDER]]</f>
        <v>1110.6418982067137</v>
      </c>
      <c r="Y65" s="2">
        <f ca="1">PopAgeSexRegion[[#This Row],[2040]]*PopAgeSexRegion[[#This Row],[MDER]]</f>
        <v>1150.0584545648433</v>
      </c>
      <c r="Z65" s="2">
        <f ca="1">PopAgeSexRegion[[#This Row],[2045]]*PopAgeSexRegion[[#This Row],[MDER]]</f>
        <v>1216.0035605949402</v>
      </c>
      <c r="AA65" s="2">
        <f ca="1">PopAgeSexRegion[[#This Row],[2050]]*PopAgeSexRegion[[#This Row],[MDER]]</f>
        <v>1274.8278786811152</v>
      </c>
    </row>
    <row r="66" spans="1:27" x14ac:dyDescent="0.2">
      <c r="A66" s="2" t="s">
        <v>67</v>
      </c>
      <c r="B66" s="2" t="s">
        <v>68</v>
      </c>
      <c r="C66" s="2" t="s">
        <v>113</v>
      </c>
      <c r="D66" s="2" t="str">
        <f>VLOOKUP(PopAgeSexRegion[[#This Row],[REGION]],MapRegion[],2,FALSE)</f>
        <v>NAM</v>
      </c>
      <c r="E66" s="2" t="s">
        <v>93</v>
      </c>
      <c r="F66" s="2" t="str">
        <f>VLOOKUP(PopAgeSexRegion[[#This Row],[VARIABLE]],MapSexAge[],2,FALSE)</f>
        <v>Male</v>
      </c>
      <c r="G66" s="2" t="str">
        <f>VLOOKUP(PopAgeSexRegion[[#This Row],[VARIABLE]],MapSexAge[],3,FALSE)</f>
        <v>10-14</v>
      </c>
      <c r="H66" s="2">
        <f ca="1">SUMIFS(INDIRECT(_xlfn.CONCAT("SSPMDER[",PopAgeSexRegion[[#This Row],[Sex]],"]")),SSPMDER[age],PopAgeSexRegion[[#This Row],[Age]])</f>
        <v>2120</v>
      </c>
      <c r="I66" s="2" t="s">
        <v>71</v>
      </c>
      <c r="J66" s="2">
        <v>0.98754900000000001</v>
      </c>
      <c r="K66" s="2">
        <v>0.94071952630718803</v>
      </c>
      <c r="L66" s="2">
        <v>1.0443909889324301</v>
      </c>
      <c r="M66" s="2">
        <v>1.09269778012576</v>
      </c>
      <c r="N66" s="2">
        <v>1.15687693911469</v>
      </c>
      <c r="O66" s="2">
        <v>1.17564052467795</v>
      </c>
      <c r="P66" s="2">
        <v>1.15045519356501</v>
      </c>
      <c r="Q66" s="2">
        <v>1.13430529602162</v>
      </c>
      <c r="R66" s="2">
        <v>1.1697858090594</v>
      </c>
      <c r="S66" s="2">
        <f ca="1">PopAgeSexRegion[[#This Row],[2010]]*PopAgeSexRegion[[#This Row],[MDER]]</f>
        <v>2093.6038800000001</v>
      </c>
      <c r="T66" s="2">
        <f ca="1">PopAgeSexRegion[[#This Row],[2015]]*PopAgeSexRegion[[#This Row],[MDER]]</f>
        <v>1994.3253957712386</v>
      </c>
      <c r="U66" s="2">
        <f ca="1">PopAgeSexRegion[[#This Row],[2020]]*PopAgeSexRegion[[#This Row],[MDER]]</f>
        <v>2214.1088965367517</v>
      </c>
      <c r="V66" s="2">
        <f ca="1">PopAgeSexRegion[[#This Row],[2025]]*PopAgeSexRegion[[#This Row],[MDER]]</f>
        <v>2316.5192938666114</v>
      </c>
      <c r="W66" s="2">
        <f ca="1">PopAgeSexRegion[[#This Row],[2030]]*PopAgeSexRegion[[#This Row],[MDER]]</f>
        <v>2452.5791109231427</v>
      </c>
      <c r="X66" s="2">
        <f ca="1">PopAgeSexRegion[[#This Row],[2035]]*PopAgeSexRegion[[#This Row],[MDER]]</f>
        <v>2492.357912317254</v>
      </c>
      <c r="Y66" s="2">
        <f ca="1">PopAgeSexRegion[[#This Row],[2040]]*PopAgeSexRegion[[#This Row],[MDER]]</f>
        <v>2438.965010357821</v>
      </c>
      <c r="Z66" s="2">
        <f ca="1">PopAgeSexRegion[[#This Row],[2045]]*PopAgeSexRegion[[#This Row],[MDER]]</f>
        <v>2404.7272275658343</v>
      </c>
      <c r="AA66" s="2">
        <f ca="1">PopAgeSexRegion[[#This Row],[2050]]*PopAgeSexRegion[[#This Row],[MDER]]</f>
        <v>2479.945915205928</v>
      </c>
    </row>
    <row r="67" spans="1:27" x14ac:dyDescent="0.2">
      <c r="A67" s="2" t="s">
        <v>67</v>
      </c>
      <c r="B67" s="2" t="s">
        <v>68</v>
      </c>
      <c r="C67" s="2" t="s">
        <v>113</v>
      </c>
      <c r="D67" s="2" t="str">
        <f>VLOOKUP(PopAgeSexRegion[[#This Row],[REGION]],MapRegion[],2,FALSE)</f>
        <v>NAM</v>
      </c>
      <c r="E67" s="2" t="s">
        <v>94</v>
      </c>
      <c r="F67" s="2" t="str">
        <f>VLOOKUP(PopAgeSexRegion[[#This Row],[VARIABLE]],MapSexAge[],2,FALSE)</f>
        <v>Male</v>
      </c>
      <c r="G67" s="2" t="str">
        <f>VLOOKUP(PopAgeSexRegion[[#This Row],[VARIABLE]],MapSexAge[],3,FALSE)</f>
        <v>100p</v>
      </c>
      <c r="H67" s="2">
        <f ca="1">SUMIFS(INDIRECT(_xlfn.CONCAT("SSPMDER[",PopAgeSexRegion[[#This Row],[Sex]],"]")),SSPMDER[age],PopAgeSexRegion[[#This Row],[Age]])</f>
        <v>2200</v>
      </c>
      <c r="I67" s="2" t="s">
        <v>71</v>
      </c>
      <c r="J67" s="2">
        <v>9.4199999999999904E-4</v>
      </c>
      <c r="K67" s="2">
        <v>1.86262899084967E-3</v>
      </c>
      <c r="L67" s="2">
        <v>2.97854072463979E-3</v>
      </c>
      <c r="M67" s="2">
        <v>4.9011618596644197E-3</v>
      </c>
      <c r="N67" s="2">
        <v>6.9146395408264802E-3</v>
      </c>
      <c r="O67" s="2">
        <v>9.0761729050195493E-3</v>
      </c>
      <c r="P67" s="2">
        <v>1.18847779561403E-2</v>
      </c>
      <c r="Q67" s="2">
        <v>1.8598541679107301E-2</v>
      </c>
      <c r="R67" s="2">
        <v>3.0993387770900299E-2</v>
      </c>
      <c r="S67" s="2">
        <f ca="1">PopAgeSexRegion[[#This Row],[2010]]*PopAgeSexRegion[[#This Row],[MDER]]</f>
        <v>2.0723999999999978</v>
      </c>
      <c r="T67" s="2">
        <f ca="1">PopAgeSexRegion[[#This Row],[2015]]*PopAgeSexRegion[[#This Row],[MDER]]</f>
        <v>4.0977837798692738</v>
      </c>
      <c r="U67" s="2">
        <f ca="1">PopAgeSexRegion[[#This Row],[2020]]*PopAgeSexRegion[[#This Row],[MDER]]</f>
        <v>6.552789594207538</v>
      </c>
      <c r="V67" s="2">
        <f ca="1">PopAgeSexRegion[[#This Row],[2025]]*PopAgeSexRegion[[#This Row],[MDER]]</f>
        <v>10.782556091261723</v>
      </c>
      <c r="W67" s="2">
        <f ca="1">PopAgeSexRegion[[#This Row],[2030]]*PopAgeSexRegion[[#This Row],[MDER]]</f>
        <v>15.212206989818256</v>
      </c>
      <c r="X67" s="2">
        <f ca="1">PopAgeSexRegion[[#This Row],[2035]]*PopAgeSexRegion[[#This Row],[MDER]]</f>
        <v>19.967580391043008</v>
      </c>
      <c r="Y67" s="2">
        <f ca="1">PopAgeSexRegion[[#This Row],[2040]]*PopAgeSexRegion[[#This Row],[MDER]]</f>
        <v>26.146511503508659</v>
      </c>
      <c r="Z67" s="2">
        <f ca="1">PopAgeSexRegion[[#This Row],[2045]]*PopAgeSexRegion[[#This Row],[MDER]]</f>
        <v>40.916791694036064</v>
      </c>
      <c r="AA67" s="2">
        <f ca="1">PopAgeSexRegion[[#This Row],[2050]]*PopAgeSexRegion[[#This Row],[MDER]]</f>
        <v>68.185453095980662</v>
      </c>
    </row>
    <row r="68" spans="1:27" x14ac:dyDescent="0.2">
      <c r="A68" s="2" t="s">
        <v>67</v>
      </c>
      <c r="B68" s="2" t="s">
        <v>68</v>
      </c>
      <c r="C68" s="2" t="s">
        <v>113</v>
      </c>
      <c r="D68" s="2" t="str">
        <f>VLOOKUP(PopAgeSexRegion[[#This Row],[REGION]],MapRegion[],2,FALSE)</f>
        <v>NAM</v>
      </c>
      <c r="E68" s="2" t="s">
        <v>95</v>
      </c>
      <c r="F68" s="2" t="str">
        <f>VLOOKUP(PopAgeSexRegion[[#This Row],[VARIABLE]],MapSexAge[],2,FALSE)</f>
        <v>Male</v>
      </c>
      <c r="G68" s="2" t="str">
        <f>VLOOKUP(PopAgeSexRegion[[#This Row],[VARIABLE]],MapSexAge[],3,FALSE)</f>
        <v>15-19</v>
      </c>
      <c r="H68" s="2">
        <f ca="1">SUMIFS(INDIRECT(_xlfn.CONCAT("SSPMDER[",PopAgeSexRegion[[#This Row],[Sex]],"]")),SSPMDER[age],PopAgeSexRegion[[#This Row],[Age]])</f>
        <v>2760</v>
      </c>
      <c r="I68" s="2" t="s">
        <v>71</v>
      </c>
      <c r="J68" s="2">
        <v>1.1595690000000001</v>
      </c>
      <c r="K68" s="2">
        <v>1.0035761408902499</v>
      </c>
      <c r="L68" s="2">
        <v>0.95747980210442496</v>
      </c>
      <c r="M68" s="2">
        <v>1.06144414546765</v>
      </c>
      <c r="N68" s="2">
        <v>1.1095361890619699</v>
      </c>
      <c r="O68" s="2">
        <v>1.17336496686436</v>
      </c>
      <c r="P68" s="2">
        <v>1.1917481142701301</v>
      </c>
      <c r="Q68" s="2">
        <v>1.16638681116837</v>
      </c>
      <c r="R68" s="2">
        <v>1.1501615446682201</v>
      </c>
      <c r="S68" s="2">
        <f ca="1">PopAgeSexRegion[[#This Row],[2010]]*PopAgeSexRegion[[#This Row],[MDER]]</f>
        <v>3200.4104400000001</v>
      </c>
      <c r="T68" s="2">
        <f ca="1">PopAgeSexRegion[[#This Row],[2015]]*PopAgeSexRegion[[#This Row],[MDER]]</f>
        <v>2769.87014885709</v>
      </c>
      <c r="U68" s="2">
        <f ca="1">PopAgeSexRegion[[#This Row],[2020]]*PopAgeSexRegion[[#This Row],[MDER]]</f>
        <v>2642.6442538082129</v>
      </c>
      <c r="V68" s="2">
        <f ca="1">PopAgeSexRegion[[#This Row],[2025]]*PopAgeSexRegion[[#This Row],[MDER]]</f>
        <v>2929.5858414907138</v>
      </c>
      <c r="W68" s="2">
        <f ca="1">PopAgeSexRegion[[#This Row],[2030]]*PopAgeSexRegion[[#This Row],[MDER]]</f>
        <v>3062.3198818110368</v>
      </c>
      <c r="X68" s="2">
        <f ca="1">PopAgeSexRegion[[#This Row],[2035]]*PopAgeSexRegion[[#This Row],[MDER]]</f>
        <v>3238.4873085456334</v>
      </c>
      <c r="Y68" s="2">
        <f ca="1">PopAgeSexRegion[[#This Row],[2040]]*PopAgeSexRegion[[#This Row],[MDER]]</f>
        <v>3289.224795385559</v>
      </c>
      <c r="Z68" s="2">
        <f ca="1">PopAgeSexRegion[[#This Row],[2045]]*PopAgeSexRegion[[#This Row],[MDER]]</f>
        <v>3219.2275988247011</v>
      </c>
      <c r="AA68" s="2">
        <f ca="1">PopAgeSexRegion[[#This Row],[2050]]*PopAgeSexRegion[[#This Row],[MDER]]</f>
        <v>3174.4458632842875</v>
      </c>
    </row>
    <row r="69" spans="1:27" x14ac:dyDescent="0.2">
      <c r="A69" s="2" t="s">
        <v>67</v>
      </c>
      <c r="B69" s="2" t="s">
        <v>68</v>
      </c>
      <c r="C69" s="2" t="s">
        <v>113</v>
      </c>
      <c r="D69" s="2" t="str">
        <f>VLOOKUP(PopAgeSexRegion[[#This Row],[REGION]],MapRegion[],2,FALSE)</f>
        <v>NAM</v>
      </c>
      <c r="E69" s="2" t="s">
        <v>96</v>
      </c>
      <c r="F69" s="2" t="str">
        <f>VLOOKUP(PopAgeSexRegion[[#This Row],[VARIABLE]],MapSexAge[],2,FALSE)</f>
        <v>Male</v>
      </c>
      <c r="G69" s="2" t="str">
        <f>VLOOKUP(PopAgeSexRegion[[#This Row],[VARIABLE]],MapSexAge[],3,FALSE)</f>
        <v>20-24</v>
      </c>
      <c r="H69" s="2">
        <f ca="1">SUMIFS(INDIRECT(_xlfn.CONCAT("SSPMDER[",PopAgeSexRegion[[#This Row],[Sex]],"]")),SSPMDER[age],PopAgeSexRegion[[#This Row],[Age]])</f>
        <v>2800</v>
      </c>
      <c r="I69" s="2" t="s">
        <v>71</v>
      </c>
      <c r="J69" s="2">
        <v>1.187764</v>
      </c>
      <c r="K69" s="2">
        <v>1.1783007589735199</v>
      </c>
      <c r="L69" s="2">
        <v>1.0228016804960001</v>
      </c>
      <c r="M69" s="2">
        <v>0.97762596194565199</v>
      </c>
      <c r="N69" s="2">
        <v>1.0822096415343201</v>
      </c>
      <c r="O69" s="2">
        <v>1.13038230591944</v>
      </c>
      <c r="P69" s="2">
        <v>1.1941585856631101</v>
      </c>
      <c r="Q69" s="2">
        <v>1.21236224552565</v>
      </c>
      <c r="R69" s="2">
        <v>1.1868830852160399</v>
      </c>
      <c r="S69" s="2">
        <f ca="1">PopAgeSexRegion[[#This Row],[2010]]*PopAgeSexRegion[[#This Row],[MDER]]</f>
        <v>3325.7392</v>
      </c>
      <c r="T69" s="2">
        <f ca="1">PopAgeSexRegion[[#This Row],[2015]]*PopAgeSexRegion[[#This Row],[MDER]]</f>
        <v>3299.2421251258556</v>
      </c>
      <c r="U69" s="2">
        <f ca="1">PopAgeSexRegion[[#This Row],[2020]]*PopAgeSexRegion[[#This Row],[MDER]]</f>
        <v>2863.8447053888003</v>
      </c>
      <c r="V69" s="2">
        <f ca="1">PopAgeSexRegion[[#This Row],[2025]]*PopAgeSexRegion[[#This Row],[MDER]]</f>
        <v>2737.3526934478255</v>
      </c>
      <c r="W69" s="2">
        <f ca="1">PopAgeSexRegion[[#This Row],[2030]]*PopAgeSexRegion[[#This Row],[MDER]]</f>
        <v>3030.1869962960964</v>
      </c>
      <c r="X69" s="2">
        <f ca="1">PopAgeSexRegion[[#This Row],[2035]]*PopAgeSexRegion[[#This Row],[MDER]]</f>
        <v>3165.0704565744318</v>
      </c>
      <c r="Y69" s="2">
        <f ca="1">PopAgeSexRegion[[#This Row],[2040]]*PopAgeSexRegion[[#This Row],[MDER]]</f>
        <v>3343.6440398567083</v>
      </c>
      <c r="Z69" s="2">
        <f ca="1">PopAgeSexRegion[[#This Row],[2045]]*PopAgeSexRegion[[#This Row],[MDER]]</f>
        <v>3394.6142874718198</v>
      </c>
      <c r="AA69" s="2">
        <f ca="1">PopAgeSexRegion[[#This Row],[2050]]*PopAgeSexRegion[[#This Row],[MDER]]</f>
        <v>3323.2726386049117</v>
      </c>
    </row>
    <row r="70" spans="1:27" x14ac:dyDescent="0.2">
      <c r="A70" s="2" t="s">
        <v>67</v>
      </c>
      <c r="B70" s="2" t="s">
        <v>68</v>
      </c>
      <c r="C70" s="2" t="s">
        <v>113</v>
      </c>
      <c r="D70" s="2" t="str">
        <f>VLOOKUP(PopAgeSexRegion[[#This Row],[REGION]],MapRegion[],2,FALSE)</f>
        <v>NAM</v>
      </c>
      <c r="E70" s="2" t="s">
        <v>97</v>
      </c>
      <c r="F70" s="2" t="str">
        <f>VLOOKUP(PopAgeSexRegion[[#This Row],[VARIABLE]],MapSexAge[],2,FALSE)</f>
        <v>Male</v>
      </c>
      <c r="G70" s="2" t="str">
        <f>VLOOKUP(PopAgeSexRegion[[#This Row],[VARIABLE]],MapSexAge[],3,FALSE)</f>
        <v>25-29</v>
      </c>
      <c r="H70" s="2">
        <f ca="1">SUMIFS(INDIRECT(_xlfn.CONCAT("SSPMDER[",PopAgeSexRegion[[#This Row],[Sex]],"]")),SSPMDER[age],PopAgeSexRegion[[#This Row],[Age]])</f>
        <v>2640</v>
      </c>
      <c r="I70" s="2" t="s">
        <v>71</v>
      </c>
      <c r="J70" s="2">
        <v>1.1859170000000001</v>
      </c>
      <c r="K70" s="2">
        <v>1.33393628771256</v>
      </c>
      <c r="L70" s="2">
        <v>1.3205585801937201</v>
      </c>
      <c r="M70" s="2">
        <v>1.1648639933502201</v>
      </c>
      <c r="N70" s="2">
        <v>1.1215938433646599</v>
      </c>
      <c r="O70" s="2">
        <v>1.2306796822539401</v>
      </c>
      <c r="P70" s="2">
        <v>1.2789170271242201</v>
      </c>
      <c r="Q70" s="2">
        <v>1.3422167376325</v>
      </c>
      <c r="R70" s="2">
        <v>1.3580799169259801</v>
      </c>
      <c r="S70" s="2">
        <f ca="1">PopAgeSexRegion[[#This Row],[2010]]*PopAgeSexRegion[[#This Row],[MDER]]</f>
        <v>3130.8208800000002</v>
      </c>
      <c r="T70" s="2">
        <f ca="1">PopAgeSexRegion[[#This Row],[2015]]*PopAgeSexRegion[[#This Row],[MDER]]</f>
        <v>3521.5917995611585</v>
      </c>
      <c r="U70" s="2">
        <f ca="1">PopAgeSexRegion[[#This Row],[2020]]*PopAgeSexRegion[[#This Row],[MDER]]</f>
        <v>3486.274651711421</v>
      </c>
      <c r="V70" s="2">
        <f ca="1">PopAgeSexRegion[[#This Row],[2025]]*PopAgeSexRegion[[#This Row],[MDER]]</f>
        <v>3075.2409424445809</v>
      </c>
      <c r="W70" s="2">
        <f ca="1">PopAgeSexRegion[[#This Row],[2030]]*PopAgeSexRegion[[#This Row],[MDER]]</f>
        <v>2961.0077464827023</v>
      </c>
      <c r="X70" s="2">
        <f ca="1">PopAgeSexRegion[[#This Row],[2035]]*PopAgeSexRegion[[#This Row],[MDER]]</f>
        <v>3248.9943611504018</v>
      </c>
      <c r="Y70" s="2">
        <f ca="1">PopAgeSexRegion[[#This Row],[2040]]*PopAgeSexRegion[[#This Row],[MDER]]</f>
        <v>3376.340951607941</v>
      </c>
      <c r="Z70" s="2">
        <f ca="1">PopAgeSexRegion[[#This Row],[2045]]*PopAgeSexRegion[[#This Row],[MDER]]</f>
        <v>3543.4521873498002</v>
      </c>
      <c r="AA70" s="2">
        <f ca="1">PopAgeSexRegion[[#This Row],[2050]]*PopAgeSexRegion[[#This Row],[MDER]]</f>
        <v>3585.3309806845873</v>
      </c>
    </row>
    <row r="71" spans="1:27" x14ac:dyDescent="0.2">
      <c r="A71" s="2" t="s">
        <v>67</v>
      </c>
      <c r="B71" s="2" t="s">
        <v>68</v>
      </c>
      <c r="C71" s="2" t="s">
        <v>113</v>
      </c>
      <c r="D71" s="2" t="str">
        <f>VLOOKUP(PopAgeSexRegion[[#This Row],[REGION]],MapRegion[],2,FALSE)</f>
        <v>NAM</v>
      </c>
      <c r="E71" s="2" t="s">
        <v>98</v>
      </c>
      <c r="F71" s="2" t="str">
        <f>VLOOKUP(PopAgeSexRegion[[#This Row],[VARIABLE]],MapSexAge[],2,FALSE)</f>
        <v>Male</v>
      </c>
      <c r="G71" s="2" t="str">
        <f>VLOOKUP(PopAgeSexRegion[[#This Row],[VARIABLE]],MapSexAge[],3,FALSE)</f>
        <v>30-34</v>
      </c>
      <c r="H71" s="2">
        <f ca="1">SUMIFS(INDIRECT(_xlfn.CONCAT("SSPMDER[",PopAgeSexRegion[[#This Row],[Sex]],"]")),SSPMDER[age],PopAgeSexRegion[[#This Row],[Age]])</f>
        <v>2600</v>
      </c>
      <c r="I71" s="2" t="s">
        <v>71</v>
      </c>
      <c r="J71" s="2">
        <v>1.1482079999999999</v>
      </c>
      <c r="K71" s="2">
        <v>1.3069536722706201</v>
      </c>
      <c r="L71" s="2">
        <v>1.4570988895308401</v>
      </c>
      <c r="M71" s="2">
        <v>1.4442250073881899</v>
      </c>
      <c r="N71" s="2">
        <v>1.2928787204019201</v>
      </c>
      <c r="O71" s="2">
        <v>1.25360822127154</v>
      </c>
      <c r="P71" s="2">
        <v>1.36402722007375</v>
      </c>
      <c r="Q71" s="2">
        <v>1.4102784017516501</v>
      </c>
      <c r="R71" s="2">
        <v>1.4710233273542801</v>
      </c>
      <c r="S71" s="2">
        <f ca="1">PopAgeSexRegion[[#This Row],[2010]]*PopAgeSexRegion[[#This Row],[MDER]]</f>
        <v>2985.3407999999999</v>
      </c>
      <c r="T71" s="2">
        <f ca="1">PopAgeSexRegion[[#This Row],[2015]]*PopAgeSexRegion[[#This Row],[MDER]]</f>
        <v>3398.0795479036124</v>
      </c>
      <c r="U71" s="2">
        <f ca="1">PopAgeSexRegion[[#This Row],[2020]]*PopAgeSexRegion[[#This Row],[MDER]]</f>
        <v>3788.4571127801842</v>
      </c>
      <c r="V71" s="2">
        <f ca="1">PopAgeSexRegion[[#This Row],[2025]]*PopAgeSexRegion[[#This Row],[MDER]]</f>
        <v>3754.985019209294</v>
      </c>
      <c r="W71" s="2">
        <f ca="1">PopAgeSexRegion[[#This Row],[2030]]*PopAgeSexRegion[[#This Row],[MDER]]</f>
        <v>3361.4846730449922</v>
      </c>
      <c r="X71" s="2">
        <f ca="1">PopAgeSexRegion[[#This Row],[2035]]*PopAgeSexRegion[[#This Row],[MDER]]</f>
        <v>3259.381375306004</v>
      </c>
      <c r="Y71" s="2">
        <f ca="1">PopAgeSexRegion[[#This Row],[2040]]*PopAgeSexRegion[[#This Row],[MDER]]</f>
        <v>3546.4707721917498</v>
      </c>
      <c r="Z71" s="2">
        <f ca="1">PopAgeSexRegion[[#This Row],[2045]]*PopAgeSexRegion[[#This Row],[MDER]]</f>
        <v>3666.7238445542903</v>
      </c>
      <c r="AA71" s="2">
        <f ca="1">PopAgeSexRegion[[#This Row],[2050]]*PopAgeSexRegion[[#This Row],[MDER]]</f>
        <v>3824.6606511211285</v>
      </c>
    </row>
    <row r="72" spans="1:27" x14ac:dyDescent="0.2">
      <c r="A72" s="2" t="s">
        <v>67</v>
      </c>
      <c r="B72" s="2" t="s">
        <v>68</v>
      </c>
      <c r="C72" s="2" t="s">
        <v>113</v>
      </c>
      <c r="D72" s="2" t="str">
        <f>VLOOKUP(PopAgeSexRegion[[#This Row],[REGION]],MapRegion[],2,FALSE)</f>
        <v>NAM</v>
      </c>
      <c r="E72" s="2" t="s">
        <v>99</v>
      </c>
      <c r="F72" s="2" t="str">
        <f>VLOOKUP(PopAgeSexRegion[[#This Row],[VARIABLE]],MapSexAge[],2,FALSE)</f>
        <v>Male</v>
      </c>
      <c r="G72" s="2" t="str">
        <f>VLOOKUP(PopAgeSexRegion[[#This Row],[VARIABLE]],MapSexAge[],3,FALSE)</f>
        <v>35-39</v>
      </c>
      <c r="H72" s="2">
        <f ca="1">SUMIFS(INDIRECT(_xlfn.CONCAT("SSPMDER[",PopAgeSexRegion[[#This Row],[Sex]],"]")),SSPMDER[age],PopAgeSexRegion[[#This Row],[Age]])</f>
        <v>2600</v>
      </c>
      <c r="I72" s="2" t="s">
        <v>71</v>
      </c>
      <c r="J72" s="2">
        <v>1.140914</v>
      </c>
      <c r="K72" s="2">
        <v>1.21599176412026</v>
      </c>
      <c r="L72" s="2">
        <v>1.38021252255968</v>
      </c>
      <c r="M72" s="2">
        <v>1.5320607234932899</v>
      </c>
      <c r="N72" s="2">
        <v>1.52007416124655</v>
      </c>
      <c r="O72" s="2">
        <v>1.3732912139736799</v>
      </c>
      <c r="P72" s="2">
        <v>1.3376321926724599</v>
      </c>
      <c r="Q72" s="2">
        <v>1.4484545245107401</v>
      </c>
      <c r="R72" s="2">
        <v>1.4931356939700799</v>
      </c>
      <c r="S72" s="2">
        <f ca="1">PopAgeSexRegion[[#This Row],[2010]]*PopAgeSexRegion[[#This Row],[MDER]]</f>
        <v>2966.3764000000001</v>
      </c>
      <c r="T72" s="2">
        <f ca="1">PopAgeSexRegion[[#This Row],[2015]]*PopAgeSexRegion[[#This Row],[MDER]]</f>
        <v>3161.578586712676</v>
      </c>
      <c r="U72" s="2">
        <f ca="1">PopAgeSexRegion[[#This Row],[2020]]*PopAgeSexRegion[[#This Row],[MDER]]</f>
        <v>3588.552558655168</v>
      </c>
      <c r="V72" s="2">
        <f ca="1">PopAgeSexRegion[[#This Row],[2025]]*PopAgeSexRegion[[#This Row],[MDER]]</f>
        <v>3983.3578810825538</v>
      </c>
      <c r="W72" s="2">
        <f ca="1">PopAgeSexRegion[[#This Row],[2030]]*PopAgeSexRegion[[#This Row],[MDER]]</f>
        <v>3952.1928192410301</v>
      </c>
      <c r="X72" s="2">
        <f ca="1">PopAgeSexRegion[[#This Row],[2035]]*PopAgeSexRegion[[#This Row],[MDER]]</f>
        <v>3570.557156331568</v>
      </c>
      <c r="Y72" s="2">
        <f ca="1">PopAgeSexRegion[[#This Row],[2040]]*PopAgeSexRegion[[#This Row],[MDER]]</f>
        <v>3477.843700948396</v>
      </c>
      <c r="Z72" s="2">
        <f ca="1">PopAgeSexRegion[[#This Row],[2045]]*PopAgeSexRegion[[#This Row],[MDER]]</f>
        <v>3765.9817637279243</v>
      </c>
      <c r="AA72" s="2">
        <f ca="1">PopAgeSexRegion[[#This Row],[2050]]*PopAgeSexRegion[[#This Row],[MDER]]</f>
        <v>3882.1528043222079</v>
      </c>
    </row>
    <row r="73" spans="1:27" x14ac:dyDescent="0.2">
      <c r="A73" s="2" t="s">
        <v>67</v>
      </c>
      <c r="B73" s="2" t="s">
        <v>68</v>
      </c>
      <c r="C73" s="2" t="s">
        <v>113</v>
      </c>
      <c r="D73" s="2" t="str">
        <f>VLOOKUP(PopAgeSexRegion[[#This Row],[REGION]],MapRegion[],2,FALSE)</f>
        <v>NAM</v>
      </c>
      <c r="E73" s="2" t="s">
        <v>100</v>
      </c>
      <c r="F73" s="2" t="str">
        <f>VLOOKUP(PopAgeSexRegion[[#This Row],[VARIABLE]],MapSexAge[],2,FALSE)</f>
        <v>Male</v>
      </c>
      <c r="G73" s="2" t="str">
        <f>VLOOKUP(PopAgeSexRegion[[#This Row],[VARIABLE]],MapSexAge[],3,FALSE)</f>
        <v>40-44</v>
      </c>
      <c r="H73" s="2">
        <f ca="1">SUMIFS(INDIRECT(_xlfn.CONCAT("SSPMDER[",PopAgeSexRegion[[#This Row],[Sex]],"]")),SSPMDER[age],PopAgeSexRegion[[#This Row],[Age]])</f>
        <v>2600</v>
      </c>
      <c r="I73" s="2" t="s">
        <v>71</v>
      </c>
      <c r="J73" s="2">
        <v>1.221428</v>
      </c>
      <c r="K73" s="2">
        <v>1.18011698577258</v>
      </c>
      <c r="L73" s="2">
        <v>1.2578073690462199</v>
      </c>
      <c r="M73" s="2">
        <v>1.425255755045</v>
      </c>
      <c r="N73" s="2">
        <v>1.57868397608254</v>
      </c>
      <c r="O73" s="2">
        <v>1.56791963350395</v>
      </c>
      <c r="P73" s="2">
        <v>1.4244251287041001</v>
      </c>
      <c r="Q73" s="2">
        <v>1.3914130496210699</v>
      </c>
      <c r="R73" s="2">
        <v>1.5028770560432401</v>
      </c>
      <c r="S73" s="2">
        <f ca="1">PopAgeSexRegion[[#This Row],[2010]]*PopAgeSexRegion[[#This Row],[MDER]]</f>
        <v>3175.7127999999998</v>
      </c>
      <c r="T73" s="2">
        <f ca="1">PopAgeSexRegion[[#This Row],[2015]]*PopAgeSexRegion[[#This Row],[MDER]]</f>
        <v>3068.3041630087077</v>
      </c>
      <c r="U73" s="2">
        <f ca="1">PopAgeSexRegion[[#This Row],[2020]]*PopAgeSexRegion[[#This Row],[MDER]]</f>
        <v>3270.299159520172</v>
      </c>
      <c r="V73" s="2">
        <f ca="1">PopAgeSexRegion[[#This Row],[2025]]*PopAgeSexRegion[[#This Row],[MDER]]</f>
        <v>3705.6649631169998</v>
      </c>
      <c r="W73" s="2">
        <f ca="1">PopAgeSexRegion[[#This Row],[2030]]*PopAgeSexRegion[[#This Row],[MDER]]</f>
        <v>4104.5783378146043</v>
      </c>
      <c r="X73" s="2">
        <f ca="1">PopAgeSexRegion[[#This Row],[2035]]*PopAgeSexRegion[[#This Row],[MDER]]</f>
        <v>4076.5910471102702</v>
      </c>
      <c r="Y73" s="2">
        <f ca="1">PopAgeSexRegion[[#This Row],[2040]]*PopAgeSexRegion[[#This Row],[MDER]]</f>
        <v>3703.5053346306604</v>
      </c>
      <c r="Z73" s="2">
        <f ca="1">PopAgeSexRegion[[#This Row],[2045]]*PopAgeSexRegion[[#This Row],[MDER]]</f>
        <v>3617.6739290147816</v>
      </c>
      <c r="AA73" s="2">
        <f ca="1">PopAgeSexRegion[[#This Row],[2050]]*PopAgeSexRegion[[#This Row],[MDER]]</f>
        <v>3907.480345712424</v>
      </c>
    </row>
    <row r="74" spans="1:27" x14ac:dyDescent="0.2">
      <c r="A74" s="2" t="s">
        <v>67</v>
      </c>
      <c r="B74" s="2" t="s">
        <v>68</v>
      </c>
      <c r="C74" s="2" t="s">
        <v>113</v>
      </c>
      <c r="D74" s="2" t="str">
        <f>VLOOKUP(PopAgeSexRegion[[#This Row],[REGION]],MapRegion[],2,FALSE)</f>
        <v>NAM</v>
      </c>
      <c r="E74" s="2" t="s">
        <v>101</v>
      </c>
      <c r="F74" s="2" t="str">
        <f>VLOOKUP(PopAgeSexRegion[[#This Row],[VARIABLE]],MapSexAge[],2,FALSE)</f>
        <v>Male</v>
      </c>
      <c r="G74" s="2" t="str">
        <f>VLOOKUP(PopAgeSexRegion[[#This Row],[VARIABLE]],MapSexAge[],3,FALSE)</f>
        <v>45-49</v>
      </c>
      <c r="H74" s="2">
        <f ca="1">SUMIFS(INDIRECT(_xlfn.CONCAT("SSPMDER[",PopAgeSexRegion[[#This Row],[Sex]],"]")),SSPMDER[age],PopAgeSexRegion[[#This Row],[Age]])</f>
        <v>2440</v>
      </c>
      <c r="I74" s="2" t="s">
        <v>71</v>
      </c>
      <c r="J74" s="2">
        <v>1.408453</v>
      </c>
      <c r="K74" s="2">
        <v>1.2390296656167199</v>
      </c>
      <c r="L74" s="2">
        <v>1.20225403457542</v>
      </c>
      <c r="M74" s="2">
        <v>1.28114167586063</v>
      </c>
      <c r="N74" s="2">
        <v>1.4509964970285001</v>
      </c>
      <c r="O74" s="2">
        <v>1.6060749748098</v>
      </c>
      <c r="P74" s="2">
        <v>1.59687530734348</v>
      </c>
      <c r="Q74" s="2">
        <v>1.4560506828932001</v>
      </c>
      <c r="R74" s="2">
        <v>1.4250172047676499</v>
      </c>
      <c r="S74" s="2">
        <f ca="1">PopAgeSexRegion[[#This Row],[2010]]*PopAgeSexRegion[[#This Row],[MDER]]</f>
        <v>3436.6253200000001</v>
      </c>
      <c r="T74" s="2">
        <f ca="1">PopAgeSexRegion[[#This Row],[2015]]*PopAgeSexRegion[[#This Row],[MDER]]</f>
        <v>3023.2323841047964</v>
      </c>
      <c r="U74" s="2">
        <f ca="1">PopAgeSexRegion[[#This Row],[2020]]*PopAgeSexRegion[[#This Row],[MDER]]</f>
        <v>2933.4998443640247</v>
      </c>
      <c r="V74" s="2">
        <f ca="1">PopAgeSexRegion[[#This Row],[2025]]*PopAgeSexRegion[[#This Row],[MDER]]</f>
        <v>3125.9856890999372</v>
      </c>
      <c r="W74" s="2">
        <f ca="1">PopAgeSexRegion[[#This Row],[2030]]*PopAgeSexRegion[[#This Row],[MDER]]</f>
        <v>3540.4314527495403</v>
      </c>
      <c r="X74" s="2">
        <f ca="1">PopAgeSexRegion[[#This Row],[2035]]*PopAgeSexRegion[[#This Row],[MDER]]</f>
        <v>3918.8229385359118</v>
      </c>
      <c r="Y74" s="2">
        <f ca="1">PopAgeSexRegion[[#This Row],[2040]]*PopAgeSexRegion[[#This Row],[MDER]]</f>
        <v>3896.3757499180915</v>
      </c>
      <c r="Z74" s="2">
        <f ca="1">PopAgeSexRegion[[#This Row],[2045]]*PopAgeSexRegion[[#This Row],[MDER]]</f>
        <v>3552.7636662594082</v>
      </c>
      <c r="AA74" s="2">
        <f ca="1">PopAgeSexRegion[[#This Row],[2050]]*PopAgeSexRegion[[#This Row],[MDER]]</f>
        <v>3477.0419796330657</v>
      </c>
    </row>
    <row r="75" spans="1:27" x14ac:dyDescent="0.2">
      <c r="A75" s="2" t="s">
        <v>67</v>
      </c>
      <c r="B75" s="2" t="s">
        <v>68</v>
      </c>
      <c r="C75" s="2" t="s">
        <v>113</v>
      </c>
      <c r="D75" s="2" t="str">
        <f>VLOOKUP(PopAgeSexRegion[[#This Row],[REGION]],MapRegion[],2,FALSE)</f>
        <v>NAM</v>
      </c>
      <c r="E75" s="2" t="s">
        <v>102</v>
      </c>
      <c r="F75" s="2" t="str">
        <f>VLOOKUP(PopAgeSexRegion[[#This Row],[VARIABLE]],MapSexAge[],2,FALSE)</f>
        <v>Male</v>
      </c>
      <c r="G75" s="2" t="str">
        <f>VLOOKUP(PopAgeSexRegion[[#This Row],[VARIABLE]],MapSexAge[],3,FALSE)</f>
        <v>5-9</v>
      </c>
      <c r="H75" s="2">
        <f ca="1">SUMIFS(INDIRECT(_xlfn.CONCAT("SSPMDER[",PopAgeSexRegion[[#This Row],[Sex]],"]")),SSPMDER[age],PopAgeSexRegion[[#This Row],[Age]])</f>
        <v>1600</v>
      </c>
      <c r="I75" s="2" t="s">
        <v>71</v>
      </c>
      <c r="J75" s="2">
        <v>0.91144099999999995</v>
      </c>
      <c r="K75" s="2">
        <v>1.0143708900535999</v>
      </c>
      <c r="L75" s="2">
        <v>1.0633741222441</v>
      </c>
      <c r="M75" s="2">
        <v>1.1285591440385701</v>
      </c>
      <c r="N75" s="2">
        <v>1.1483633802670199</v>
      </c>
      <c r="O75" s="2">
        <v>1.1238016290534201</v>
      </c>
      <c r="P75" s="2">
        <v>1.10798045390389</v>
      </c>
      <c r="Q75" s="2">
        <v>1.1442544521278499</v>
      </c>
      <c r="R75" s="2">
        <v>1.2051780305088</v>
      </c>
      <c r="S75" s="2">
        <f ca="1">PopAgeSexRegion[[#This Row],[2010]]*PopAgeSexRegion[[#This Row],[MDER]]</f>
        <v>1458.3055999999999</v>
      </c>
      <c r="T75" s="2">
        <f ca="1">PopAgeSexRegion[[#This Row],[2015]]*PopAgeSexRegion[[#This Row],[MDER]]</f>
        <v>1622.9934240857599</v>
      </c>
      <c r="U75" s="2">
        <f ca="1">PopAgeSexRegion[[#This Row],[2020]]*PopAgeSexRegion[[#This Row],[MDER]]</f>
        <v>1701.39859559056</v>
      </c>
      <c r="V75" s="2">
        <f ca="1">PopAgeSexRegion[[#This Row],[2025]]*PopAgeSexRegion[[#This Row],[MDER]]</f>
        <v>1805.694630461712</v>
      </c>
      <c r="W75" s="2">
        <f ca="1">PopAgeSexRegion[[#This Row],[2030]]*PopAgeSexRegion[[#This Row],[MDER]]</f>
        <v>1837.3814084272319</v>
      </c>
      <c r="X75" s="2">
        <f ca="1">PopAgeSexRegion[[#This Row],[2035]]*PopAgeSexRegion[[#This Row],[MDER]]</f>
        <v>1798.0826064854721</v>
      </c>
      <c r="Y75" s="2">
        <f ca="1">PopAgeSexRegion[[#This Row],[2040]]*PopAgeSexRegion[[#This Row],[MDER]]</f>
        <v>1772.7687262462241</v>
      </c>
      <c r="Z75" s="2">
        <f ca="1">PopAgeSexRegion[[#This Row],[2045]]*PopAgeSexRegion[[#This Row],[MDER]]</f>
        <v>1830.8071234045599</v>
      </c>
      <c r="AA75" s="2">
        <f ca="1">PopAgeSexRegion[[#This Row],[2050]]*PopAgeSexRegion[[#This Row],[MDER]]</f>
        <v>1928.2848488140801</v>
      </c>
    </row>
    <row r="76" spans="1:27" x14ac:dyDescent="0.2">
      <c r="A76" s="2" t="s">
        <v>67</v>
      </c>
      <c r="B76" s="2" t="s">
        <v>68</v>
      </c>
      <c r="C76" s="2" t="s">
        <v>113</v>
      </c>
      <c r="D76" s="2" t="str">
        <f>VLOOKUP(PopAgeSexRegion[[#This Row],[REGION]],MapRegion[],2,FALSE)</f>
        <v>NAM</v>
      </c>
      <c r="E76" s="2" t="s">
        <v>103</v>
      </c>
      <c r="F76" s="2" t="str">
        <f>VLOOKUP(PopAgeSexRegion[[#This Row],[VARIABLE]],MapSexAge[],2,FALSE)</f>
        <v>Male</v>
      </c>
      <c r="G76" s="2" t="str">
        <f>VLOOKUP(PopAgeSexRegion[[#This Row],[VARIABLE]],MapSexAge[],3,FALSE)</f>
        <v>50-54</v>
      </c>
      <c r="H76" s="2">
        <f ca="1">SUMIFS(INDIRECT(_xlfn.CONCAT("SSPMDER[",PopAgeSexRegion[[#This Row],[Sex]],"]")),SSPMDER[age],PopAgeSexRegion[[#This Row],[Age]])</f>
        <v>2400</v>
      </c>
      <c r="I76" s="2" t="s">
        <v>71</v>
      </c>
      <c r="J76" s="2">
        <v>1.320859</v>
      </c>
      <c r="K76" s="2">
        <v>1.4047673224813499</v>
      </c>
      <c r="L76" s="2">
        <v>1.2420651692671301</v>
      </c>
      <c r="M76" s="2">
        <v>1.2093947771920901</v>
      </c>
      <c r="N76" s="2">
        <v>1.28964417845241</v>
      </c>
      <c r="O76" s="2">
        <v>1.46121476309762</v>
      </c>
      <c r="P76" s="2">
        <v>1.6176994508818701</v>
      </c>
      <c r="Q76" s="2">
        <v>1.6105427916892101</v>
      </c>
      <c r="R76" s="2">
        <v>1.4725574915855699</v>
      </c>
      <c r="S76" s="2">
        <f ca="1">PopAgeSexRegion[[#This Row],[2010]]*PopAgeSexRegion[[#This Row],[MDER]]</f>
        <v>3170.0616</v>
      </c>
      <c r="T76" s="2">
        <f ca="1">PopAgeSexRegion[[#This Row],[2015]]*PopAgeSexRegion[[#This Row],[MDER]]</f>
        <v>3371.4415739552401</v>
      </c>
      <c r="U76" s="2">
        <f ca="1">PopAgeSexRegion[[#This Row],[2020]]*PopAgeSexRegion[[#This Row],[MDER]]</f>
        <v>2980.9564062411123</v>
      </c>
      <c r="V76" s="2">
        <f ca="1">PopAgeSexRegion[[#This Row],[2025]]*PopAgeSexRegion[[#This Row],[MDER]]</f>
        <v>2902.5474652610164</v>
      </c>
      <c r="W76" s="2">
        <f ca="1">PopAgeSexRegion[[#This Row],[2030]]*PopAgeSexRegion[[#This Row],[MDER]]</f>
        <v>3095.1460282857838</v>
      </c>
      <c r="X76" s="2">
        <f ca="1">PopAgeSexRegion[[#This Row],[2035]]*PopAgeSexRegion[[#This Row],[MDER]]</f>
        <v>3506.9154314342882</v>
      </c>
      <c r="Y76" s="2">
        <f ca="1">PopAgeSexRegion[[#This Row],[2040]]*PopAgeSexRegion[[#This Row],[MDER]]</f>
        <v>3882.478682116488</v>
      </c>
      <c r="Z76" s="2">
        <f ca="1">PopAgeSexRegion[[#This Row],[2045]]*PopAgeSexRegion[[#This Row],[MDER]]</f>
        <v>3865.3027000541042</v>
      </c>
      <c r="AA76" s="2">
        <f ca="1">PopAgeSexRegion[[#This Row],[2050]]*PopAgeSexRegion[[#This Row],[MDER]]</f>
        <v>3534.1379798053676</v>
      </c>
    </row>
    <row r="77" spans="1:27" x14ac:dyDescent="0.2">
      <c r="A77" s="2" t="s">
        <v>67</v>
      </c>
      <c r="B77" s="2" t="s">
        <v>68</v>
      </c>
      <c r="C77" s="2" t="s">
        <v>113</v>
      </c>
      <c r="D77" s="2" t="str">
        <f>VLOOKUP(PopAgeSexRegion[[#This Row],[REGION]],MapRegion[],2,FALSE)</f>
        <v>NAM</v>
      </c>
      <c r="E77" s="2" t="s">
        <v>104</v>
      </c>
      <c r="F77" s="2" t="str">
        <f>VLOOKUP(PopAgeSexRegion[[#This Row],[VARIABLE]],MapSexAge[],2,FALSE)</f>
        <v>Male</v>
      </c>
      <c r="G77" s="2" t="str">
        <f>VLOOKUP(PopAgeSexRegion[[#This Row],[VARIABLE]],MapSexAge[],3,FALSE)</f>
        <v>55-59</v>
      </c>
      <c r="H77" s="2">
        <f ca="1">SUMIFS(INDIRECT(_xlfn.CONCAT("SSPMDER[",PopAgeSexRegion[[#This Row],[Sex]],"]")),SSPMDER[age],PopAgeSexRegion[[#This Row],[Age]])</f>
        <v>2400</v>
      </c>
      <c r="I77" s="2" t="s">
        <v>71</v>
      </c>
      <c r="J77" s="2">
        <v>1.127864</v>
      </c>
      <c r="K77" s="2">
        <v>1.30056256844217</v>
      </c>
      <c r="L77" s="2">
        <v>1.38666428724708</v>
      </c>
      <c r="M77" s="2">
        <v>1.23220318789991</v>
      </c>
      <c r="N77" s="2">
        <v>1.20406939199981</v>
      </c>
      <c r="O77" s="2">
        <v>1.28600773513563</v>
      </c>
      <c r="P77" s="2">
        <v>1.4588957026500999</v>
      </c>
      <c r="Q77" s="2">
        <v>1.6167829949130199</v>
      </c>
      <c r="R77" s="2">
        <v>1.61211506550536</v>
      </c>
      <c r="S77" s="2">
        <f ca="1">PopAgeSexRegion[[#This Row],[2010]]*PopAgeSexRegion[[#This Row],[MDER]]</f>
        <v>2706.8735999999999</v>
      </c>
      <c r="T77" s="2">
        <f ca="1">PopAgeSexRegion[[#This Row],[2015]]*PopAgeSexRegion[[#This Row],[MDER]]</f>
        <v>3121.3501642612082</v>
      </c>
      <c r="U77" s="2">
        <f ca="1">PopAgeSexRegion[[#This Row],[2020]]*PopAgeSexRegion[[#This Row],[MDER]]</f>
        <v>3327.994289392992</v>
      </c>
      <c r="V77" s="2">
        <f ca="1">PopAgeSexRegion[[#This Row],[2025]]*PopAgeSexRegion[[#This Row],[MDER]]</f>
        <v>2957.2876509597841</v>
      </c>
      <c r="W77" s="2">
        <f ca="1">PopAgeSexRegion[[#This Row],[2030]]*PopAgeSexRegion[[#This Row],[MDER]]</f>
        <v>2889.7665407995441</v>
      </c>
      <c r="X77" s="2">
        <f ca="1">PopAgeSexRegion[[#This Row],[2035]]*PopAgeSexRegion[[#This Row],[MDER]]</f>
        <v>3086.4185643255123</v>
      </c>
      <c r="Y77" s="2">
        <f ca="1">PopAgeSexRegion[[#This Row],[2040]]*PopAgeSexRegion[[#This Row],[MDER]]</f>
        <v>3501.34968636024</v>
      </c>
      <c r="Z77" s="2">
        <f ca="1">PopAgeSexRegion[[#This Row],[2045]]*PopAgeSexRegion[[#This Row],[MDER]]</f>
        <v>3880.2791877912478</v>
      </c>
      <c r="AA77" s="2">
        <f ca="1">PopAgeSexRegion[[#This Row],[2050]]*PopAgeSexRegion[[#This Row],[MDER]]</f>
        <v>3869.076157212864</v>
      </c>
    </row>
    <row r="78" spans="1:27" x14ac:dyDescent="0.2">
      <c r="A78" s="2" t="s">
        <v>67</v>
      </c>
      <c r="B78" s="2" t="s">
        <v>68</v>
      </c>
      <c r="C78" s="2" t="s">
        <v>113</v>
      </c>
      <c r="D78" s="2" t="str">
        <f>VLOOKUP(PopAgeSexRegion[[#This Row],[REGION]],MapRegion[],2,FALSE)</f>
        <v>NAM</v>
      </c>
      <c r="E78" s="2" t="s">
        <v>105</v>
      </c>
      <c r="F78" s="2" t="str">
        <f>VLOOKUP(PopAgeSexRegion[[#This Row],[VARIABLE]],MapSexAge[],2,FALSE)</f>
        <v>Male</v>
      </c>
      <c r="G78" s="2" t="str">
        <f>VLOOKUP(PopAgeSexRegion[[#This Row],[VARIABLE]],MapSexAge[],3,FALSE)</f>
        <v>60-64</v>
      </c>
      <c r="H78" s="2">
        <f ca="1">SUMIFS(INDIRECT(_xlfn.CONCAT("SSPMDER[",PopAgeSexRegion[[#This Row],[Sex]],"]")),SSPMDER[age],PopAgeSexRegion[[#This Row],[Age]])</f>
        <v>2400</v>
      </c>
      <c r="I78" s="2" t="s">
        <v>71</v>
      </c>
      <c r="J78" s="2">
        <v>0.97153599999999996</v>
      </c>
      <c r="K78" s="2">
        <v>1.09351838644255</v>
      </c>
      <c r="L78" s="2">
        <v>1.26490176759783</v>
      </c>
      <c r="M78" s="2">
        <v>1.35373055777842</v>
      </c>
      <c r="N78" s="2">
        <v>1.2093987549384699</v>
      </c>
      <c r="O78" s="2">
        <v>1.1867915063471901</v>
      </c>
      <c r="P78" s="2">
        <v>1.27086737849363</v>
      </c>
      <c r="Q78" s="2">
        <v>1.44503580040571</v>
      </c>
      <c r="R78" s="2">
        <v>1.6042794056866201</v>
      </c>
      <c r="S78" s="2">
        <f ca="1">PopAgeSexRegion[[#This Row],[2010]]*PopAgeSexRegion[[#This Row],[MDER]]</f>
        <v>2331.6864</v>
      </c>
      <c r="T78" s="2">
        <f ca="1">PopAgeSexRegion[[#This Row],[2015]]*PopAgeSexRegion[[#This Row],[MDER]]</f>
        <v>2624.4441274621199</v>
      </c>
      <c r="U78" s="2">
        <f ca="1">PopAgeSexRegion[[#This Row],[2020]]*PopAgeSexRegion[[#This Row],[MDER]]</f>
        <v>3035.7642422347922</v>
      </c>
      <c r="V78" s="2">
        <f ca="1">PopAgeSexRegion[[#This Row],[2025]]*PopAgeSexRegion[[#This Row],[MDER]]</f>
        <v>3248.9533386682078</v>
      </c>
      <c r="W78" s="2">
        <f ca="1">PopAgeSexRegion[[#This Row],[2030]]*PopAgeSexRegion[[#This Row],[MDER]]</f>
        <v>2902.5570118523278</v>
      </c>
      <c r="X78" s="2">
        <f ca="1">PopAgeSexRegion[[#This Row],[2035]]*PopAgeSexRegion[[#This Row],[MDER]]</f>
        <v>2848.2996152332562</v>
      </c>
      <c r="Y78" s="2">
        <f ca="1">PopAgeSexRegion[[#This Row],[2040]]*PopAgeSexRegion[[#This Row],[MDER]]</f>
        <v>3050.0817083847119</v>
      </c>
      <c r="Z78" s="2">
        <f ca="1">PopAgeSexRegion[[#This Row],[2045]]*PopAgeSexRegion[[#This Row],[MDER]]</f>
        <v>3468.0859209737041</v>
      </c>
      <c r="AA78" s="2">
        <f ca="1">PopAgeSexRegion[[#This Row],[2050]]*PopAgeSexRegion[[#This Row],[MDER]]</f>
        <v>3850.2705736478883</v>
      </c>
    </row>
    <row r="79" spans="1:27" x14ac:dyDescent="0.2">
      <c r="A79" s="2" t="s">
        <v>67</v>
      </c>
      <c r="B79" s="2" t="s">
        <v>68</v>
      </c>
      <c r="C79" s="2" t="s">
        <v>113</v>
      </c>
      <c r="D79" s="2" t="str">
        <f>VLOOKUP(PopAgeSexRegion[[#This Row],[REGION]],MapRegion[],2,FALSE)</f>
        <v>NAM</v>
      </c>
      <c r="E79" s="2" t="s">
        <v>106</v>
      </c>
      <c r="F79" s="2" t="str">
        <f>VLOOKUP(PopAgeSexRegion[[#This Row],[VARIABLE]],MapSexAge[],2,FALSE)</f>
        <v>Male</v>
      </c>
      <c r="G79" s="2" t="str">
        <f>VLOOKUP(PopAgeSexRegion[[#This Row],[VARIABLE]],MapSexAge[],3,FALSE)</f>
        <v>65-69</v>
      </c>
      <c r="H79" s="2">
        <f ca="1">SUMIFS(INDIRECT(_xlfn.CONCAT("SSPMDER[",PopAgeSexRegion[[#This Row],[Sex]],"]")),SSPMDER[age],PopAgeSexRegion[[#This Row],[Age]])</f>
        <v>2240</v>
      </c>
      <c r="I79" s="2" t="s">
        <v>71</v>
      </c>
      <c r="J79" s="2">
        <v>0.711031999999999</v>
      </c>
      <c r="K79" s="2">
        <v>0.91831880412586797</v>
      </c>
      <c r="L79" s="2">
        <v>1.03975506276596</v>
      </c>
      <c r="M79" s="2">
        <v>1.20892084355903</v>
      </c>
      <c r="N79" s="2">
        <v>1.3008654379330999</v>
      </c>
      <c r="O79" s="2">
        <v>1.1695799926257899</v>
      </c>
      <c r="P79" s="2">
        <v>1.1539418235077199</v>
      </c>
      <c r="Q79" s="2">
        <v>1.24088503926104</v>
      </c>
      <c r="R79" s="2">
        <v>1.4158502958304899</v>
      </c>
      <c r="S79" s="2">
        <f ca="1">PopAgeSexRegion[[#This Row],[2010]]*PopAgeSexRegion[[#This Row],[MDER]]</f>
        <v>1592.7116799999978</v>
      </c>
      <c r="T79" s="2">
        <f ca="1">PopAgeSexRegion[[#This Row],[2015]]*PopAgeSexRegion[[#This Row],[MDER]]</f>
        <v>2057.0341212419444</v>
      </c>
      <c r="U79" s="2">
        <f ca="1">PopAgeSexRegion[[#This Row],[2020]]*PopAgeSexRegion[[#This Row],[MDER]]</f>
        <v>2329.0513405957504</v>
      </c>
      <c r="V79" s="2">
        <f ca="1">PopAgeSexRegion[[#This Row],[2025]]*PopAgeSexRegion[[#This Row],[MDER]]</f>
        <v>2707.9826895722272</v>
      </c>
      <c r="W79" s="2">
        <f ca="1">PopAgeSexRegion[[#This Row],[2030]]*PopAgeSexRegion[[#This Row],[MDER]]</f>
        <v>2913.9385809701439</v>
      </c>
      <c r="X79" s="2">
        <f ca="1">PopAgeSexRegion[[#This Row],[2035]]*PopAgeSexRegion[[#This Row],[MDER]]</f>
        <v>2619.8591834817694</v>
      </c>
      <c r="Y79" s="2">
        <f ca="1">PopAgeSexRegion[[#This Row],[2040]]*PopAgeSexRegion[[#This Row],[MDER]]</f>
        <v>2584.8296846572925</v>
      </c>
      <c r="Z79" s="2">
        <f ca="1">PopAgeSexRegion[[#This Row],[2045]]*PopAgeSexRegion[[#This Row],[MDER]]</f>
        <v>2779.5824879447296</v>
      </c>
      <c r="AA79" s="2">
        <f ca="1">PopAgeSexRegion[[#This Row],[2050]]*PopAgeSexRegion[[#This Row],[MDER]]</f>
        <v>3171.5046626602975</v>
      </c>
    </row>
    <row r="80" spans="1:27" x14ac:dyDescent="0.2">
      <c r="A80" s="2" t="s">
        <v>67</v>
      </c>
      <c r="B80" s="2" t="s">
        <v>68</v>
      </c>
      <c r="C80" s="2" t="s">
        <v>113</v>
      </c>
      <c r="D80" s="2" t="str">
        <f>VLOOKUP(PopAgeSexRegion[[#This Row],[REGION]],MapRegion[],2,FALSE)</f>
        <v>NAM</v>
      </c>
      <c r="E80" s="2" t="s">
        <v>107</v>
      </c>
      <c r="F80" s="2" t="str">
        <f>VLOOKUP(PopAgeSexRegion[[#This Row],[VARIABLE]],MapSexAge[],2,FALSE)</f>
        <v>Male</v>
      </c>
      <c r="G80" s="2" t="str">
        <f>VLOOKUP(PopAgeSexRegion[[#This Row],[VARIABLE]],MapSexAge[],3,FALSE)</f>
        <v>70-74</v>
      </c>
      <c r="H80" s="2">
        <f ca="1">SUMIFS(INDIRECT(_xlfn.CONCAT("SSPMDER[",PopAgeSexRegion[[#This Row],[Sex]],"]")),SSPMDER[age],PopAgeSexRegion[[#This Row],[Age]])</f>
        <v>2200</v>
      </c>
      <c r="I80" s="2" t="s">
        <v>71</v>
      </c>
      <c r="J80" s="2">
        <v>0.514567</v>
      </c>
      <c r="K80" s="2">
        <v>0.64559561036202195</v>
      </c>
      <c r="L80" s="2">
        <v>0.84084112555887902</v>
      </c>
      <c r="M80" s="2">
        <v>0.96042164611734804</v>
      </c>
      <c r="N80" s="2">
        <v>1.1254424404384999</v>
      </c>
      <c r="O80" s="2">
        <v>1.22047068520726</v>
      </c>
      <c r="P80" s="2">
        <v>1.1060836652343899</v>
      </c>
      <c r="Q80" s="2">
        <v>1.0993820374597301</v>
      </c>
      <c r="R80" s="2">
        <v>1.18936292505157</v>
      </c>
      <c r="S80" s="2">
        <f ca="1">PopAgeSexRegion[[#This Row],[2010]]*PopAgeSexRegion[[#This Row],[MDER]]</f>
        <v>1132.0473999999999</v>
      </c>
      <c r="T80" s="2">
        <f ca="1">PopAgeSexRegion[[#This Row],[2015]]*PopAgeSexRegion[[#This Row],[MDER]]</f>
        <v>1420.3103427964484</v>
      </c>
      <c r="U80" s="2">
        <f ca="1">PopAgeSexRegion[[#This Row],[2020]]*PopAgeSexRegion[[#This Row],[MDER]]</f>
        <v>1849.8504762295338</v>
      </c>
      <c r="V80" s="2">
        <f ca="1">PopAgeSexRegion[[#This Row],[2025]]*PopAgeSexRegion[[#This Row],[MDER]]</f>
        <v>2112.9276214581655</v>
      </c>
      <c r="W80" s="2">
        <f ca="1">PopAgeSexRegion[[#This Row],[2030]]*PopAgeSexRegion[[#This Row],[MDER]]</f>
        <v>2475.9733689647001</v>
      </c>
      <c r="X80" s="2">
        <f ca="1">PopAgeSexRegion[[#This Row],[2035]]*PopAgeSexRegion[[#This Row],[MDER]]</f>
        <v>2685.035507455972</v>
      </c>
      <c r="Y80" s="2">
        <f ca="1">PopAgeSexRegion[[#This Row],[2040]]*PopAgeSexRegion[[#This Row],[MDER]]</f>
        <v>2433.384063515658</v>
      </c>
      <c r="Z80" s="2">
        <f ca="1">PopAgeSexRegion[[#This Row],[2045]]*PopAgeSexRegion[[#This Row],[MDER]]</f>
        <v>2418.6404824114061</v>
      </c>
      <c r="AA80" s="2">
        <f ca="1">PopAgeSexRegion[[#This Row],[2050]]*PopAgeSexRegion[[#This Row],[MDER]]</f>
        <v>2616.5984351134539</v>
      </c>
    </row>
    <row r="81" spans="1:27" x14ac:dyDescent="0.2">
      <c r="A81" s="2" t="s">
        <v>67</v>
      </c>
      <c r="B81" s="2" t="s">
        <v>68</v>
      </c>
      <c r="C81" s="2" t="s">
        <v>113</v>
      </c>
      <c r="D81" s="2" t="str">
        <f>VLOOKUP(PopAgeSexRegion[[#This Row],[REGION]],MapRegion[],2,FALSE)</f>
        <v>NAM</v>
      </c>
      <c r="E81" s="2" t="s">
        <v>108</v>
      </c>
      <c r="F81" s="2" t="str">
        <f>VLOOKUP(PopAgeSexRegion[[#This Row],[VARIABLE]],MapSexAge[],2,FALSE)</f>
        <v>Male</v>
      </c>
      <c r="G81" s="2" t="str">
        <f>VLOOKUP(PopAgeSexRegion[[#This Row],[VARIABLE]],MapSexAge[],3,FALSE)</f>
        <v>75-79</v>
      </c>
      <c r="H81" s="2">
        <f ca="1">SUMIFS(INDIRECT(_xlfn.CONCAT("SSPMDER[",PopAgeSexRegion[[#This Row],[Sex]],"]")),SSPMDER[age],PopAgeSexRegion[[#This Row],[Age]])</f>
        <v>2200</v>
      </c>
      <c r="I81" s="2" t="s">
        <v>71</v>
      </c>
      <c r="J81" s="2">
        <v>0.41069600000000001</v>
      </c>
      <c r="K81" s="2">
        <v>0.43365429829162699</v>
      </c>
      <c r="L81" s="2">
        <v>0.55208953730723498</v>
      </c>
      <c r="M81" s="2">
        <v>0.72933664609481597</v>
      </c>
      <c r="N81" s="2">
        <v>0.84418707964145101</v>
      </c>
      <c r="O81" s="2">
        <v>1.0014950359625601</v>
      </c>
      <c r="P81" s="2">
        <v>1.0988519805930701</v>
      </c>
      <c r="Q81" s="2">
        <v>1.0070849681554199</v>
      </c>
      <c r="R81" s="2">
        <v>1.0116616963555101</v>
      </c>
      <c r="S81" s="2">
        <f ca="1">PopAgeSexRegion[[#This Row],[2010]]*PopAgeSexRegion[[#This Row],[MDER]]</f>
        <v>903.53120000000001</v>
      </c>
      <c r="T81" s="2">
        <f ca="1">PopAgeSexRegion[[#This Row],[2015]]*PopAgeSexRegion[[#This Row],[MDER]]</f>
        <v>954.03945624157939</v>
      </c>
      <c r="U81" s="2">
        <f ca="1">PopAgeSexRegion[[#This Row],[2020]]*PopAgeSexRegion[[#This Row],[MDER]]</f>
        <v>1214.5969820759169</v>
      </c>
      <c r="V81" s="2">
        <f ca="1">PopAgeSexRegion[[#This Row],[2025]]*PopAgeSexRegion[[#This Row],[MDER]]</f>
        <v>1604.5406214085951</v>
      </c>
      <c r="W81" s="2">
        <f ca="1">PopAgeSexRegion[[#This Row],[2030]]*PopAgeSexRegion[[#This Row],[MDER]]</f>
        <v>1857.2115752111922</v>
      </c>
      <c r="X81" s="2">
        <f ca="1">PopAgeSexRegion[[#This Row],[2035]]*PopAgeSexRegion[[#This Row],[MDER]]</f>
        <v>2203.2890791176324</v>
      </c>
      <c r="Y81" s="2">
        <f ca="1">PopAgeSexRegion[[#This Row],[2040]]*PopAgeSexRegion[[#This Row],[MDER]]</f>
        <v>2417.474357304754</v>
      </c>
      <c r="Z81" s="2">
        <f ca="1">PopAgeSexRegion[[#This Row],[2045]]*PopAgeSexRegion[[#This Row],[MDER]]</f>
        <v>2215.5869299419237</v>
      </c>
      <c r="AA81" s="2">
        <f ca="1">PopAgeSexRegion[[#This Row],[2050]]*PopAgeSexRegion[[#This Row],[MDER]]</f>
        <v>2225.6557319821222</v>
      </c>
    </row>
    <row r="82" spans="1:27" x14ac:dyDescent="0.2">
      <c r="A82" s="2" t="s">
        <v>67</v>
      </c>
      <c r="B82" s="2" t="s">
        <v>68</v>
      </c>
      <c r="C82" s="2" t="s">
        <v>113</v>
      </c>
      <c r="D82" s="2" t="str">
        <f>VLOOKUP(PopAgeSexRegion[[#This Row],[REGION]],MapRegion[],2,FALSE)</f>
        <v>NAM</v>
      </c>
      <c r="E82" s="2" t="s">
        <v>109</v>
      </c>
      <c r="F82" s="2" t="str">
        <f>VLOOKUP(PopAgeSexRegion[[#This Row],[VARIABLE]],MapSexAge[],2,FALSE)</f>
        <v>Male</v>
      </c>
      <c r="G82" s="2" t="str">
        <f>VLOOKUP(PopAgeSexRegion[[#This Row],[VARIABLE]],MapSexAge[],3,FALSE)</f>
        <v>80-84</v>
      </c>
      <c r="H82" s="2">
        <f ca="1">SUMIFS(INDIRECT(_xlfn.CONCAT("SSPMDER[",PopAgeSexRegion[[#This Row],[Sex]],"]")),SSPMDER[age],PopAgeSexRegion[[#This Row],[Age]])</f>
        <v>2200</v>
      </c>
      <c r="I82" s="2" t="s">
        <v>71</v>
      </c>
      <c r="J82" s="2">
        <v>0.28765200000000002</v>
      </c>
      <c r="K82" s="2">
        <v>0.30780274615818598</v>
      </c>
      <c r="L82" s="2">
        <v>0.33097149100414502</v>
      </c>
      <c r="M82" s="2">
        <v>0.43100784956749599</v>
      </c>
      <c r="N82" s="2">
        <v>0.58147588249475801</v>
      </c>
      <c r="O82" s="2">
        <v>0.68673673552314096</v>
      </c>
      <c r="P82" s="2">
        <v>0.83012447969320702</v>
      </c>
      <c r="Q82" s="2">
        <v>0.92715632644371504</v>
      </c>
      <c r="R82" s="2">
        <v>0.864569438157759</v>
      </c>
      <c r="S82" s="2">
        <f ca="1">PopAgeSexRegion[[#This Row],[2010]]*PopAgeSexRegion[[#This Row],[MDER]]</f>
        <v>632.83440000000007</v>
      </c>
      <c r="T82" s="2">
        <f ca="1">PopAgeSexRegion[[#This Row],[2015]]*PopAgeSexRegion[[#This Row],[MDER]]</f>
        <v>677.16604154800916</v>
      </c>
      <c r="U82" s="2">
        <f ca="1">PopAgeSexRegion[[#This Row],[2020]]*PopAgeSexRegion[[#This Row],[MDER]]</f>
        <v>728.13728020911901</v>
      </c>
      <c r="V82" s="2">
        <f ca="1">PopAgeSexRegion[[#This Row],[2025]]*PopAgeSexRegion[[#This Row],[MDER]]</f>
        <v>948.21726904849118</v>
      </c>
      <c r="W82" s="2">
        <f ca="1">PopAgeSexRegion[[#This Row],[2030]]*PopAgeSexRegion[[#This Row],[MDER]]</f>
        <v>1279.2469414884677</v>
      </c>
      <c r="X82" s="2">
        <f ca="1">PopAgeSexRegion[[#This Row],[2035]]*PopAgeSexRegion[[#This Row],[MDER]]</f>
        <v>1510.8208181509101</v>
      </c>
      <c r="Y82" s="2">
        <f ca="1">PopAgeSexRegion[[#This Row],[2040]]*PopAgeSexRegion[[#This Row],[MDER]]</f>
        <v>1826.2738553250554</v>
      </c>
      <c r="Z82" s="2">
        <f ca="1">PopAgeSexRegion[[#This Row],[2045]]*PopAgeSexRegion[[#This Row],[MDER]]</f>
        <v>2039.7439181761731</v>
      </c>
      <c r="AA82" s="2">
        <f ca="1">PopAgeSexRegion[[#This Row],[2050]]*PopAgeSexRegion[[#This Row],[MDER]]</f>
        <v>1902.0527639470697</v>
      </c>
    </row>
    <row r="83" spans="1:27" x14ac:dyDescent="0.2">
      <c r="A83" s="2" t="s">
        <v>67</v>
      </c>
      <c r="B83" s="2" t="s">
        <v>68</v>
      </c>
      <c r="C83" s="2" t="s">
        <v>113</v>
      </c>
      <c r="D83" s="2" t="str">
        <f>VLOOKUP(PopAgeSexRegion[[#This Row],[REGION]],MapRegion[],2,FALSE)</f>
        <v>NAM</v>
      </c>
      <c r="E83" s="2" t="s">
        <v>110</v>
      </c>
      <c r="F83" s="2" t="str">
        <f>VLOOKUP(PopAgeSexRegion[[#This Row],[VARIABLE]],MapSexAge[],2,FALSE)</f>
        <v>Male</v>
      </c>
      <c r="G83" s="2" t="str">
        <f>VLOOKUP(PopAgeSexRegion[[#This Row],[VARIABLE]],MapSexAge[],3,FALSE)</f>
        <v>85-89</v>
      </c>
      <c r="H83" s="2">
        <f ca="1">SUMIFS(INDIRECT(_xlfn.CONCAT("SSPMDER[",PopAgeSexRegion[[#This Row],[Sex]],"]")),SSPMDER[age],PopAgeSexRegion[[#This Row],[Age]])</f>
        <v>2200</v>
      </c>
      <c r="I83" s="2" t="s">
        <v>71</v>
      </c>
      <c r="J83" s="2">
        <v>0.14954700000000001</v>
      </c>
      <c r="K83" s="2">
        <v>0.17777710449064399</v>
      </c>
      <c r="L83" s="2">
        <v>0.19627281047060399</v>
      </c>
      <c r="M83" s="2">
        <v>0.217185421902471</v>
      </c>
      <c r="N83" s="2">
        <v>0.29185072714342702</v>
      </c>
      <c r="O83" s="2">
        <v>0.40600334796089399</v>
      </c>
      <c r="P83" s="2">
        <v>0.49400145890692598</v>
      </c>
      <c r="Q83" s="2">
        <v>0.61351946157180304</v>
      </c>
      <c r="R83" s="2">
        <v>0.70449510666016801</v>
      </c>
      <c r="S83" s="2">
        <f ca="1">PopAgeSexRegion[[#This Row],[2010]]*PopAgeSexRegion[[#This Row],[MDER]]</f>
        <v>329.00340000000006</v>
      </c>
      <c r="T83" s="2">
        <f ca="1">PopAgeSexRegion[[#This Row],[2015]]*PopAgeSexRegion[[#This Row],[MDER]]</f>
        <v>391.10962987941679</v>
      </c>
      <c r="U83" s="2">
        <f ca="1">PopAgeSexRegion[[#This Row],[2020]]*PopAgeSexRegion[[#This Row],[MDER]]</f>
        <v>431.80018303532876</v>
      </c>
      <c r="V83" s="2">
        <f ca="1">PopAgeSexRegion[[#This Row],[2025]]*PopAgeSexRegion[[#This Row],[MDER]]</f>
        <v>477.8079281854362</v>
      </c>
      <c r="W83" s="2">
        <f ca="1">PopAgeSexRegion[[#This Row],[2030]]*PopAgeSexRegion[[#This Row],[MDER]]</f>
        <v>642.07159971553949</v>
      </c>
      <c r="X83" s="2">
        <f ca="1">PopAgeSexRegion[[#This Row],[2035]]*PopAgeSexRegion[[#This Row],[MDER]]</f>
        <v>893.20736551396681</v>
      </c>
      <c r="Y83" s="2">
        <f ca="1">PopAgeSexRegion[[#This Row],[2040]]*PopAgeSexRegion[[#This Row],[MDER]]</f>
        <v>1086.8032095952371</v>
      </c>
      <c r="Z83" s="2">
        <f ca="1">PopAgeSexRegion[[#This Row],[2045]]*PopAgeSexRegion[[#This Row],[MDER]]</f>
        <v>1349.7428154579666</v>
      </c>
      <c r="AA83" s="2">
        <f ca="1">PopAgeSexRegion[[#This Row],[2050]]*PopAgeSexRegion[[#This Row],[MDER]]</f>
        <v>1549.8892346523696</v>
      </c>
    </row>
    <row r="84" spans="1:27" x14ac:dyDescent="0.2">
      <c r="A84" s="2" t="s">
        <v>67</v>
      </c>
      <c r="B84" s="2" t="s">
        <v>68</v>
      </c>
      <c r="C84" s="2" t="s">
        <v>113</v>
      </c>
      <c r="D84" s="2" t="str">
        <f>VLOOKUP(PopAgeSexRegion[[#This Row],[REGION]],MapRegion[],2,FALSE)</f>
        <v>NAM</v>
      </c>
      <c r="E84" s="2" t="s">
        <v>111</v>
      </c>
      <c r="F84" s="2" t="str">
        <f>VLOOKUP(PopAgeSexRegion[[#This Row],[VARIABLE]],MapSexAge[],2,FALSE)</f>
        <v>Male</v>
      </c>
      <c r="G84" s="2" t="str">
        <f>VLOOKUP(PopAgeSexRegion[[#This Row],[VARIABLE]],MapSexAge[],3,FALSE)</f>
        <v>90-94</v>
      </c>
      <c r="H84" s="2">
        <f ca="1">SUMIFS(INDIRECT(_xlfn.CONCAT("SSPMDER[",PopAgeSexRegion[[#This Row],[Sex]],"]")),SSPMDER[age],PopAgeSexRegion[[#This Row],[Age]])</f>
        <v>2200</v>
      </c>
      <c r="I84" s="2" t="s">
        <v>71</v>
      </c>
      <c r="J84" s="2">
        <v>4.6887000000000102E-2</v>
      </c>
      <c r="K84" s="2">
        <v>6.8924675265943106E-2</v>
      </c>
      <c r="L84" s="2">
        <v>8.5471728172662895E-2</v>
      </c>
      <c r="M84" s="2">
        <v>9.8596495991984806E-2</v>
      </c>
      <c r="N84" s="2">
        <v>0.11336160836521</v>
      </c>
      <c r="O84" s="2">
        <v>0.15906955074839399</v>
      </c>
      <c r="P84" s="2">
        <v>0.23111494588933301</v>
      </c>
      <c r="Q84" s="2">
        <v>0.29263490982943402</v>
      </c>
      <c r="R84" s="2">
        <v>0.37904677737140002</v>
      </c>
      <c r="S84" s="2">
        <f ca="1">PopAgeSexRegion[[#This Row],[2010]]*PopAgeSexRegion[[#This Row],[MDER]]</f>
        <v>103.15140000000022</v>
      </c>
      <c r="T84" s="2">
        <f ca="1">PopAgeSexRegion[[#This Row],[2015]]*PopAgeSexRegion[[#This Row],[MDER]]</f>
        <v>151.63428558507482</v>
      </c>
      <c r="U84" s="2">
        <f ca="1">PopAgeSexRegion[[#This Row],[2020]]*PopAgeSexRegion[[#This Row],[MDER]]</f>
        <v>188.03780197985836</v>
      </c>
      <c r="V84" s="2">
        <f ca="1">PopAgeSexRegion[[#This Row],[2025]]*PopAgeSexRegion[[#This Row],[MDER]]</f>
        <v>216.91229118236657</v>
      </c>
      <c r="W84" s="2">
        <f ca="1">PopAgeSexRegion[[#This Row],[2030]]*PopAgeSexRegion[[#This Row],[MDER]]</f>
        <v>249.39553840346201</v>
      </c>
      <c r="X84" s="2">
        <f ca="1">PopAgeSexRegion[[#This Row],[2035]]*PopAgeSexRegion[[#This Row],[MDER]]</f>
        <v>349.95301164646679</v>
      </c>
      <c r="Y84" s="2">
        <f ca="1">PopAgeSexRegion[[#This Row],[2040]]*PopAgeSexRegion[[#This Row],[MDER]]</f>
        <v>508.45288095653262</v>
      </c>
      <c r="Z84" s="2">
        <f ca="1">PopAgeSexRegion[[#This Row],[2045]]*PopAgeSexRegion[[#This Row],[MDER]]</f>
        <v>643.79680162475483</v>
      </c>
      <c r="AA84" s="2">
        <f ca="1">PopAgeSexRegion[[#This Row],[2050]]*PopAgeSexRegion[[#This Row],[MDER]]</f>
        <v>833.90291021708003</v>
      </c>
    </row>
    <row r="85" spans="1:27" x14ac:dyDescent="0.2">
      <c r="A85" s="2" t="s">
        <v>67</v>
      </c>
      <c r="B85" s="2" t="s">
        <v>68</v>
      </c>
      <c r="C85" s="2" t="s">
        <v>113</v>
      </c>
      <c r="D85" s="2" t="str">
        <f>VLOOKUP(PopAgeSexRegion[[#This Row],[REGION]],MapRegion[],2,FALSE)</f>
        <v>NAM</v>
      </c>
      <c r="E85" s="2" t="s">
        <v>112</v>
      </c>
      <c r="F85" s="2" t="str">
        <f>VLOOKUP(PopAgeSexRegion[[#This Row],[VARIABLE]],MapSexAge[],2,FALSE)</f>
        <v>Male</v>
      </c>
      <c r="G85" s="2" t="str">
        <f>VLOOKUP(PopAgeSexRegion[[#This Row],[VARIABLE]],MapSexAge[],3,FALSE)</f>
        <v>95-99</v>
      </c>
      <c r="H85" s="2">
        <f ca="1">SUMIFS(INDIRECT(_xlfn.CONCAT("SSPMDER[",PopAgeSexRegion[[#This Row],[Sex]],"]")),SSPMDER[age],PopAgeSexRegion[[#This Row],[Age]])</f>
        <v>2200</v>
      </c>
      <c r="I85" s="2" t="s">
        <v>71</v>
      </c>
      <c r="J85" s="2">
        <v>9.6970000000000008E-3</v>
      </c>
      <c r="K85" s="2">
        <v>1.4257555938497601E-2</v>
      </c>
      <c r="L85" s="2">
        <v>2.20866203657792E-2</v>
      </c>
      <c r="M85" s="2">
        <v>2.88900463072915E-2</v>
      </c>
      <c r="N85" s="2">
        <v>3.5067573952576397E-2</v>
      </c>
      <c r="O85" s="2">
        <v>4.2447242674636503E-2</v>
      </c>
      <c r="P85" s="2">
        <v>6.3099031505317302E-2</v>
      </c>
      <c r="Q85" s="2">
        <v>9.6623133349669002E-2</v>
      </c>
      <c r="R85" s="2">
        <v>0.12995659454942801</v>
      </c>
      <c r="S85" s="2">
        <f ca="1">PopAgeSexRegion[[#This Row],[2010]]*PopAgeSexRegion[[#This Row],[MDER]]</f>
        <v>21.333400000000001</v>
      </c>
      <c r="T85" s="2">
        <f ca="1">PopAgeSexRegion[[#This Row],[2015]]*PopAgeSexRegion[[#This Row],[MDER]]</f>
        <v>31.366623064694721</v>
      </c>
      <c r="U85" s="2">
        <f ca="1">PopAgeSexRegion[[#This Row],[2020]]*PopAgeSexRegion[[#This Row],[MDER]]</f>
        <v>48.590564804714241</v>
      </c>
      <c r="V85" s="2">
        <f ca="1">PopAgeSexRegion[[#This Row],[2025]]*PopAgeSexRegion[[#This Row],[MDER]]</f>
        <v>63.558101876041299</v>
      </c>
      <c r="W85" s="2">
        <f ca="1">PopAgeSexRegion[[#This Row],[2030]]*PopAgeSexRegion[[#This Row],[MDER]]</f>
        <v>77.148662695668079</v>
      </c>
      <c r="X85" s="2">
        <f ca="1">PopAgeSexRegion[[#This Row],[2035]]*PopAgeSexRegion[[#This Row],[MDER]]</f>
        <v>93.383933884200303</v>
      </c>
      <c r="Y85" s="2">
        <f ca="1">PopAgeSexRegion[[#This Row],[2040]]*PopAgeSexRegion[[#This Row],[MDER]]</f>
        <v>138.81786931169808</v>
      </c>
      <c r="Z85" s="2">
        <f ca="1">PopAgeSexRegion[[#This Row],[2045]]*PopAgeSexRegion[[#This Row],[MDER]]</f>
        <v>212.5708933692718</v>
      </c>
      <c r="AA85" s="2">
        <f ca="1">PopAgeSexRegion[[#This Row],[2050]]*PopAgeSexRegion[[#This Row],[MDER]]</f>
        <v>285.90450800874163</v>
      </c>
    </row>
    <row r="86" spans="1:27" x14ac:dyDescent="0.2">
      <c r="A86" s="2" t="s">
        <v>67</v>
      </c>
      <c r="B86" s="2" t="s">
        <v>68</v>
      </c>
      <c r="C86" s="2" t="s">
        <v>114</v>
      </c>
      <c r="D86" s="2" t="str">
        <f>VLOOKUP(PopAgeSexRegion[[#This Row],[REGION]],MapRegion[],2,FALSE)</f>
        <v>NAM</v>
      </c>
      <c r="E86" s="2" t="s">
        <v>70</v>
      </c>
      <c r="F86" s="2" t="str">
        <f>VLOOKUP(PopAgeSexRegion[[#This Row],[VARIABLE]],MapSexAge[],2,FALSE)</f>
        <v>Female</v>
      </c>
      <c r="G86" s="2" t="str">
        <f>VLOOKUP(PopAgeSexRegion[[#This Row],[VARIABLE]],MapSexAge[],3,FALSE)</f>
        <v>0-4</v>
      </c>
      <c r="H86" s="2">
        <f ca="1">SUMIFS(INDIRECT(_xlfn.CONCAT("SSPMDER[",PopAgeSexRegion[[#This Row],[Sex]],"]")),SSPMDER[age],PopAgeSexRegion[[#This Row],[Age]])</f>
        <v>1000</v>
      </c>
      <c r="I86" s="2" t="s">
        <v>71</v>
      </c>
      <c r="J86" s="2">
        <v>10.709604000000001</v>
      </c>
      <c r="K86" s="2">
        <v>10.0127569312817</v>
      </c>
      <c r="L86" s="2">
        <v>10.4425005077207</v>
      </c>
      <c r="M86" s="2">
        <v>10.6799645463828</v>
      </c>
      <c r="N86" s="2">
        <v>10.742182358511</v>
      </c>
      <c r="O86" s="2">
        <v>10.8219530418577</v>
      </c>
      <c r="P86" s="2">
        <v>10.9417958595528</v>
      </c>
      <c r="Q86" s="2">
        <v>10.9722727322117</v>
      </c>
      <c r="R86" s="2">
        <v>10.987372522359401</v>
      </c>
      <c r="S86" s="2">
        <f ca="1">PopAgeSexRegion[[#This Row],[2010]]*PopAgeSexRegion[[#This Row],[MDER]]</f>
        <v>10709.604000000001</v>
      </c>
      <c r="T86" s="2">
        <f ca="1">PopAgeSexRegion[[#This Row],[2015]]*PopAgeSexRegion[[#This Row],[MDER]]</f>
        <v>10012.7569312817</v>
      </c>
      <c r="U86" s="2">
        <f ca="1">PopAgeSexRegion[[#This Row],[2020]]*PopAgeSexRegion[[#This Row],[MDER]]</f>
        <v>10442.500507720701</v>
      </c>
      <c r="V86" s="2">
        <f ca="1">PopAgeSexRegion[[#This Row],[2025]]*PopAgeSexRegion[[#This Row],[MDER]]</f>
        <v>10679.9645463828</v>
      </c>
      <c r="W86" s="2">
        <f ca="1">PopAgeSexRegion[[#This Row],[2030]]*PopAgeSexRegion[[#This Row],[MDER]]</f>
        <v>10742.182358511</v>
      </c>
      <c r="X86" s="2">
        <f ca="1">PopAgeSexRegion[[#This Row],[2035]]*PopAgeSexRegion[[#This Row],[MDER]]</f>
        <v>10821.9530418577</v>
      </c>
      <c r="Y86" s="2">
        <f ca="1">PopAgeSexRegion[[#This Row],[2040]]*PopAgeSexRegion[[#This Row],[MDER]]</f>
        <v>10941.7958595528</v>
      </c>
      <c r="Z86" s="2">
        <f ca="1">PopAgeSexRegion[[#This Row],[2045]]*PopAgeSexRegion[[#This Row],[MDER]]</f>
        <v>10972.272732211699</v>
      </c>
      <c r="AA86" s="2">
        <f ca="1">PopAgeSexRegion[[#This Row],[2050]]*PopAgeSexRegion[[#This Row],[MDER]]</f>
        <v>10987.372522359401</v>
      </c>
    </row>
    <row r="87" spans="1:27" x14ac:dyDescent="0.2">
      <c r="A87" s="2" t="s">
        <v>67</v>
      </c>
      <c r="B87" s="2" t="s">
        <v>68</v>
      </c>
      <c r="C87" s="2" t="s">
        <v>114</v>
      </c>
      <c r="D87" s="2" t="str">
        <f>VLOOKUP(PopAgeSexRegion[[#This Row],[REGION]],MapRegion[],2,FALSE)</f>
        <v>NAM</v>
      </c>
      <c r="E87" s="2" t="s">
        <v>72</v>
      </c>
      <c r="F87" s="2" t="str">
        <f>VLOOKUP(PopAgeSexRegion[[#This Row],[VARIABLE]],MapSexAge[],2,FALSE)</f>
        <v>Female</v>
      </c>
      <c r="G87" s="2" t="str">
        <f>VLOOKUP(PopAgeSexRegion[[#This Row],[VARIABLE]],MapSexAge[],3,FALSE)</f>
        <v>10-14</v>
      </c>
      <c r="H87" s="2">
        <f ca="1">SUMIFS(INDIRECT(_xlfn.CONCAT("SSPMDER[",PopAgeSexRegion[[#This Row],[Sex]],"]")),SSPMDER[age],PopAgeSexRegion[[#This Row],[Age]])</f>
        <v>1920</v>
      </c>
      <c r="I87" s="2" t="s">
        <v>71</v>
      </c>
      <c r="J87" s="2">
        <v>9.8009009999999996</v>
      </c>
      <c r="K87" s="2">
        <v>10.4498567309421</v>
      </c>
      <c r="L87" s="2">
        <v>11.0431936205303</v>
      </c>
      <c r="M87" s="2">
        <v>10.3645281221691</v>
      </c>
      <c r="N87" s="2">
        <v>10.775630347653699</v>
      </c>
      <c r="O87" s="2">
        <v>10.9918477867985</v>
      </c>
      <c r="P87" s="2">
        <v>11.035611258977999</v>
      </c>
      <c r="Q87" s="2">
        <v>11.104464553223099</v>
      </c>
      <c r="R87" s="2">
        <v>11.2164823244525</v>
      </c>
      <c r="S87" s="2">
        <f ca="1">PopAgeSexRegion[[#This Row],[2010]]*PopAgeSexRegion[[#This Row],[MDER]]</f>
        <v>18817.729919999998</v>
      </c>
      <c r="T87" s="2">
        <f ca="1">PopAgeSexRegion[[#This Row],[2015]]*PopAgeSexRegion[[#This Row],[MDER]]</f>
        <v>20063.724923408834</v>
      </c>
      <c r="U87" s="2">
        <f ca="1">PopAgeSexRegion[[#This Row],[2020]]*PopAgeSexRegion[[#This Row],[MDER]]</f>
        <v>21202.931751418175</v>
      </c>
      <c r="V87" s="2">
        <f ca="1">PopAgeSexRegion[[#This Row],[2025]]*PopAgeSexRegion[[#This Row],[MDER]]</f>
        <v>19899.893994564671</v>
      </c>
      <c r="W87" s="2">
        <f ca="1">PopAgeSexRegion[[#This Row],[2030]]*PopAgeSexRegion[[#This Row],[MDER]]</f>
        <v>20689.210267495102</v>
      </c>
      <c r="X87" s="2">
        <f ca="1">PopAgeSexRegion[[#This Row],[2035]]*PopAgeSexRegion[[#This Row],[MDER]]</f>
        <v>21104.34775065312</v>
      </c>
      <c r="Y87" s="2">
        <f ca="1">PopAgeSexRegion[[#This Row],[2040]]*PopAgeSexRegion[[#This Row],[MDER]]</f>
        <v>21188.373617237758</v>
      </c>
      <c r="Z87" s="2">
        <f ca="1">PopAgeSexRegion[[#This Row],[2045]]*PopAgeSexRegion[[#This Row],[MDER]]</f>
        <v>21320.571942188351</v>
      </c>
      <c r="AA87" s="2">
        <f ca="1">PopAgeSexRegion[[#This Row],[2050]]*PopAgeSexRegion[[#This Row],[MDER]]</f>
        <v>21535.646062948799</v>
      </c>
    </row>
    <row r="88" spans="1:27" x14ac:dyDescent="0.2">
      <c r="A88" s="2" t="s">
        <v>67</v>
      </c>
      <c r="B88" s="2" t="s">
        <v>68</v>
      </c>
      <c r="C88" s="2" t="s">
        <v>114</v>
      </c>
      <c r="D88" s="2" t="str">
        <f>VLOOKUP(PopAgeSexRegion[[#This Row],[REGION]],MapRegion[],2,FALSE)</f>
        <v>NAM</v>
      </c>
      <c r="E88" s="2" t="s">
        <v>73</v>
      </c>
      <c r="F88" s="2" t="str">
        <f>VLOOKUP(PopAgeSexRegion[[#This Row],[VARIABLE]],MapSexAge[],2,FALSE)</f>
        <v>Female</v>
      </c>
      <c r="G88" s="2" t="str">
        <f>VLOOKUP(PopAgeSexRegion[[#This Row],[VARIABLE]],MapSexAge[],3,FALSE)</f>
        <v>100p</v>
      </c>
      <c r="H88" s="2">
        <f ca="1">SUMIFS(INDIRECT(_xlfn.CONCAT("SSPMDER[",PopAgeSexRegion[[#This Row],[Sex]],"]")),SSPMDER[age],PopAgeSexRegion[[#This Row],[Age]])</f>
        <v>1800</v>
      </c>
      <c r="I88" s="2" t="s">
        <v>71</v>
      </c>
      <c r="J88" s="2">
        <v>4.9180000000000001E-2</v>
      </c>
      <c r="K88" s="2">
        <v>8.4793264438563207E-2</v>
      </c>
      <c r="L88" s="2">
        <v>0.129354580684129</v>
      </c>
      <c r="M88" s="2">
        <v>0.17315048992585599</v>
      </c>
      <c r="N88" s="2">
        <v>0.209285293531878</v>
      </c>
      <c r="O88" s="2">
        <v>0.22010508686893299</v>
      </c>
      <c r="P88" s="2">
        <v>0.26821497011800999</v>
      </c>
      <c r="Q88" s="2">
        <v>0.37737879835046201</v>
      </c>
      <c r="R88" s="2">
        <v>0.56976493332119804</v>
      </c>
      <c r="S88" s="2">
        <f ca="1">PopAgeSexRegion[[#This Row],[2010]]*PopAgeSexRegion[[#This Row],[MDER]]</f>
        <v>88.524000000000001</v>
      </c>
      <c r="T88" s="2">
        <f ca="1">PopAgeSexRegion[[#This Row],[2015]]*PopAgeSexRegion[[#This Row],[MDER]]</f>
        <v>152.62787598941378</v>
      </c>
      <c r="U88" s="2">
        <f ca="1">PopAgeSexRegion[[#This Row],[2020]]*PopAgeSexRegion[[#This Row],[MDER]]</f>
        <v>232.83824523143221</v>
      </c>
      <c r="V88" s="2">
        <f ca="1">PopAgeSexRegion[[#This Row],[2025]]*PopAgeSexRegion[[#This Row],[MDER]]</f>
        <v>311.67088186654081</v>
      </c>
      <c r="W88" s="2">
        <f ca="1">PopAgeSexRegion[[#This Row],[2030]]*PopAgeSexRegion[[#This Row],[MDER]]</f>
        <v>376.71352835738037</v>
      </c>
      <c r="X88" s="2">
        <f ca="1">PopAgeSexRegion[[#This Row],[2035]]*PopAgeSexRegion[[#This Row],[MDER]]</f>
        <v>396.18915636407939</v>
      </c>
      <c r="Y88" s="2">
        <f ca="1">PopAgeSexRegion[[#This Row],[2040]]*PopAgeSexRegion[[#This Row],[MDER]]</f>
        <v>482.786946212418</v>
      </c>
      <c r="Z88" s="2">
        <f ca="1">PopAgeSexRegion[[#This Row],[2045]]*PopAgeSexRegion[[#This Row],[MDER]]</f>
        <v>679.28183703083164</v>
      </c>
      <c r="AA88" s="2">
        <f ca="1">PopAgeSexRegion[[#This Row],[2050]]*PopAgeSexRegion[[#This Row],[MDER]]</f>
        <v>1025.5768799781565</v>
      </c>
    </row>
    <row r="89" spans="1:27" x14ac:dyDescent="0.2">
      <c r="A89" s="2" t="s">
        <v>67</v>
      </c>
      <c r="B89" s="2" t="s">
        <v>68</v>
      </c>
      <c r="C89" s="2" t="s">
        <v>114</v>
      </c>
      <c r="D89" s="2" t="str">
        <f>VLOOKUP(PopAgeSexRegion[[#This Row],[REGION]],MapRegion[],2,FALSE)</f>
        <v>NAM</v>
      </c>
      <c r="E89" s="2" t="s">
        <v>74</v>
      </c>
      <c r="F89" s="2" t="str">
        <f>VLOOKUP(PopAgeSexRegion[[#This Row],[VARIABLE]],MapSexAge[],2,FALSE)</f>
        <v>Female</v>
      </c>
      <c r="G89" s="2" t="str">
        <f>VLOOKUP(PopAgeSexRegion[[#This Row],[VARIABLE]],MapSexAge[],3,FALSE)</f>
        <v>15-19</v>
      </c>
      <c r="H89" s="2">
        <f ca="1">SUMIFS(INDIRECT(_xlfn.CONCAT("SSPMDER[",PopAgeSexRegion[[#This Row],[Sex]],"]")),SSPMDER[age],PopAgeSexRegion[[#This Row],[Age]])</f>
        <v>2040</v>
      </c>
      <c r="I89" s="2" t="s">
        <v>71</v>
      </c>
      <c r="J89" s="2">
        <v>10.696406</v>
      </c>
      <c r="K89" s="2">
        <v>9.8666936623100501</v>
      </c>
      <c r="L89" s="2">
        <v>10.5117765857155</v>
      </c>
      <c r="M89" s="2">
        <v>11.107434214852001</v>
      </c>
      <c r="N89" s="2">
        <v>10.434884828706499</v>
      </c>
      <c r="O89" s="2">
        <v>10.843793012002701</v>
      </c>
      <c r="P89" s="2">
        <v>11.0571217601199</v>
      </c>
      <c r="Q89" s="2">
        <v>11.098498926999101</v>
      </c>
      <c r="R89" s="2">
        <v>11.166167321063501</v>
      </c>
      <c r="S89" s="2">
        <f ca="1">PopAgeSexRegion[[#This Row],[2010]]*PopAgeSexRegion[[#This Row],[MDER]]</f>
        <v>21820.668239999999</v>
      </c>
      <c r="T89" s="2">
        <f ca="1">PopAgeSexRegion[[#This Row],[2015]]*PopAgeSexRegion[[#This Row],[MDER]]</f>
        <v>20128.055071112503</v>
      </c>
      <c r="U89" s="2">
        <f ca="1">PopAgeSexRegion[[#This Row],[2020]]*PopAgeSexRegion[[#This Row],[MDER]]</f>
        <v>21444.024234859622</v>
      </c>
      <c r="V89" s="2">
        <f ca="1">PopAgeSexRegion[[#This Row],[2025]]*PopAgeSexRegion[[#This Row],[MDER]]</f>
        <v>22659.16579829808</v>
      </c>
      <c r="W89" s="2">
        <f ca="1">PopAgeSexRegion[[#This Row],[2030]]*PopAgeSexRegion[[#This Row],[MDER]]</f>
        <v>21287.16505056126</v>
      </c>
      <c r="X89" s="2">
        <f ca="1">PopAgeSexRegion[[#This Row],[2035]]*PopAgeSexRegion[[#This Row],[MDER]]</f>
        <v>22121.33774448551</v>
      </c>
      <c r="Y89" s="2">
        <f ca="1">PopAgeSexRegion[[#This Row],[2040]]*PopAgeSexRegion[[#This Row],[MDER]]</f>
        <v>22556.528390644595</v>
      </c>
      <c r="Z89" s="2">
        <f ca="1">PopAgeSexRegion[[#This Row],[2045]]*PopAgeSexRegion[[#This Row],[MDER]]</f>
        <v>22640.937811078165</v>
      </c>
      <c r="AA89" s="2">
        <f ca="1">PopAgeSexRegion[[#This Row],[2050]]*PopAgeSexRegion[[#This Row],[MDER]]</f>
        <v>22778.981334969543</v>
      </c>
    </row>
    <row r="90" spans="1:27" x14ac:dyDescent="0.2">
      <c r="A90" s="2" t="s">
        <v>67</v>
      </c>
      <c r="B90" s="2" t="s">
        <v>68</v>
      </c>
      <c r="C90" s="2" t="s">
        <v>114</v>
      </c>
      <c r="D90" s="2" t="str">
        <f>VLOOKUP(PopAgeSexRegion[[#This Row],[REGION]],MapRegion[],2,FALSE)</f>
        <v>NAM</v>
      </c>
      <c r="E90" s="2" t="s">
        <v>75</v>
      </c>
      <c r="F90" s="2" t="str">
        <f>VLOOKUP(PopAgeSexRegion[[#This Row],[VARIABLE]],MapSexAge[],2,FALSE)</f>
        <v>Female</v>
      </c>
      <c r="G90" s="2" t="str">
        <f>VLOOKUP(PopAgeSexRegion[[#This Row],[VARIABLE]],MapSexAge[],3,FALSE)</f>
        <v>20-24</v>
      </c>
      <c r="H90" s="2">
        <f ca="1">SUMIFS(INDIRECT(_xlfn.CONCAT("SSPMDER[",PopAgeSexRegion[[#This Row],[Sex]],"]")),SSPMDER[age],PopAgeSexRegion[[#This Row],[Age]])</f>
        <v>2200</v>
      </c>
      <c r="I90" s="2" t="s">
        <v>71</v>
      </c>
      <c r="J90" s="2">
        <v>10.661531999999999</v>
      </c>
      <c r="K90" s="2">
        <v>10.774007080725299</v>
      </c>
      <c r="L90" s="2">
        <v>9.9430968971442102</v>
      </c>
      <c r="M90" s="2">
        <v>10.5869739689029</v>
      </c>
      <c r="N90" s="2">
        <v>11.186395973739501</v>
      </c>
      <c r="O90" s="2">
        <v>10.519909568878401</v>
      </c>
      <c r="P90" s="2">
        <v>10.9283201796448</v>
      </c>
      <c r="Q90" s="2">
        <v>11.140063691738</v>
      </c>
      <c r="R90" s="2">
        <v>11.1801797208282</v>
      </c>
      <c r="S90" s="2">
        <f ca="1">PopAgeSexRegion[[#This Row],[2010]]*PopAgeSexRegion[[#This Row],[MDER]]</f>
        <v>23455.3704</v>
      </c>
      <c r="T90" s="2">
        <f ca="1">PopAgeSexRegion[[#This Row],[2015]]*PopAgeSexRegion[[#This Row],[MDER]]</f>
        <v>23702.815577595658</v>
      </c>
      <c r="U90" s="2">
        <f ca="1">PopAgeSexRegion[[#This Row],[2020]]*PopAgeSexRegion[[#This Row],[MDER]]</f>
        <v>21874.813173717263</v>
      </c>
      <c r="V90" s="2">
        <f ca="1">PopAgeSexRegion[[#This Row],[2025]]*PopAgeSexRegion[[#This Row],[MDER]]</f>
        <v>23291.342731586381</v>
      </c>
      <c r="W90" s="2">
        <f ca="1">PopAgeSexRegion[[#This Row],[2030]]*PopAgeSexRegion[[#This Row],[MDER]]</f>
        <v>24610.071142226901</v>
      </c>
      <c r="X90" s="2">
        <f ca="1">PopAgeSexRegion[[#This Row],[2035]]*PopAgeSexRegion[[#This Row],[MDER]]</f>
        <v>23143.801051532482</v>
      </c>
      <c r="Y90" s="2">
        <f ca="1">PopAgeSexRegion[[#This Row],[2040]]*PopAgeSexRegion[[#This Row],[MDER]]</f>
        <v>24042.304395218558</v>
      </c>
      <c r="Z90" s="2">
        <f ca="1">PopAgeSexRegion[[#This Row],[2045]]*PopAgeSexRegion[[#This Row],[MDER]]</f>
        <v>24508.140121823599</v>
      </c>
      <c r="AA90" s="2">
        <f ca="1">PopAgeSexRegion[[#This Row],[2050]]*PopAgeSexRegion[[#This Row],[MDER]]</f>
        <v>24596.395385822037</v>
      </c>
    </row>
    <row r="91" spans="1:27" x14ac:dyDescent="0.2">
      <c r="A91" s="2" t="s">
        <v>67</v>
      </c>
      <c r="B91" s="2" t="s">
        <v>68</v>
      </c>
      <c r="C91" s="2" t="s">
        <v>114</v>
      </c>
      <c r="D91" s="2" t="str">
        <f>VLOOKUP(PopAgeSexRegion[[#This Row],[REGION]],MapRegion[],2,FALSE)</f>
        <v>NAM</v>
      </c>
      <c r="E91" s="2" t="s">
        <v>76</v>
      </c>
      <c r="F91" s="2" t="str">
        <f>VLOOKUP(PopAgeSexRegion[[#This Row],[VARIABLE]],MapSexAge[],2,FALSE)</f>
        <v>Female</v>
      </c>
      <c r="G91" s="2" t="str">
        <f>VLOOKUP(PopAgeSexRegion[[#This Row],[VARIABLE]],MapSexAge[],3,FALSE)</f>
        <v>25-29</v>
      </c>
      <c r="H91" s="2">
        <f ca="1">SUMIFS(INDIRECT(_xlfn.CONCAT("SSPMDER[",PopAgeSexRegion[[#This Row],[Sex]],"]")),SSPMDER[age],PopAgeSexRegion[[#This Row],[Age]])</f>
        <v>2040</v>
      </c>
      <c r="I91" s="2" t="s">
        <v>71</v>
      </c>
      <c r="J91" s="2">
        <v>10.883951</v>
      </c>
      <c r="K91" s="2">
        <v>11.310677469391401</v>
      </c>
      <c r="L91" s="2">
        <v>11.382566589369899</v>
      </c>
      <c r="M91" s="2">
        <v>10.5477947359074</v>
      </c>
      <c r="N91" s="2">
        <v>11.194191290487</v>
      </c>
      <c r="O91" s="2">
        <v>11.8171244393384</v>
      </c>
      <c r="P91" s="2">
        <v>11.164284592973001</v>
      </c>
      <c r="Q91" s="2">
        <v>11.571369667947501</v>
      </c>
      <c r="R91" s="2">
        <v>11.7727495310712</v>
      </c>
      <c r="S91" s="2">
        <f ca="1">PopAgeSexRegion[[#This Row],[2010]]*PopAgeSexRegion[[#This Row],[MDER]]</f>
        <v>22203.260040000001</v>
      </c>
      <c r="T91" s="2">
        <f ca="1">PopAgeSexRegion[[#This Row],[2015]]*PopAgeSexRegion[[#This Row],[MDER]]</f>
        <v>23073.782037558456</v>
      </c>
      <c r="U91" s="2">
        <f ca="1">PopAgeSexRegion[[#This Row],[2020]]*PopAgeSexRegion[[#This Row],[MDER]]</f>
        <v>23220.435842314593</v>
      </c>
      <c r="V91" s="2">
        <f ca="1">PopAgeSexRegion[[#This Row],[2025]]*PopAgeSexRegion[[#This Row],[MDER]]</f>
        <v>21517.501261251098</v>
      </c>
      <c r="W91" s="2">
        <f ca="1">PopAgeSexRegion[[#This Row],[2030]]*PopAgeSexRegion[[#This Row],[MDER]]</f>
        <v>22836.150232593478</v>
      </c>
      <c r="X91" s="2">
        <f ca="1">PopAgeSexRegion[[#This Row],[2035]]*PopAgeSexRegion[[#This Row],[MDER]]</f>
        <v>24106.933856250336</v>
      </c>
      <c r="Y91" s="2">
        <f ca="1">PopAgeSexRegion[[#This Row],[2040]]*PopAgeSexRegion[[#This Row],[MDER]]</f>
        <v>22775.14056966492</v>
      </c>
      <c r="Z91" s="2">
        <f ca="1">PopAgeSexRegion[[#This Row],[2045]]*PopAgeSexRegion[[#This Row],[MDER]]</f>
        <v>23605.5941226129</v>
      </c>
      <c r="AA91" s="2">
        <f ca="1">PopAgeSexRegion[[#This Row],[2050]]*PopAgeSexRegion[[#This Row],[MDER]]</f>
        <v>24016.409043385251</v>
      </c>
    </row>
    <row r="92" spans="1:27" x14ac:dyDescent="0.2">
      <c r="A92" s="2" t="s">
        <v>67</v>
      </c>
      <c r="B92" s="2" t="s">
        <v>68</v>
      </c>
      <c r="C92" s="2" t="s">
        <v>114</v>
      </c>
      <c r="D92" s="2" t="str">
        <f>VLOOKUP(PopAgeSexRegion[[#This Row],[REGION]],MapRegion[],2,FALSE)</f>
        <v>NAM</v>
      </c>
      <c r="E92" s="2" t="s">
        <v>77</v>
      </c>
      <c r="F92" s="2" t="str">
        <f>VLOOKUP(PopAgeSexRegion[[#This Row],[VARIABLE]],MapSexAge[],2,FALSE)</f>
        <v>Female</v>
      </c>
      <c r="G92" s="2" t="str">
        <f>VLOOKUP(PopAgeSexRegion[[#This Row],[VARIABLE]],MapSexAge[],3,FALSE)</f>
        <v>30-34</v>
      </c>
      <c r="H92" s="2">
        <f ca="1">SUMIFS(INDIRECT(_xlfn.CONCAT("SSPMDER[",PopAgeSexRegion[[#This Row],[Sex]],"]")),SSPMDER[age],PopAgeSexRegion[[#This Row],[Age]])</f>
        <v>2000</v>
      </c>
      <c r="I92" s="2" t="s">
        <v>71</v>
      </c>
      <c r="J92" s="2">
        <v>9.8985910000000104</v>
      </c>
      <c r="K92" s="2">
        <v>11.406236569072799</v>
      </c>
      <c r="L92" s="2">
        <v>11.8578410602838</v>
      </c>
      <c r="M92" s="2">
        <v>11.907797829828599</v>
      </c>
      <c r="N92" s="2">
        <v>11.087909148202201</v>
      </c>
      <c r="O92" s="2">
        <v>11.7169358702295</v>
      </c>
      <c r="P92" s="2">
        <v>12.3538580109966</v>
      </c>
      <c r="Q92" s="2">
        <v>11.738558451358699</v>
      </c>
      <c r="R92" s="2">
        <v>12.132500216555499</v>
      </c>
      <c r="S92" s="2">
        <f ca="1">PopAgeSexRegion[[#This Row],[2010]]*PopAgeSexRegion[[#This Row],[MDER]]</f>
        <v>19797.182000000023</v>
      </c>
      <c r="T92" s="2">
        <f ca="1">PopAgeSexRegion[[#This Row],[2015]]*PopAgeSexRegion[[#This Row],[MDER]]</f>
        <v>22812.4731381456</v>
      </c>
      <c r="U92" s="2">
        <f ca="1">PopAgeSexRegion[[#This Row],[2020]]*PopAgeSexRegion[[#This Row],[MDER]]</f>
        <v>23715.682120567599</v>
      </c>
      <c r="V92" s="2">
        <f ca="1">PopAgeSexRegion[[#This Row],[2025]]*PopAgeSexRegion[[#This Row],[MDER]]</f>
        <v>23815.5956596572</v>
      </c>
      <c r="W92" s="2">
        <f ca="1">PopAgeSexRegion[[#This Row],[2030]]*PopAgeSexRegion[[#This Row],[MDER]]</f>
        <v>22175.818296404403</v>
      </c>
      <c r="X92" s="2">
        <f ca="1">PopAgeSexRegion[[#This Row],[2035]]*PopAgeSexRegion[[#This Row],[MDER]]</f>
        <v>23433.871740459002</v>
      </c>
      <c r="Y92" s="2">
        <f ca="1">PopAgeSexRegion[[#This Row],[2040]]*PopAgeSexRegion[[#This Row],[MDER]]</f>
        <v>24707.716021993201</v>
      </c>
      <c r="Z92" s="2">
        <f ca="1">PopAgeSexRegion[[#This Row],[2045]]*PopAgeSexRegion[[#This Row],[MDER]]</f>
        <v>23477.116902717396</v>
      </c>
      <c r="AA92" s="2">
        <f ca="1">PopAgeSexRegion[[#This Row],[2050]]*PopAgeSexRegion[[#This Row],[MDER]]</f>
        <v>24265.000433110999</v>
      </c>
    </row>
    <row r="93" spans="1:27" x14ac:dyDescent="0.2">
      <c r="A93" s="2" t="s">
        <v>67</v>
      </c>
      <c r="B93" s="2" t="s">
        <v>68</v>
      </c>
      <c r="C93" s="2" t="s">
        <v>114</v>
      </c>
      <c r="D93" s="2" t="str">
        <f>VLOOKUP(PopAgeSexRegion[[#This Row],[REGION]],MapRegion[],2,FALSE)</f>
        <v>NAM</v>
      </c>
      <c r="E93" s="2" t="s">
        <v>78</v>
      </c>
      <c r="F93" s="2" t="str">
        <f>VLOOKUP(PopAgeSexRegion[[#This Row],[VARIABLE]],MapSexAge[],2,FALSE)</f>
        <v>Female</v>
      </c>
      <c r="G93" s="2" t="str">
        <f>VLOOKUP(PopAgeSexRegion[[#This Row],[VARIABLE]],MapSexAge[],3,FALSE)</f>
        <v>35-39</v>
      </c>
      <c r="H93" s="2">
        <f ca="1">SUMIFS(INDIRECT(_xlfn.CONCAT("SSPMDER[",PopAgeSexRegion[[#This Row],[Sex]],"]")),SSPMDER[age],PopAgeSexRegion[[#This Row],[Age]])</f>
        <v>2000</v>
      </c>
      <c r="I93" s="2" t="s">
        <v>71</v>
      </c>
      <c r="J93" s="2">
        <v>10.257497000000001</v>
      </c>
      <c r="K93" s="2">
        <v>10.205133680004799</v>
      </c>
      <c r="L93" s="2">
        <v>11.721812717956499</v>
      </c>
      <c r="M93" s="2">
        <v>12.199423364364501</v>
      </c>
      <c r="N93" s="2">
        <v>12.2369264124398</v>
      </c>
      <c r="O93" s="2">
        <v>11.4353047792988</v>
      </c>
      <c r="P93" s="2">
        <v>12.051419828866701</v>
      </c>
      <c r="Q93" s="2">
        <v>12.697291495867701</v>
      </c>
      <c r="R93" s="2">
        <v>12.114714802317501</v>
      </c>
      <c r="S93" s="2">
        <f ca="1">PopAgeSexRegion[[#This Row],[2010]]*PopAgeSexRegion[[#This Row],[MDER]]</f>
        <v>20514.994000000002</v>
      </c>
      <c r="T93" s="2">
        <f ca="1">PopAgeSexRegion[[#This Row],[2015]]*PopAgeSexRegion[[#This Row],[MDER]]</f>
        <v>20410.267360009599</v>
      </c>
      <c r="U93" s="2">
        <f ca="1">PopAgeSexRegion[[#This Row],[2020]]*PopAgeSexRegion[[#This Row],[MDER]]</f>
        <v>23443.625435913</v>
      </c>
      <c r="V93" s="2">
        <f ca="1">PopAgeSexRegion[[#This Row],[2025]]*PopAgeSexRegion[[#This Row],[MDER]]</f>
        <v>24398.846728729</v>
      </c>
      <c r="W93" s="2">
        <f ca="1">PopAgeSexRegion[[#This Row],[2030]]*PopAgeSexRegion[[#This Row],[MDER]]</f>
        <v>24473.852824879599</v>
      </c>
      <c r="X93" s="2">
        <f ca="1">PopAgeSexRegion[[#This Row],[2035]]*PopAgeSexRegion[[#This Row],[MDER]]</f>
        <v>22870.6095585976</v>
      </c>
      <c r="Y93" s="2">
        <f ca="1">PopAgeSexRegion[[#This Row],[2040]]*PopAgeSexRegion[[#This Row],[MDER]]</f>
        <v>24102.839657733402</v>
      </c>
      <c r="Z93" s="2">
        <f ca="1">PopAgeSexRegion[[#This Row],[2045]]*PopAgeSexRegion[[#This Row],[MDER]]</f>
        <v>25394.582991735402</v>
      </c>
      <c r="AA93" s="2">
        <f ca="1">PopAgeSexRegion[[#This Row],[2050]]*PopAgeSexRegion[[#This Row],[MDER]]</f>
        <v>24229.429604635003</v>
      </c>
    </row>
    <row r="94" spans="1:27" x14ac:dyDescent="0.2">
      <c r="A94" s="2" t="s">
        <v>67</v>
      </c>
      <c r="B94" s="2" t="s">
        <v>68</v>
      </c>
      <c r="C94" s="2" t="s">
        <v>114</v>
      </c>
      <c r="D94" s="2" t="str">
        <f>VLOOKUP(PopAgeSexRegion[[#This Row],[REGION]],MapRegion[],2,FALSE)</f>
        <v>NAM</v>
      </c>
      <c r="E94" s="2" t="s">
        <v>79</v>
      </c>
      <c r="F94" s="2" t="str">
        <f>VLOOKUP(PopAgeSexRegion[[#This Row],[VARIABLE]],MapSexAge[],2,FALSE)</f>
        <v>Female</v>
      </c>
      <c r="G94" s="2" t="str">
        <f>VLOOKUP(PopAgeSexRegion[[#This Row],[VARIABLE]],MapSexAge[],3,FALSE)</f>
        <v>40-44</v>
      </c>
      <c r="H94" s="2">
        <f ca="1">SUMIFS(INDIRECT(_xlfn.CONCAT("SSPMDER[",PopAgeSexRegion[[#This Row],[Sex]],"]")),SSPMDER[age],PopAgeSexRegion[[#This Row],[Age]])</f>
        <v>2000</v>
      </c>
      <c r="I94" s="2" t="s">
        <v>71</v>
      </c>
      <c r="J94" s="2">
        <v>10.410132000000001</v>
      </c>
      <c r="K94" s="2">
        <v>10.409246704352601</v>
      </c>
      <c r="L94" s="2">
        <v>10.388150873475499</v>
      </c>
      <c r="M94" s="2">
        <v>11.911893144851801</v>
      </c>
      <c r="N94" s="2">
        <v>12.4104592997832</v>
      </c>
      <c r="O94" s="2">
        <v>12.4457296191397</v>
      </c>
      <c r="P94" s="2">
        <v>11.6598278826272</v>
      </c>
      <c r="Q94" s="2">
        <v>12.2718463186014</v>
      </c>
      <c r="R94" s="2">
        <v>12.927340488244299</v>
      </c>
      <c r="S94" s="2">
        <f ca="1">PopAgeSexRegion[[#This Row],[2010]]*PopAgeSexRegion[[#This Row],[MDER]]</f>
        <v>20820.264000000003</v>
      </c>
      <c r="T94" s="2">
        <f ca="1">PopAgeSexRegion[[#This Row],[2015]]*PopAgeSexRegion[[#This Row],[MDER]]</f>
        <v>20818.493408705202</v>
      </c>
      <c r="U94" s="2">
        <f ca="1">PopAgeSexRegion[[#This Row],[2020]]*PopAgeSexRegion[[#This Row],[MDER]]</f>
        <v>20776.301746950998</v>
      </c>
      <c r="V94" s="2">
        <f ca="1">PopAgeSexRegion[[#This Row],[2025]]*PopAgeSexRegion[[#This Row],[MDER]]</f>
        <v>23823.786289703603</v>
      </c>
      <c r="W94" s="2">
        <f ca="1">PopAgeSexRegion[[#This Row],[2030]]*PopAgeSexRegion[[#This Row],[MDER]]</f>
        <v>24820.918599566401</v>
      </c>
      <c r="X94" s="2">
        <f ca="1">PopAgeSexRegion[[#This Row],[2035]]*PopAgeSexRegion[[#This Row],[MDER]]</f>
        <v>24891.4592382794</v>
      </c>
      <c r="Y94" s="2">
        <f ca="1">PopAgeSexRegion[[#This Row],[2040]]*PopAgeSexRegion[[#This Row],[MDER]]</f>
        <v>23319.6557652544</v>
      </c>
      <c r="Z94" s="2">
        <f ca="1">PopAgeSexRegion[[#This Row],[2045]]*PopAgeSexRegion[[#This Row],[MDER]]</f>
        <v>24543.692637202799</v>
      </c>
      <c r="AA94" s="2">
        <f ca="1">PopAgeSexRegion[[#This Row],[2050]]*PopAgeSexRegion[[#This Row],[MDER]]</f>
        <v>25854.680976488598</v>
      </c>
    </row>
    <row r="95" spans="1:27" x14ac:dyDescent="0.2">
      <c r="A95" s="2" t="s">
        <v>67</v>
      </c>
      <c r="B95" s="2" t="s">
        <v>68</v>
      </c>
      <c r="C95" s="2" t="s">
        <v>114</v>
      </c>
      <c r="D95" s="2" t="str">
        <f>VLOOKUP(PopAgeSexRegion[[#This Row],[REGION]],MapRegion[],2,FALSE)</f>
        <v>NAM</v>
      </c>
      <c r="E95" s="2" t="s">
        <v>80</v>
      </c>
      <c r="F95" s="2" t="str">
        <f>VLOOKUP(PopAgeSexRegion[[#This Row],[VARIABLE]],MapSexAge[],2,FALSE)</f>
        <v>Female</v>
      </c>
      <c r="G95" s="2" t="str">
        <f>VLOOKUP(PopAgeSexRegion[[#This Row],[VARIABLE]],MapSexAge[],3,FALSE)</f>
        <v>45-49</v>
      </c>
      <c r="H95" s="2">
        <f ca="1">SUMIFS(INDIRECT(_xlfn.CONCAT("SSPMDER[",PopAgeSexRegion[[#This Row],[Sex]],"]")),SSPMDER[age],PopAgeSexRegion[[#This Row],[Age]])</f>
        <v>2000</v>
      </c>
      <c r="I95" s="2" t="s">
        <v>71</v>
      </c>
      <c r="J95" s="2">
        <v>11.713395</v>
      </c>
      <c r="K95" s="2">
        <v>10.4479145437044</v>
      </c>
      <c r="L95" s="2">
        <v>10.4703228249838</v>
      </c>
      <c r="M95" s="2">
        <v>10.470559381268</v>
      </c>
      <c r="N95" s="2">
        <v>12.000060576109499</v>
      </c>
      <c r="O95" s="2">
        <v>12.517649990768501</v>
      </c>
      <c r="P95" s="2">
        <v>12.557732893724699</v>
      </c>
      <c r="Q95" s="2">
        <v>11.788701370470299</v>
      </c>
      <c r="R95" s="2">
        <v>12.403203317059599</v>
      </c>
      <c r="S95" s="2">
        <f ca="1">PopAgeSexRegion[[#This Row],[2010]]*PopAgeSexRegion[[#This Row],[MDER]]</f>
        <v>23426.79</v>
      </c>
      <c r="T95" s="2">
        <f ca="1">PopAgeSexRegion[[#This Row],[2015]]*PopAgeSexRegion[[#This Row],[MDER]]</f>
        <v>20895.829087408798</v>
      </c>
      <c r="U95" s="2">
        <f ca="1">PopAgeSexRegion[[#This Row],[2020]]*PopAgeSexRegion[[#This Row],[MDER]]</f>
        <v>20940.645649967599</v>
      </c>
      <c r="V95" s="2">
        <f ca="1">PopAgeSexRegion[[#This Row],[2025]]*PopAgeSexRegion[[#This Row],[MDER]]</f>
        <v>20941.118762536</v>
      </c>
      <c r="W95" s="2">
        <f ca="1">PopAgeSexRegion[[#This Row],[2030]]*PopAgeSexRegion[[#This Row],[MDER]]</f>
        <v>24000.121152218999</v>
      </c>
      <c r="X95" s="2">
        <f ca="1">PopAgeSexRegion[[#This Row],[2035]]*PopAgeSexRegion[[#This Row],[MDER]]</f>
        <v>25035.299981537002</v>
      </c>
      <c r="Y95" s="2">
        <f ca="1">PopAgeSexRegion[[#This Row],[2040]]*PopAgeSexRegion[[#This Row],[MDER]]</f>
        <v>25115.465787449397</v>
      </c>
      <c r="Z95" s="2">
        <f ca="1">PopAgeSexRegion[[#This Row],[2045]]*PopAgeSexRegion[[#This Row],[MDER]]</f>
        <v>23577.402740940597</v>
      </c>
      <c r="AA95" s="2">
        <f ca="1">PopAgeSexRegion[[#This Row],[2050]]*PopAgeSexRegion[[#This Row],[MDER]]</f>
        <v>24806.406634119197</v>
      </c>
    </row>
    <row r="96" spans="1:27" x14ac:dyDescent="0.2">
      <c r="A96" s="2" t="s">
        <v>67</v>
      </c>
      <c r="B96" s="2" t="s">
        <v>68</v>
      </c>
      <c r="C96" s="2" t="s">
        <v>114</v>
      </c>
      <c r="D96" s="2" t="str">
        <f>VLOOKUP(PopAgeSexRegion[[#This Row],[REGION]],MapRegion[],2,FALSE)</f>
        <v>NAM</v>
      </c>
      <c r="E96" s="2" t="s">
        <v>81</v>
      </c>
      <c r="F96" s="2" t="str">
        <f>VLOOKUP(PopAgeSexRegion[[#This Row],[VARIABLE]],MapSexAge[],2,FALSE)</f>
        <v>Female</v>
      </c>
      <c r="G96" s="2" t="str">
        <f>VLOOKUP(PopAgeSexRegion[[#This Row],[VARIABLE]],MapSexAge[],3,FALSE)</f>
        <v>5-9</v>
      </c>
      <c r="H96" s="2">
        <f ca="1">SUMIFS(INDIRECT(_xlfn.CONCAT("SSPMDER[",PopAgeSexRegion[[#This Row],[Sex]],"]")),SSPMDER[age],PopAgeSexRegion[[#This Row],[Age]])</f>
        <v>1520</v>
      </c>
      <c r="I96" s="2" t="s">
        <v>71</v>
      </c>
      <c r="J96" s="2">
        <v>10.330276</v>
      </c>
      <c r="K96" s="2">
        <v>10.9190536365974</v>
      </c>
      <c r="L96" s="2">
        <v>10.2325815939978</v>
      </c>
      <c r="M96" s="2">
        <v>10.6496010511107</v>
      </c>
      <c r="N96" s="2">
        <v>10.8730667005621</v>
      </c>
      <c r="O96" s="2">
        <v>10.9226504843892</v>
      </c>
      <c r="P96" s="2">
        <v>10.995116412899399</v>
      </c>
      <c r="Q96" s="2">
        <v>11.109398437322399</v>
      </c>
      <c r="R96" s="2">
        <v>11.134696996195601</v>
      </c>
      <c r="S96" s="2">
        <f ca="1">PopAgeSexRegion[[#This Row],[2010]]*PopAgeSexRegion[[#This Row],[MDER]]</f>
        <v>15702.01952</v>
      </c>
      <c r="T96" s="2">
        <f ca="1">PopAgeSexRegion[[#This Row],[2015]]*PopAgeSexRegion[[#This Row],[MDER]]</f>
        <v>16596.961527628049</v>
      </c>
      <c r="U96" s="2">
        <f ca="1">PopAgeSexRegion[[#This Row],[2020]]*PopAgeSexRegion[[#This Row],[MDER]]</f>
        <v>15553.524022876656</v>
      </c>
      <c r="V96" s="2">
        <f ca="1">PopAgeSexRegion[[#This Row],[2025]]*PopAgeSexRegion[[#This Row],[MDER]]</f>
        <v>16187.393597688264</v>
      </c>
      <c r="W96" s="2">
        <f ca="1">PopAgeSexRegion[[#This Row],[2030]]*PopAgeSexRegion[[#This Row],[MDER]]</f>
        <v>16527.061384854394</v>
      </c>
      <c r="X96" s="2">
        <f ca="1">PopAgeSexRegion[[#This Row],[2035]]*PopAgeSexRegion[[#This Row],[MDER]]</f>
        <v>16602.428736271584</v>
      </c>
      <c r="Y96" s="2">
        <f ca="1">PopAgeSexRegion[[#This Row],[2040]]*PopAgeSexRegion[[#This Row],[MDER]]</f>
        <v>16712.576947607085</v>
      </c>
      <c r="Z96" s="2">
        <f ca="1">PopAgeSexRegion[[#This Row],[2045]]*PopAgeSexRegion[[#This Row],[MDER]]</f>
        <v>16886.285624730048</v>
      </c>
      <c r="AA96" s="2">
        <f ca="1">PopAgeSexRegion[[#This Row],[2050]]*PopAgeSexRegion[[#This Row],[MDER]]</f>
        <v>16924.739434217314</v>
      </c>
    </row>
    <row r="97" spans="1:27" x14ac:dyDescent="0.2">
      <c r="A97" s="2" t="s">
        <v>67</v>
      </c>
      <c r="B97" s="2" t="s">
        <v>68</v>
      </c>
      <c r="C97" s="2" t="s">
        <v>114</v>
      </c>
      <c r="D97" s="2" t="str">
        <f>VLOOKUP(PopAgeSexRegion[[#This Row],[REGION]],MapRegion[],2,FALSE)</f>
        <v>NAM</v>
      </c>
      <c r="E97" s="2" t="s">
        <v>82</v>
      </c>
      <c r="F97" s="2" t="str">
        <f>VLOOKUP(PopAgeSexRegion[[#This Row],[VARIABLE]],MapSexAge[],2,FALSE)</f>
        <v>Female</v>
      </c>
      <c r="G97" s="2" t="str">
        <f>VLOOKUP(PopAgeSexRegion[[#This Row],[VARIABLE]],MapSexAge[],3,FALSE)</f>
        <v>50-54</v>
      </c>
      <c r="H97" s="2">
        <f ca="1">SUMIFS(INDIRECT(_xlfn.CONCAT("SSPMDER[",PopAgeSexRegion[[#This Row],[Sex]],"]")),SSPMDER[age],PopAgeSexRegion[[#This Row],[Age]])</f>
        <v>1840</v>
      </c>
      <c r="I97" s="2" t="s">
        <v>71</v>
      </c>
      <c r="J97" s="2">
        <v>11.450967</v>
      </c>
      <c r="K97" s="2">
        <v>11.63016277374</v>
      </c>
      <c r="L97" s="2">
        <v>10.411809266707399</v>
      </c>
      <c r="M97" s="2">
        <v>10.4577672450494</v>
      </c>
      <c r="N97" s="2">
        <v>10.4781903201151</v>
      </c>
      <c r="O97" s="2">
        <v>12.013293311006199</v>
      </c>
      <c r="P97" s="2">
        <v>12.5475670676918</v>
      </c>
      <c r="Q97" s="2">
        <v>12.5981750084231</v>
      </c>
      <c r="R97" s="2">
        <v>11.849216335256701</v>
      </c>
      <c r="S97" s="2">
        <f ca="1">PopAgeSexRegion[[#This Row],[2010]]*PopAgeSexRegion[[#This Row],[MDER]]</f>
        <v>21069.779279999999</v>
      </c>
      <c r="T97" s="2">
        <f ca="1">PopAgeSexRegion[[#This Row],[2015]]*PopAgeSexRegion[[#This Row],[MDER]]</f>
        <v>21399.4995036816</v>
      </c>
      <c r="U97" s="2">
        <f ca="1">PopAgeSexRegion[[#This Row],[2020]]*PopAgeSexRegion[[#This Row],[MDER]]</f>
        <v>19157.729050741615</v>
      </c>
      <c r="V97" s="2">
        <f ca="1">PopAgeSexRegion[[#This Row],[2025]]*PopAgeSexRegion[[#This Row],[MDER]]</f>
        <v>19242.291730890895</v>
      </c>
      <c r="W97" s="2">
        <f ca="1">PopAgeSexRegion[[#This Row],[2030]]*PopAgeSexRegion[[#This Row],[MDER]]</f>
        <v>19279.870189011785</v>
      </c>
      <c r="X97" s="2">
        <f ca="1">PopAgeSexRegion[[#This Row],[2035]]*PopAgeSexRegion[[#This Row],[MDER]]</f>
        <v>22104.459692251407</v>
      </c>
      <c r="Y97" s="2">
        <f ca="1">PopAgeSexRegion[[#This Row],[2040]]*PopAgeSexRegion[[#This Row],[MDER]]</f>
        <v>23087.523404552911</v>
      </c>
      <c r="Z97" s="2">
        <f ca="1">PopAgeSexRegion[[#This Row],[2045]]*PopAgeSexRegion[[#This Row],[MDER]]</f>
        <v>23180.642015498503</v>
      </c>
      <c r="AA97" s="2">
        <f ca="1">PopAgeSexRegion[[#This Row],[2050]]*PopAgeSexRegion[[#This Row],[MDER]]</f>
        <v>21802.558056872331</v>
      </c>
    </row>
    <row r="98" spans="1:27" x14ac:dyDescent="0.2">
      <c r="A98" s="2" t="s">
        <v>67</v>
      </c>
      <c r="B98" s="2" t="s">
        <v>68</v>
      </c>
      <c r="C98" s="2" t="s">
        <v>114</v>
      </c>
      <c r="D98" s="2" t="str">
        <f>VLOOKUP(PopAgeSexRegion[[#This Row],[REGION]],MapRegion[],2,FALSE)</f>
        <v>NAM</v>
      </c>
      <c r="E98" s="2" t="s">
        <v>83</v>
      </c>
      <c r="F98" s="2" t="str">
        <f>VLOOKUP(PopAgeSexRegion[[#This Row],[VARIABLE]],MapSexAge[],2,FALSE)</f>
        <v>Female</v>
      </c>
      <c r="G98" s="2" t="str">
        <f>VLOOKUP(PopAgeSexRegion[[#This Row],[VARIABLE]],MapSexAge[],3,FALSE)</f>
        <v>55-59</v>
      </c>
      <c r="H98" s="2">
        <f ca="1">SUMIFS(INDIRECT(_xlfn.CONCAT("SSPMDER[",PopAgeSexRegion[[#This Row],[Sex]],"]")),SSPMDER[age],PopAgeSexRegion[[#This Row],[Age]])</f>
        <v>1800</v>
      </c>
      <c r="I98" s="2" t="s">
        <v>71</v>
      </c>
      <c r="J98" s="2">
        <v>10.117476</v>
      </c>
      <c r="K98" s="2">
        <v>11.264800690285901</v>
      </c>
      <c r="L98" s="2">
        <v>11.4697541972798</v>
      </c>
      <c r="M98" s="2">
        <v>10.3085657696277</v>
      </c>
      <c r="N98" s="2">
        <v>10.3780605135175</v>
      </c>
      <c r="O98" s="2">
        <v>10.4227096778454</v>
      </c>
      <c r="P98" s="2">
        <v>11.959994710288001</v>
      </c>
      <c r="Q98" s="2">
        <v>12.512701022177801</v>
      </c>
      <c r="R98" s="2">
        <v>12.579802876136601</v>
      </c>
      <c r="S98" s="2">
        <f ca="1">PopAgeSexRegion[[#This Row],[2010]]*PopAgeSexRegion[[#This Row],[MDER]]</f>
        <v>18211.4568</v>
      </c>
      <c r="T98" s="2">
        <f ca="1">PopAgeSexRegion[[#This Row],[2015]]*PopAgeSexRegion[[#This Row],[MDER]]</f>
        <v>20276.641242514623</v>
      </c>
      <c r="U98" s="2">
        <f ca="1">PopAgeSexRegion[[#This Row],[2020]]*PopAgeSexRegion[[#This Row],[MDER]]</f>
        <v>20645.557555103638</v>
      </c>
      <c r="V98" s="2">
        <f ca="1">PopAgeSexRegion[[#This Row],[2025]]*PopAgeSexRegion[[#This Row],[MDER]]</f>
        <v>18555.41838532986</v>
      </c>
      <c r="W98" s="2">
        <f ca="1">PopAgeSexRegion[[#This Row],[2030]]*PopAgeSexRegion[[#This Row],[MDER]]</f>
        <v>18680.508924331501</v>
      </c>
      <c r="X98" s="2">
        <f ca="1">PopAgeSexRegion[[#This Row],[2035]]*PopAgeSexRegion[[#This Row],[MDER]]</f>
        <v>18760.87742012172</v>
      </c>
      <c r="Y98" s="2">
        <f ca="1">PopAgeSexRegion[[#This Row],[2040]]*PopAgeSexRegion[[#This Row],[MDER]]</f>
        <v>21527.990478518401</v>
      </c>
      <c r="Z98" s="2">
        <f ca="1">PopAgeSexRegion[[#This Row],[2045]]*PopAgeSexRegion[[#This Row],[MDER]]</f>
        <v>22522.861839920042</v>
      </c>
      <c r="AA98" s="2">
        <f ca="1">PopAgeSexRegion[[#This Row],[2050]]*PopAgeSexRegion[[#This Row],[MDER]]</f>
        <v>22643.645177045881</v>
      </c>
    </row>
    <row r="99" spans="1:27" x14ac:dyDescent="0.2">
      <c r="A99" s="2" t="s">
        <v>67</v>
      </c>
      <c r="B99" s="2" t="s">
        <v>68</v>
      </c>
      <c r="C99" s="2" t="s">
        <v>114</v>
      </c>
      <c r="D99" s="2" t="str">
        <f>VLOOKUP(PopAgeSexRegion[[#This Row],[REGION]],MapRegion[],2,FALSE)</f>
        <v>NAM</v>
      </c>
      <c r="E99" s="2" t="s">
        <v>84</v>
      </c>
      <c r="F99" s="2" t="str">
        <f>VLOOKUP(PopAgeSexRegion[[#This Row],[VARIABLE]],MapSexAge[],2,FALSE)</f>
        <v>Female</v>
      </c>
      <c r="G99" s="2" t="str">
        <f>VLOOKUP(PopAgeSexRegion[[#This Row],[VARIABLE]],MapSexAge[],3,FALSE)</f>
        <v>60-64</v>
      </c>
      <c r="H99" s="2">
        <f ca="1">SUMIFS(INDIRECT(_xlfn.CONCAT("SSPMDER[",PopAgeSexRegion[[#This Row],[Sex]],"]")),SSPMDER[age],PopAgeSexRegion[[#This Row],[Age]])</f>
        <v>1800</v>
      </c>
      <c r="I99" s="2" t="s">
        <v>71</v>
      </c>
      <c r="J99" s="2">
        <v>8.7613500000000109</v>
      </c>
      <c r="K99" s="2">
        <v>9.8380600031096002</v>
      </c>
      <c r="L99" s="2">
        <v>10.982671744861401</v>
      </c>
      <c r="M99" s="2">
        <v>11.2223488721339</v>
      </c>
      <c r="N99" s="2">
        <v>10.1264626191658</v>
      </c>
      <c r="O99" s="2">
        <v>10.2267736687691</v>
      </c>
      <c r="P99" s="2">
        <v>10.297582973434301</v>
      </c>
      <c r="Q99" s="2">
        <v>11.8377909777233</v>
      </c>
      <c r="R99" s="2">
        <v>12.4142709047936</v>
      </c>
      <c r="S99" s="2">
        <f ca="1">PopAgeSexRegion[[#This Row],[2010]]*PopAgeSexRegion[[#This Row],[MDER]]</f>
        <v>15770.43000000002</v>
      </c>
      <c r="T99" s="2">
        <f ca="1">PopAgeSexRegion[[#This Row],[2015]]*PopAgeSexRegion[[#This Row],[MDER]]</f>
        <v>17708.508005597279</v>
      </c>
      <c r="U99" s="2">
        <f ca="1">PopAgeSexRegion[[#This Row],[2020]]*PopAgeSexRegion[[#This Row],[MDER]]</f>
        <v>19768.80914075052</v>
      </c>
      <c r="V99" s="2">
        <f ca="1">PopAgeSexRegion[[#This Row],[2025]]*PopAgeSexRegion[[#This Row],[MDER]]</f>
        <v>20200.22796984102</v>
      </c>
      <c r="W99" s="2">
        <f ca="1">PopAgeSexRegion[[#This Row],[2030]]*PopAgeSexRegion[[#This Row],[MDER]]</f>
        <v>18227.632714498439</v>
      </c>
      <c r="X99" s="2">
        <f ca="1">PopAgeSexRegion[[#This Row],[2035]]*PopAgeSexRegion[[#This Row],[MDER]]</f>
        <v>18408.19260378438</v>
      </c>
      <c r="Y99" s="2">
        <f ca="1">PopAgeSexRegion[[#This Row],[2040]]*PopAgeSexRegion[[#This Row],[MDER]]</f>
        <v>18535.649352181739</v>
      </c>
      <c r="Z99" s="2">
        <f ca="1">PopAgeSexRegion[[#This Row],[2045]]*PopAgeSexRegion[[#This Row],[MDER]]</f>
        <v>21308.023759901938</v>
      </c>
      <c r="AA99" s="2">
        <f ca="1">PopAgeSexRegion[[#This Row],[2050]]*PopAgeSexRegion[[#This Row],[MDER]]</f>
        <v>22345.687628628479</v>
      </c>
    </row>
    <row r="100" spans="1:27" x14ac:dyDescent="0.2">
      <c r="A100" s="2" t="s">
        <v>67</v>
      </c>
      <c r="B100" s="2" t="s">
        <v>68</v>
      </c>
      <c r="C100" s="2" t="s">
        <v>114</v>
      </c>
      <c r="D100" s="2" t="str">
        <f>VLOOKUP(PopAgeSexRegion[[#This Row],[REGION]],MapRegion[],2,FALSE)</f>
        <v>NAM</v>
      </c>
      <c r="E100" s="2" t="s">
        <v>85</v>
      </c>
      <c r="F100" s="2" t="str">
        <f>VLOOKUP(PopAgeSexRegion[[#This Row],[VARIABLE]],MapSexAge[],2,FALSE)</f>
        <v>Female</v>
      </c>
      <c r="G100" s="2" t="str">
        <f>VLOOKUP(PopAgeSexRegion[[#This Row],[VARIABLE]],MapSexAge[],3,FALSE)</f>
        <v>65-69</v>
      </c>
      <c r="H100" s="2">
        <f ca="1">SUMIFS(INDIRECT(_xlfn.CONCAT("SSPMDER[",PopAgeSexRegion[[#This Row],[Sex]],"]")),SSPMDER[age],PopAgeSexRegion[[#This Row],[Age]])</f>
        <v>1800</v>
      </c>
      <c r="I100" s="2" t="s">
        <v>71</v>
      </c>
      <c r="J100" s="2">
        <v>6.5993459999999997</v>
      </c>
      <c r="K100" s="2">
        <v>8.3612198413861201</v>
      </c>
      <c r="L100" s="2">
        <v>9.4292838793448208</v>
      </c>
      <c r="M100" s="2">
        <v>10.5711541382459</v>
      </c>
      <c r="N100" s="2">
        <v>10.8462281164109</v>
      </c>
      <c r="O100" s="2">
        <v>9.8355201477423009</v>
      </c>
      <c r="P100" s="2">
        <v>9.9685908238447496</v>
      </c>
      <c r="Q100" s="2">
        <v>10.074367432847501</v>
      </c>
      <c r="R100" s="2">
        <v>11.617126109746801</v>
      </c>
      <c r="S100" s="2">
        <f ca="1">PopAgeSexRegion[[#This Row],[2010]]*PopAgeSexRegion[[#This Row],[MDER]]</f>
        <v>11878.8228</v>
      </c>
      <c r="T100" s="2">
        <f ca="1">PopAgeSexRegion[[#This Row],[2015]]*PopAgeSexRegion[[#This Row],[MDER]]</f>
        <v>15050.195714495016</v>
      </c>
      <c r="U100" s="2">
        <f ca="1">PopAgeSexRegion[[#This Row],[2020]]*PopAgeSexRegion[[#This Row],[MDER]]</f>
        <v>16972.710982820678</v>
      </c>
      <c r="V100" s="2">
        <f ca="1">PopAgeSexRegion[[#This Row],[2025]]*PopAgeSexRegion[[#This Row],[MDER]]</f>
        <v>19028.077448842621</v>
      </c>
      <c r="W100" s="2">
        <f ca="1">PopAgeSexRegion[[#This Row],[2030]]*PopAgeSexRegion[[#This Row],[MDER]]</f>
        <v>19523.210609539619</v>
      </c>
      <c r="X100" s="2">
        <f ca="1">PopAgeSexRegion[[#This Row],[2035]]*PopAgeSexRegion[[#This Row],[MDER]]</f>
        <v>17703.936265936143</v>
      </c>
      <c r="Y100" s="2">
        <f ca="1">PopAgeSexRegion[[#This Row],[2040]]*PopAgeSexRegion[[#This Row],[MDER]]</f>
        <v>17943.46348292055</v>
      </c>
      <c r="Z100" s="2">
        <f ca="1">PopAgeSexRegion[[#This Row],[2045]]*PopAgeSexRegion[[#This Row],[MDER]]</f>
        <v>18133.861379125501</v>
      </c>
      <c r="AA100" s="2">
        <f ca="1">PopAgeSexRegion[[#This Row],[2050]]*PopAgeSexRegion[[#This Row],[MDER]]</f>
        <v>20910.826997544242</v>
      </c>
    </row>
    <row r="101" spans="1:27" x14ac:dyDescent="0.2">
      <c r="A101" s="2" t="s">
        <v>67</v>
      </c>
      <c r="B101" s="2" t="s">
        <v>68</v>
      </c>
      <c r="C101" s="2" t="s">
        <v>114</v>
      </c>
      <c r="D101" s="2" t="str">
        <f>VLOOKUP(PopAgeSexRegion[[#This Row],[REGION]],MapRegion[],2,FALSE)</f>
        <v>NAM</v>
      </c>
      <c r="E101" s="2" t="s">
        <v>86</v>
      </c>
      <c r="F101" s="2" t="str">
        <f>VLOOKUP(PopAgeSexRegion[[#This Row],[VARIABLE]],MapSexAge[],2,FALSE)</f>
        <v>Female</v>
      </c>
      <c r="G101" s="2" t="str">
        <f>VLOOKUP(PopAgeSexRegion[[#This Row],[VARIABLE]],MapSexAge[],3,FALSE)</f>
        <v>70-74</v>
      </c>
      <c r="H101" s="2">
        <f ca="1">SUMIFS(INDIRECT(_xlfn.CONCAT("SSPMDER[",PopAgeSexRegion[[#This Row],[Sex]],"]")),SSPMDER[age],PopAgeSexRegion[[#This Row],[Age]])</f>
        <v>1800</v>
      </c>
      <c r="I101" s="2" t="s">
        <v>71</v>
      </c>
      <c r="J101" s="2">
        <v>5.0572100000000004</v>
      </c>
      <c r="K101" s="2">
        <v>6.1226309159986601</v>
      </c>
      <c r="L101" s="2">
        <v>7.8014236387016203</v>
      </c>
      <c r="M101" s="2">
        <v>8.8526073306931501</v>
      </c>
      <c r="N101" s="2">
        <v>9.9760320948618908</v>
      </c>
      <c r="O101" s="2">
        <v>10.293090479176</v>
      </c>
      <c r="P101" s="2">
        <v>9.3848727650710799</v>
      </c>
      <c r="Q101" s="2">
        <v>9.5585955655650192</v>
      </c>
      <c r="R101" s="2">
        <v>9.7103725245249404</v>
      </c>
      <c r="S101" s="2">
        <f ca="1">PopAgeSexRegion[[#This Row],[2010]]*PopAgeSexRegion[[#This Row],[MDER]]</f>
        <v>9102.978000000001</v>
      </c>
      <c r="T101" s="2">
        <f ca="1">PopAgeSexRegion[[#This Row],[2015]]*PopAgeSexRegion[[#This Row],[MDER]]</f>
        <v>11020.735648797589</v>
      </c>
      <c r="U101" s="2">
        <f ca="1">PopAgeSexRegion[[#This Row],[2020]]*PopAgeSexRegion[[#This Row],[MDER]]</f>
        <v>14042.562549662916</v>
      </c>
      <c r="V101" s="2">
        <f ca="1">PopAgeSexRegion[[#This Row],[2025]]*PopAgeSexRegion[[#This Row],[MDER]]</f>
        <v>15934.69319524767</v>
      </c>
      <c r="W101" s="2">
        <f ca="1">PopAgeSexRegion[[#This Row],[2030]]*PopAgeSexRegion[[#This Row],[MDER]]</f>
        <v>17956.857770751405</v>
      </c>
      <c r="X101" s="2">
        <f ca="1">PopAgeSexRegion[[#This Row],[2035]]*PopAgeSexRegion[[#This Row],[MDER]]</f>
        <v>18527.562862516799</v>
      </c>
      <c r="Y101" s="2">
        <f ca="1">PopAgeSexRegion[[#This Row],[2040]]*PopAgeSexRegion[[#This Row],[MDER]]</f>
        <v>16892.770977127944</v>
      </c>
      <c r="Z101" s="2">
        <f ca="1">PopAgeSexRegion[[#This Row],[2045]]*PopAgeSexRegion[[#This Row],[MDER]]</f>
        <v>17205.472018017033</v>
      </c>
      <c r="AA101" s="2">
        <f ca="1">PopAgeSexRegion[[#This Row],[2050]]*PopAgeSexRegion[[#This Row],[MDER]]</f>
        <v>17478.670544144894</v>
      </c>
    </row>
    <row r="102" spans="1:27" x14ac:dyDescent="0.2">
      <c r="A102" s="2" t="s">
        <v>67</v>
      </c>
      <c r="B102" s="2" t="s">
        <v>68</v>
      </c>
      <c r="C102" s="2" t="s">
        <v>114</v>
      </c>
      <c r="D102" s="2" t="str">
        <f>VLOOKUP(PopAgeSexRegion[[#This Row],[REGION]],MapRegion[],2,FALSE)</f>
        <v>NAM</v>
      </c>
      <c r="E102" s="2" t="s">
        <v>87</v>
      </c>
      <c r="F102" s="2" t="str">
        <f>VLOOKUP(PopAgeSexRegion[[#This Row],[VARIABLE]],MapSexAge[],2,FALSE)</f>
        <v>Female</v>
      </c>
      <c r="G102" s="2" t="str">
        <f>VLOOKUP(PopAgeSexRegion[[#This Row],[VARIABLE]],MapSexAge[],3,FALSE)</f>
        <v>75-79</v>
      </c>
      <c r="H102" s="2">
        <f ca="1">SUMIFS(INDIRECT(_xlfn.CONCAT("SSPMDER[",PopAgeSexRegion[[#This Row],[Sex]],"]")),SSPMDER[age],PopAgeSexRegion[[#This Row],[Age]])</f>
        <v>1800</v>
      </c>
      <c r="I102" s="2" t="s">
        <v>71</v>
      </c>
      <c r="J102" s="2">
        <v>4.205063</v>
      </c>
      <c r="K102" s="2">
        <v>4.44270993885024</v>
      </c>
      <c r="L102" s="2">
        <v>5.4290161049139103</v>
      </c>
      <c r="M102" s="2">
        <v>6.9858409629594496</v>
      </c>
      <c r="N102" s="2">
        <v>7.9950700904597998</v>
      </c>
      <c r="O102" s="2">
        <v>9.0840014767442003</v>
      </c>
      <c r="P102" s="2">
        <v>9.4449888345977708</v>
      </c>
      <c r="Q102" s="2">
        <v>8.6792133190985794</v>
      </c>
      <c r="R102" s="2">
        <v>8.9102289120329097</v>
      </c>
      <c r="S102" s="2">
        <f ca="1">PopAgeSexRegion[[#This Row],[2010]]*PopAgeSexRegion[[#This Row],[MDER]]</f>
        <v>7569.1134000000002</v>
      </c>
      <c r="T102" s="2">
        <f ca="1">PopAgeSexRegion[[#This Row],[2015]]*PopAgeSexRegion[[#This Row],[MDER]]</f>
        <v>7996.8778899304316</v>
      </c>
      <c r="U102" s="2">
        <f ca="1">PopAgeSexRegion[[#This Row],[2020]]*PopAgeSexRegion[[#This Row],[MDER]]</f>
        <v>9772.2289888450377</v>
      </c>
      <c r="V102" s="2">
        <f ca="1">PopAgeSexRegion[[#This Row],[2025]]*PopAgeSexRegion[[#This Row],[MDER]]</f>
        <v>12574.513733327009</v>
      </c>
      <c r="W102" s="2">
        <f ca="1">PopAgeSexRegion[[#This Row],[2030]]*PopAgeSexRegion[[#This Row],[MDER]]</f>
        <v>14391.126162827639</v>
      </c>
      <c r="X102" s="2">
        <f ca="1">PopAgeSexRegion[[#This Row],[2035]]*PopAgeSexRegion[[#This Row],[MDER]]</f>
        <v>16351.20265813956</v>
      </c>
      <c r="Y102" s="2">
        <f ca="1">PopAgeSexRegion[[#This Row],[2040]]*PopAgeSexRegion[[#This Row],[MDER]]</f>
        <v>17000.979902275987</v>
      </c>
      <c r="Z102" s="2">
        <f ca="1">PopAgeSexRegion[[#This Row],[2045]]*PopAgeSexRegion[[#This Row],[MDER]]</f>
        <v>15622.583974377443</v>
      </c>
      <c r="AA102" s="2">
        <f ca="1">PopAgeSexRegion[[#This Row],[2050]]*PopAgeSexRegion[[#This Row],[MDER]]</f>
        <v>16038.412041659238</v>
      </c>
    </row>
    <row r="103" spans="1:27" x14ac:dyDescent="0.2">
      <c r="A103" s="2" t="s">
        <v>67</v>
      </c>
      <c r="B103" s="2" t="s">
        <v>68</v>
      </c>
      <c r="C103" s="2" t="s">
        <v>114</v>
      </c>
      <c r="D103" s="2" t="str">
        <f>VLOOKUP(PopAgeSexRegion[[#This Row],[REGION]],MapRegion[],2,FALSE)</f>
        <v>NAM</v>
      </c>
      <c r="E103" s="2" t="s">
        <v>88</v>
      </c>
      <c r="F103" s="2" t="str">
        <f>VLOOKUP(PopAgeSexRegion[[#This Row],[VARIABLE]],MapSexAge[],2,FALSE)</f>
        <v>Female</v>
      </c>
      <c r="G103" s="2" t="str">
        <f>VLOOKUP(PopAgeSexRegion[[#This Row],[VARIABLE]],MapSexAge[],3,FALSE)</f>
        <v>80-84</v>
      </c>
      <c r="H103" s="2">
        <f ca="1">SUMIFS(INDIRECT(_xlfn.CONCAT("SSPMDER[",PopAgeSexRegion[[#This Row],[Sex]],"]")),SSPMDER[age],PopAgeSexRegion[[#This Row],[Age]])</f>
        <v>1800</v>
      </c>
      <c r="I103" s="2" t="s">
        <v>71</v>
      </c>
      <c r="J103" s="2">
        <v>3.7633000000000001</v>
      </c>
      <c r="K103" s="2">
        <v>3.37213818102718</v>
      </c>
      <c r="L103" s="2">
        <v>3.6119384398907002</v>
      </c>
      <c r="M103" s="2">
        <v>4.4817570762965202</v>
      </c>
      <c r="N103" s="2">
        <v>5.8491868871039001</v>
      </c>
      <c r="O103" s="2">
        <v>6.78410379220142</v>
      </c>
      <c r="P103" s="2">
        <v>7.80285513368975</v>
      </c>
      <c r="Q103" s="2">
        <v>8.2121770541454495</v>
      </c>
      <c r="R103" s="2">
        <v>7.64613041404737</v>
      </c>
      <c r="S103" s="2">
        <f ca="1">PopAgeSexRegion[[#This Row],[2010]]*PopAgeSexRegion[[#This Row],[MDER]]</f>
        <v>6773.9400000000005</v>
      </c>
      <c r="T103" s="2">
        <f ca="1">PopAgeSexRegion[[#This Row],[2015]]*PopAgeSexRegion[[#This Row],[MDER]]</f>
        <v>6069.848725848924</v>
      </c>
      <c r="U103" s="2">
        <f ca="1">PopAgeSexRegion[[#This Row],[2020]]*PopAgeSexRegion[[#This Row],[MDER]]</f>
        <v>6501.4891918032599</v>
      </c>
      <c r="V103" s="2">
        <f ca="1">PopAgeSexRegion[[#This Row],[2025]]*PopAgeSexRegion[[#This Row],[MDER]]</f>
        <v>8067.162737333736</v>
      </c>
      <c r="W103" s="2">
        <f ca="1">PopAgeSexRegion[[#This Row],[2030]]*PopAgeSexRegion[[#This Row],[MDER]]</f>
        <v>10528.53639678702</v>
      </c>
      <c r="X103" s="2">
        <f ca="1">PopAgeSexRegion[[#This Row],[2035]]*PopAgeSexRegion[[#This Row],[MDER]]</f>
        <v>12211.386825962556</v>
      </c>
      <c r="Y103" s="2">
        <f ca="1">PopAgeSexRegion[[#This Row],[2040]]*PopAgeSexRegion[[#This Row],[MDER]]</f>
        <v>14045.139240641551</v>
      </c>
      <c r="Z103" s="2">
        <f ca="1">PopAgeSexRegion[[#This Row],[2045]]*PopAgeSexRegion[[#This Row],[MDER]]</f>
        <v>14781.91869746181</v>
      </c>
      <c r="AA103" s="2">
        <f ca="1">PopAgeSexRegion[[#This Row],[2050]]*PopAgeSexRegion[[#This Row],[MDER]]</f>
        <v>13763.034745285266</v>
      </c>
    </row>
    <row r="104" spans="1:27" x14ac:dyDescent="0.2">
      <c r="A104" s="2" t="s">
        <v>67</v>
      </c>
      <c r="B104" s="2" t="s">
        <v>68</v>
      </c>
      <c r="C104" s="2" t="s">
        <v>114</v>
      </c>
      <c r="D104" s="2" t="str">
        <f>VLOOKUP(PopAgeSexRegion[[#This Row],[REGION]],MapRegion[],2,FALSE)</f>
        <v>NAM</v>
      </c>
      <c r="E104" s="2" t="s">
        <v>89</v>
      </c>
      <c r="F104" s="2" t="str">
        <f>VLOOKUP(PopAgeSexRegion[[#This Row],[VARIABLE]],MapSexAge[],2,FALSE)</f>
        <v>Female</v>
      </c>
      <c r="G104" s="2" t="str">
        <f>VLOOKUP(PopAgeSexRegion[[#This Row],[VARIABLE]],MapSexAge[],3,FALSE)</f>
        <v>85-89</v>
      </c>
      <c r="H104" s="2">
        <f ca="1">SUMIFS(INDIRECT(_xlfn.CONCAT("SSPMDER[",PopAgeSexRegion[[#This Row],[Sex]],"]")),SSPMDER[age],PopAgeSexRegion[[#This Row],[Age]])</f>
        <v>1800</v>
      </c>
      <c r="I104" s="2" t="s">
        <v>71</v>
      </c>
      <c r="J104" s="2">
        <v>2.4705400000000002</v>
      </c>
      <c r="K104" s="2">
        <v>2.6033887457330298</v>
      </c>
      <c r="L104" s="2">
        <v>2.3785754365892999</v>
      </c>
      <c r="M104" s="2">
        <v>2.6033102914817601</v>
      </c>
      <c r="N104" s="2">
        <v>3.3006030847955801</v>
      </c>
      <c r="O104" s="2">
        <v>4.3981418856237502</v>
      </c>
      <c r="P104" s="2">
        <v>5.2041760228788503</v>
      </c>
      <c r="Q104" s="2">
        <v>6.0983176628608904</v>
      </c>
      <c r="R104" s="2">
        <v>6.5478603770588499</v>
      </c>
      <c r="S104" s="2">
        <f ca="1">PopAgeSexRegion[[#This Row],[2010]]*PopAgeSexRegion[[#This Row],[MDER]]</f>
        <v>4446.9720000000007</v>
      </c>
      <c r="T104" s="2">
        <f ca="1">PopAgeSexRegion[[#This Row],[2015]]*PopAgeSexRegion[[#This Row],[MDER]]</f>
        <v>4686.099742319454</v>
      </c>
      <c r="U104" s="2">
        <f ca="1">PopAgeSexRegion[[#This Row],[2020]]*PopAgeSexRegion[[#This Row],[MDER]]</f>
        <v>4281.43578586074</v>
      </c>
      <c r="V104" s="2">
        <f ca="1">PopAgeSexRegion[[#This Row],[2025]]*PopAgeSexRegion[[#This Row],[MDER]]</f>
        <v>4685.9585246671677</v>
      </c>
      <c r="W104" s="2">
        <f ca="1">PopAgeSexRegion[[#This Row],[2030]]*PopAgeSexRegion[[#This Row],[MDER]]</f>
        <v>5941.0855526320438</v>
      </c>
      <c r="X104" s="2">
        <f ca="1">PopAgeSexRegion[[#This Row],[2035]]*PopAgeSexRegion[[#This Row],[MDER]]</f>
        <v>7916.6553941227503</v>
      </c>
      <c r="Y104" s="2">
        <f ca="1">PopAgeSexRegion[[#This Row],[2040]]*PopAgeSexRegion[[#This Row],[MDER]]</f>
        <v>9367.5168411819304</v>
      </c>
      <c r="Z104" s="2">
        <f ca="1">PopAgeSexRegion[[#This Row],[2045]]*PopAgeSexRegion[[#This Row],[MDER]]</f>
        <v>10976.971793149603</v>
      </c>
      <c r="AA104" s="2">
        <f ca="1">PopAgeSexRegion[[#This Row],[2050]]*PopAgeSexRegion[[#This Row],[MDER]]</f>
        <v>11786.148678705929</v>
      </c>
    </row>
    <row r="105" spans="1:27" x14ac:dyDescent="0.2">
      <c r="A105" s="2" t="s">
        <v>67</v>
      </c>
      <c r="B105" s="2" t="s">
        <v>68</v>
      </c>
      <c r="C105" s="2" t="s">
        <v>114</v>
      </c>
      <c r="D105" s="2" t="str">
        <f>VLOOKUP(PopAgeSexRegion[[#This Row],[REGION]],MapRegion[],2,FALSE)</f>
        <v>NAM</v>
      </c>
      <c r="E105" s="2" t="s">
        <v>90</v>
      </c>
      <c r="F105" s="2" t="str">
        <f>VLOOKUP(PopAgeSexRegion[[#This Row],[VARIABLE]],MapSexAge[],2,FALSE)</f>
        <v>Female</v>
      </c>
      <c r="G105" s="2" t="str">
        <f>VLOOKUP(PopAgeSexRegion[[#This Row],[VARIABLE]],MapSexAge[],3,FALSE)</f>
        <v>90-94</v>
      </c>
      <c r="H105" s="2">
        <f ca="1">SUMIFS(INDIRECT(_xlfn.CONCAT("SSPMDER[",PopAgeSexRegion[[#This Row],[Sex]],"]")),SSPMDER[age],PopAgeSexRegion[[#This Row],[Age]])</f>
        <v>1800</v>
      </c>
      <c r="I105" s="2" t="s">
        <v>71</v>
      </c>
      <c r="J105" s="2">
        <v>1.109677</v>
      </c>
      <c r="K105" s="2">
        <v>1.3577951796647001</v>
      </c>
      <c r="L105" s="2">
        <v>1.46886594041027</v>
      </c>
      <c r="M105" s="2">
        <v>1.38089029484857</v>
      </c>
      <c r="N105" s="2">
        <v>1.5574902677320801</v>
      </c>
      <c r="O105" s="2">
        <v>2.0321679898904099</v>
      </c>
      <c r="P105" s="2">
        <v>2.79351150521348</v>
      </c>
      <c r="Q105" s="2">
        <v>3.4007079413920298</v>
      </c>
      <c r="R105" s="2">
        <v>4.1044485393649897</v>
      </c>
      <c r="S105" s="2">
        <f ca="1">PopAgeSexRegion[[#This Row],[2010]]*PopAgeSexRegion[[#This Row],[MDER]]</f>
        <v>1997.4186</v>
      </c>
      <c r="T105" s="2">
        <f ca="1">PopAgeSexRegion[[#This Row],[2015]]*PopAgeSexRegion[[#This Row],[MDER]]</f>
        <v>2444.0313233964603</v>
      </c>
      <c r="U105" s="2">
        <f ca="1">PopAgeSexRegion[[#This Row],[2020]]*PopAgeSexRegion[[#This Row],[MDER]]</f>
        <v>2643.9586927384858</v>
      </c>
      <c r="V105" s="2">
        <f ca="1">PopAgeSexRegion[[#This Row],[2025]]*PopAgeSexRegion[[#This Row],[MDER]]</f>
        <v>2485.6025307274258</v>
      </c>
      <c r="W105" s="2">
        <f ca="1">PopAgeSexRegion[[#This Row],[2030]]*PopAgeSexRegion[[#This Row],[MDER]]</f>
        <v>2803.4824819177443</v>
      </c>
      <c r="X105" s="2">
        <f ca="1">PopAgeSexRegion[[#This Row],[2035]]*PopAgeSexRegion[[#This Row],[MDER]]</f>
        <v>3657.9023818027376</v>
      </c>
      <c r="Y105" s="2">
        <f ca="1">PopAgeSexRegion[[#This Row],[2040]]*PopAgeSexRegion[[#This Row],[MDER]]</f>
        <v>5028.3207093842639</v>
      </c>
      <c r="Z105" s="2">
        <f ca="1">PopAgeSexRegion[[#This Row],[2045]]*PopAgeSexRegion[[#This Row],[MDER]]</f>
        <v>6121.2742945056534</v>
      </c>
      <c r="AA105" s="2">
        <f ca="1">PopAgeSexRegion[[#This Row],[2050]]*PopAgeSexRegion[[#This Row],[MDER]]</f>
        <v>7388.0073708569817</v>
      </c>
    </row>
    <row r="106" spans="1:27" x14ac:dyDescent="0.2">
      <c r="A106" s="2" t="s">
        <v>67</v>
      </c>
      <c r="B106" s="2" t="s">
        <v>68</v>
      </c>
      <c r="C106" s="2" t="s">
        <v>114</v>
      </c>
      <c r="D106" s="2" t="str">
        <f>VLOOKUP(PopAgeSexRegion[[#This Row],[REGION]],MapRegion[],2,FALSE)</f>
        <v>NAM</v>
      </c>
      <c r="E106" s="2" t="s">
        <v>91</v>
      </c>
      <c r="F106" s="2" t="str">
        <f>VLOOKUP(PopAgeSexRegion[[#This Row],[VARIABLE]],MapSexAge[],2,FALSE)</f>
        <v>Female</v>
      </c>
      <c r="G106" s="2" t="str">
        <f>VLOOKUP(PopAgeSexRegion[[#This Row],[VARIABLE]],MapSexAge[],3,FALSE)</f>
        <v>95-99</v>
      </c>
      <c r="H106" s="2">
        <f ca="1">SUMIFS(INDIRECT(_xlfn.CONCAT("SSPMDER[",PopAgeSexRegion[[#This Row],[Sex]],"]")),SSPMDER[age],PopAgeSexRegion[[#This Row],[Age]])</f>
        <v>1800</v>
      </c>
      <c r="I106" s="2" t="s">
        <v>71</v>
      </c>
      <c r="J106" s="2">
        <v>0.30149300000000001</v>
      </c>
      <c r="K106" s="2">
        <v>0.434101231971804</v>
      </c>
      <c r="L106" s="2">
        <v>0.54960933438189497</v>
      </c>
      <c r="M106" s="2">
        <v>0.61488142244740396</v>
      </c>
      <c r="N106" s="2">
        <v>0.60171220270454295</v>
      </c>
      <c r="O106" s="2">
        <v>0.70282334027584803</v>
      </c>
      <c r="P106" s="2">
        <v>0.95777716366846899</v>
      </c>
      <c r="Q106" s="2">
        <v>1.3694679387622299</v>
      </c>
      <c r="R106" s="2">
        <v>1.73833887809055</v>
      </c>
      <c r="S106" s="2">
        <f ca="1">PopAgeSexRegion[[#This Row],[2010]]*PopAgeSexRegion[[#This Row],[MDER]]</f>
        <v>542.68740000000003</v>
      </c>
      <c r="T106" s="2">
        <f ca="1">PopAgeSexRegion[[#This Row],[2015]]*PopAgeSexRegion[[#This Row],[MDER]]</f>
        <v>781.38221754924723</v>
      </c>
      <c r="U106" s="2">
        <f ca="1">PopAgeSexRegion[[#This Row],[2020]]*PopAgeSexRegion[[#This Row],[MDER]]</f>
        <v>989.29680188741099</v>
      </c>
      <c r="V106" s="2">
        <f ca="1">PopAgeSexRegion[[#This Row],[2025]]*PopAgeSexRegion[[#This Row],[MDER]]</f>
        <v>1106.7865604053272</v>
      </c>
      <c r="W106" s="2">
        <f ca="1">PopAgeSexRegion[[#This Row],[2030]]*PopAgeSexRegion[[#This Row],[MDER]]</f>
        <v>1083.0819648681772</v>
      </c>
      <c r="X106" s="2">
        <f ca="1">PopAgeSexRegion[[#This Row],[2035]]*PopAgeSexRegion[[#This Row],[MDER]]</f>
        <v>1265.0820124965264</v>
      </c>
      <c r="Y106" s="2">
        <f ca="1">PopAgeSexRegion[[#This Row],[2040]]*PopAgeSexRegion[[#This Row],[MDER]]</f>
        <v>1723.9988946032443</v>
      </c>
      <c r="Z106" s="2">
        <f ca="1">PopAgeSexRegion[[#This Row],[2045]]*PopAgeSexRegion[[#This Row],[MDER]]</f>
        <v>2465.0422897720141</v>
      </c>
      <c r="AA106" s="2">
        <f ca="1">PopAgeSexRegion[[#This Row],[2050]]*PopAgeSexRegion[[#This Row],[MDER]]</f>
        <v>3129.0099805629898</v>
      </c>
    </row>
    <row r="107" spans="1:27" x14ac:dyDescent="0.2">
      <c r="A107" s="2" t="s">
        <v>67</v>
      </c>
      <c r="B107" s="2" t="s">
        <v>68</v>
      </c>
      <c r="C107" s="2" t="s">
        <v>114</v>
      </c>
      <c r="D107" s="2" t="str">
        <f>VLOOKUP(PopAgeSexRegion[[#This Row],[REGION]],MapRegion[],2,FALSE)</f>
        <v>NAM</v>
      </c>
      <c r="E107" s="2" t="s">
        <v>92</v>
      </c>
      <c r="F107" s="2" t="str">
        <f>VLOOKUP(PopAgeSexRegion[[#This Row],[VARIABLE]],MapSexAge[],2,FALSE)</f>
        <v>Male</v>
      </c>
      <c r="G107" s="2" t="str">
        <f>VLOOKUP(PopAgeSexRegion[[#This Row],[VARIABLE]],MapSexAge[],3,FALSE)</f>
        <v>0-4</v>
      </c>
      <c r="H107" s="2">
        <f ca="1">SUMIFS(INDIRECT(_xlfn.CONCAT("SSPMDER[",PopAgeSexRegion[[#This Row],[Sex]],"]")),SSPMDER[age],PopAgeSexRegion[[#This Row],[Age]])</f>
        <v>1040</v>
      </c>
      <c r="I107" s="2" t="s">
        <v>71</v>
      </c>
      <c r="J107" s="2">
        <v>11.199954999999999</v>
      </c>
      <c r="K107" s="2">
        <v>10.5008992728023</v>
      </c>
      <c r="L107" s="2">
        <v>10.952570075228</v>
      </c>
      <c r="M107" s="2">
        <v>11.201863696793501</v>
      </c>
      <c r="N107" s="2">
        <v>11.2664447759125</v>
      </c>
      <c r="O107" s="2">
        <v>11.3497256480342</v>
      </c>
      <c r="P107" s="2">
        <v>11.4755193158502</v>
      </c>
      <c r="Q107" s="2">
        <v>11.507228651597799</v>
      </c>
      <c r="R107" s="2">
        <v>11.5231174632784</v>
      </c>
      <c r="S107" s="2">
        <f ca="1">PopAgeSexRegion[[#This Row],[2010]]*PopAgeSexRegion[[#This Row],[MDER]]</f>
        <v>11647.9532</v>
      </c>
      <c r="T107" s="2">
        <f ca="1">PopAgeSexRegion[[#This Row],[2015]]*PopAgeSexRegion[[#This Row],[MDER]]</f>
        <v>10920.935243714392</v>
      </c>
      <c r="U107" s="2">
        <f ca="1">PopAgeSexRegion[[#This Row],[2020]]*PopAgeSexRegion[[#This Row],[MDER]]</f>
        <v>11390.672878237119</v>
      </c>
      <c r="V107" s="2">
        <f ca="1">PopAgeSexRegion[[#This Row],[2025]]*PopAgeSexRegion[[#This Row],[MDER]]</f>
        <v>11649.93824466524</v>
      </c>
      <c r="W107" s="2">
        <f ca="1">PopAgeSexRegion[[#This Row],[2030]]*PopAgeSexRegion[[#This Row],[MDER]]</f>
        <v>11717.102566949001</v>
      </c>
      <c r="X107" s="2">
        <f ca="1">PopAgeSexRegion[[#This Row],[2035]]*PopAgeSexRegion[[#This Row],[MDER]]</f>
        <v>11803.714673955568</v>
      </c>
      <c r="Y107" s="2">
        <f ca="1">PopAgeSexRegion[[#This Row],[2040]]*PopAgeSexRegion[[#This Row],[MDER]]</f>
        <v>11934.540088484207</v>
      </c>
      <c r="Z107" s="2">
        <f ca="1">PopAgeSexRegion[[#This Row],[2045]]*PopAgeSexRegion[[#This Row],[MDER]]</f>
        <v>11967.517797661711</v>
      </c>
      <c r="AA107" s="2">
        <f ca="1">PopAgeSexRegion[[#This Row],[2050]]*PopAgeSexRegion[[#This Row],[MDER]]</f>
        <v>11984.042161809535</v>
      </c>
    </row>
    <row r="108" spans="1:27" x14ac:dyDescent="0.2">
      <c r="A108" s="2" t="s">
        <v>67</v>
      </c>
      <c r="B108" s="2" t="s">
        <v>68</v>
      </c>
      <c r="C108" s="2" t="s">
        <v>114</v>
      </c>
      <c r="D108" s="2" t="str">
        <f>VLOOKUP(PopAgeSexRegion[[#This Row],[REGION]],MapRegion[],2,FALSE)</f>
        <v>NAM</v>
      </c>
      <c r="E108" s="2" t="s">
        <v>93</v>
      </c>
      <c r="F108" s="2" t="str">
        <f>VLOOKUP(PopAgeSexRegion[[#This Row],[VARIABLE]],MapSexAge[],2,FALSE)</f>
        <v>Male</v>
      </c>
      <c r="G108" s="2" t="str">
        <f>VLOOKUP(PopAgeSexRegion[[#This Row],[VARIABLE]],MapSexAge[],3,FALSE)</f>
        <v>10-14</v>
      </c>
      <c r="H108" s="2">
        <f ca="1">SUMIFS(INDIRECT(_xlfn.CONCAT("SSPMDER[",PopAgeSexRegion[[#This Row],[Sex]],"]")),SSPMDER[age],PopAgeSexRegion[[#This Row],[Age]])</f>
        <v>2120</v>
      </c>
      <c r="I108" s="2" t="s">
        <v>71</v>
      </c>
      <c r="J108" s="2">
        <v>10.277628999999999</v>
      </c>
      <c r="K108" s="2">
        <v>10.920599723556901</v>
      </c>
      <c r="L108" s="2">
        <v>11.516673233289399</v>
      </c>
      <c r="M108" s="2">
        <v>10.836855221877199</v>
      </c>
      <c r="N108" s="2">
        <v>11.270777971358999</v>
      </c>
      <c r="O108" s="2">
        <v>11.499624605416001</v>
      </c>
      <c r="P108" s="2">
        <v>11.5463542246682</v>
      </c>
      <c r="Q108" s="2">
        <v>11.618397171801901</v>
      </c>
      <c r="R108" s="2">
        <v>11.735293627480299</v>
      </c>
      <c r="S108" s="2">
        <f ca="1">PopAgeSexRegion[[#This Row],[2010]]*PopAgeSexRegion[[#This Row],[MDER]]</f>
        <v>21788.573479999999</v>
      </c>
      <c r="T108" s="2">
        <f ca="1">PopAgeSexRegion[[#This Row],[2015]]*PopAgeSexRegion[[#This Row],[MDER]]</f>
        <v>23151.671413940629</v>
      </c>
      <c r="U108" s="2">
        <f ca="1">PopAgeSexRegion[[#This Row],[2020]]*PopAgeSexRegion[[#This Row],[MDER]]</f>
        <v>24415.347254573528</v>
      </c>
      <c r="V108" s="2">
        <f ca="1">PopAgeSexRegion[[#This Row],[2025]]*PopAgeSexRegion[[#This Row],[MDER]]</f>
        <v>22974.133070379663</v>
      </c>
      <c r="W108" s="2">
        <f ca="1">PopAgeSexRegion[[#This Row],[2030]]*PopAgeSexRegion[[#This Row],[MDER]]</f>
        <v>23894.04929928108</v>
      </c>
      <c r="X108" s="2">
        <f ca="1">PopAgeSexRegion[[#This Row],[2035]]*PopAgeSexRegion[[#This Row],[MDER]]</f>
        <v>24379.204163481922</v>
      </c>
      <c r="Y108" s="2">
        <f ca="1">PopAgeSexRegion[[#This Row],[2040]]*PopAgeSexRegion[[#This Row],[MDER]]</f>
        <v>24478.270956296583</v>
      </c>
      <c r="Z108" s="2">
        <f ca="1">PopAgeSexRegion[[#This Row],[2045]]*PopAgeSexRegion[[#This Row],[MDER]]</f>
        <v>24631.00200422003</v>
      </c>
      <c r="AA108" s="2">
        <f ca="1">PopAgeSexRegion[[#This Row],[2050]]*PopAgeSexRegion[[#This Row],[MDER]]</f>
        <v>24878.822490258233</v>
      </c>
    </row>
    <row r="109" spans="1:27" x14ac:dyDescent="0.2">
      <c r="A109" s="2" t="s">
        <v>67</v>
      </c>
      <c r="B109" s="2" t="s">
        <v>68</v>
      </c>
      <c r="C109" s="2" t="s">
        <v>114</v>
      </c>
      <c r="D109" s="2" t="str">
        <f>VLOOKUP(PopAgeSexRegion[[#This Row],[REGION]],MapRegion[],2,FALSE)</f>
        <v>NAM</v>
      </c>
      <c r="E109" s="2" t="s">
        <v>94</v>
      </c>
      <c r="F109" s="2" t="str">
        <f>VLOOKUP(PopAgeSexRegion[[#This Row],[VARIABLE]],MapSexAge[],2,FALSE)</f>
        <v>Male</v>
      </c>
      <c r="G109" s="2" t="str">
        <f>VLOOKUP(PopAgeSexRegion[[#This Row],[VARIABLE]],MapSexAge[],3,FALSE)</f>
        <v>100p</v>
      </c>
      <c r="H109" s="2">
        <f ca="1">SUMIFS(INDIRECT(_xlfn.CONCAT("SSPMDER[",PopAgeSexRegion[[#This Row],[Sex]],"]")),SSPMDER[age],PopAgeSexRegion[[#This Row],[Age]])</f>
        <v>2200</v>
      </c>
      <c r="I109" s="2" t="s">
        <v>71</v>
      </c>
      <c r="J109" s="2">
        <v>9.3950000000000006E-3</v>
      </c>
      <c r="K109" s="2">
        <v>1.8663768744257202E-2</v>
      </c>
      <c r="L109" s="2">
        <v>3.30969813759069E-2</v>
      </c>
      <c r="M109" s="2">
        <v>4.8639336758650398E-2</v>
      </c>
      <c r="N109" s="2">
        <v>5.9797073883118702E-2</v>
      </c>
      <c r="O109" s="2">
        <v>6.8880436166803102E-2</v>
      </c>
      <c r="P109" s="2">
        <v>8.8064831354455905E-2</v>
      </c>
      <c r="Q109" s="2">
        <v>0.12713853572067699</v>
      </c>
      <c r="R109" s="2">
        <v>0.196943931867849</v>
      </c>
      <c r="S109" s="2">
        <f ca="1">PopAgeSexRegion[[#This Row],[2010]]*PopAgeSexRegion[[#This Row],[MDER]]</f>
        <v>20.669</v>
      </c>
      <c r="T109" s="2">
        <f ca="1">PopAgeSexRegion[[#This Row],[2015]]*PopAgeSexRegion[[#This Row],[MDER]]</f>
        <v>41.060291237365846</v>
      </c>
      <c r="U109" s="2">
        <f ca="1">PopAgeSexRegion[[#This Row],[2020]]*PopAgeSexRegion[[#This Row],[MDER]]</f>
        <v>72.813359026995187</v>
      </c>
      <c r="V109" s="2">
        <f ca="1">PopAgeSexRegion[[#This Row],[2025]]*PopAgeSexRegion[[#This Row],[MDER]]</f>
        <v>107.00654086903087</v>
      </c>
      <c r="W109" s="2">
        <f ca="1">PopAgeSexRegion[[#This Row],[2030]]*PopAgeSexRegion[[#This Row],[MDER]]</f>
        <v>131.55356254286116</v>
      </c>
      <c r="X109" s="2">
        <f ca="1">PopAgeSexRegion[[#This Row],[2035]]*PopAgeSexRegion[[#This Row],[MDER]]</f>
        <v>151.53695956696683</v>
      </c>
      <c r="Y109" s="2">
        <f ca="1">PopAgeSexRegion[[#This Row],[2040]]*PopAgeSexRegion[[#This Row],[MDER]]</f>
        <v>193.74262897980299</v>
      </c>
      <c r="Z109" s="2">
        <f ca="1">PopAgeSexRegion[[#This Row],[2045]]*PopAgeSexRegion[[#This Row],[MDER]]</f>
        <v>279.70477858548935</v>
      </c>
      <c r="AA109" s="2">
        <f ca="1">PopAgeSexRegion[[#This Row],[2050]]*PopAgeSexRegion[[#This Row],[MDER]]</f>
        <v>433.27665010926779</v>
      </c>
    </row>
    <row r="110" spans="1:27" x14ac:dyDescent="0.2">
      <c r="A110" s="2" t="s">
        <v>67</v>
      </c>
      <c r="B110" s="2" t="s">
        <v>68</v>
      </c>
      <c r="C110" s="2" t="s">
        <v>114</v>
      </c>
      <c r="D110" s="2" t="str">
        <f>VLOOKUP(PopAgeSexRegion[[#This Row],[REGION]],MapRegion[],2,FALSE)</f>
        <v>NAM</v>
      </c>
      <c r="E110" s="2" t="s">
        <v>95</v>
      </c>
      <c r="F110" s="2" t="str">
        <f>VLOOKUP(PopAgeSexRegion[[#This Row],[VARIABLE]],MapSexAge[],2,FALSE)</f>
        <v>Male</v>
      </c>
      <c r="G110" s="2" t="str">
        <f>VLOOKUP(PopAgeSexRegion[[#This Row],[VARIABLE]],MapSexAge[],3,FALSE)</f>
        <v>15-19</v>
      </c>
      <c r="H110" s="2">
        <f ca="1">SUMIFS(INDIRECT(_xlfn.CONCAT("SSPMDER[",PopAgeSexRegion[[#This Row],[Sex]],"]")),SSPMDER[age],PopAgeSexRegion[[#This Row],[Age]])</f>
        <v>2760</v>
      </c>
      <c r="I110" s="2" t="s">
        <v>71</v>
      </c>
      <c r="J110" s="2">
        <v>11.270744000000001</v>
      </c>
      <c r="K110" s="2">
        <v>10.3273188336809</v>
      </c>
      <c r="L110" s="2">
        <v>10.968118650063801</v>
      </c>
      <c r="M110" s="2">
        <v>11.5666734985269</v>
      </c>
      <c r="N110" s="2">
        <v>10.8939353051152</v>
      </c>
      <c r="O110" s="2">
        <v>11.3259898593787</v>
      </c>
      <c r="P110" s="2">
        <v>11.5528375534996</v>
      </c>
      <c r="Q110" s="2">
        <v>11.5979596117876</v>
      </c>
      <c r="R110" s="2">
        <v>11.669777930405299</v>
      </c>
      <c r="S110" s="2">
        <f ca="1">PopAgeSexRegion[[#This Row],[2010]]*PopAgeSexRegion[[#This Row],[MDER]]</f>
        <v>31107.25344</v>
      </c>
      <c r="T110" s="2">
        <f ca="1">PopAgeSexRegion[[#This Row],[2015]]*PopAgeSexRegion[[#This Row],[MDER]]</f>
        <v>28503.399980959286</v>
      </c>
      <c r="U110" s="2">
        <f ca="1">PopAgeSexRegion[[#This Row],[2020]]*PopAgeSexRegion[[#This Row],[MDER]]</f>
        <v>30272.007474176091</v>
      </c>
      <c r="V110" s="2">
        <f ca="1">PopAgeSexRegion[[#This Row],[2025]]*PopAgeSexRegion[[#This Row],[MDER]]</f>
        <v>31924.018855934242</v>
      </c>
      <c r="W110" s="2">
        <f ca="1">PopAgeSexRegion[[#This Row],[2030]]*PopAgeSexRegion[[#This Row],[MDER]]</f>
        <v>30067.26144211795</v>
      </c>
      <c r="X110" s="2">
        <f ca="1">PopAgeSexRegion[[#This Row],[2035]]*PopAgeSexRegion[[#This Row],[MDER]]</f>
        <v>31259.732011885211</v>
      </c>
      <c r="Y110" s="2">
        <f ca="1">PopAgeSexRegion[[#This Row],[2040]]*PopAgeSexRegion[[#This Row],[MDER]]</f>
        <v>31885.831647658895</v>
      </c>
      <c r="Z110" s="2">
        <f ca="1">PopAgeSexRegion[[#This Row],[2045]]*PopAgeSexRegion[[#This Row],[MDER]]</f>
        <v>32010.368528533774</v>
      </c>
      <c r="AA110" s="2">
        <f ca="1">PopAgeSexRegion[[#This Row],[2050]]*PopAgeSexRegion[[#This Row],[MDER]]</f>
        <v>32208.587087918626</v>
      </c>
    </row>
    <row r="111" spans="1:27" x14ac:dyDescent="0.2">
      <c r="A111" s="2" t="s">
        <v>67</v>
      </c>
      <c r="B111" s="2" t="s">
        <v>68</v>
      </c>
      <c r="C111" s="2" t="s">
        <v>114</v>
      </c>
      <c r="D111" s="2" t="str">
        <f>VLOOKUP(PopAgeSexRegion[[#This Row],[REGION]],MapRegion[],2,FALSE)</f>
        <v>NAM</v>
      </c>
      <c r="E111" s="2" t="s">
        <v>96</v>
      </c>
      <c r="F111" s="2" t="str">
        <f>VLOOKUP(PopAgeSexRegion[[#This Row],[VARIABLE]],MapSexAge[],2,FALSE)</f>
        <v>Male</v>
      </c>
      <c r="G111" s="2" t="str">
        <f>VLOOKUP(PopAgeSexRegion[[#This Row],[VARIABLE]],MapSexAge[],3,FALSE)</f>
        <v>20-24</v>
      </c>
      <c r="H111" s="2">
        <f ca="1">SUMIFS(INDIRECT(_xlfn.CONCAT("SSPMDER[",PopAgeSexRegion[[#This Row],[Sex]],"]")),SSPMDER[age],PopAgeSexRegion[[#This Row],[Age]])</f>
        <v>2800</v>
      </c>
      <c r="I111" s="2" t="s">
        <v>71</v>
      </c>
      <c r="J111" s="2">
        <v>11.297979</v>
      </c>
      <c r="K111" s="2">
        <v>11.2983208110885</v>
      </c>
      <c r="L111" s="2">
        <v>10.3633252062443</v>
      </c>
      <c r="M111" s="2">
        <v>11.0040601704113</v>
      </c>
      <c r="N111" s="2">
        <v>11.6070750088571</v>
      </c>
      <c r="O111" s="2">
        <v>10.944826505975501</v>
      </c>
      <c r="P111" s="2">
        <v>11.377998892086801</v>
      </c>
      <c r="Q111" s="2">
        <v>11.6052356230195</v>
      </c>
      <c r="R111" s="2">
        <v>11.652226339455099</v>
      </c>
      <c r="S111" s="2">
        <f ca="1">PopAgeSexRegion[[#This Row],[2010]]*PopAgeSexRegion[[#This Row],[MDER]]</f>
        <v>31634.341199999999</v>
      </c>
      <c r="T111" s="2">
        <f ca="1">PopAgeSexRegion[[#This Row],[2015]]*PopAgeSexRegion[[#This Row],[MDER]]</f>
        <v>31635.298271047799</v>
      </c>
      <c r="U111" s="2">
        <f ca="1">PopAgeSexRegion[[#This Row],[2020]]*PopAgeSexRegion[[#This Row],[MDER]]</f>
        <v>29017.310577484037</v>
      </c>
      <c r="V111" s="2">
        <f ca="1">PopAgeSexRegion[[#This Row],[2025]]*PopAgeSexRegion[[#This Row],[MDER]]</f>
        <v>30811.368477151642</v>
      </c>
      <c r="W111" s="2">
        <f ca="1">PopAgeSexRegion[[#This Row],[2030]]*PopAgeSexRegion[[#This Row],[MDER]]</f>
        <v>32499.810024799881</v>
      </c>
      <c r="X111" s="2">
        <f ca="1">PopAgeSexRegion[[#This Row],[2035]]*PopAgeSexRegion[[#This Row],[MDER]]</f>
        <v>30645.514216731401</v>
      </c>
      <c r="Y111" s="2">
        <f ca="1">PopAgeSexRegion[[#This Row],[2040]]*PopAgeSexRegion[[#This Row],[MDER]]</f>
        <v>31858.396897843042</v>
      </c>
      <c r="Z111" s="2">
        <f ca="1">PopAgeSexRegion[[#This Row],[2045]]*PopAgeSexRegion[[#This Row],[MDER]]</f>
        <v>32494.659744454599</v>
      </c>
      <c r="AA111" s="2">
        <f ca="1">PopAgeSexRegion[[#This Row],[2050]]*PopAgeSexRegion[[#This Row],[MDER]]</f>
        <v>32626.233750474279</v>
      </c>
    </row>
    <row r="112" spans="1:27" x14ac:dyDescent="0.2">
      <c r="A112" s="2" t="s">
        <v>67</v>
      </c>
      <c r="B112" s="2" t="s">
        <v>68</v>
      </c>
      <c r="C112" s="2" t="s">
        <v>114</v>
      </c>
      <c r="D112" s="2" t="str">
        <f>VLOOKUP(PopAgeSexRegion[[#This Row],[REGION]],MapRegion[],2,FALSE)</f>
        <v>NAM</v>
      </c>
      <c r="E112" s="2" t="s">
        <v>97</v>
      </c>
      <c r="F112" s="2" t="str">
        <f>VLOOKUP(PopAgeSexRegion[[#This Row],[VARIABLE]],MapSexAge[],2,FALSE)</f>
        <v>Male</v>
      </c>
      <c r="G112" s="2" t="str">
        <f>VLOOKUP(PopAgeSexRegion[[#This Row],[VARIABLE]],MapSexAge[],3,FALSE)</f>
        <v>25-29</v>
      </c>
      <c r="H112" s="2">
        <f ca="1">SUMIFS(INDIRECT(_xlfn.CONCAT("SSPMDER[",PopAgeSexRegion[[#This Row],[Sex]],"]")),SSPMDER[age],PopAgeSexRegion[[#This Row],[Age]])</f>
        <v>2640</v>
      </c>
      <c r="I112" s="2" t="s">
        <v>71</v>
      </c>
      <c r="J112" s="2">
        <v>11.461955</v>
      </c>
      <c r="K112" s="2">
        <v>11.879922179477701</v>
      </c>
      <c r="L112" s="2">
        <v>11.8641033364993</v>
      </c>
      <c r="M112" s="2">
        <v>10.9375834490586</v>
      </c>
      <c r="N112" s="2">
        <v>11.5823928609767</v>
      </c>
      <c r="O112" s="2">
        <v>12.2086048249655</v>
      </c>
      <c r="P112" s="2">
        <v>11.562259631545899</v>
      </c>
      <c r="Q112" s="2">
        <v>11.994967714288601</v>
      </c>
      <c r="R112" s="2">
        <v>12.2141572140688</v>
      </c>
      <c r="S112" s="2">
        <f ca="1">PopAgeSexRegion[[#This Row],[2010]]*PopAgeSexRegion[[#This Row],[MDER]]</f>
        <v>30259.5612</v>
      </c>
      <c r="T112" s="2">
        <f ca="1">PopAgeSexRegion[[#This Row],[2015]]*PopAgeSexRegion[[#This Row],[MDER]]</f>
        <v>31362.994553821129</v>
      </c>
      <c r="U112" s="2">
        <f ca="1">PopAgeSexRegion[[#This Row],[2020]]*PopAgeSexRegion[[#This Row],[MDER]]</f>
        <v>31321.232808358152</v>
      </c>
      <c r="V112" s="2">
        <f ca="1">PopAgeSexRegion[[#This Row],[2025]]*PopAgeSexRegion[[#This Row],[MDER]]</f>
        <v>28875.220305514704</v>
      </c>
      <c r="W112" s="2">
        <f ca="1">PopAgeSexRegion[[#This Row],[2030]]*PopAgeSexRegion[[#This Row],[MDER]]</f>
        <v>30577.517152978489</v>
      </c>
      <c r="X112" s="2">
        <f ca="1">PopAgeSexRegion[[#This Row],[2035]]*PopAgeSexRegion[[#This Row],[MDER]]</f>
        <v>32230.716737908919</v>
      </c>
      <c r="Y112" s="2">
        <f ca="1">PopAgeSexRegion[[#This Row],[2040]]*PopAgeSexRegion[[#This Row],[MDER]]</f>
        <v>30524.365427281173</v>
      </c>
      <c r="Z112" s="2">
        <f ca="1">PopAgeSexRegion[[#This Row],[2045]]*PopAgeSexRegion[[#This Row],[MDER]]</f>
        <v>31666.714765721907</v>
      </c>
      <c r="AA112" s="2">
        <f ca="1">PopAgeSexRegion[[#This Row],[2050]]*PopAgeSexRegion[[#This Row],[MDER]]</f>
        <v>32245.375045141631</v>
      </c>
    </row>
    <row r="113" spans="1:27" x14ac:dyDescent="0.2">
      <c r="A113" s="2" t="s">
        <v>67</v>
      </c>
      <c r="B113" s="2" t="s">
        <v>68</v>
      </c>
      <c r="C113" s="2" t="s">
        <v>114</v>
      </c>
      <c r="D113" s="2" t="str">
        <f>VLOOKUP(PopAgeSexRegion[[#This Row],[REGION]],MapRegion[],2,FALSE)</f>
        <v>NAM</v>
      </c>
      <c r="E113" s="2" t="s">
        <v>98</v>
      </c>
      <c r="F113" s="2" t="str">
        <f>VLOOKUP(PopAgeSexRegion[[#This Row],[VARIABLE]],MapSexAge[],2,FALSE)</f>
        <v>Male</v>
      </c>
      <c r="G113" s="2" t="str">
        <f>VLOOKUP(PopAgeSexRegion[[#This Row],[VARIABLE]],MapSexAge[],3,FALSE)</f>
        <v>30-34</v>
      </c>
      <c r="H113" s="2">
        <f ca="1">SUMIFS(INDIRECT(_xlfn.CONCAT("SSPMDER[",PopAgeSexRegion[[#This Row],[Sex]],"]")),SSPMDER[age],PopAgeSexRegion[[#This Row],[Age]])</f>
        <v>2600</v>
      </c>
      <c r="I113" s="2" t="s">
        <v>71</v>
      </c>
      <c r="J113" s="2">
        <v>10.249495</v>
      </c>
      <c r="K113" s="2">
        <v>11.9232179164168</v>
      </c>
      <c r="L113" s="2">
        <v>12.380202056331299</v>
      </c>
      <c r="M113" s="2">
        <v>12.367107670727499</v>
      </c>
      <c r="N113" s="2">
        <v>11.4693522841104</v>
      </c>
      <c r="O113" s="2">
        <v>12.100432287533501</v>
      </c>
      <c r="P113" s="2">
        <v>12.741398326287699</v>
      </c>
      <c r="Q113" s="2">
        <v>12.131681316551701</v>
      </c>
      <c r="R113" s="2">
        <v>12.553033740402</v>
      </c>
      <c r="S113" s="2">
        <f ca="1">PopAgeSexRegion[[#This Row],[2010]]*PopAgeSexRegion[[#This Row],[MDER]]</f>
        <v>26648.686999999998</v>
      </c>
      <c r="T113" s="2">
        <f ca="1">PopAgeSexRegion[[#This Row],[2015]]*PopAgeSexRegion[[#This Row],[MDER]]</f>
        <v>31000.36658268368</v>
      </c>
      <c r="U113" s="2">
        <f ca="1">PopAgeSexRegion[[#This Row],[2020]]*PopAgeSexRegion[[#This Row],[MDER]]</f>
        <v>32188.525346461378</v>
      </c>
      <c r="V113" s="2">
        <f ca="1">PopAgeSexRegion[[#This Row],[2025]]*PopAgeSexRegion[[#This Row],[MDER]]</f>
        <v>32154.479943891496</v>
      </c>
      <c r="W113" s="2">
        <f ca="1">PopAgeSexRegion[[#This Row],[2030]]*PopAgeSexRegion[[#This Row],[MDER]]</f>
        <v>29820.315938687039</v>
      </c>
      <c r="X113" s="2">
        <f ca="1">PopAgeSexRegion[[#This Row],[2035]]*PopAgeSexRegion[[#This Row],[MDER]]</f>
        <v>31461.123947587101</v>
      </c>
      <c r="Y113" s="2">
        <f ca="1">PopAgeSexRegion[[#This Row],[2040]]*PopAgeSexRegion[[#This Row],[MDER]]</f>
        <v>33127.635648348019</v>
      </c>
      <c r="Z113" s="2">
        <f ca="1">PopAgeSexRegion[[#This Row],[2045]]*PopAgeSexRegion[[#This Row],[MDER]]</f>
        <v>31542.371423034423</v>
      </c>
      <c r="AA113" s="2">
        <f ca="1">PopAgeSexRegion[[#This Row],[2050]]*PopAgeSexRegion[[#This Row],[MDER]]</f>
        <v>32637.887725045202</v>
      </c>
    </row>
    <row r="114" spans="1:27" x14ac:dyDescent="0.2">
      <c r="A114" s="2" t="s">
        <v>67</v>
      </c>
      <c r="B114" s="2" t="s">
        <v>68</v>
      </c>
      <c r="C114" s="2" t="s">
        <v>114</v>
      </c>
      <c r="D114" s="2" t="str">
        <f>VLOOKUP(PopAgeSexRegion[[#This Row],[REGION]],MapRegion[],2,FALSE)</f>
        <v>NAM</v>
      </c>
      <c r="E114" s="2" t="s">
        <v>99</v>
      </c>
      <c r="F114" s="2" t="str">
        <f>VLOOKUP(PopAgeSexRegion[[#This Row],[VARIABLE]],MapSexAge[],2,FALSE)</f>
        <v>Male</v>
      </c>
      <c r="G114" s="2" t="str">
        <f>VLOOKUP(PopAgeSexRegion[[#This Row],[VARIABLE]],MapSexAge[],3,FALSE)</f>
        <v>35-39</v>
      </c>
      <c r="H114" s="2">
        <f ca="1">SUMIFS(INDIRECT(_xlfn.CONCAT("SSPMDER[",PopAgeSexRegion[[#This Row],[Sex]],"]")),SSPMDER[age],PopAgeSexRegion[[#This Row],[Age]])</f>
        <v>2600</v>
      </c>
      <c r="I114" s="2" t="s">
        <v>71</v>
      </c>
      <c r="J114" s="2">
        <v>10.428611999999999</v>
      </c>
      <c r="K114" s="2">
        <v>10.5010292188498</v>
      </c>
      <c r="L114" s="2">
        <v>12.1808789268743</v>
      </c>
      <c r="M114" s="2">
        <v>12.6710356560818</v>
      </c>
      <c r="N114" s="2">
        <v>12.6638484298677</v>
      </c>
      <c r="O114" s="2">
        <v>11.796304826398501</v>
      </c>
      <c r="P114" s="2">
        <v>12.417736858787499</v>
      </c>
      <c r="Q114" s="2">
        <v>13.068312677160799</v>
      </c>
      <c r="R114" s="2">
        <v>12.4920774047502</v>
      </c>
      <c r="S114" s="2">
        <f ca="1">PopAgeSexRegion[[#This Row],[2010]]*PopAgeSexRegion[[#This Row],[MDER]]</f>
        <v>27114.391199999998</v>
      </c>
      <c r="T114" s="2">
        <f ca="1">PopAgeSexRegion[[#This Row],[2015]]*PopAgeSexRegion[[#This Row],[MDER]]</f>
        <v>27302.67596900948</v>
      </c>
      <c r="U114" s="2">
        <f ca="1">PopAgeSexRegion[[#This Row],[2020]]*PopAgeSexRegion[[#This Row],[MDER]]</f>
        <v>31670.285209873178</v>
      </c>
      <c r="V114" s="2">
        <f ca="1">PopAgeSexRegion[[#This Row],[2025]]*PopAgeSexRegion[[#This Row],[MDER]]</f>
        <v>32944.692705812682</v>
      </c>
      <c r="W114" s="2">
        <f ca="1">PopAgeSexRegion[[#This Row],[2030]]*PopAgeSexRegion[[#This Row],[MDER]]</f>
        <v>32926.005917656024</v>
      </c>
      <c r="X114" s="2">
        <f ca="1">PopAgeSexRegion[[#This Row],[2035]]*PopAgeSexRegion[[#This Row],[MDER]]</f>
        <v>30670.392548636104</v>
      </c>
      <c r="Y114" s="2">
        <f ca="1">PopAgeSexRegion[[#This Row],[2040]]*PopAgeSexRegion[[#This Row],[MDER]]</f>
        <v>32286.115832847499</v>
      </c>
      <c r="Z114" s="2">
        <f ca="1">PopAgeSexRegion[[#This Row],[2045]]*PopAgeSexRegion[[#This Row],[MDER]]</f>
        <v>33977.612960618077</v>
      </c>
      <c r="AA114" s="2">
        <f ca="1">PopAgeSexRegion[[#This Row],[2050]]*PopAgeSexRegion[[#This Row],[MDER]]</f>
        <v>32479.401252350519</v>
      </c>
    </row>
    <row r="115" spans="1:27" x14ac:dyDescent="0.2">
      <c r="A115" s="2" t="s">
        <v>67</v>
      </c>
      <c r="B115" s="2" t="s">
        <v>68</v>
      </c>
      <c r="C115" s="2" t="s">
        <v>114</v>
      </c>
      <c r="D115" s="2" t="str">
        <f>VLOOKUP(PopAgeSexRegion[[#This Row],[REGION]],MapRegion[],2,FALSE)</f>
        <v>NAM</v>
      </c>
      <c r="E115" s="2" t="s">
        <v>100</v>
      </c>
      <c r="F115" s="2" t="str">
        <f>VLOOKUP(PopAgeSexRegion[[#This Row],[VARIABLE]],MapSexAge[],2,FALSE)</f>
        <v>Male</v>
      </c>
      <c r="G115" s="2" t="str">
        <f>VLOOKUP(PopAgeSexRegion[[#This Row],[VARIABLE]],MapSexAge[],3,FALSE)</f>
        <v>40-44</v>
      </c>
      <c r="H115" s="2">
        <f ca="1">SUMIFS(INDIRECT(_xlfn.CONCAT("SSPMDER[",PopAgeSexRegion[[#This Row],[Sex]],"]")),SSPMDER[age],PopAgeSexRegion[[#This Row],[Age]])</f>
        <v>2600</v>
      </c>
      <c r="I115" s="2" t="s">
        <v>71</v>
      </c>
      <c r="J115" s="2">
        <v>10.440799999999999</v>
      </c>
      <c r="K115" s="2">
        <v>10.5233041313999</v>
      </c>
      <c r="L115" s="2">
        <v>10.627579848236699</v>
      </c>
      <c r="M115" s="2">
        <v>12.3085435390882</v>
      </c>
      <c r="N115" s="2">
        <v>12.8241718906618</v>
      </c>
      <c r="O115" s="2">
        <v>12.827857249671601</v>
      </c>
      <c r="P115" s="2">
        <v>11.9867714856634</v>
      </c>
      <c r="Q115" s="2">
        <v>12.606349527151201</v>
      </c>
      <c r="R115" s="2">
        <v>13.267968746055301</v>
      </c>
      <c r="S115" s="2">
        <f ca="1">PopAgeSexRegion[[#This Row],[2010]]*PopAgeSexRegion[[#This Row],[MDER]]</f>
        <v>27146.079999999998</v>
      </c>
      <c r="T115" s="2">
        <f ca="1">PopAgeSexRegion[[#This Row],[2015]]*PopAgeSexRegion[[#This Row],[MDER]]</f>
        <v>27360.590741639742</v>
      </c>
      <c r="U115" s="2">
        <f ca="1">PopAgeSexRegion[[#This Row],[2020]]*PopAgeSexRegion[[#This Row],[MDER]]</f>
        <v>27631.707605415417</v>
      </c>
      <c r="V115" s="2">
        <f ca="1">PopAgeSexRegion[[#This Row],[2025]]*PopAgeSexRegion[[#This Row],[MDER]]</f>
        <v>32002.213201629322</v>
      </c>
      <c r="W115" s="2">
        <f ca="1">PopAgeSexRegion[[#This Row],[2030]]*PopAgeSexRegion[[#This Row],[MDER]]</f>
        <v>33342.846915720678</v>
      </c>
      <c r="X115" s="2">
        <f ca="1">PopAgeSexRegion[[#This Row],[2035]]*PopAgeSexRegion[[#This Row],[MDER]]</f>
        <v>33352.428849146163</v>
      </c>
      <c r="Y115" s="2">
        <f ca="1">PopAgeSexRegion[[#This Row],[2040]]*PopAgeSexRegion[[#This Row],[MDER]]</f>
        <v>31165.605862724842</v>
      </c>
      <c r="Z115" s="2">
        <f ca="1">PopAgeSexRegion[[#This Row],[2045]]*PopAgeSexRegion[[#This Row],[MDER]]</f>
        <v>32776.508770593122</v>
      </c>
      <c r="AA115" s="2">
        <f ca="1">PopAgeSexRegion[[#This Row],[2050]]*PopAgeSexRegion[[#This Row],[MDER]]</f>
        <v>34496.718739743781</v>
      </c>
    </row>
    <row r="116" spans="1:27" x14ac:dyDescent="0.2">
      <c r="A116" s="2" t="s">
        <v>67</v>
      </c>
      <c r="B116" s="2" t="s">
        <v>68</v>
      </c>
      <c r="C116" s="2" t="s">
        <v>114</v>
      </c>
      <c r="D116" s="2" t="str">
        <f>VLOOKUP(PopAgeSexRegion[[#This Row],[REGION]],MapRegion[],2,FALSE)</f>
        <v>NAM</v>
      </c>
      <c r="E116" s="2" t="s">
        <v>101</v>
      </c>
      <c r="F116" s="2" t="str">
        <f>VLOOKUP(PopAgeSexRegion[[#This Row],[VARIABLE]],MapSexAge[],2,FALSE)</f>
        <v>Male</v>
      </c>
      <c r="G116" s="2" t="str">
        <f>VLOOKUP(PopAgeSexRegion[[#This Row],[VARIABLE]],MapSexAge[],3,FALSE)</f>
        <v>45-49</v>
      </c>
      <c r="H116" s="2">
        <f ca="1">SUMIFS(INDIRECT(_xlfn.CONCAT("SSPMDER[",PopAgeSexRegion[[#This Row],[Sex]],"]")),SSPMDER[age],PopAgeSexRegion[[#This Row],[Age]])</f>
        <v>2440</v>
      </c>
      <c r="I116" s="2" t="s">
        <v>71</v>
      </c>
      <c r="J116" s="2">
        <v>11.467053999999999</v>
      </c>
      <c r="K116" s="2">
        <v>10.402790022791001</v>
      </c>
      <c r="L116" s="2">
        <v>10.5112080837518</v>
      </c>
      <c r="M116" s="2">
        <v>10.638838587122301</v>
      </c>
      <c r="N116" s="2">
        <v>12.318329646740001</v>
      </c>
      <c r="O116" s="2">
        <v>12.857109559630199</v>
      </c>
      <c r="P116" s="2">
        <v>12.8765168741766</v>
      </c>
      <c r="Q116" s="2">
        <v>12.0631698024513</v>
      </c>
      <c r="R116" s="2">
        <v>12.688590189464</v>
      </c>
      <c r="S116" s="2">
        <f ca="1">PopAgeSexRegion[[#This Row],[2010]]*PopAgeSexRegion[[#This Row],[MDER]]</f>
        <v>27979.61176</v>
      </c>
      <c r="T116" s="2">
        <f ca="1">PopAgeSexRegion[[#This Row],[2015]]*PopAgeSexRegion[[#This Row],[MDER]]</f>
        <v>25382.807655610042</v>
      </c>
      <c r="U116" s="2">
        <f ca="1">PopAgeSexRegion[[#This Row],[2020]]*PopAgeSexRegion[[#This Row],[MDER]]</f>
        <v>25647.347724354393</v>
      </c>
      <c r="V116" s="2">
        <f ca="1">PopAgeSexRegion[[#This Row],[2025]]*PopAgeSexRegion[[#This Row],[MDER]]</f>
        <v>25958.766152578413</v>
      </c>
      <c r="W116" s="2">
        <f ca="1">PopAgeSexRegion[[#This Row],[2030]]*PopAgeSexRegion[[#This Row],[MDER]]</f>
        <v>30056.724338045602</v>
      </c>
      <c r="X116" s="2">
        <f ca="1">PopAgeSexRegion[[#This Row],[2035]]*PopAgeSexRegion[[#This Row],[MDER]]</f>
        <v>31371.347325497685</v>
      </c>
      <c r="Y116" s="2">
        <f ca="1">PopAgeSexRegion[[#This Row],[2040]]*PopAgeSexRegion[[#This Row],[MDER]]</f>
        <v>31418.701172990903</v>
      </c>
      <c r="Z116" s="2">
        <f ca="1">PopAgeSexRegion[[#This Row],[2045]]*PopAgeSexRegion[[#This Row],[MDER]]</f>
        <v>29434.134317981174</v>
      </c>
      <c r="AA116" s="2">
        <f ca="1">PopAgeSexRegion[[#This Row],[2050]]*PopAgeSexRegion[[#This Row],[MDER]]</f>
        <v>30960.160062292158</v>
      </c>
    </row>
    <row r="117" spans="1:27" x14ac:dyDescent="0.2">
      <c r="A117" s="2" t="s">
        <v>67</v>
      </c>
      <c r="B117" s="2" t="s">
        <v>68</v>
      </c>
      <c r="C117" s="2" t="s">
        <v>114</v>
      </c>
      <c r="D117" s="2" t="str">
        <f>VLOOKUP(PopAgeSexRegion[[#This Row],[REGION]],MapRegion[],2,FALSE)</f>
        <v>NAM</v>
      </c>
      <c r="E117" s="2" t="s">
        <v>102</v>
      </c>
      <c r="F117" s="2" t="str">
        <f>VLOOKUP(PopAgeSexRegion[[#This Row],[VARIABLE]],MapSexAge[],2,FALSE)</f>
        <v>Male</v>
      </c>
      <c r="G117" s="2" t="str">
        <f>VLOOKUP(PopAgeSexRegion[[#This Row],[VARIABLE]],MapSexAge[],3,FALSE)</f>
        <v>5-9</v>
      </c>
      <c r="H117" s="2">
        <f ca="1">SUMIFS(INDIRECT(_xlfn.CONCAT("SSPMDER[",PopAgeSexRegion[[#This Row],[Sex]],"]")),SSPMDER[age],PopAgeSexRegion[[#This Row],[Age]])</f>
        <v>1600</v>
      </c>
      <c r="I117" s="2" t="s">
        <v>71</v>
      </c>
      <c r="J117" s="2">
        <v>10.80822</v>
      </c>
      <c r="K117" s="2">
        <v>11.398690999254001</v>
      </c>
      <c r="L117" s="2">
        <v>10.711709209414501</v>
      </c>
      <c r="M117" s="2">
        <v>11.1509607916273</v>
      </c>
      <c r="N117" s="2">
        <v>11.386866754837399</v>
      </c>
      <c r="O117" s="2">
        <v>11.4390128205095</v>
      </c>
      <c r="P117" s="2">
        <v>11.514749574252001</v>
      </c>
      <c r="Q117" s="2">
        <v>11.634167115931101</v>
      </c>
      <c r="R117" s="2">
        <v>11.6600917331431</v>
      </c>
      <c r="S117" s="2">
        <f ca="1">PopAgeSexRegion[[#This Row],[2010]]*PopAgeSexRegion[[#This Row],[MDER]]</f>
        <v>17293.152000000002</v>
      </c>
      <c r="T117" s="2">
        <f ca="1">PopAgeSexRegion[[#This Row],[2015]]*PopAgeSexRegion[[#This Row],[MDER]]</f>
        <v>18237.905598806399</v>
      </c>
      <c r="U117" s="2">
        <f ca="1">PopAgeSexRegion[[#This Row],[2020]]*PopAgeSexRegion[[#This Row],[MDER]]</f>
        <v>17138.734735063201</v>
      </c>
      <c r="V117" s="2">
        <f ca="1">PopAgeSexRegion[[#This Row],[2025]]*PopAgeSexRegion[[#This Row],[MDER]]</f>
        <v>17841.537266603682</v>
      </c>
      <c r="W117" s="2">
        <f ca="1">PopAgeSexRegion[[#This Row],[2030]]*PopAgeSexRegion[[#This Row],[MDER]]</f>
        <v>18218.986807739839</v>
      </c>
      <c r="X117" s="2">
        <f ca="1">PopAgeSexRegion[[#This Row],[2035]]*PopAgeSexRegion[[#This Row],[MDER]]</f>
        <v>18302.420512815199</v>
      </c>
      <c r="Y117" s="2">
        <f ca="1">PopAgeSexRegion[[#This Row],[2040]]*PopAgeSexRegion[[#This Row],[MDER]]</f>
        <v>18423.599318803201</v>
      </c>
      <c r="Z117" s="2">
        <f ca="1">PopAgeSexRegion[[#This Row],[2045]]*PopAgeSexRegion[[#This Row],[MDER]]</f>
        <v>18614.66738548976</v>
      </c>
      <c r="AA117" s="2">
        <f ca="1">PopAgeSexRegion[[#This Row],[2050]]*PopAgeSexRegion[[#This Row],[MDER]]</f>
        <v>18656.146773028959</v>
      </c>
    </row>
    <row r="118" spans="1:27" x14ac:dyDescent="0.2">
      <c r="A118" s="2" t="s">
        <v>67</v>
      </c>
      <c r="B118" s="2" t="s">
        <v>68</v>
      </c>
      <c r="C118" s="2" t="s">
        <v>114</v>
      </c>
      <c r="D118" s="2" t="str">
        <f>VLOOKUP(PopAgeSexRegion[[#This Row],[REGION]],MapRegion[],2,FALSE)</f>
        <v>NAM</v>
      </c>
      <c r="E118" s="2" t="s">
        <v>103</v>
      </c>
      <c r="F118" s="2" t="str">
        <f>VLOOKUP(PopAgeSexRegion[[#This Row],[VARIABLE]],MapSexAge[],2,FALSE)</f>
        <v>Male</v>
      </c>
      <c r="G118" s="2" t="str">
        <f>VLOOKUP(PopAgeSexRegion[[#This Row],[VARIABLE]],MapSexAge[],3,FALSE)</f>
        <v>50-54</v>
      </c>
      <c r="H118" s="2">
        <f ca="1">SUMIFS(INDIRECT(_xlfn.CONCAT("SSPMDER[",PopAgeSexRegion[[#This Row],[Sex]],"]")),SSPMDER[age],PopAgeSexRegion[[#This Row],[Age]])</f>
        <v>2400</v>
      </c>
      <c r="I118" s="2" t="s">
        <v>71</v>
      </c>
      <c r="J118" s="2">
        <v>11.032581</v>
      </c>
      <c r="K118" s="2">
        <v>11.260557790984601</v>
      </c>
      <c r="L118" s="2">
        <v>10.257964836471499</v>
      </c>
      <c r="M118" s="2">
        <v>10.3935453935329</v>
      </c>
      <c r="N118" s="2">
        <v>10.5449385746107</v>
      </c>
      <c r="O118" s="2">
        <v>12.221039968477101</v>
      </c>
      <c r="P118" s="2">
        <v>12.7813146574531</v>
      </c>
      <c r="Q118" s="2">
        <v>12.8219458129344</v>
      </c>
      <c r="R118" s="2">
        <v>12.044193899422099</v>
      </c>
      <c r="S118" s="2">
        <f ca="1">PopAgeSexRegion[[#This Row],[2010]]*PopAgeSexRegion[[#This Row],[MDER]]</f>
        <v>26478.1944</v>
      </c>
      <c r="T118" s="2">
        <f ca="1">PopAgeSexRegion[[#This Row],[2015]]*PopAgeSexRegion[[#This Row],[MDER]]</f>
        <v>27025.338698363041</v>
      </c>
      <c r="U118" s="2">
        <f ca="1">PopAgeSexRegion[[#This Row],[2020]]*PopAgeSexRegion[[#This Row],[MDER]]</f>
        <v>24619.115607531599</v>
      </c>
      <c r="V118" s="2">
        <f ca="1">PopAgeSexRegion[[#This Row],[2025]]*PopAgeSexRegion[[#This Row],[MDER]]</f>
        <v>24944.508944478959</v>
      </c>
      <c r="W118" s="2">
        <f ca="1">PopAgeSexRegion[[#This Row],[2030]]*PopAgeSexRegion[[#This Row],[MDER]]</f>
        <v>25307.852579065682</v>
      </c>
      <c r="X118" s="2">
        <f ca="1">PopAgeSexRegion[[#This Row],[2035]]*PopAgeSexRegion[[#This Row],[MDER]]</f>
        <v>29330.495924345043</v>
      </c>
      <c r="Y118" s="2">
        <f ca="1">PopAgeSexRegion[[#This Row],[2040]]*PopAgeSexRegion[[#This Row],[MDER]]</f>
        <v>30675.155177887442</v>
      </c>
      <c r="Z118" s="2">
        <f ca="1">PopAgeSexRegion[[#This Row],[2045]]*PopAgeSexRegion[[#This Row],[MDER]]</f>
        <v>30772.669951042561</v>
      </c>
      <c r="AA118" s="2">
        <f ca="1">PopAgeSexRegion[[#This Row],[2050]]*PopAgeSexRegion[[#This Row],[MDER]]</f>
        <v>28906.065358613039</v>
      </c>
    </row>
    <row r="119" spans="1:27" x14ac:dyDescent="0.2">
      <c r="A119" s="2" t="s">
        <v>67</v>
      </c>
      <c r="B119" s="2" t="s">
        <v>68</v>
      </c>
      <c r="C119" s="2" t="s">
        <v>114</v>
      </c>
      <c r="D119" s="2" t="str">
        <f>VLOOKUP(PopAgeSexRegion[[#This Row],[REGION]],MapRegion[],2,FALSE)</f>
        <v>NAM</v>
      </c>
      <c r="E119" s="2" t="s">
        <v>104</v>
      </c>
      <c r="F119" s="2" t="str">
        <f>VLOOKUP(PopAgeSexRegion[[#This Row],[VARIABLE]],MapSexAge[],2,FALSE)</f>
        <v>Male</v>
      </c>
      <c r="G119" s="2" t="str">
        <f>VLOOKUP(PopAgeSexRegion[[#This Row],[VARIABLE]],MapSexAge[],3,FALSE)</f>
        <v>55-59</v>
      </c>
      <c r="H119" s="2">
        <f ca="1">SUMIFS(INDIRECT(_xlfn.CONCAT("SSPMDER[",PopAgeSexRegion[[#This Row],[Sex]],"]")),SSPMDER[age],PopAgeSexRegion[[#This Row],[Age]])</f>
        <v>2400</v>
      </c>
      <c r="I119" s="2" t="s">
        <v>71</v>
      </c>
      <c r="J119" s="2">
        <v>9.5141220000000004</v>
      </c>
      <c r="K119" s="2">
        <v>10.683045200443299</v>
      </c>
      <c r="L119" s="2">
        <v>10.938323059525899</v>
      </c>
      <c r="M119" s="2">
        <v>10.0116722585693</v>
      </c>
      <c r="N119" s="2">
        <v>10.1747196193081</v>
      </c>
      <c r="O119" s="2">
        <v>10.356032729505801</v>
      </c>
      <c r="P119" s="2">
        <v>12.023030785224099</v>
      </c>
      <c r="Q119" s="2">
        <v>12.6058938268767</v>
      </c>
      <c r="R119" s="2">
        <v>12.6772707756793</v>
      </c>
      <c r="S119" s="2">
        <f ca="1">PopAgeSexRegion[[#This Row],[2010]]*PopAgeSexRegion[[#This Row],[MDER]]</f>
        <v>22833.892800000001</v>
      </c>
      <c r="T119" s="2">
        <f ca="1">PopAgeSexRegion[[#This Row],[2015]]*PopAgeSexRegion[[#This Row],[MDER]]</f>
        <v>25639.308481063919</v>
      </c>
      <c r="U119" s="2">
        <f ca="1">PopAgeSexRegion[[#This Row],[2020]]*PopAgeSexRegion[[#This Row],[MDER]]</f>
        <v>26251.975342862159</v>
      </c>
      <c r="V119" s="2">
        <f ca="1">PopAgeSexRegion[[#This Row],[2025]]*PopAgeSexRegion[[#This Row],[MDER]]</f>
        <v>24028.01342056632</v>
      </c>
      <c r="W119" s="2">
        <f ca="1">PopAgeSexRegion[[#This Row],[2030]]*PopAgeSexRegion[[#This Row],[MDER]]</f>
        <v>24419.327086339439</v>
      </c>
      <c r="X119" s="2">
        <f ca="1">PopAgeSexRegion[[#This Row],[2035]]*PopAgeSexRegion[[#This Row],[MDER]]</f>
        <v>24854.478550813921</v>
      </c>
      <c r="Y119" s="2">
        <f ca="1">PopAgeSexRegion[[#This Row],[2040]]*PopAgeSexRegion[[#This Row],[MDER]]</f>
        <v>28855.273884537837</v>
      </c>
      <c r="Z119" s="2">
        <f ca="1">PopAgeSexRegion[[#This Row],[2045]]*PopAgeSexRegion[[#This Row],[MDER]]</f>
        <v>30254.145184504083</v>
      </c>
      <c r="AA119" s="2">
        <f ca="1">PopAgeSexRegion[[#This Row],[2050]]*PopAgeSexRegion[[#This Row],[MDER]]</f>
        <v>30425.449861630321</v>
      </c>
    </row>
    <row r="120" spans="1:27" x14ac:dyDescent="0.2">
      <c r="A120" s="2" t="s">
        <v>67</v>
      </c>
      <c r="B120" s="2" t="s">
        <v>68</v>
      </c>
      <c r="C120" s="2" t="s">
        <v>114</v>
      </c>
      <c r="D120" s="2" t="str">
        <f>VLOOKUP(PopAgeSexRegion[[#This Row],[REGION]],MapRegion[],2,FALSE)</f>
        <v>NAM</v>
      </c>
      <c r="E120" s="2" t="s">
        <v>105</v>
      </c>
      <c r="F120" s="2" t="str">
        <f>VLOOKUP(PopAgeSexRegion[[#This Row],[VARIABLE]],MapSexAge[],2,FALSE)</f>
        <v>Male</v>
      </c>
      <c r="G120" s="2" t="str">
        <f>VLOOKUP(PopAgeSexRegion[[#This Row],[VARIABLE]],MapSexAge[],3,FALSE)</f>
        <v>60-64</v>
      </c>
      <c r="H120" s="2">
        <f ca="1">SUMIFS(INDIRECT(_xlfn.CONCAT("SSPMDER[",PopAgeSexRegion[[#This Row],[Sex]],"]")),SSPMDER[age],PopAgeSexRegion[[#This Row],[Age]])</f>
        <v>2400</v>
      </c>
      <c r="I120" s="2" t="s">
        <v>71</v>
      </c>
      <c r="J120" s="2">
        <v>8.0700050000000001</v>
      </c>
      <c r="K120" s="2">
        <v>9.0573297492829692</v>
      </c>
      <c r="L120" s="2">
        <v>10.202360325879001</v>
      </c>
      <c r="M120" s="2">
        <v>10.493283909244701</v>
      </c>
      <c r="N120" s="2">
        <v>9.6529478066226897</v>
      </c>
      <c r="O120" s="2">
        <v>9.8506291285583405</v>
      </c>
      <c r="P120" s="2">
        <v>10.0647609521855</v>
      </c>
      <c r="Q120" s="2">
        <v>11.717560440078801</v>
      </c>
      <c r="R120" s="2">
        <v>12.330985805007501</v>
      </c>
      <c r="S120" s="2">
        <f ca="1">PopAgeSexRegion[[#This Row],[2010]]*PopAgeSexRegion[[#This Row],[MDER]]</f>
        <v>19368.011999999999</v>
      </c>
      <c r="T120" s="2">
        <f ca="1">PopAgeSexRegion[[#This Row],[2015]]*PopAgeSexRegion[[#This Row],[MDER]]</f>
        <v>21737.591398279124</v>
      </c>
      <c r="U120" s="2">
        <f ca="1">PopAgeSexRegion[[#This Row],[2020]]*PopAgeSexRegion[[#This Row],[MDER]]</f>
        <v>24485.664782109601</v>
      </c>
      <c r="V120" s="2">
        <f ca="1">PopAgeSexRegion[[#This Row],[2025]]*PopAgeSexRegion[[#This Row],[MDER]]</f>
        <v>25183.881382187283</v>
      </c>
      <c r="W120" s="2">
        <f ca="1">PopAgeSexRegion[[#This Row],[2030]]*PopAgeSexRegion[[#This Row],[MDER]]</f>
        <v>23167.074735894454</v>
      </c>
      <c r="X120" s="2">
        <f ca="1">PopAgeSexRegion[[#This Row],[2035]]*PopAgeSexRegion[[#This Row],[MDER]]</f>
        <v>23641.509908540018</v>
      </c>
      <c r="Y120" s="2">
        <f ca="1">PopAgeSexRegion[[#This Row],[2040]]*PopAgeSexRegion[[#This Row],[MDER]]</f>
        <v>24155.426285245201</v>
      </c>
      <c r="Z120" s="2">
        <f ca="1">PopAgeSexRegion[[#This Row],[2045]]*PopAgeSexRegion[[#This Row],[MDER]]</f>
        <v>28122.145056189122</v>
      </c>
      <c r="AA120" s="2">
        <f ca="1">PopAgeSexRegion[[#This Row],[2050]]*PopAgeSexRegion[[#This Row],[MDER]]</f>
        <v>29594.365932018001</v>
      </c>
    </row>
    <row r="121" spans="1:27" x14ac:dyDescent="0.2">
      <c r="A121" s="2" t="s">
        <v>67</v>
      </c>
      <c r="B121" s="2" t="s">
        <v>68</v>
      </c>
      <c r="C121" s="2" t="s">
        <v>114</v>
      </c>
      <c r="D121" s="2" t="str">
        <f>VLOOKUP(PopAgeSexRegion[[#This Row],[REGION]],MapRegion[],2,FALSE)</f>
        <v>NAM</v>
      </c>
      <c r="E121" s="2" t="s">
        <v>106</v>
      </c>
      <c r="F121" s="2" t="str">
        <f>VLOOKUP(PopAgeSexRegion[[#This Row],[VARIABLE]],MapSexAge[],2,FALSE)</f>
        <v>Male</v>
      </c>
      <c r="G121" s="2" t="str">
        <f>VLOOKUP(PopAgeSexRegion[[#This Row],[VARIABLE]],MapSexAge[],3,FALSE)</f>
        <v>65-69</v>
      </c>
      <c r="H121" s="2">
        <f ca="1">SUMIFS(INDIRECT(_xlfn.CONCAT("SSPMDER[",PopAgeSexRegion[[#This Row],[Sex]],"]")),SSPMDER[age],PopAgeSexRegion[[#This Row],[Age]])</f>
        <v>2240</v>
      </c>
      <c r="I121" s="2" t="s">
        <v>71</v>
      </c>
      <c r="J121" s="2">
        <v>5.8067950000000002</v>
      </c>
      <c r="K121" s="2">
        <v>7.4788655916544302</v>
      </c>
      <c r="L121" s="2">
        <v>8.4359066948916901</v>
      </c>
      <c r="M121" s="2">
        <v>9.5517634153252402</v>
      </c>
      <c r="N121" s="2">
        <v>9.8788273078883506</v>
      </c>
      <c r="O121" s="2">
        <v>9.1458950127114296</v>
      </c>
      <c r="P121" s="2">
        <v>9.3805494731791992</v>
      </c>
      <c r="Q121" s="2">
        <v>9.6329810106777405</v>
      </c>
      <c r="R121" s="2">
        <v>11.268656942869899</v>
      </c>
      <c r="S121" s="2">
        <f ca="1">PopAgeSexRegion[[#This Row],[2010]]*PopAgeSexRegion[[#This Row],[MDER]]</f>
        <v>13007.220800000001</v>
      </c>
      <c r="T121" s="2">
        <f ca="1">PopAgeSexRegion[[#This Row],[2015]]*PopAgeSexRegion[[#This Row],[MDER]]</f>
        <v>16752.658925305925</v>
      </c>
      <c r="U121" s="2">
        <f ca="1">PopAgeSexRegion[[#This Row],[2020]]*PopAgeSexRegion[[#This Row],[MDER]]</f>
        <v>18896.430996557385</v>
      </c>
      <c r="V121" s="2">
        <f ca="1">PopAgeSexRegion[[#This Row],[2025]]*PopAgeSexRegion[[#This Row],[MDER]]</f>
        <v>21395.950050328538</v>
      </c>
      <c r="W121" s="2">
        <f ca="1">PopAgeSexRegion[[#This Row],[2030]]*PopAgeSexRegion[[#This Row],[MDER]]</f>
        <v>22128.573169669904</v>
      </c>
      <c r="X121" s="2">
        <f ca="1">PopAgeSexRegion[[#This Row],[2035]]*PopAgeSexRegion[[#This Row],[MDER]]</f>
        <v>20486.804828473603</v>
      </c>
      <c r="Y121" s="2">
        <f ca="1">PopAgeSexRegion[[#This Row],[2040]]*PopAgeSexRegion[[#This Row],[MDER]]</f>
        <v>21012.430819921407</v>
      </c>
      <c r="Z121" s="2">
        <f ca="1">PopAgeSexRegion[[#This Row],[2045]]*PopAgeSexRegion[[#This Row],[MDER]]</f>
        <v>21577.877463918139</v>
      </c>
      <c r="AA121" s="2">
        <f ca="1">PopAgeSexRegion[[#This Row],[2050]]*PopAgeSexRegion[[#This Row],[MDER]]</f>
        <v>25241.791552028575</v>
      </c>
    </row>
    <row r="122" spans="1:27" x14ac:dyDescent="0.2">
      <c r="A122" s="2" t="s">
        <v>67</v>
      </c>
      <c r="B122" s="2" t="s">
        <v>68</v>
      </c>
      <c r="C122" s="2" t="s">
        <v>114</v>
      </c>
      <c r="D122" s="2" t="str">
        <f>VLOOKUP(PopAgeSexRegion[[#This Row],[REGION]],MapRegion[],2,FALSE)</f>
        <v>NAM</v>
      </c>
      <c r="E122" s="2" t="s">
        <v>107</v>
      </c>
      <c r="F122" s="2" t="str">
        <f>VLOOKUP(PopAgeSexRegion[[#This Row],[VARIABLE]],MapSexAge[],2,FALSE)</f>
        <v>Male</v>
      </c>
      <c r="G122" s="2" t="str">
        <f>VLOOKUP(PopAgeSexRegion[[#This Row],[VARIABLE]],MapSexAge[],3,FALSE)</f>
        <v>70-74</v>
      </c>
      <c r="H122" s="2">
        <f ca="1">SUMIFS(INDIRECT(_xlfn.CONCAT("SSPMDER[",PopAgeSexRegion[[#This Row],[Sex]],"]")),SSPMDER[age],PopAgeSexRegion[[#This Row],[Age]])</f>
        <v>2200</v>
      </c>
      <c r="I122" s="2" t="s">
        <v>71</v>
      </c>
      <c r="J122" s="2">
        <v>4.2126400000000004</v>
      </c>
      <c r="K122" s="2">
        <v>5.1600753494730602</v>
      </c>
      <c r="L122" s="2">
        <v>6.6985697511621396</v>
      </c>
      <c r="M122" s="2">
        <v>7.6162115386837499</v>
      </c>
      <c r="N122" s="2">
        <v>8.68409135599709</v>
      </c>
      <c r="O122" s="2">
        <v>9.0516748124488995</v>
      </c>
      <c r="P122" s="2">
        <v>8.4441442402128395</v>
      </c>
      <c r="Q122" s="2">
        <v>8.7173369439111994</v>
      </c>
      <c r="R122" s="2">
        <v>9.0206408428893194</v>
      </c>
      <c r="S122" s="2">
        <f ca="1">PopAgeSexRegion[[#This Row],[2010]]*PopAgeSexRegion[[#This Row],[MDER]]</f>
        <v>9267.8080000000009</v>
      </c>
      <c r="T122" s="2">
        <f ca="1">PopAgeSexRegion[[#This Row],[2015]]*PopAgeSexRegion[[#This Row],[MDER]]</f>
        <v>11352.165768840732</v>
      </c>
      <c r="U122" s="2">
        <f ca="1">PopAgeSexRegion[[#This Row],[2020]]*PopAgeSexRegion[[#This Row],[MDER]]</f>
        <v>14736.853452556707</v>
      </c>
      <c r="V122" s="2">
        <f ca="1">PopAgeSexRegion[[#This Row],[2025]]*PopAgeSexRegion[[#This Row],[MDER]]</f>
        <v>16755.66538510425</v>
      </c>
      <c r="W122" s="2">
        <f ca="1">PopAgeSexRegion[[#This Row],[2030]]*PopAgeSexRegion[[#This Row],[MDER]]</f>
        <v>19105.000983193597</v>
      </c>
      <c r="X122" s="2">
        <f ca="1">PopAgeSexRegion[[#This Row],[2035]]*PopAgeSexRegion[[#This Row],[MDER]]</f>
        <v>19913.684587387579</v>
      </c>
      <c r="Y122" s="2">
        <f ca="1">PopAgeSexRegion[[#This Row],[2040]]*PopAgeSexRegion[[#This Row],[MDER]]</f>
        <v>18577.117328468248</v>
      </c>
      <c r="Z122" s="2">
        <f ca="1">PopAgeSexRegion[[#This Row],[2045]]*PopAgeSexRegion[[#This Row],[MDER]]</f>
        <v>19178.141276604638</v>
      </c>
      <c r="AA122" s="2">
        <f ca="1">PopAgeSexRegion[[#This Row],[2050]]*PopAgeSexRegion[[#This Row],[MDER]]</f>
        <v>19845.409854356501</v>
      </c>
    </row>
    <row r="123" spans="1:27" x14ac:dyDescent="0.2">
      <c r="A123" s="2" t="s">
        <v>67</v>
      </c>
      <c r="B123" s="2" t="s">
        <v>68</v>
      </c>
      <c r="C123" s="2" t="s">
        <v>114</v>
      </c>
      <c r="D123" s="2" t="str">
        <f>VLOOKUP(PopAgeSexRegion[[#This Row],[REGION]],MapRegion[],2,FALSE)</f>
        <v>NAM</v>
      </c>
      <c r="E123" s="2" t="s">
        <v>108</v>
      </c>
      <c r="F123" s="2" t="str">
        <f>VLOOKUP(PopAgeSexRegion[[#This Row],[VARIABLE]],MapSexAge[],2,FALSE)</f>
        <v>Male</v>
      </c>
      <c r="G123" s="2" t="str">
        <f>VLOOKUP(PopAgeSexRegion[[#This Row],[VARIABLE]],MapSexAge[],3,FALSE)</f>
        <v>75-79</v>
      </c>
      <c r="H123" s="2">
        <f ca="1">SUMIFS(INDIRECT(_xlfn.CONCAT("SSPMDER[",PopAgeSexRegion[[#This Row],[Sex]],"]")),SSPMDER[age],PopAgeSexRegion[[#This Row],[Age]])</f>
        <v>2200</v>
      </c>
      <c r="I123" s="2" t="s">
        <v>71</v>
      </c>
      <c r="J123" s="2">
        <v>3.2000120000000001</v>
      </c>
      <c r="K123" s="2">
        <v>3.4684405232548201</v>
      </c>
      <c r="L123" s="2">
        <v>4.3002189789100198</v>
      </c>
      <c r="M123" s="2">
        <v>5.6584568428632798</v>
      </c>
      <c r="N123" s="2">
        <v>6.5049686262286404</v>
      </c>
      <c r="O123" s="2">
        <v>7.4971828119718102</v>
      </c>
      <c r="P123" s="2">
        <v>7.8966554045435497</v>
      </c>
      <c r="Q123" s="2">
        <v>7.4405103606421896</v>
      </c>
      <c r="R123" s="2">
        <v>7.76306332516981</v>
      </c>
      <c r="S123" s="2">
        <f ca="1">PopAgeSexRegion[[#This Row],[2010]]*PopAgeSexRegion[[#This Row],[MDER]]</f>
        <v>7040.0263999999997</v>
      </c>
      <c r="T123" s="2">
        <f ca="1">PopAgeSexRegion[[#This Row],[2015]]*PopAgeSexRegion[[#This Row],[MDER]]</f>
        <v>7630.5691511606046</v>
      </c>
      <c r="U123" s="2">
        <f ca="1">PopAgeSexRegion[[#This Row],[2020]]*PopAgeSexRegion[[#This Row],[MDER]]</f>
        <v>9460.4817536020437</v>
      </c>
      <c r="V123" s="2">
        <f ca="1">PopAgeSexRegion[[#This Row],[2025]]*PopAgeSexRegion[[#This Row],[MDER]]</f>
        <v>12448.605054299216</v>
      </c>
      <c r="W123" s="2">
        <f ca="1">PopAgeSexRegion[[#This Row],[2030]]*PopAgeSexRegion[[#This Row],[MDER]]</f>
        <v>14310.930977703008</v>
      </c>
      <c r="X123" s="2">
        <f ca="1">PopAgeSexRegion[[#This Row],[2035]]*PopAgeSexRegion[[#This Row],[MDER]]</f>
        <v>16493.802186337984</v>
      </c>
      <c r="Y123" s="2">
        <f ca="1">PopAgeSexRegion[[#This Row],[2040]]*PopAgeSexRegion[[#This Row],[MDER]]</f>
        <v>17372.641889995808</v>
      </c>
      <c r="Z123" s="2">
        <f ca="1">PopAgeSexRegion[[#This Row],[2045]]*PopAgeSexRegion[[#This Row],[MDER]]</f>
        <v>16369.122793412816</v>
      </c>
      <c r="AA123" s="2">
        <f ca="1">PopAgeSexRegion[[#This Row],[2050]]*PopAgeSexRegion[[#This Row],[MDER]]</f>
        <v>17078.739315373583</v>
      </c>
    </row>
    <row r="124" spans="1:27" x14ac:dyDescent="0.2">
      <c r="A124" s="2" t="s">
        <v>67</v>
      </c>
      <c r="B124" s="2" t="s">
        <v>68</v>
      </c>
      <c r="C124" s="2" t="s">
        <v>114</v>
      </c>
      <c r="D124" s="2" t="str">
        <f>VLOOKUP(PopAgeSexRegion[[#This Row],[REGION]],MapRegion[],2,FALSE)</f>
        <v>NAM</v>
      </c>
      <c r="E124" s="2" t="s">
        <v>109</v>
      </c>
      <c r="F124" s="2" t="str">
        <f>VLOOKUP(PopAgeSexRegion[[#This Row],[VARIABLE]],MapSexAge[],2,FALSE)</f>
        <v>Male</v>
      </c>
      <c r="G124" s="2" t="str">
        <f>VLOOKUP(PopAgeSexRegion[[#This Row],[VARIABLE]],MapSexAge[],3,FALSE)</f>
        <v>80-84</v>
      </c>
      <c r="H124" s="2">
        <f ca="1">SUMIFS(INDIRECT(_xlfn.CONCAT("SSPMDER[",PopAgeSexRegion[[#This Row],[Sex]],"]")),SSPMDER[age],PopAgeSexRegion[[#This Row],[Age]])</f>
        <v>2200</v>
      </c>
      <c r="I124" s="2" t="s">
        <v>71</v>
      </c>
      <c r="J124" s="2">
        <v>2.3556539999999999</v>
      </c>
      <c r="K124" s="2">
        <v>2.33556185841829</v>
      </c>
      <c r="L124" s="2">
        <v>2.573893527229</v>
      </c>
      <c r="M124" s="2">
        <v>3.2535445708495501</v>
      </c>
      <c r="N124" s="2">
        <v>4.3629411990480298</v>
      </c>
      <c r="O124" s="2">
        <v>5.0983338502115796</v>
      </c>
      <c r="P124" s="2">
        <v>5.9652989655652497</v>
      </c>
      <c r="Q124" s="2">
        <v>6.3753466886318497</v>
      </c>
      <c r="R124" s="2">
        <v>6.1069320922844899</v>
      </c>
      <c r="S124" s="2">
        <f ca="1">PopAgeSexRegion[[#This Row],[2010]]*PopAgeSexRegion[[#This Row],[MDER]]</f>
        <v>5182.4387999999999</v>
      </c>
      <c r="T124" s="2">
        <f ca="1">PopAgeSexRegion[[#This Row],[2015]]*PopAgeSexRegion[[#This Row],[MDER]]</f>
        <v>5138.2360885202379</v>
      </c>
      <c r="U124" s="2">
        <f ca="1">PopAgeSexRegion[[#This Row],[2020]]*PopAgeSexRegion[[#This Row],[MDER]]</f>
        <v>5662.5657599038004</v>
      </c>
      <c r="V124" s="2">
        <f ca="1">PopAgeSexRegion[[#This Row],[2025]]*PopAgeSexRegion[[#This Row],[MDER]]</f>
        <v>7157.7980558690106</v>
      </c>
      <c r="W124" s="2">
        <f ca="1">PopAgeSexRegion[[#This Row],[2030]]*PopAgeSexRegion[[#This Row],[MDER]]</f>
        <v>9598.4706379056661</v>
      </c>
      <c r="X124" s="2">
        <f ca="1">PopAgeSexRegion[[#This Row],[2035]]*PopAgeSexRegion[[#This Row],[MDER]]</f>
        <v>11216.334470465476</v>
      </c>
      <c r="Y124" s="2">
        <f ca="1">PopAgeSexRegion[[#This Row],[2040]]*PopAgeSexRegion[[#This Row],[MDER]]</f>
        <v>13123.657724243549</v>
      </c>
      <c r="Z124" s="2">
        <f ca="1">PopAgeSexRegion[[#This Row],[2045]]*PopAgeSexRegion[[#This Row],[MDER]]</f>
        <v>14025.762714990069</v>
      </c>
      <c r="AA124" s="2">
        <f ca="1">PopAgeSexRegion[[#This Row],[2050]]*PopAgeSexRegion[[#This Row],[MDER]]</f>
        <v>13435.250603025877</v>
      </c>
    </row>
    <row r="125" spans="1:27" x14ac:dyDescent="0.2">
      <c r="A125" s="2" t="s">
        <v>67</v>
      </c>
      <c r="B125" s="2" t="s">
        <v>68</v>
      </c>
      <c r="C125" s="2" t="s">
        <v>114</v>
      </c>
      <c r="D125" s="2" t="str">
        <f>VLOOKUP(PopAgeSexRegion[[#This Row],[REGION]],MapRegion[],2,FALSE)</f>
        <v>NAM</v>
      </c>
      <c r="E125" s="2" t="s">
        <v>110</v>
      </c>
      <c r="F125" s="2" t="str">
        <f>VLOOKUP(PopAgeSexRegion[[#This Row],[VARIABLE]],MapSexAge[],2,FALSE)</f>
        <v>Male</v>
      </c>
      <c r="G125" s="2" t="str">
        <f>VLOOKUP(PopAgeSexRegion[[#This Row],[VARIABLE]],MapSexAge[],3,FALSE)</f>
        <v>85-89</v>
      </c>
      <c r="H125" s="2">
        <f ca="1">SUMIFS(INDIRECT(_xlfn.CONCAT("SSPMDER[",PopAgeSexRegion[[#This Row],[Sex]],"]")),SSPMDER[age],PopAgeSexRegion[[#This Row],[Age]])</f>
        <v>2200</v>
      </c>
      <c r="I125" s="2" t="s">
        <v>71</v>
      </c>
      <c r="J125" s="2">
        <v>1.3433679999999999</v>
      </c>
      <c r="K125" s="2">
        <v>1.42881606075281</v>
      </c>
      <c r="L125" s="2">
        <v>1.4497411452139699</v>
      </c>
      <c r="M125" s="2">
        <v>1.63871459598388</v>
      </c>
      <c r="N125" s="2">
        <v>2.12729927980992</v>
      </c>
      <c r="O125" s="2">
        <v>2.92690261049689</v>
      </c>
      <c r="P125" s="2">
        <v>3.4992843899353101</v>
      </c>
      <c r="Q125" s="2">
        <v>4.1777466222808304</v>
      </c>
      <c r="R125" s="2">
        <v>4.5704263791340498</v>
      </c>
      <c r="S125" s="2">
        <f ca="1">PopAgeSexRegion[[#This Row],[2010]]*PopAgeSexRegion[[#This Row],[MDER]]</f>
        <v>2955.4096</v>
      </c>
      <c r="T125" s="2">
        <f ca="1">PopAgeSexRegion[[#This Row],[2015]]*PopAgeSexRegion[[#This Row],[MDER]]</f>
        <v>3143.3953336561822</v>
      </c>
      <c r="U125" s="2">
        <f ca="1">PopAgeSexRegion[[#This Row],[2020]]*PopAgeSexRegion[[#This Row],[MDER]]</f>
        <v>3189.430519470734</v>
      </c>
      <c r="V125" s="2">
        <f ca="1">PopAgeSexRegion[[#This Row],[2025]]*PopAgeSexRegion[[#This Row],[MDER]]</f>
        <v>3605.1721111645361</v>
      </c>
      <c r="W125" s="2">
        <f ca="1">PopAgeSexRegion[[#This Row],[2030]]*PopAgeSexRegion[[#This Row],[MDER]]</f>
        <v>4680.0584155818242</v>
      </c>
      <c r="X125" s="2">
        <f ca="1">PopAgeSexRegion[[#This Row],[2035]]*PopAgeSexRegion[[#This Row],[MDER]]</f>
        <v>6439.1857430931577</v>
      </c>
      <c r="Y125" s="2">
        <f ca="1">PopAgeSexRegion[[#This Row],[2040]]*PopAgeSexRegion[[#This Row],[MDER]]</f>
        <v>7698.4256578576824</v>
      </c>
      <c r="Z125" s="2">
        <f ca="1">PopAgeSexRegion[[#This Row],[2045]]*PopAgeSexRegion[[#This Row],[MDER]]</f>
        <v>9191.0425690178272</v>
      </c>
      <c r="AA125" s="2">
        <f ca="1">PopAgeSexRegion[[#This Row],[2050]]*PopAgeSexRegion[[#This Row],[MDER]]</f>
        <v>10054.93803409491</v>
      </c>
    </row>
    <row r="126" spans="1:27" x14ac:dyDescent="0.2">
      <c r="A126" s="2" t="s">
        <v>67</v>
      </c>
      <c r="B126" s="2" t="s">
        <v>68</v>
      </c>
      <c r="C126" s="2" t="s">
        <v>114</v>
      </c>
      <c r="D126" s="2" t="str">
        <f>VLOOKUP(PopAgeSexRegion[[#This Row],[REGION]],MapRegion[],2,FALSE)</f>
        <v>NAM</v>
      </c>
      <c r="E126" s="2" t="s">
        <v>111</v>
      </c>
      <c r="F126" s="2" t="str">
        <f>VLOOKUP(PopAgeSexRegion[[#This Row],[VARIABLE]],MapSexAge[],2,FALSE)</f>
        <v>Male</v>
      </c>
      <c r="G126" s="2" t="str">
        <f>VLOOKUP(PopAgeSexRegion[[#This Row],[VARIABLE]],MapSexAge[],3,FALSE)</f>
        <v>90-94</v>
      </c>
      <c r="H126" s="2">
        <f ca="1">SUMIFS(INDIRECT(_xlfn.CONCAT("SSPMDER[",PopAgeSexRegion[[#This Row],[Sex]],"]")),SSPMDER[age],PopAgeSexRegion[[#This Row],[Age]])</f>
        <v>2200</v>
      </c>
      <c r="I126" s="2" t="s">
        <v>71</v>
      </c>
      <c r="J126" s="2">
        <v>0.46032599999999901</v>
      </c>
      <c r="K126" s="2">
        <v>0.62214933400002403</v>
      </c>
      <c r="L126" s="2">
        <v>0.68051568513755101</v>
      </c>
      <c r="M126" s="2">
        <v>0.71294549436207799</v>
      </c>
      <c r="N126" s="2">
        <v>0.83452232480826405</v>
      </c>
      <c r="O126" s="2">
        <v>1.11918093255833</v>
      </c>
      <c r="P126" s="2">
        <v>1.5945011163838501</v>
      </c>
      <c r="Q126" s="2">
        <v>1.9606356900901001</v>
      </c>
      <c r="R126" s="2">
        <v>2.41476400213313</v>
      </c>
      <c r="S126" s="2">
        <f ca="1">PopAgeSexRegion[[#This Row],[2010]]*PopAgeSexRegion[[#This Row],[MDER]]</f>
        <v>1012.7171999999978</v>
      </c>
      <c r="T126" s="2">
        <f ca="1">PopAgeSexRegion[[#This Row],[2015]]*PopAgeSexRegion[[#This Row],[MDER]]</f>
        <v>1368.7285348000528</v>
      </c>
      <c r="U126" s="2">
        <f ca="1">PopAgeSexRegion[[#This Row],[2020]]*PopAgeSexRegion[[#This Row],[MDER]]</f>
        <v>1497.1345073026123</v>
      </c>
      <c r="V126" s="2">
        <f ca="1">PopAgeSexRegion[[#This Row],[2025]]*PopAgeSexRegion[[#This Row],[MDER]]</f>
        <v>1568.4800875965716</v>
      </c>
      <c r="W126" s="2">
        <f ca="1">PopAgeSexRegion[[#This Row],[2030]]*PopAgeSexRegion[[#This Row],[MDER]]</f>
        <v>1835.9491145781808</v>
      </c>
      <c r="X126" s="2">
        <f ca="1">PopAgeSexRegion[[#This Row],[2035]]*PopAgeSexRegion[[#This Row],[MDER]]</f>
        <v>2462.1980516283261</v>
      </c>
      <c r="Y126" s="2">
        <f ca="1">PopAgeSexRegion[[#This Row],[2040]]*PopAgeSexRegion[[#This Row],[MDER]]</f>
        <v>3507.90245604447</v>
      </c>
      <c r="Z126" s="2">
        <f ca="1">PopAgeSexRegion[[#This Row],[2045]]*PopAgeSexRegion[[#This Row],[MDER]]</f>
        <v>4313.3985181982198</v>
      </c>
      <c r="AA126" s="2">
        <f ca="1">PopAgeSexRegion[[#This Row],[2050]]*PopAgeSexRegion[[#This Row],[MDER]]</f>
        <v>5312.4808046928856</v>
      </c>
    </row>
    <row r="127" spans="1:27" x14ac:dyDescent="0.2">
      <c r="A127" s="2" t="s">
        <v>67</v>
      </c>
      <c r="B127" s="2" t="s">
        <v>68</v>
      </c>
      <c r="C127" s="2" t="s">
        <v>114</v>
      </c>
      <c r="D127" s="2" t="str">
        <f>VLOOKUP(PopAgeSexRegion[[#This Row],[REGION]],MapRegion[],2,FALSE)</f>
        <v>NAM</v>
      </c>
      <c r="E127" s="2" t="s">
        <v>112</v>
      </c>
      <c r="F127" s="2" t="str">
        <f>VLOOKUP(PopAgeSexRegion[[#This Row],[VARIABLE]],MapSexAge[],2,FALSE)</f>
        <v>Male</v>
      </c>
      <c r="G127" s="2" t="str">
        <f>VLOOKUP(PopAgeSexRegion[[#This Row],[VARIABLE]],MapSexAge[],3,FALSE)</f>
        <v>95-99</v>
      </c>
      <c r="H127" s="2">
        <f ca="1">SUMIFS(INDIRECT(_xlfn.CONCAT("SSPMDER[",PopAgeSexRegion[[#This Row],[Sex]],"]")),SSPMDER[age],PopAgeSexRegion[[#This Row],[Age]])</f>
        <v>2200</v>
      </c>
      <c r="I127" s="2" t="s">
        <v>71</v>
      </c>
      <c r="J127" s="2">
        <v>8.6785000000000001E-2</v>
      </c>
      <c r="K127" s="2">
        <v>0.146511764932758</v>
      </c>
      <c r="L127" s="2">
        <v>0.20488417886558799</v>
      </c>
      <c r="M127" s="2">
        <v>0.23185790312784499</v>
      </c>
      <c r="N127" s="2">
        <v>0.25406766176021001</v>
      </c>
      <c r="O127" s="2">
        <v>0.30847840832256601</v>
      </c>
      <c r="P127" s="2">
        <v>0.43267699082462502</v>
      </c>
      <c r="Q127" s="2">
        <v>0.63962181854680999</v>
      </c>
      <c r="R127" s="2">
        <v>0.81848299926901402</v>
      </c>
      <c r="S127" s="2">
        <f ca="1">PopAgeSexRegion[[#This Row],[2010]]*PopAgeSexRegion[[#This Row],[MDER]]</f>
        <v>190.92699999999999</v>
      </c>
      <c r="T127" s="2">
        <f ca="1">PopAgeSexRegion[[#This Row],[2015]]*PopAgeSexRegion[[#This Row],[MDER]]</f>
        <v>322.32588285206759</v>
      </c>
      <c r="U127" s="2">
        <f ca="1">PopAgeSexRegion[[#This Row],[2020]]*PopAgeSexRegion[[#This Row],[MDER]]</f>
        <v>450.74519350429358</v>
      </c>
      <c r="V127" s="2">
        <f ca="1">PopAgeSexRegion[[#This Row],[2025]]*PopAgeSexRegion[[#This Row],[MDER]]</f>
        <v>510.08738688125896</v>
      </c>
      <c r="W127" s="2">
        <f ca="1">PopAgeSexRegion[[#This Row],[2030]]*PopAgeSexRegion[[#This Row],[MDER]]</f>
        <v>558.94885587246199</v>
      </c>
      <c r="X127" s="2">
        <f ca="1">PopAgeSexRegion[[#This Row],[2035]]*PopAgeSexRegion[[#This Row],[MDER]]</f>
        <v>678.65249830964524</v>
      </c>
      <c r="Y127" s="2">
        <f ca="1">PopAgeSexRegion[[#This Row],[2040]]*PopAgeSexRegion[[#This Row],[MDER]]</f>
        <v>951.88937981417507</v>
      </c>
      <c r="Z127" s="2">
        <f ca="1">PopAgeSexRegion[[#This Row],[2045]]*PopAgeSexRegion[[#This Row],[MDER]]</f>
        <v>1407.1680008029821</v>
      </c>
      <c r="AA127" s="2">
        <f ca="1">PopAgeSexRegion[[#This Row],[2050]]*PopAgeSexRegion[[#This Row],[MDER]]</f>
        <v>1800.6625983918309</v>
      </c>
    </row>
    <row r="128" spans="1:27" x14ac:dyDescent="0.2">
      <c r="A128" s="2" t="s">
        <v>67</v>
      </c>
      <c r="B128" s="2" t="s">
        <v>68</v>
      </c>
      <c r="C128" s="2" t="s">
        <v>115</v>
      </c>
      <c r="D128" s="2" t="str">
        <f>VLOOKUP(PopAgeSexRegion[[#This Row],[REGION]],MapRegion[],2,FALSE)</f>
        <v>ASI</v>
      </c>
      <c r="E128" s="2" t="s">
        <v>70</v>
      </c>
      <c r="F128" s="2" t="str">
        <f>VLOOKUP(PopAgeSexRegion[[#This Row],[VARIABLE]],MapSexAge[],2,FALSE)</f>
        <v>Female</v>
      </c>
      <c r="G128" s="2" t="str">
        <f>VLOOKUP(PopAgeSexRegion[[#This Row],[VARIABLE]],MapSexAge[],3,FALSE)</f>
        <v>0-4</v>
      </c>
      <c r="H128" s="2">
        <f ca="1">SUMIFS(INDIRECT(_xlfn.CONCAT("SSPMDER[",PopAgeSexRegion[[#This Row],[Sex]],"]")),SSPMDER[age],PopAgeSexRegion[[#This Row],[Age]])</f>
        <v>1000</v>
      </c>
      <c r="I128" s="2" t="s">
        <v>71</v>
      </c>
      <c r="J128" s="2">
        <v>150.43283500000001</v>
      </c>
      <c r="K128" s="2">
        <v>146.05285495369699</v>
      </c>
      <c r="L128" s="2">
        <v>143.87112323775801</v>
      </c>
      <c r="M128" s="2">
        <v>138.70341096462599</v>
      </c>
      <c r="N128" s="2">
        <v>132.92904744515701</v>
      </c>
      <c r="O128" s="2">
        <v>128.53753339733899</v>
      </c>
      <c r="P128" s="2">
        <v>123.94253398592301</v>
      </c>
      <c r="Q128" s="2">
        <v>119.296319012498</v>
      </c>
      <c r="R128" s="2">
        <v>113.798002673615</v>
      </c>
      <c r="S128" s="2">
        <f ca="1">PopAgeSexRegion[[#This Row],[2010]]*PopAgeSexRegion[[#This Row],[MDER]]</f>
        <v>150432.83500000002</v>
      </c>
      <c r="T128" s="2">
        <f ca="1">PopAgeSexRegion[[#This Row],[2015]]*PopAgeSexRegion[[#This Row],[MDER]]</f>
        <v>146052.85495369698</v>
      </c>
      <c r="U128" s="2">
        <f ca="1">PopAgeSexRegion[[#This Row],[2020]]*PopAgeSexRegion[[#This Row],[MDER]]</f>
        <v>143871.123237758</v>
      </c>
      <c r="V128" s="2">
        <f ca="1">PopAgeSexRegion[[#This Row],[2025]]*PopAgeSexRegion[[#This Row],[MDER]]</f>
        <v>138703.41096462597</v>
      </c>
      <c r="W128" s="2">
        <f ca="1">PopAgeSexRegion[[#This Row],[2030]]*PopAgeSexRegion[[#This Row],[MDER]]</f>
        <v>132929.04744515702</v>
      </c>
      <c r="X128" s="2">
        <f ca="1">PopAgeSexRegion[[#This Row],[2035]]*PopAgeSexRegion[[#This Row],[MDER]]</f>
        <v>128537.53339733899</v>
      </c>
      <c r="Y128" s="2">
        <f ca="1">PopAgeSexRegion[[#This Row],[2040]]*PopAgeSexRegion[[#This Row],[MDER]]</f>
        <v>123942.533985923</v>
      </c>
      <c r="Z128" s="2">
        <f ca="1">PopAgeSexRegion[[#This Row],[2045]]*PopAgeSexRegion[[#This Row],[MDER]]</f>
        <v>119296.319012498</v>
      </c>
      <c r="AA128" s="2">
        <f ca="1">PopAgeSexRegion[[#This Row],[2050]]*PopAgeSexRegion[[#This Row],[MDER]]</f>
        <v>113798.002673615</v>
      </c>
    </row>
    <row r="129" spans="1:27" x14ac:dyDescent="0.2">
      <c r="A129" s="2" t="s">
        <v>67</v>
      </c>
      <c r="B129" s="2" t="s">
        <v>68</v>
      </c>
      <c r="C129" s="2" t="s">
        <v>115</v>
      </c>
      <c r="D129" s="2" t="str">
        <f>VLOOKUP(PopAgeSexRegion[[#This Row],[REGION]],MapRegion[],2,FALSE)</f>
        <v>ASI</v>
      </c>
      <c r="E129" s="2" t="s">
        <v>72</v>
      </c>
      <c r="F129" s="2" t="str">
        <f>VLOOKUP(PopAgeSexRegion[[#This Row],[VARIABLE]],MapSexAge[],2,FALSE)</f>
        <v>Female</v>
      </c>
      <c r="G129" s="2" t="str">
        <f>VLOOKUP(PopAgeSexRegion[[#This Row],[VARIABLE]],MapSexAge[],3,FALSE)</f>
        <v>10-14</v>
      </c>
      <c r="H129" s="2">
        <f ca="1">SUMIFS(INDIRECT(_xlfn.CONCAT("SSPMDER[",PopAgeSexRegion[[#This Row],[Sex]],"]")),SSPMDER[age],PopAgeSexRegion[[#This Row],[Age]])</f>
        <v>1920</v>
      </c>
      <c r="I129" s="2" t="s">
        <v>71</v>
      </c>
      <c r="J129" s="2">
        <v>154.186373</v>
      </c>
      <c r="K129" s="2">
        <v>148.20780198630999</v>
      </c>
      <c r="L129" s="2">
        <v>147.91293293311099</v>
      </c>
      <c r="M129" s="2">
        <v>143.939436926692</v>
      </c>
      <c r="N129" s="2">
        <v>142.008930594845</v>
      </c>
      <c r="O129" s="2">
        <v>137.084809488746</v>
      </c>
      <c r="P129" s="2">
        <v>131.54070837570401</v>
      </c>
      <c r="Q129" s="2">
        <v>127.33243519265601</v>
      </c>
      <c r="R129" s="2">
        <v>122.8996482247</v>
      </c>
      <c r="S129" s="2">
        <f ca="1">PopAgeSexRegion[[#This Row],[2010]]*PopAgeSexRegion[[#This Row],[MDER]]</f>
        <v>296037.83616000001</v>
      </c>
      <c r="T129" s="2">
        <f ca="1">PopAgeSexRegion[[#This Row],[2015]]*PopAgeSexRegion[[#This Row],[MDER]]</f>
        <v>284558.97981371515</v>
      </c>
      <c r="U129" s="2">
        <f ca="1">PopAgeSexRegion[[#This Row],[2020]]*PopAgeSexRegion[[#This Row],[MDER]]</f>
        <v>283992.83123157313</v>
      </c>
      <c r="V129" s="2">
        <f ca="1">PopAgeSexRegion[[#This Row],[2025]]*PopAgeSexRegion[[#This Row],[MDER]]</f>
        <v>276363.71889924863</v>
      </c>
      <c r="W129" s="2">
        <f ca="1">PopAgeSexRegion[[#This Row],[2030]]*PopAgeSexRegion[[#This Row],[MDER]]</f>
        <v>272657.1467421024</v>
      </c>
      <c r="X129" s="2">
        <f ca="1">PopAgeSexRegion[[#This Row],[2035]]*PopAgeSexRegion[[#This Row],[MDER]]</f>
        <v>263202.83421839232</v>
      </c>
      <c r="Y129" s="2">
        <f ca="1">PopAgeSexRegion[[#This Row],[2040]]*PopAgeSexRegion[[#This Row],[MDER]]</f>
        <v>252558.1600813517</v>
      </c>
      <c r="Z129" s="2">
        <f ca="1">PopAgeSexRegion[[#This Row],[2045]]*PopAgeSexRegion[[#This Row],[MDER]]</f>
        <v>244478.27556989953</v>
      </c>
      <c r="AA129" s="2">
        <f ca="1">PopAgeSexRegion[[#This Row],[2050]]*PopAgeSexRegion[[#This Row],[MDER]]</f>
        <v>235967.324591424</v>
      </c>
    </row>
    <row r="130" spans="1:27" x14ac:dyDescent="0.2">
      <c r="A130" s="2" t="s">
        <v>67</v>
      </c>
      <c r="B130" s="2" t="s">
        <v>68</v>
      </c>
      <c r="C130" s="2" t="s">
        <v>115</v>
      </c>
      <c r="D130" s="2" t="str">
        <f>VLOOKUP(PopAgeSexRegion[[#This Row],[REGION]],MapRegion[],2,FALSE)</f>
        <v>ASI</v>
      </c>
      <c r="E130" s="2" t="s">
        <v>73</v>
      </c>
      <c r="F130" s="2" t="str">
        <f>VLOOKUP(PopAgeSexRegion[[#This Row],[VARIABLE]],MapSexAge[],2,FALSE)</f>
        <v>Female</v>
      </c>
      <c r="G130" s="2" t="str">
        <f>VLOOKUP(PopAgeSexRegion[[#This Row],[VARIABLE]],MapSexAge[],3,FALSE)</f>
        <v>100p</v>
      </c>
      <c r="H130" s="2">
        <f ca="1">SUMIFS(INDIRECT(_xlfn.CONCAT("SSPMDER[",PopAgeSexRegion[[#This Row],[Sex]],"]")),SSPMDER[age],PopAgeSexRegion[[#This Row],[Age]])</f>
        <v>1800</v>
      </c>
      <c r="I130" s="2" t="s">
        <v>71</v>
      </c>
      <c r="J130" s="2">
        <v>2.6463999917666198E-2</v>
      </c>
      <c r="K130" s="2">
        <v>3.9546772360531897E-2</v>
      </c>
      <c r="L130" s="2">
        <v>6.3156075938676101E-2</v>
      </c>
      <c r="M130" s="2">
        <v>9.5439508252164101E-2</v>
      </c>
      <c r="N130" s="2">
        <v>0.14645105564118099</v>
      </c>
      <c r="O130" s="2">
        <v>0.22558820941368499</v>
      </c>
      <c r="P130" s="2">
        <v>0.32860113016877202</v>
      </c>
      <c r="Q130" s="2">
        <v>0.47547134073919001</v>
      </c>
      <c r="R130" s="2">
        <v>0.78048301418225796</v>
      </c>
      <c r="S130" s="2">
        <f ca="1">PopAgeSexRegion[[#This Row],[2010]]*PopAgeSexRegion[[#This Row],[MDER]]</f>
        <v>47.635199851799157</v>
      </c>
      <c r="T130" s="2">
        <f ca="1">PopAgeSexRegion[[#This Row],[2015]]*PopAgeSexRegion[[#This Row],[MDER]]</f>
        <v>71.184190248957421</v>
      </c>
      <c r="U130" s="2">
        <f ca="1">PopAgeSexRegion[[#This Row],[2020]]*PopAgeSexRegion[[#This Row],[MDER]]</f>
        <v>113.68093668961698</v>
      </c>
      <c r="V130" s="2">
        <f ca="1">PopAgeSexRegion[[#This Row],[2025]]*PopAgeSexRegion[[#This Row],[MDER]]</f>
        <v>171.79111485389538</v>
      </c>
      <c r="W130" s="2">
        <f ca="1">PopAgeSexRegion[[#This Row],[2030]]*PopAgeSexRegion[[#This Row],[MDER]]</f>
        <v>263.61190015412581</v>
      </c>
      <c r="X130" s="2">
        <f ca="1">PopAgeSexRegion[[#This Row],[2035]]*PopAgeSexRegion[[#This Row],[MDER]]</f>
        <v>406.058776944633</v>
      </c>
      <c r="Y130" s="2">
        <f ca="1">PopAgeSexRegion[[#This Row],[2040]]*PopAgeSexRegion[[#This Row],[MDER]]</f>
        <v>591.48203430378965</v>
      </c>
      <c r="Z130" s="2">
        <f ca="1">PopAgeSexRegion[[#This Row],[2045]]*PopAgeSexRegion[[#This Row],[MDER]]</f>
        <v>855.84841333054203</v>
      </c>
      <c r="AA130" s="2">
        <f ca="1">PopAgeSexRegion[[#This Row],[2050]]*PopAgeSexRegion[[#This Row],[MDER]]</f>
        <v>1404.8694255280643</v>
      </c>
    </row>
    <row r="131" spans="1:27" x14ac:dyDescent="0.2">
      <c r="A131" s="2" t="s">
        <v>67</v>
      </c>
      <c r="B131" s="2" t="s">
        <v>68</v>
      </c>
      <c r="C131" s="2" t="s">
        <v>115</v>
      </c>
      <c r="D131" s="2" t="str">
        <f>VLOOKUP(PopAgeSexRegion[[#This Row],[REGION]],MapRegion[],2,FALSE)</f>
        <v>ASI</v>
      </c>
      <c r="E131" s="2" t="s">
        <v>74</v>
      </c>
      <c r="F131" s="2" t="str">
        <f>VLOOKUP(PopAgeSexRegion[[#This Row],[VARIABLE]],MapSexAge[],2,FALSE)</f>
        <v>Female</v>
      </c>
      <c r="G131" s="2" t="str">
        <f>VLOOKUP(PopAgeSexRegion[[#This Row],[VARIABLE]],MapSexAge[],3,FALSE)</f>
        <v>15-19</v>
      </c>
      <c r="H131" s="2">
        <f ca="1">SUMIFS(INDIRECT(_xlfn.CONCAT("SSPMDER[",PopAgeSexRegion[[#This Row],[Sex]],"]")),SSPMDER[age],PopAgeSexRegion[[#This Row],[Age]])</f>
        <v>2040</v>
      </c>
      <c r="I131" s="2" t="s">
        <v>71</v>
      </c>
      <c r="J131" s="2">
        <v>158.34958100185099</v>
      </c>
      <c r="K131" s="2">
        <v>153.51880296626601</v>
      </c>
      <c r="L131" s="2">
        <v>147.68672991001799</v>
      </c>
      <c r="M131" s="2">
        <v>147.465357567398</v>
      </c>
      <c r="N131" s="2">
        <v>143.55133107642399</v>
      </c>
      <c r="O131" s="2">
        <v>141.67620716812601</v>
      </c>
      <c r="P131" s="2">
        <v>136.79950837765799</v>
      </c>
      <c r="Q131" s="2">
        <v>131.29736445985199</v>
      </c>
      <c r="R131" s="2">
        <v>127.120663101974</v>
      </c>
      <c r="S131" s="2">
        <f ca="1">PopAgeSexRegion[[#This Row],[2010]]*PopAgeSexRegion[[#This Row],[MDER]]</f>
        <v>323033.14524377603</v>
      </c>
      <c r="T131" s="2">
        <f ca="1">PopAgeSexRegion[[#This Row],[2015]]*PopAgeSexRegion[[#This Row],[MDER]]</f>
        <v>313178.35805118264</v>
      </c>
      <c r="U131" s="2">
        <f ca="1">PopAgeSexRegion[[#This Row],[2020]]*PopAgeSexRegion[[#This Row],[MDER]]</f>
        <v>301280.92901643668</v>
      </c>
      <c r="V131" s="2">
        <f ca="1">PopAgeSexRegion[[#This Row],[2025]]*PopAgeSexRegion[[#This Row],[MDER]]</f>
        <v>300829.32943749195</v>
      </c>
      <c r="W131" s="2">
        <f ca="1">PopAgeSexRegion[[#This Row],[2030]]*PopAgeSexRegion[[#This Row],[MDER]]</f>
        <v>292844.71539590496</v>
      </c>
      <c r="X131" s="2">
        <f ca="1">PopAgeSexRegion[[#This Row],[2035]]*PopAgeSexRegion[[#This Row],[MDER]]</f>
        <v>289019.46262297704</v>
      </c>
      <c r="Y131" s="2">
        <f ca="1">PopAgeSexRegion[[#This Row],[2040]]*PopAgeSexRegion[[#This Row],[MDER]]</f>
        <v>279070.99709042232</v>
      </c>
      <c r="Z131" s="2">
        <f ca="1">PopAgeSexRegion[[#This Row],[2045]]*PopAgeSexRegion[[#This Row],[MDER]]</f>
        <v>267846.62349809805</v>
      </c>
      <c r="AA131" s="2">
        <f ca="1">PopAgeSexRegion[[#This Row],[2050]]*PopAgeSexRegion[[#This Row],[MDER]]</f>
        <v>259326.15272802697</v>
      </c>
    </row>
    <row r="132" spans="1:27" x14ac:dyDescent="0.2">
      <c r="A132" s="2" t="s">
        <v>67</v>
      </c>
      <c r="B132" s="2" t="s">
        <v>68</v>
      </c>
      <c r="C132" s="2" t="s">
        <v>115</v>
      </c>
      <c r="D132" s="2" t="str">
        <f>VLOOKUP(PopAgeSexRegion[[#This Row],[REGION]],MapRegion[],2,FALSE)</f>
        <v>ASI</v>
      </c>
      <c r="E132" s="2" t="s">
        <v>75</v>
      </c>
      <c r="F132" s="2" t="str">
        <f>VLOOKUP(PopAgeSexRegion[[#This Row],[VARIABLE]],MapSexAge[],2,FALSE)</f>
        <v>Female</v>
      </c>
      <c r="G132" s="2" t="str">
        <f>VLOOKUP(PopAgeSexRegion[[#This Row],[VARIABLE]],MapSexAge[],3,FALSE)</f>
        <v>20-24</v>
      </c>
      <c r="H132" s="2">
        <f ca="1">SUMIFS(INDIRECT(_xlfn.CONCAT("SSPMDER[",PopAgeSexRegion[[#This Row],[Sex]],"]")),SSPMDER[age],PopAgeSexRegion[[#This Row],[Age]])</f>
        <v>2200</v>
      </c>
      <c r="I132" s="2" t="s">
        <v>71</v>
      </c>
      <c r="J132" s="2">
        <v>161.535403995444</v>
      </c>
      <c r="K132" s="2">
        <v>157.455145372917</v>
      </c>
      <c r="L132" s="2">
        <v>152.79442454482901</v>
      </c>
      <c r="M132" s="2">
        <v>147.074305198178</v>
      </c>
      <c r="N132" s="2">
        <v>146.930127536566</v>
      </c>
      <c r="O132" s="2">
        <v>143.09015061731699</v>
      </c>
      <c r="P132" s="2">
        <v>141.268554873357</v>
      </c>
      <c r="Q132" s="2">
        <v>136.443448197263</v>
      </c>
      <c r="R132" s="2">
        <v>130.98383665725899</v>
      </c>
      <c r="S132" s="2">
        <f ca="1">PopAgeSexRegion[[#This Row],[2010]]*PopAgeSexRegion[[#This Row],[MDER]]</f>
        <v>355377.88878997677</v>
      </c>
      <c r="T132" s="2">
        <f ca="1">PopAgeSexRegion[[#This Row],[2015]]*PopAgeSexRegion[[#This Row],[MDER]]</f>
        <v>346401.31982041738</v>
      </c>
      <c r="U132" s="2">
        <f ca="1">PopAgeSexRegion[[#This Row],[2020]]*PopAgeSexRegion[[#This Row],[MDER]]</f>
        <v>336147.73399862385</v>
      </c>
      <c r="V132" s="2">
        <f ca="1">PopAgeSexRegion[[#This Row],[2025]]*PopAgeSexRegion[[#This Row],[MDER]]</f>
        <v>323563.47143599158</v>
      </c>
      <c r="W132" s="2">
        <f ca="1">PopAgeSexRegion[[#This Row],[2030]]*PopAgeSexRegion[[#This Row],[MDER]]</f>
        <v>323246.28058044519</v>
      </c>
      <c r="X132" s="2">
        <f ca="1">PopAgeSexRegion[[#This Row],[2035]]*PopAgeSexRegion[[#This Row],[MDER]]</f>
        <v>314798.33135809738</v>
      </c>
      <c r="Y132" s="2">
        <f ca="1">PopAgeSexRegion[[#This Row],[2040]]*PopAgeSexRegion[[#This Row],[MDER]]</f>
        <v>310790.82072138542</v>
      </c>
      <c r="Z132" s="2">
        <f ca="1">PopAgeSexRegion[[#This Row],[2045]]*PopAgeSexRegion[[#This Row],[MDER]]</f>
        <v>300175.58603397862</v>
      </c>
      <c r="AA132" s="2">
        <f ca="1">PopAgeSexRegion[[#This Row],[2050]]*PopAgeSexRegion[[#This Row],[MDER]]</f>
        <v>288164.44064596976</v>
      </c>
    </row>
    <row r="133" spans="1:27" x14ac:dyDescent="0.2">
      <c r="A133" s="2" t="s">
        <v>67</v>
      </c>
      <c r="B133" s="2" t="s">
        <v>68</v>
      </c>
      <c r="C133" s="2" t="s">
        <v>115</v>
      </c>
      <c r="D133" s="2" t="str">
        <f>VLOOKUP(PopAgeSexRegion[[#This Row],[REGION]],MapRegion[],2,FALSE)</f>
        <v>ASI</v>
      </c>
      <c r="E133" s="2" t="s">
        <v>76</v>
      </c>
      <c r="F133" s="2" t="str">
        <f>VLOOKUP(PopAgeSexRegion[[#This Row],[VARIABLE]],MapSexAge[],2,FALSE)</f>
        <v>Female</v>
      </c>
      <c r="G133" s="2" t="str">
        <f>VLOOKUP(PopAgeSexRegion[[#This Row],[VARIABLE]],MapSexAge[],3,FALSE)</f>
        <v>25-29</v>
      </c>
      <c r="H133" s="2">
        <f ca="1">SUMIFS(INDIRECT(_xlfn.CONCAT("SSPMDER[",PopAgeSexRegion[[#This Row],[Sex]],"]")),SSPMDER[age],PopAgeSexRegion[[#This Row],[Age]])</f>
        <v>2040</v>
      </c>
      <c r="I133" s="2" t="s">
        <v>71</v>
      </c>
      <c r="J133" s="2">
        <v>146.06094100004</v>
      </c>
      <c r="K133" s="2">
        <v>159.63278710005901</v>
      </c>
      <c r="L133" s="2">
        <v>155.97006485235201</v>
      </c>
      <c r="M133" s="2">
        <v>151.42042988877901</v>
      </c>
      <c r="N133" s="2">
        <v>145.84377678297301</v>
      </c>
      <c r="O133" s="2">
        <v>145.80972491466301</v>
      </c>
      <c r="P133" s="2">
        <v>142.03031655036401</v>
      </c>
      <c r="Q133" s="2">
        <v>140.251837460426</v>
      </c>
      <c r="R133" s="2">
        <v>135.478842164686</v>
      </c>
      <c r="S133" s="2">
        <f ca="1">PopAgeSexRegion[[#This Row],[2010]]*PopAgeSexRegion[[#This Row],[MDER]]</f>
        <v>297964.31964008161</v>
      </c>
      <c r="T133" s="2">
        <f ca="1">PopAgeSexRegion[[#This Row],[2015]]*PopAgeSexRegion[[#This Row],[MDER]]</f>
        <v>325650.88568412035</v>
      </c>
      <c r="U133" s="2">
        <f ca="1">PopAgeSexRegion[[#This Row],[2020]]*PopAgeSexRegion[[#This Row],[MDER]]</f>
        <v>318178.93229879811</v>
      </c>
      <c r="V133" s="2">
        <f ca="1">PopAgeSexRegion[[#This Row],[2025]]*PopAgeSexRegion[[#This Row],[MDER]]</f>
        <v>308897.67697310919</v>
      </c>
      <c r="W133" s="2">
        <f ca="1">PopAgeSexRegion[[#This Row],[2030]]*PopAgeSexRegion[[#This Row],[MDER]]</f>
        <v>297521.30463726493</v>
      </c>
      <c r="X133" s="2">
        <f ca="1">PopAgeSexRegion[[#This Row],[2035]]*PopAgeSexRegion[[#This Row],[MDER]]</f>
        <v>297451.83882591256</v>
      </c>
      <c r="Y133" s="2">
        <f ca="1">PopAgeSexRegion[[#This Row],[2040]]*PopAgeSexRegion[[#This Row],[MDER]]</f>
        <v>289741.84576274257</v>
      </c>
      <c r="Z133" s="2">
        <f ca="1">PopAgeSexRegion[[#This Row],[2045]]*PopAgeSexRegion[[#This Row],[MDER]]</f>
        <v>286113.74841926905</v>
      </c>
      <c r="AA133" s="2">
        <f ca="1">PopAgeSexRegion[[#This Row],[2050]]*PopAgeSexRegion[[#This Row],[MDER]]</f>
        <v>276376.83801595942</v>
      </c>
    </row>
    <row r="134" spans="1:27" x14ac:dyDescent="0.2">
      <c r="A134" s="2" t="s">
        <v>67</v>
      </c>
      <c r="B134" s="2" t="s">
        <v>68</v>
      </c>
      <c r="C134" s="2" t="s">
        <v>115</v>
      </c>
      <c r="D134" s="2" t="str">
        <f>VLOOKUP(PopAgeSexRegion[[#This Row],[REGION]],MapRegion[],2,FALSE)</f>
        <v>ASI</v>
      </c>
      <c r="E134" s="2" t="s">
        <v>77</v>
      </c>
      <c r="F134" s="2" t="str">
        <f>VLOOKUP(PopAgeSexRegion[[#This Row],[VARIABLE]],MapSexAge[],2,FALSE)</f>
        <v>Female</v>
      </c>
      <c r="G134" s="2" t="str">
        <f>VLOOKUP(PopAgeSexRegion[[#This Row],[VARIABLE]],MapSexAge[],3,FALSE)</f>
        <v>30-34</v>
      </c>
      <c r="H134" s="2">
        <f ca="1">SUMIFS(INDIRECT(_xlfn.CONCAT("SSPMDER[",PopAgeSexRegion[[#This Row],[Sex]],"]")),SSPMDER[age],PopAgeSexRegion[[#This Row],[Age]])</f>
        <v>2000</v>
      </c>
      <c r="I134" s="2" t="s">
        <v>71</v>
      </c>
      <c r="J134" s="2">
        <v>132.39708799822401</v>
      </c>
      <c r="K134" s="2">
        <v>144.29474452176601</v>
      </c>
      <c r="L134" s="2">
        <v>158.22074104611701</v>
      </c>
      <c r="M134" s="2">
        <v>154.617681202119</v>
      </c>
      <c r="N134" s="2">
        <v>150.160823168603</v>
      </c>
      <c r="O134" s="2">
        <v>144.731375744064</v>
      </c>
      <c r="P134" s="2">
        <v>144.79464966797801</v>
      </c>
      <c r="Q134" s="2">
        <v>141.069869146103</v>
      </c>
      <c r="R134" s="2">
        <v>139.33048999727899</v>
      </c>
      <c r="S134" s="2">
        <f ca="1">PopAgeSexRegion[[#This Row],[2010]]*PopAgeSexRegion[[#This Row],[MDER]]</f>
        <v>264794.17599644803</v>
      </c>
      <c r="T134" s="2">
        <f ca="1">PopAgeSexRegion[[#This Row],[2015]]*PopAgeSexRegion[[#This Row],[MDER]]</f>
        <v>288589.489043532</v>
      </c>
      <c r="U134" s="2">
        <f ca="1">PopAgeSexRegion[[#This Row],[2020]]*PopAgeSexRegion[[#This Row],[MDER]]</f>
        <v>316441.48209223401</v>
      </c>
      <c r="V134" s="2">
        <f ca="1">PopAgeSexRegion[[#This Row],[2025]]*PopAgeSexRegion[[#This Row],[MDER]]</f>
        <v>309235.36240423803</v>
      </c>
      <c r="W134" s="2">
        <f ca="1">PopAgeSexRegion[[#This Row],[2030]]*PopAgeSexRegion[[#This Row],[MDER]]</f>
        <v>300321.64633720601</v>
      </c>
      <c r="X134" s="2">
        <f ca="1">PopAgeSexRegion[[#This Row],[2035]]*PopAgeSexRegion[[#This Row],[MDER]]</f>
        <v>289462.75148812798</v>
      </c>
      <c r="Y134" s="2">
        <f ca="1">PopAgeSexRegion[[#This Row],[2040]]*PopAgeSexRegion[[#This Row],[MDER]]</f>
        <v>289589.29933595599</v>
      </c>
      <c r="Z134" s="2">
        <f ca="1">PopAgeSexRegion[[#This Row],[2045]]*PopAgeSexRegion[[#This Row],[MDER]]</f>
        <v>282139.73829220602</v>
      </c>
      <c r="AA134" s="2">
        <f ca="1">PopAgeSexRegion[[#This Row],[2050]]*PopAgeSexRegion[[#This Row],[MDER]]</f>
        <v>278660.97999455797</v>
      </c>
    </row>
    <row r="135" spans="1:27" x14ac:dyDescent="0.2">
      <c r="A135" s="2" t="s">
        <v>67</v>
      </c>
      <c r="B135" s="2" t="s">
        <v>68</v>
      </c>
      <c r="C135" s="2" t="s">
        <v>115</v>
      </c>
      <c r="D135" s="2" t="str">
        <f>VLOOKUP(PopAgeSexRegion[[#This Row],[REGION]],MapRegion[],2,FALSE)</f>
        <v>ASI</v>
      </c>
      <c r="E135" s="2" t="s">
        <v>78</v>
      </c>
      <c r="F135" s="2" t="str">
        <f>VLOOKUP(PopAgeSexRegion[[#This Row],[VARIABLE]],MapSexAge[],2,FALSE)</f>
        <v>Female</v>
      </c>
      <c r="G135" s="2" t="str">
        <f>VLOOKUP(PopAgeSexRegion[[#This Row],[VARIABLE]],MapSexAge[],3,FALSE)</f>
        <v>35-39</v>
      </c>
      <c r="H135" s="2">
        <f ca="1">SUMIFS(INDIRECT(_xlfn.CONCAT("SSPMDER[",PopAgeSexRegion[[#This Row],[Sex]],"]")),SSPMDER[age],PopAgeSexRegion[[#This Row],[Age]])</f>
        <v>2000</v>
      </c>
      <c r="I135" s="2" t="s">
        <v>71</v>
      </c>
      <c r="J135" s="2">
        <v>136.907877999557</v>
      </c>
      <c r="K135" s="2">
        <v>130.945372928436</v>
      </c>
      <c r="L135" s="2">
        <v>143.07728433942299</v>
      </c>
      <c r="M135" s="2">
        <v>157.032170064051</v>
      </c>
      <c r="N135" s="2">
        <v>153.50016270532799</v>
      </c>
      <c r="O135" s="2">
        <v>149.141111064082</v>
      </c>
      <c r="P135" s="2">
        <v>143.83144680781601</v>
      </c>
      <c r="Q135" s="2">
        <v>143.984437293013</v>
      </c>
      <c r="R135" s="2">
        <v>140.309392051213</v>
      </c>
      <c r="S135" s="2">
        <f ca="1">PopAgeSexRegion[[#This Row],[2010]]*PopAgeSexRegion[[#This Row],[MDER]]</f>
        <v>273815.75599911402</v>
      </c>
      <c r="T135" s="2">
        <f ca="1">PopAgeSexRegion[[#This Row],[2015]]*PopAgeSexRegion[[#This Row],[MDER]]</f>
        <v>261890.745856872</v>
      </c>
      <c r="U135" s="2">
        <f ca="1">PopAgeSexRegion[[#This Row],[2020]]*PopAgeSexRegion[[#This Row],[MDER]]</f>
        <v>286154.568678846</v>
      </c>
      <c r="V135" s="2">
        <f ca="1">PopAgeSexRegion[[#This Row],[2025]]*PopAgeSexRegion[[#This Row],[MDER]]</f>
        <v>314064.34012810199</v>
      </c>
      <c r="W135" s="2">
        <f ca="1">PopAgeSexRegion[[#This Row],[2030]]*PopAgeSexRegion[[#This Row],[MDER]]</f>
        <v>307000.32541065599</v>
      </c>
      <c r="X135" s="2">
        <f ca="1">PopAgeSexRegion[[#This Row],[2035]]*PopAgeSexRegion[[#This Row],[MDER]]</f>
        <v>298282.22212816402</v>
      </c>
      <c r="Y135" s="2">
        <f ca="1">PopAgeSexRegion[[#This Row],[2040]]*PopAgeSexRegion[[#This Row],[MDER]]</f>
        <v>287662.89361563203</v>
      </c>
      <c r="Z135" s="2">
        <f ca="1">PopAgeSexRegion[[#This Row],[2045]]*PopAgeSexRegion[[#This Row],[MDER]]</f>
        <v>287968.87458602601</v>
      </c>
      <c r="AA135" s="2">
        <f ca="1">PopAgeSexRegion[[#This Row],[2050]]*PopAgeSexRegion[[#This Row],[MDER]]</f>
        <v>280618.78410242597</v>
      </c>
    </row>
    <row r="136" spans="1:27" x14ac:dyDescent="0.2">
      <c r="A136" s="2" t="s">
        <v>67</v>
      </c>
      <c r="B136" s="2" t="s">
        <v>68</v>
      </c>
      <c r="C136" s="2" t="s">
        <v>115</v>
      </c>
      <c r="D136" s="2" t="str">
        <f>VLOOKUP(PopAgeSexRegion[[#This Row],[REGION]],MapRegion[],2,FALSE)</f>
        <v>ASI</v>
      </c>
      <c r="E136" s="2" t="s">
        <v>79</v>
      </c>
      <c r="F136" s="2" t="str">
        <f>VLOOKUP(PopAgeSexRegion[[#This Row],[VARIABLE]],MapSexAge[],2,FALSE)</f>
        <v>Female</v>
      </c>
      <c r="G136" s="2" t="str">
        <f>VLOOKUP(PopAgeSexRegion[[#This Row],[VARIABLE]],MapSexAge[],3,FALSE)</f>
        <v>40-44</v>
      </c>
      <c r="H136" s="2">
        <f ca="1">SUMIFS(INDIRECT(_xlfn.CONCAT("SSPMDER[",PopAgeSexRegion[[#This Row],[Sex]],"]")),SSPMDER[age],PopAgeSexRegion[[#This Row],[Age]])</f>
        <v>2000</v>
      </c>
      <c r="I136" s="2" t="s">
        <v>71</v>
      </c>
      <c r="J136" s="2">
        <v>130.118193014052</v>
      </c>
      <c r="K136" s="2">
        <v>135.37892053655301</v>
      </c>
      <c r="L136" s="2">
        <v>129.685397711994</v>
      </c>
      <c r="M136" s="2">
        <v>141.85058439692099</v>
      </c>
      <c r="N136" s="2">
        <v>155.83955616100999</v>
      </c>
      <c r="O136" s="2">
        <v>152.411968685581</v>
      </c>
      <c r="P136" s="2">
        <v>148.15977253403</v>
      </c>
      <c r="Q136" s="2">
        <v>142.97334363607601</v>
      </c>
      <c r="R136" s="2">
        <v>143.208455856554</v>
      </c>
      <c r="S136" s="2">
        <f ca="1">PopAgeSexRegion[[#This Row],[2010]]*PopAgeSexRegion[[#This Row],[MDER]]</f>
        <v>260236.386028104</v>
      </c>
      <c r="T136" s="2">
        <f ca="1">PopAgeSexRegion[[#This Row],[2015]]*PopAgeSexRegion[[#This Row],[MDER]]</f>
        <v>270757.84107310604</v>
      </c>
      <c r="U136" s="2">
        <f ca="1">PopAgeSexRegion[[#This Row],[2020]]*PopAgeSexRegion[[#This Row],[MDER]]</f>
        <v>259370.79542398799</v>
      </c>
      <c r="V136" s="2">
        <f ca="1">PopAgeSexRegion[[#This Row],[2025]]*PopAgeSexRegion[[#This Row],[MDER]]</f>
        <v>283701.16879384196</v>
      </c>
      <c r="W136" s="2">
        <f ca="1">PopAgeSexRegion[[#This Row],[2030]]*PopAgeSexRegion[[#This Row],[MDER]]</f>
        <v>311679.11232202</v>
      </c>
      <c r="X136" s="2">
        <f ca="1">PopAgeSexRegion[[#This Row],[2035]]*PopAgeSexRegion[[#This Row],[MDER]]</f>
        <v>304823.937371162</v>
      </c>
      <c r="Y136" s="2">
        <f ca="1">PopAgeSexRegion[[#This Row],[2040]]*PopAgeSexRegion[[#This Row],[MDER]]</f>
        <v>296319.54506805999</v>
      </c>
      <c r="Z136" s="2">
        <f ca="1">PopAgeSexRegion[[#This Row],[2045]]*PopAgeSexRegion[[#This Row],[MDER]]</f>
        <v>285946.68727215199</v>
      </c>
      <c r="AA136" s="2">
        <f ca="1">PopAgeSexRegion[[#This Row],[2050]]*PopAgeSexRegion[[#This Row],[MDER]]</f>
        <v>286416.91171310801</v>
      </c>
    </row>
    <row r="137" spans="1:27" x14ac:dyDescent="0.2">
      <c r="A137" s="2" t="s">
        <v>67</v>
      </c>
      <c r="B137" s="2" t="s">
        <v>68</v>
      </c>
      <c r="C137" s="2" t="s">
        <v>115</v>
      </c>
      <c r="D137" s="2" t="str">
        <f>VLOOKUP(PopAgeSexRegion[[#This Row],[REGION]],MapRegion[],2,FALSE)</f>
        <v>ASI</v>
      </c>
      <c r="E137" s="2" t="s">
        <v>80</v>
      </c>
      <c r="F137" s="2" t="str">
        <f>VLOOKUP(PopAgeSexRegion[[#This Row],[VARIABLE]],MapSexAge[],2,FALSE)</f>
        <v>Female</v>
      </c>
      <c r="G137" s="2" t="str">
        <f>VLOOKUP(PopAgeSexRegion[[#This Row],[VARIABLE]],MapSexAge[],3,FALSE)</f>
        <v>45-49</v>
      </c>
      <c r="H137" s="2">
        <f ca="1">SUMIFS(INDIRECT(_xlfn.CONCAT("SSPMDER[",PopAgeSexRegion[[#This Row],[Sex]],"]")),SSPMDER[age],PopAgeSexRegion[[#This Row],[Age]])</f>
        <v>2000</v>
      </c>
      <c r="I137" s="2" t="s">
        <v>71</v>
      </c>
      <c r="J137" s="2">
        <v>108.012164004711</v>
      </c>
      <c r="K137" s="2">
        <v>128.27563942217</v>
      </c>
      <c r="L137" s="2">
        <v>133.715881328547</v>
      </c>
      <c r="M137" s="2">
        <v>128.20151706746901</v>
      </c>
      <c r="N137" s="2">
        <v>140.40989428118499</v>
      </c>
      <c r="O137" s="2">
        <v>154.44974083950899</v>
      </c>
      <c r="P137" s="2">
        <v>151.16086963082699</v>
      </c>
      <c r="Q137" s="2">
        <v>147.052812794787</v>
      </c>
      <c r="R137" s="2">
        <v>141.99915759971299</v>
      </c>
      <c r="S137" s="2">
        <f ca="1">PopAgeSexRegion[[#This Row],[2010]]*PopAgeSexRegion[[#This Row],[MDER]]</f>
        <v>216024.328009422</v>
      </c>
      <c r="T137" s="2">
        <f ca="1">PopAgeSexRegion[[#This Row],[2015]]*PopAgeSexRegion[[#This Row],[MDER]]</f>
        <v>256551.27884434001</v>
      </c>
      <c r="U137" s="2">
        <f ca="1">PopAgeSexRegion[[#This Row],[2020]]*PopAgeSexRegion[[#This Row],[MDER]]</f>
        <v>267431.76265709399</v>
      </c>
      <c r="V137" s="2">
        <f ca="1">PopAgeSexRegion[[#This Row],[2025]]*PopAgeSexRegion[[#This Row],[MDER]]</f>
        <v>256403.03413493803</v>
      </c>
      <c r="W137" s="2">
        <f ca="1">PopAgeSexRegion[[#This Row],[2030]]*PopAgeSexRegion[[#This Row],[MDER]]</f>
        <v>280819.78856237</v>
      </c>
      <c r="X137" s="2">
        <f ca="1">PopAgeSexRegion[[#This Row],[2035]]*PopAgeSexRegion[[#This Row],[MDER]]</f>
        <v>308899.481679018</v>
      </c>
      <c r="Y137" s="2">
        <f ca="1">PopAgeSexRegion[[#This Row],[2040]]*PopAgeSexRegion[[#This Row],[MDER]]</f>
        <v>302321.73926165397</v>
      </c>
      <c r="Z137" s="2">
        <f ca="1">PopAgeSexRegion[[#This Row],[2045]]*PopAgeSexRegion[[#This Row],[MDER]]</f>
        <v>294105.62558957399</v>
      </c>
      <c r="AA137" s="2">
        <f ca="1">PopAgeSexRegion[[#This Row],[2050]]*PopAgeSexRegion[[#This Row],[MDER]]</f>
        <v>283998.31519942597</v>
      </c>
    </row>
    <row r="138" spans="1:27" x14ac:dyDescent="0.2">
      <c r="A138" s="2" t="s">
        <v>67</v>
      </c>
      <c r="B138" s="2" t="s">
        <v>68</v>
      </c>
      <c r="C138" s="2" t="s">
        <v>115</v>
      </c>
      <c r="D138" s="2" t="str">
        <f>VLOOKUP(PopAgeSexRegion[[#This Row],[REGION]],MapRegion[],2,FALSE)</f>
        <v>ASI</v>
      </c>
      <c r="E138" s="2" t="s">
        <v>81</v>
      </c>
      <c r="F138" s="2" t="str">
        <f>VLOOKUP(PopAgeSexRegion[[#This Row],[VARIABLE]],MapSexAge[],2,FALSE)</f>
        <v>Female</v>
      </c>
      <c r="G138" s="2" t="str">
        <f>VLOOKUP(PopAgeSexRegion[[#This Row],[VARIABLE]],MapSexAge[],3,FALSE)</f>
        <v>5-9</v>
      </c>
      <c r="H138" s="2">
        <f ca="1">SUMIFS(INDIRECT(_xlfn.CONCAT("SSPMDER[",PopAgeSexRegion[[#This Row],[Sex]],"]")),SSPMDER[age],PopAgeSexRegion[[#This Row],[Age]])</f>
        <v>1520</v>
      </c>
      <c r="I138" s="2" t="s">
        <v>71</v>
      </c>
      <c r="J138" s="2">
        <v>148.90347</v>
      </c>
      <c r="K138" s="2">
        <v>148.446050655791</v>
      </c>
      <c r="L138" s="2">
        <v>144.40592390926801</v>
      </c>
      <c r="M138" s="2">
        <v>142.423139896967</v>
      </c>
      <c r="N138" s="2">
        <v>137.44399131045199</v>
      </c>
      <c r="O138" s="2">
        <v>131.85421149692101</v>
      </c>
      <c r="P138" s="2">
        <v>127.608530716891</v>
      </c>
      <c r="Q138" s="2">
        <v>123.14283790480199</v>
      </c>
      <c r="R138" s="2">
        <v>118.598382422676</v>
      </c>
      <c r="S138" s="2">
        <f ca="1">PopAgeSexRegion[[#This Row],[2010]]*PopAgeSexRegion[[#This Row],[MDER]]</f>
        <v>226333.27439999999</v>
      </c>
      <c r="T138" s="2">
        <f ca="1">PopAgeSexRegion[[#This Row],[2015]]*PopAgeSexRegion[[#This Row],[MDER]]</f>
        <v>225637.99699680231</v>
      </c>
      <c r="U138" s="2">
        <f ca="1">PopAgeSexRegion[[#This Row],[2020]]*PopAgeSexRegion[[#This Row],[MDER]]</f>
        <v>219497.00434208737</v>
      </c>
      <c r="V138" s="2">
        <f ca="1">PopAgeSexRegion[[#This Row],[2025]]*PopAgeSexRegion[[#This Row],[MDER]]</f>
        <v>216483.17264338984</v>
      </c>
      <c r="W138" s="2">
        <f ca="1">PopAgeSexRegion[[#This Row],[2030]]*PopAgeSexRegion[[#This Row],[MDER]]</f>
        <v>208914.86679188703</v>
      </c>
      <c r="X138" s="2">
        <f ca="1">PopAgeSexRegion[[#This Row],[2035]]*PopAgeSexRegion[[#This Row],[MDER]]</f>
        <v>200418.40147531993</v>
      </c>
      <c r="Y138" s="2">
        <f ca="1">PopAgeSexRegion[[#This Row],[2040]]*PopAgeSexRegion[[#This Row],[MDER]]</f>
        <v>193964.9666896743</v>
      </c>
      <c r="Z138" s="2">
        <f ca="1">PopAgeSexRegion[[#This Row],[2045]]*PopAgeSexRegion[[#This Row],[MDER]]</f>
        <v>187177.11361529902</v>
      </c>
      <c r="AA138" s="2">
        <f ca="1">PopAgeSexRegion[[#This Row],[2050]]*PopAgeSexRegion[[#This Row],[MDER]]</f>
        <v>180269.54128246751</v>
      </c>
    </row>
    <row r="139" spans="1:27" x14ac:dyDescent="0.2">
      <c r="A139" s="2" t="s">
        <v>67</v>
      </c>
      <c r="B139" s="2" t="s">
        <v>68</v>
      </c>
      <c r="C139" s="2" t="s">
        <v>115</v>
      </c>
      <c r="D139" s="2" t="str">
        <f>VLOOKUP(PopAgeSexRegion[[#This Row],[REGION]],MapRegion[],2,FALSE)</f>
        <v>ASI</v>
      </c>
      <c r="E139" s="2" t="s">
        <v>82</v>
      </c>
      <c r="F139" s="2" t="str">
        <f>VLOOKUP(PopAgeSexRegion[[#This Row],[VARIABLE]],MapSexAge[],2,FALSE)</f>
        <v>Female</v>
      </c>
      <c r="G139" s="2" t="str">
        <f>VLOOKUP(PopAgeSexRegion[[#This Row],[VARIABLE]],MapSexAge[],3,FALSE)</f>
        <v>50-54</v>
      </c>
      <c r="H139" s="2">
        <f ca="1">SUMIFS(INDIRECT(_xlfn.CONCAT("SSPMDER[",PopAgeSexRegion[[#This Row],[Sex]],"]")),SSPMDER[age],PopAgeSexRegion[[#This Row],[Age]])</f>
        <v>1840</v>
      </c>
      <c r="I139" s="2" t="s">
        <v>71</v>
      </c>
      <c r="J139" s="2">
        <v>91.795013994619396</v>
      </c>
      <c r="K139" s="2">
        <v>105.796530138717</v>
      </c>
      <c r="L139" s="2">
        <v>125.989390883317</v>
      </c>
      <c r="M139" s="2">
        <v>131.549959948587</v>
      </c>
      <c r="N139" s="2">
        <v>126.280016285388</v>
      </c>
      <c r="O139" s="2">
        <v>138.553159465937</v>
      </c>
      <c r="P139" s="2">
        <v>152.65646288536701</v>
      </c>
      <c r="Q139" s="2">
        <v>149.568062895292</v>
      </c>
      <c r="R139" s="2">
        <v>145.63662903016899</v>
      </c>
      <c r="S139" s="2">
        <f ca="1">PopAgeSexRegion[[#This Row],[2010]]*PopAgeSexRegion[[#This Row],[MDER]]</f>
        <v>168902.8257500997</v>
      </c>
      <c r="T139" s="2">
        <f ca="1">PopAgeSexRegion[[#This Row],[2015]]*PopAgeSexRegion[[#This Row],[MDER]]</f>
        <v>194665.61545523928</v>
      </c>
      <c r="U139" s="2">
        <f ca="1">PopAgeSexRegion[[#This Row],[2020]]*PopAgeSexRegion[[#This Row],[MDER]]</f>
        <v>231820.47922530328</v>
      </c>
      <c r="V139" s="2">
        <f ca="1">PopAgeSexRegion[[#This Row],[2025]]*PopAgeSexRegion[[#This Row],[MDER]]</f>
        <v>242051.92630540009</v>
      </c>
      <c r="W139" s="2">
        <f ca="1">PopAgeSexRegion[[#This Row],[2030]]*PopAgeSexRegion[[#This Row],[MDER]]</f>
        <v>232355.22996511392</v>
      </c>
      <c r="X139" s="2">
        <f ca="1">PopAgeSexRegion[[#This Row],[2035]]*PopAgeSexRegion[[#This Row],[MDER]]</f>
        <v>254937.81341732407</v>
      </c>
      <c r="Y139" s="2">
        <f ca="1">PopAgeSexRegion[[#This Row],[2040]]*PopAgeSexRegion[[#This Row],[MDER]]</f>
        <v>280887.89170907531</v>
      </c>
      <c r="Z139" s="2">
        <f ca="1">PopAgeSexRegion[[#This Row],[2045]]*PopAgeSexRegion[[#This Row],[MDER]]</f>
        <v>275205.23572733731</v>
      </c>
      <c r="AA139" s="2">
        <f ca="1">PopAgeSexRegion[[#This Row],[2050]]*PopAgeSexRegion[[#This Row],[MDER]]</f>
        <v>267971.39741551096</v>
      </c>
    </row>
    <row r="140" spans="1:27" x14ac:dyDescent="0.2">
      <c r="A140" s="2" t="s">
        <v>67</v>
      </c>
      <c r="B140" s="2" t="s">
        <v>68</v>
      </c>
      <c r="C140" s="2" t="s">
        <v>115</v>
      </c>
      <c r="D140" s="2" t="str">
        <f>VLOOKUP(PopAgeSexRegion[[#This Row],[REGION]],MapRegion[],2,FALSE)</f>
        <v>ASI</v>
      </c>
      <c r="E140" s="2" t="s">
        <v>83</v>
      </c>
      <c r="F140" s="2" t="str">
        <f>VLOOKUP(PopAgeSexRegion[[#This Row],[VARIABLE]],MapSexAge[],2,FALSE)</f>
        <v>Female</v>
      </c>
      <c r="G140" s="2" t="str">
        <f>VLOOKUP(PopAgeSexRegion[[#This Row],[VARIABLE]],MapSexAge[],3,FALSE)</f>
        <v>55-59</v>
      </c>
      <c r="H140" s="2">
        <f ca="1">SUMIFS(INDIRECT(_xlfn.CONCAT("SSPMDER[",PopAgeSexRegion[[#This Row],[Sex]],"]")),SSPMDER[age],PopAgeSexRegion[[#This Row],[Age]])</f>
        <v>1800</v>
      </c>
      <c r="I140" s="2" t="s">
        <v>71</v>
      </c>
      <c r="J140" s="2">
        <v>81.705086011773602</v>
      </c>
      <c r="K140" s="2">
        <v>88.854363599951895</v>
      </c>
      <c r="L140" s="2">
        <v>102.78840455202401</v>
      </c>
      <c r="M140" s="2">
        <v>122.78604233551199</v>
      </c>
      <c r="N140" s="2">
        <v>128.52897355696101</v>
      </c>
      <c r="O140" s="2">
        <v>123.614560391791</v>
      </c>
      <c r="P140" s="2">
        <v>135.97826017835601</v>
      </c>
      <c r="Q140" s="2">
        <v>150.18177163909499</v>
      </c>
      <c r="R140" s="2">
        <v>147.354650881118</v>
      </c>
      <c r="S140" s="2">
        <f ca="1">PopAgeSexRegion[[#This Row],[2010]]*PopAgeSexRegion[[#This Row],[MDER]]</f>
        <v>147069.1548211925</v>
      </c>
      <c r="T140" s="2">
        <f ca="1">PopAgeSexRegion[[#This Row],[2015]]*PopAgeSexRegion[[#This Row],[MDER]]</f>
        <v>159937.85447991343</v>
      </c>
      <c r="U140" s="2">
        <f ca="1">PopAgeSexRegion[[#This Row],[2020]]*PopAgeSexRegion[[#This Row],[MDER]]</f>
        <v>185019.12819364321</v>
      </c>
      <c r="V140" s="2">
        <f ca="1">PopAgeSexRegion[[#This Row],[2025]]*PopAgeSexRegion[[#This Row],[MDER]]</f>
        <v>221014.87620392159</v>
      </c>
      <c r="W140" s="2">
        <f ca="1">PopAgeSexRegion[[#This Row],[2030]]*PopAgeSexRegion[[#This Row],[MDER]]</f>
        <v>231352.15240252981</v>
      </c>
      <c r="X140" s="2">
        <f ca="1">PopAgeSexRegion[[#This Row],[2035]]*PopAgeSexRegion[[#This Row],[MDER]]</f>
        <v>222506.20870522381</v>
      </c>
      <c r="Y140" s="2">
        <f ca="1">PopAgeSexRegion[[#This Row],[2040]]*PopAgeSexRegion[[#This Row],[MDER]]</f>
        <v>244760.86832104082</v>
      </c>
      <c r="Z140" s="2">
        <f ca="1">PopAgeSexRegion[[#This Row],[2045]]*PopAgeSexRegion[[#This Row],[MDER]]</f>
        <v>270327.188950371</v>
      </c>
      <c r="AA140" s="2">
        <f ca="1">PopAgeSexRegion[[#This Row],[2050]]*PopAgeSexRegion[[#This Row],[MDER]]</f>
        <v>265238.37158601242</v>
      </c>
    </row>
    <row r="141" spans="1:27" x14ac:dyDescent="0.2">
      <c r="A141" s="2" t="s">
        <v>67</v>
      </c>
      <c r="B141" s="2" t="s">
        <v>68</v>
      </c>
      <c r="C141" s="2" t="s">
        <v>115</v>
      </c>
      <c r="D141" s="2" t="str">
        <f>VLOOKUP(PopAgeSexRegion[[#This Row],[REGION]],MapRegion[],2,FALSE)</f>
        <v>ASI</v>
      </c>
      <c r="E141" s="2" t="s">
        <v>84</v>
      </c>
      <c r="F141" s="2" t="str">
        <f>VLOOKUP(PopAgeSexRegion[[#This Row],[VARIABLE]],MapSexAge[],2,FALSE)</f>
        <v>Female</v>
      </c>
      <c r="G141" s="2" t="str">
        <f>VLOOKUP(PopAgeSexRegion[[#This Row],[VARIABLE]],MapSexAge[],3,FALSE)</f>
        <v>60-64</v>
      </c>
      <c r="H141" s="2">
        <f ca="1">SUMIFS(INDIRECT(_xlfn.CONCAT("SSPMDER[",PopAgeSexRegion[[#This Row],[Sex]],"]")),SSPMDER[age],PopAgeSexRegion[[#This Row],[Age]])</f>
        <v>1800</v>
      </c>
      <c r="I141" s="2" t="s">
        <v>71</v>
      </c>
      <c r="J141" s="2">
        <v>58.560495999190302</v>
      </c>
      <c r="K141" s="2">
        <v>77.513595420175307</v>
      </c>
      <c r="L141" s="2">
        <v>84.712595327190101</v>
      </c>
      <c r="M141" s="2">
        <v>98.470687428912896</v>
      </c>
      <c r="N141" s="2">
        <v>118.18743342506301</v>
      </c>
      <c r="O141" s="2">
        <v>124.184989062604</v>
      </c>
      <c r="P141" s="2">
        <v>119.788739924019</v>
      </c>
      <c r="Q141" s="2">
        <v>132.27787196953</v>
      </c>
      <c r="R141" s="2">
        <v>146.566172725954</v>
      </c>
      <c r="S141" s="2">
        <f ca="1">PopAgeSexRegion[[#This Row],[2010]]*PopAgeSexRegion[[#This Row],[MDER]]</f>
        <v>105408.89279854254</v>
      </c>
      <c r="T141" s="2">
        <f ca="1">PopAgeSexRegion[[#This Row],[2015]]*PopAgeSexRegion[[#This Row],[MDER]]</f>
        <v>139524.47175631556</v>
      </c>
      <c r="U141" s="2">
        <f ca="1">PopAgeSexRegion[[#This Row],[2020]]*PopAgeSexRegion[[#This Row],[MDER]]</f>
        <v>152482.67158894218</v>
      </c>
      <c r="V141" s="2">
        <f ca="1">PopAgeSexRegion[[#This Row],[2025]]*PopAgeSexRegion[[#This Row],[MDER]]</f>
        <v>177247.23737204322</v>
      </c>
      <c r="W141" s="2">
        <f ca="1">PopAgeSexRegion[[#This Row],[2030]]*PopAgeSexRegion[[#This Row],[MDER]]</f>
        <v>212737.3801651134</v>
      </c>
      <c r="X141" s="2">
        <f ca="1">PopAgeSexRegion[[#This Row],[2035]]*PopAgeSexRegion[[#This Row],[MDER]]</f>
        <v>223532.9803126872</v>
      </c>
      <c r="Y141" s="2">
        <f ca="1">PopAgeSexRegion[[#This Row],[2040]]*PopAgeSexRegion[[#This Row],[MDER]]</f>
        <v>215619.73186323419</v>
      </c>
      <c r="Z141" s="2">
        <f ca="1">PopAgeSexRegion[[#This Row],[2045]]*PopAgeSexRegion[[#This Row],[MDER]]</f>
        <v>238100.169545154</v>
      </c>
      <c r="AA141" s="2">
        <f ca="1">PopAgeSexRegion[[#This Row],[2050]]*PopAgeSexRegion[[#This Row],[MDER]]</f>
        <v>263819.11090671719</v>
      </c>
    </row>
    <row r="142" spans="1:27" x14ac:dyDescent="0.2">
      <c r="A142" s="2" t="s">
        <v>67</v>
      </c>
      <c r="B142" s="2" t="s">
        <v>68</v>
      </c>
      <c r="C142" s="2" t="s">
        <v>115</v>
      </c>
      <c r="D142" s="2" t="str">
        <f>VLOOKUP(PopAgeSexRegion[[#This Row],[REGION]],MapRegion[],2,FALSE)</f>
        <v>ASI</v>
      </c>
      <c r="E142" s="2" t="s">
        <v>85</v>
      </c>
      <c r="F142" s="2" t="str">
        <f>VLOOKUP(PopAgeSexRegion[[#This Row],[VARIABLE]],MapSexAge[],2,FALSE)</f>
        <v>Female</v>
      </c>
      <c r="G142" s="2" t="str">
        <f>VLOOKUP(PopAgeSexRegion[[#This Row],[VARIABLE]],MapSexAge[],3,FALSE)</f>
        <v>65-69</v>
      </c>
      <c r="H142" s="2">
        <f ca="1">SUMIFS(INDIRECT(_xlfn.CONCAT("SSPMDER[",PopAgeSexRegion[[#This Row],[Sex]],"]")),SSPMDER[age],PopAgeSexRegion[[#This Row],[Age]])</f>
        <v>1800</v>
      </c>
      <c r="I142" s="2" t="s">
        <v>71</v>
      </c>
      <c r="J142" s="2">
        <v>43.826556000734897</v>
      </c>
      <c r="K142" s="2">
        <v>53.5984918674855</v>
      </c>
      <c r="L142" s="2">
        <v>71.585244031613698</v>
      </c>
      <c r="M142" s="2">
        <v>78.788700922079101</v>
      </c>
      <c r="N142" s="2">
        <v>92.252201075848504</v>
      </c>
      <c r="O142" s="2">
        <v>111.424877160818</v>
      </c>
      <c r="P142" s="2">
        <v>117.791439544402</v>
      </c>
      <c r="Q142" s="2">
        <v>114.14679105597899</v>
      </c>
      <c r="R142" s="2">
        <v>126.70821188417899</v>
      </c>
      <c r="S142" s="2">
        <f ca="1">PopAgeSexRegion[[#This Row],[2010]]*PopAgeSexRegion[[#This Row],[MDER]]</f>
        <v>78887.80080132281</v>
      </c>
      <c r="T142" s="2">
        <f ca="1">PopAgeSexRegion[[#This Row],[2015]]*PopAgeSexRegion[[#This Row],[MDER]]</f>
        <v>96477.2853614739</v>
      </c>
      <c r="U142" s="2">
        <f ca="1">PopAgeSexRegion[[#This Row],[2020]]*PopAgeSexRegion[[#This Row],[MDER]]</f>
        <v>128853.43925690466</v>
      </c>
      <c r="V142" s="2">
        <f ca="1">PopAgeSexRegion[[#This Row],[2025]]*PopAgeSexRegion[[#This Row],[MDER]]</f>
        <v>141819.66165974239</v>
      </c>
      <c r="W142" s="2">
        <f ca="1">PopAgeSexRegion[[#This Row],[2030]]*PopAgeSexRegion[[#This Row],[MDER]]</f>
        <v>166053.96193652731</v>
      </c>
      <c r="X142" s="2">
        <f ca="1">PopAgeSexRegion[[#This Row],[2035]]*PopAgeSexRegion[[#This Row],[MDER]]</f>
        <v>200564.77888947239</v>
      </c>
      <c r="Y142" s="2">
        <f ca="1">PopAgeSexRegion[[#This Row],[2040]]*PopAgeSexRegion[[#This Row],[MDER]]</f>
        <v>212024.59117992359</v>
      </c>
      <c r="Z142" s="2">
        <f ca="1">PopAgeSexRegion[[#This Row],[2045]]*PopAgeSexRegion[[#This Row],[MDER]]</f>
        <v>205464.22390076218</v>
      </c>
      <c r="AA142" s="2">
        <f ca="1">PopAgeSexRegion[[#This Row],[2050]]*PopAgeSexRegion[[#This Row],[MDER]]</f>
        <v>228074.78139152218</v>
      </c>
    </row>
    <row r="143" spans="1:27" x14ac:dyDescent="0.2">
      <c r="A143" s="2" t="s">
        <v>67</v>
      </c>
      <c r="B143" s="2" t="s">
        <v>68</v>
      </c>
      <c r="C143" s="2" t="s">
        <v>115</v>
      </c>
      <c r="D143" s="2" t="str">
        <f>VLOOKUP(PopAgeSexRegion[[#This Row],[REGION]],MapRegion[],2,FALSE)</f>
        <v>ASI</v>
      </c>
      <c r="E143" s="2" t="s">
        <v>86</v>
      </c>
      <c r="F143" s="2" t="str">
        <f>VLOOKUP(PopAgeSexRegion[[#This Row],[VARIABLE]],MapSexAge[],2,FALSE)</f>
        <v>Female</v>
      </c>
      <c r="G143" s="2" t="str">
        <f>VLOOKUP(PopAgeSexRegion[[#This Row],[VARIABLE]],MapSexAge[],3,FALSE)</f>
        <v>70-74</v>
      </c>
      <c r="H143" s="2">
        <f ca="1">SUMIFS(INDIRECT(_xlfn.CONCAT("SSPMDER[",PopAgeSexRegion[[#This Row],[Sex]],"]")),SSPMDER[age],PopAgeSexRegion[[#This Row],[Age]])</f>
        <v>1800</v>
      </c>
      <c r="I143" s="2" t="s">
        <v>71</v>
      </c>
      <c r="J143" s="2">
        <v>34.4299320012179</v>
      </c>
      <c r="K143" s="2">
        <v>37.743705151371103</v>
      </c>
      <c r="L143" s="2">
        <v>46.823964988841901</v>
      </c>
      <c r="M143" s="2">
        <v>63.310067566021303</v>
      </c>
      <c r="N143" s="2">
        <v>70.460411245166796</v>
      </c>
      <c r="O143" s="2">
        <v>83.304572819871495</v>
      </c>
      <c r="P143" s="2">
        <v>101.631565090065</v>
      </c>
      <c r="Q143" s="2">
        <v>108.387751848262</v>
      </c>
      <c r="R143" s="2">
        <v>105.73542566226401</v>
      </c>
      <c r="S143" s="2">
        <f ca="1">PopAgeSexRegion[[#This Row],[2010]]*PopAgeSexRegion[[#This Row],[MDER]]</f>
        <v>61973.877602192217</v>
      </c>
      <c r="T143" s="2">
        <f ca="1">PopAgeSexRegion[[#This Row],[2015]]*PopAgeSexRegion[[#This Row],[MDER]]</f>
        <v>67938.669272467989</v>
      </c>
      <c r="U143" s="2">
        <f ca="1">PopAgeSexRegion[[#This Row],[2020]]*PopAgeSexRegion[[#This Row],[MDER]]</f>
        <v>84283.13697991542</v>
      </c>
      <c r="V143" s="2">
        <f ca="1">PopAgeSexRegion[[#This Row],[2025]]*PopAgeSexRegion[[#This Row],[MDER]]</f>
        <v>113958.12161883834</v>
      </c>
      <c r="W143" s="2">
        <f ca="1">PopAgeSexRegion[[#This Row],[2030]]*PopAgeSexRegion[[#This Row],[MDER]]</f>
        <v>126828.74024130023</v>
      </c>
      <c r="X143" s="2">
        <f ca="1">PopAgeSexRegion[[#This Row],[2035]]*PopAgeSexRegion[[#This Row],[MDER]]</f>
        <v>149948.23107576868</v>
      </c>
      <c r="Y143" s="2">
        <f ca="1">PopAgeSexRegion[[#This Row],[2040]]*PopAgeSexRegion[[#This Row],[MDER]]</f>
        <v>182936.81716211699</v>
      </c>
      <c r="Z143" s="2">
        <f ca="1">PopAgeSexRegion[[#This Row],[2045]]*PopAgeSexRegion[[#This Row],[MDER]]</f>
        <v>195097.95332687159</v>
      </c>
      <c r="AA143" s="2">
        <f ca="1">PopAgeSexRegion[[#This Row],[2050]]*PopAgeSexRegion[[#This Row],[MDER]]</f>
        <v>190323.76619207521</v>
      </c>
    </row>
    <row r="144" spans="1:27" x14ac:dyDescent="0.2">
      <c r="A144" s="2" t="s">
        <v>67</v>
      </c>
      <c r="B144" s="2" t="s">
        <v>68</v>
      </c>
      <c r="C144" s="2" t="s">
        <v>115</v>
      </c>
      <c r="D144" s="2" t="str">
        <f>VLOOKUP(PopAgeSexRegion[[#This Row],[REGION]],MapRegion[],2,FALSE)</f>
        <v>ASI</v>
      </c>
      <c r="E144" s="2" t="s">
        <v>87</v>
      </c>
      <c r="F144" s="2" t="str">
        <f>VLOOKUP(PopAgeSexRegion[[#This Row],[VARIABLE]],MapSexAge[],2,FALSE)</f>
        <v>Female</v>
      </c>
      <c r="G144" s="2" t="str">
        <f>VLOOKUP(PopAgeSexRegion[[#This Row],[VARIABLE]],MapSexAge[],3,FALSE)</f>
        <v>75-79</v>
      </c>
      <c r="H144" s="2">
        <f ca="1">SUMIFS(INDIRECT(_xlfn.CONCAT("SSPMDER[",PopAgeSexRegion[[#This Row],[Sex]],"]")),SSPMDER[age],PopAgeSexRegion[[#This Row],[Age]])</f>
        <v>1800</v>
      </c>
      <c r="I144" s="2" t="s">
        <v>71</v>
      </c>
      <c r="J144" s="2">
        <v>23.9014759993726</v>
      </c>
      <c r="K144" s="2">
        <v>26.8551050348714</v>
      </c>
      <c r="L144" s="2">
        <v>30.031175618453599</v>
      </c>
      <c r="M144" s="2">
        <v>37.996517585911903</v>
      </c>
      <c r="N144" s="2">
        <v>52.338553659271298</v>
      </c>
      <c r="O144" s="2">
        <v>59.163698684239797</v>
      </c>
      <c r="P144" s="2">
        <v>71.061814924793296</v>
      </c>
      <c r="Q144" s="2">
        <v>87.969034706734107</v>
      </c>
      <c r="R144" s="2">
        <v>94.970126918306207</v>
      </c>
      <c r="S144" s="2">
        <f ca="1">PopAgeSexRegion[[#This Row],[2010]]*PopAgeSexRegion[[#This Row],[MDER]]</f>
        <v>43022.656798870681</v>
      </c>
      <c r="T144" s="2">
        <f ca="1">PopAgeSexRegion[[#This Row],[2015]]*PopAgeSexRegion[[#This Row],[MDER]]</f>
        <v>48339.189062768521</v>
      </c>
      <c r="U144" s="2">
        <f ca="1">PopAgeSexRegion[[#This Row],[2020]]*PopAgeSexRegion[[#This Row],[MDER]]</f>
        <v>54056.116113216478</v>
      </c>
      <c r="V144" s="2">
        <f ca="1">PopAgeSexRegion[[#This Row],[2025]]*PopAgeSexRegion[[#This Row],[MDER]]</f>
        <v>68393.731654641422</v>
      </c>
      <c r="W144" s="2">
        <f ca="1">PopAgeSexRegion[[#This Row],[2030]]*PopAgeSexRegion[[#This Row],[MDER]]</f>
        <v>94209.396586688337</v>
      </c>
      <c r="X144" s="2">
        <f ca="1">PopAgeSexRegion[[#This Row],[2035]]*PopAgeSexRegion[[#This Row],[MDER]]</f>
        <v>106494.65763163164</v>
      </c>
      <c r="Y144" s="2">
        <f ca="1">PopAgeSexRegion[[#This Row],[2040]]*PopAgeSexRegion[[#This Row],[MDER]]</f>
        <v>127911.26686462793</v>
      </c>
      <c r="Z144" s="2">
        <f ca="1">PopAgeSexRegion[[#This Row],[2045]]*PopAgeSexRegion[[#This Row],[MDER]]</f>
        <v>158344.26247212139</v>
      </c>
      <c r="AA144" s="2">
        <f ca="1">PopAgeSexRegion[[#This Row],[2050]]*PopAgeSexRegion[[#This Row],[MDER]]</f>
        <v>170946.22845295118</v>
      </c>
    </row>
    <row r="145" spans="1:27" x14ac:dyDescent="0.2">
      <c r="A145" s="2" t="s">
        <v>67</v>
      </c>
      <c r="B145" s="2" t="s">
        <v>68</v>
      </c>
      <c r="C145" s="2" t="s">
        <v>115</v>
      </c>
      <c r="D145" s="2" t="str">
        <f>VLOOKUP(PopAgeSexRegion[[#This Row],[REGION]],MapRegion[],2,FALSE)</f>
        <v>ASI</v>
      </c>
      <c r="E145" s="2" t="s">
        <v>88</v>
      </c>
      <c r="F145" s="2" t="str">
        <f>VLOOKUP(PopAgeSexRegion[[#This Row],[VARIABLE]],MapSexAge[],2,FALSE)</f>
        <v>Female</v>
      </c>
      <c r="G145" s="2" t="str">
        <f>VLOOKUP(PopAgeSexRegion[[#This Row],[VARIABLE]],MapSexAge[],3,FALSE)</f>
        <v>80-84</v>
      </c>
      <c r="H145" s="2">
        <f ca="1">SUMIFS(INDIRECT(_xlfn.CONCAT("SSPMDER[",PopAgeSexRegion[[#This Row],[Sex]],"]")),SSPMDER[age],PopAgeSexRegion[[#This Row],[Age]])</f>
        <v>1800</v>
      </c>
      <c r="I145" s="2" t="s">
        <v>71</v>
      </c>
      <c r="J145" s="2">
        <v>13.145025001115</v>
      </c>
      <c r="K145" s="2">
        <v>15.987402971068301</v>
      </c>
      <c r="L145" s="2">
        <v>18.432915450139699</v>
      </c>
      <c r="M145" s="2">
        <v>21.184970721030901</v>
      </c>
      <c r="N145" s="2">
        <v>27.591259658039601</v>
      </c>
      <c r="O145" s="2">
        <v>38.969811638336402</v>
      </c>
      <c r="P145" s="2">
        <v>45.174394953097902</v>
      </c>
      <c r="Q145" s="2">
        <v>55.525519190228401</v>
      </c>
      <c r="R145" s="2">
        <v>70.097720388886998</v>
      </c>
      <c r="S145" s="2">
        <f ca="1">PopAgeSexRegion[[#This Row],[2010]]*PopAgeSexRegion[[#This Row],[MDER]]</f>
        <v>23661.045002006998</v>
      </c>
      <c r="T145" s="2">
        <f ca="1">PopAgeSexRegion[[#This Row],[2015]]*PopAgeSexRegion[[#This Row],[MDER]]</f>
        <v>28777.325347922942</v>
      </c>
      <c r="U145" s="2">
        <f ca="1">PopAgeSexRegion[[#This Row],[2020]]*PopAgeSexRegion[[#This Row],[MDER]]</f>
        <v>33179.247810251458</v>
      </c>
      <c r="V145" s="2">
        <f ca="1">PopAgeSexRegion[[#This Row],[2025]]*PopAgeSexRegion[[#This Row],[MDER]]</f>
        <v>38132.947297855622</v>
      </c>
      <c r="W145" s="2">
        <f ca="1">PopAgeSexRegion[[#This Row],[2030]]*PopAgeSexRegion[[#This Row],[MDER]]</f>
        <v>49664.267384471284</v>
      </c>
      <c r="X145" s="2">
        <f ca="1">PopAgeSexRegion[[#This Row],[2035]]*PopAgeSexRegion[[#This Row],[MDER]]</f>
        <v>70145.660949005527</v>
      </c>
      <c r="Y145" s="2">
        <f ca="1">PopAgeSexRegion[[#This Row],[2040]]*PopAgeSexRegion[[#This Row],[MDER]]</f>
        <v>81313.910915576227</v>
      </c>
      <c r="Z145" s="2">
        <f ca="1">PopAgeSexRegion[[#This Row],[2045]]*PopAgeSexRegion[[#This Row],[MDER]]</f>
        <v>99945.934542411123</v>
      </c>
      <c r="AA145" s="2">
        <f ca="1">PopAgeSexRegion[[#This Row],[2050]]*PopAgeSexRegion[[#This Row],[MDER]]</f>
        <v>126175.89669999659</v>
      </c>
    </row>
    <row r="146" spans="1:27" x14ac:dyDescent="0.2">
      <c r="A146" s="2" t="s">
        <v>67</v>
      </c>
      <c r="B146" s="2" t="s">
        <v>68</v>
      </c>
      <c r="C146" s="2" t="s">
        <v>115</v>
      </c>
      <c r="D146" s="2" t="str">
        <f>VLOOKUP(PopAgeSexRegion[[#This Row],[REGION]],MapRegion[],2,FALSE)</f>
        <v>ASI</v>
      </c>
      <c r="E146" s="2" t="s">
        <v>89</v>
      </c>
      <c r="F146" s="2" t="str">
        <f>VLOOKUP(PopAgeSexRegion[[#This Row],[VARIABLE]],MapSexAge[],2,FALSE)</f>
        <v>Female</v>
      </c>
      <c r="G146" s="2" t="str">
        <f>VLOOKUP(PopAgeSexRegion[[#This Row],[VARIABLE]],MapSexAge[],3,FALSE)</f>
        <v>85-89</v>
      </c>
      <c r="H146" s="2">
        <f ca="1">SUMIFS(INDIRECT(_xlfn.CONCAT("SSPMDER[",PopAgeSexRegion[[#This Row],[Sex]],"]")),SSPMDER[age],PopAgeSexRegion[[#This Row],[Age]])</f>
        <v>1800</v>
      </c>
      <c r="I146" s="2" t="s">
        <v>71</v>
      </c>
      <c r="J146" s="2">
        <v>5.6180959998017004</v>
      </c>
      <c r="K146" s="2">
        <v>6.9521936574797296</v>
      </c>
      <c r="L146" s="2">
        <v>8.79591375341389</v>
      </c>
      <c r="M146" s="2">
        <v>10.5014468131816</v>
      </c>
      <c r="N146" s="2">
        <v>12.549390531419</v>
      </c>
      <c r="O146" s="2">
        <v>16.974055921079401</v>
      </c>
      <c r="P146" s="2">
        <v>24.885295479935301</v>
      </c>
      <c r="Q146" s="2">
        <v>29.9183721863762</v>
      </c>
      <c r="R146" s="2">
        <v>37.9190857753511</v>
      </c>
      <c r="S146" s="2">
        <f ca="1">PopAgeSexRegion[[#This Row],[2010]]*PopAgeSexRegion[[#This Row],[MDER]]</f>
        <v>10112.572799643061</v>
      </c>
      <c r="T146" s="2">
        <f ca="1">PopAgeSexRegion[[#This Row],[2015]]*PopAgeSexRegion[[#This Row],[MDER]]</f>
        <v>12513.948583463512</v>
      </c>
      <c r="U146" s="2">
        <f ca="1">PopAgeSexRegion[[#This Row],[2020]]*PopAgeSexRegion[[#This Row],[MDER]]</f>
        <v>15832.644756145002</v>
      </c>
      <c r="V146" s="2">
        <f ca="1">PopAgeSexRegion[[#This Row],[2025]]*PopAgeSexRegion[[#This Row],[MDER]]</f>
        <v>18902.60426372688</v>
      </c>
      <c r="W146" s="2">
        <f ca="1">PopAgeSexRegion[[#This Row],[2030]]*PopAgeSexRegion[[#This Row],[MDER]]</f>
        <v>22588.902956554201</v>
      </c>
      <c r="X146" s="2">
        <f ca="1">PopAgeSexRegion[[#This Row],[2035]]*PopAgeSexRegion[[#This Row],[MDER]]</f>
        <v>30553.30065794292</v>
      </c>
      <c r="Y146" s="2">
        <f ca="1">PopAgeSexRegion[[#This Row],[2040]]*PopAgeSexRegion[[#This Row],[MDER]]</f>
        <v>44793.531863883545</v>
      </c>
      <c r="Z146" s="2">
        <f ca="1">PopAgeSexRegion[[#This Row],[2045]]*PopAgeSexRegion[[#This Row],[MDER]]</f>
        <v>53853.069935477157</v>
      </c>
      <c r="AA146" s="2">
        <f ca="1">PopAgeSexRegion[[#This Row],[2050]]*PopAgeSexRegion[[#This Row],[MDER]]</f>
        <v>68254.354395631977</v>
      </c>
    </row>
    <row r="147" spans="1:27" x14ac:dyDescent="0.2">
      <c r="A147" s="2" t="s">
        <v>67</v>
      </c>
      <c r="B147" s="2" t="s">
        <v>68</v>
      </c>
      <c r="C147" s="2" t="s">
        <v>115</v>
      </c>
      <c r="D147" s="2" t="str">
        <f>VLOOKUP(PopAgeSexRegion[[#This Row],[REGION]],MapRegion[],2,FALSE)</f>
        <v>ASI</v>
      </c>
      <c r="E147" s="2" t="s">
        <v>90</v>
      </c>
      <c r="F147" s="2" t="str">
        <f>VLOOKUP(PopAgeSexRegion[[#This Row],[VARIABLE]],MapSexAge[],2,FALSE)</f>
        <v>Female</v>
      </c>
      <c r="G147" s="2" t="str">
        <f>VLOOKUP(PopAgeSexRegion[[#This Row],[VARIABLE]],MapSexAge[],3,FALSE)</f>
        <v>90-94</v>
      </c>
      <c r="H147" s="2">
        <f ca="1">SUMIFS(INDIRECT(_xlfn.CONCAT("SSPMDER[",PopAgeSexRegion[[#This Row],[Sex]],"]")),SSPMDER[age],PopAgeSexRegion[[#This Row],[Age]])</f>
        <v>1800</v>
      </c>
      <c r="I147" s="2" t="s">
        <v>71</v>
      </c>
      <c r="J147" s="2">
        <v>1.6698989999387801</v>
      </c>
      <c r="K147" s="2">
        <v>2.1209949961813601</v>
      </c>
      <c r="L147" s="2">
        <v>2.7689181836193399</v>
      </c>
      <c r="M147" s="2">
        <v>3.6872331623388201</v>
      </c>
      <c r="N147" s="2">
        <v>4.6219408371505599</v>
      </c>
      <c r="O147" s="2">
        <v>5.7974406115715196</v>
      </c>
      <c r="P147" s="2">
        <v>8.2653262928795197</v>
      </c>
      <c r="Q147" s="2">
        <v>12.7352897423775</v>
      </c>
      <c r="R147" s="2">
        <v>16.069932435425901</v>
      </c>
      <c r="S147" s="2">
        <f ca="1">PopAgeSexRegion[[#This Row],[2010]]*PopAgeSexRegion[[#This Row],[MDER]]</f>
        <v>3005.818199889804</v>
      </c>
      <c r="T147" s="2">
        <f ca="1">PopAgeSexRegion[[#This Row],[2015]]*PopAgeSexRegion[[#This Row],[MDER]]</f>
        <v>3817.790993126448</v>
      </c>
      <c r="U147" s="2">
        <f ca="1">PopAgeSexRegion[[#This Row],[2020]]*PopAgeSexRegion[[#This Row],[MDER]]</f>
        <v>4984.0527305148116</v>
      </c>
      <c r="V147" s="2">
        <f ca="1">PopAgeSexRegion[[#This Row],[2025]]*PopAgeSexRegion[[#This Row],[MDER]]</f>
        <v>6637.0196922098767</v>
      </c>
      <c r="W147" s="2">
        <f ca="1">PopAgeSexRegion[[#This Row],[2030]]*PopAgeSexRegion[[#This Row],[MDER]]</f>
        <v>8319.4935068710074</v>
      </c>
      <c r="X147" s="2">
        <f ca="1">PopAgeSexRegion[[#This Row],[2035]]*PopAgeSexRegion[[#This Row],[MDER]]</f>
        <v>10435.393100828735</v>
      </c>
      <c r="Y147" s="2">
        <f ca="1">PopAgeSexRegion[[#This Row],[2040]]*PopAgeSexRegion[[#This Row],[MDER]]</f>
        <v>14877.587327183135</v>
      </c>
      <c r="Z147" s="2">
        <f ca="1">PopAgeSexRegion[[#This Row],[2045]]*PopAgeSexRegion[[#This Row],[MDER]]</f>
        <v>22923.521536279499</v>
      </c>
      <c r="AA147" s="2">
        <f ca="1">PopAgeSexRegion[[#This Row],[2050]]*PopAgeSexRegion[[#This Row],[MDER]]</f>
        <v>28925.878383766623</v>
      </c>
    </row>
    <row r="148" spans="1:27" x14ac:dyDescent="0.2">
      <c r="A148" s="2" t="s">
        <v>67</v>
      </c>
      <c r="B148" s="2" t="s">
        <v>68</v>
      </c>
      <c r="C148" s="2" t="s">
        <v>115</v>
      </c>
      <c r="D148" s="2" t="str">
        <f>VLOOKUP(PopAgeSexRegion[[#This Row],[REGION]],MapRegion[],2,FALSE)</f>
        <v>ASI</v>
      </c>
      <c r="E148" s="2" t="s">
        <v>91</v>
      </c>
      <c r="F148" s="2" t="str">
        <f>VLOOKUP(PopAgeSexRegion[[#This Row],[VARIABLE]],MapSexAge[],2,FALSE)</f>
        <v>Female</v>
      </c>
      <c r="G148" s="2" t="str">
        <f>VLOOKUP(PopAgeSexRegion[[#This Row],[VARIABLE]],MapSexAge[],3,FALSE)</f>
        <v>95-99</v>
      </c>
      <c r="H148" s="2">
        <f ca="1">SUMIFS(INDIRECT(_xlfn.CONCAT("SSPMDER[",PopAgeSexRegion[[#This Row],[Sex]],"]")),SSPMDER[age],PopAgeSexRegion[[#This Row],[Age]])</f>
        <v>1800</v>
      </c>
      <c r="I148" s="2" t="s">
        <v>71</v>
      </c>
      <c r="J148" s="2">
        <v>0.27240399986834901</v>
      </c>
      <c r="K148" s="2">
        <v>0.39826959086643399</v>
      </c>
      <c r="L148" s="2">
        <v>0.54392994106267001</v>
      </c>
      <c r="M148" s="2">
        <v>0.75952107386417</v>
      </c>
      <c r="N148" s="2">
        <v>1.0816653726101999</v>
      </c>
      <c r="O148" s="2">
        <v>1.4364900690576199</v>
      </c>
      <c r="P148" s="2">
        <v>1.9197815333959101</v>
      </c>
      <c r="Q148" s="2">
        <v>2.9205066400022601</v>
      </c>
      <c r="R148" s="2">
        <v>4.7850476536022599</v>
      </c>
      <c r="S148" s="2">
        <f ca="1">PopAgeSexRegion[[#This Row],[2010]]*PopAgeSexRegion[[#This Row],[MDER]]</f>
        <v>490.3271997630282</v>
      </c>
      <c r="T148" s="2">
        <f ca="1">PopAgeSexRegion[[#This Row],[2015]]*PopAgeSexRegion[[#This Row],[MDER]]</f>
        <v>716.88526355958118</v>
      </c>
      <c r="U148" s="2">
        <f ca="1">PopAgeSexRegion[[#This Row],[2020]]*PopAgeSexRegion[[#This Row],[MDER]]</f>
        <v>979.07389391280606</v>
      </c>
      <c r="V148" s="2">
        <f ca="1">PopAgeSexRegion[[#This Row],[2025]]*PopAgeSexRegion[[#This Row],[MDER]]</f>
        <v>1367.1379329555059</v>
      </c>
      <c r="W148" s="2">
        <f ca="1">PopAgeSexRegion[[#This Row],[2030]]*PopAgeSexRegion[[#This Row],[MDER]]</f>
        <v>1946.9976706983598</v>
      </c>
      <c r="X148" s="2">
        <f ca="1">PopAgeSexRegion[[#This Row],[2035]]*PopAgeSexRegion[[#This Row],[MDER]]</f>
        <v>2585.6821243037157</v>
      </c>
      <c r="Y148" s="2">
        <f ca="1">PopAgeSexRegion[[#This Row],[2040]]*PopAgeSexRegion[[#This Row],[MDER]]</f>
        <v>3455.6067601126383</v>
      </c>
      <c r="Z148" s="2">
        <f ca="1">PopAgeSexRegion[[#This Row],[2045]]*PopAgeSexRegion[[#This Row],[MDER]]</f>
        <v>5256.9119520040686</v>
      </c>
      <c r="AA148" s="2">
        <f ca="1">PopAgeSexRegion[[#This Row],[2050]]*PopAgeSexRegion[[#This Row],[MDER]]</f>
        <v>8613.0857764840675</v>
      </c>
    </row>
    <row r="149" spans="1:27" x14ac:dyDescent="0.2">
      <c r="A149" s="2" t="s">
        <v>67</v>
      </c>
      <c r="B149" s="2" t="s">
        <v>68</v>
      </c>
      <c r="C149" s="2" t="s">
        <v>115</v>
      </c>
      <c r="D149" s="2" t="str">
        <f>VLOOKUP(PopAgeSexRegion[[#This Row],[REGION]],MapRegion[],2,FALSE)</f>
        <v>ASI</v>
      </c>
      <c r="E149" s="2" t="s">
        <v>92</v>
      </c>
      <c r="F149" s="2" t="str">
        <f>VLOOKUP(PopAgeSexRegion[[#This Row],[VARIABLE]],MapSexAge[],2,FALSE)</f>
        <v>Male</v>
      </c>
      <c r="G149" s="2" t="str">
        <f>VLOOKUP(PopAgeSexRegion[[#This Row],[VARIABLE]],MapSexAge[],3,FALSE)</f>
        <v>0-4</v>
      </c>
      <c r="H149" s="2">
        <f ca="1">SUMIFS(INDIRECT(_xlfn.CONCAT("SSPMDER[",PopAgeSexRegion[[#This Row],[Sex]],"]")),SSPMDER[age],PopAgeSexRegion[[#This Row],[Age]])</f>
        <v>1040</v>
      </c>
      <c r="I149" s="2" t="s">
        <v>71</v>
      </c>
      <c r="J149" s="2">
        <v>165.978024</v>
      </c>
      <c r="K149" s="2">
        <v>159.856665448825</v>
      </c>
      <c r="L149" s="2">
        <v>156.621416553317</v>
      </c>
      <c r="M149" s="2">
        <v>150.48905719912901</v>
      </c>
      <c r="N149" s="2">
        <v>143.83702580530701</v>
      </c>
      <c r="O149" s="2">
        <v>138.72127352982201</v>
      </c>
      <c r="P149" s="2">
        <v>133.45767432881999</v>
      </c>
      <c r="Q149" s="2">
        <v>128.19014191505599</v>
      </c>
      <c r="R149" s="2">
        <v>122.032637432093</v>
      </c>
      <c r="S149" s="2">
        <f ca="1">PopAgeSexRegion[[#This Row],[2010]]*PopAgeSexRegion[[#This Row],[MDER]]</f>
        <v>172617.14496000001</v>
      </c>
      <c r="T149" s="2">
        <f ca="1">PopAgeSexRegion[[#This Row],[2015]]*PopAgeSexRegion[[#This Row],[MDER]]</f>
        <v>166250.93206677801</v>
      </c>
      <c r="U149" s="2">
        <f ca="1">PopAgeSexRegion[[#This Row],[2020]]*PopAgeSexRegion[[#This Row],[MDER]]</f>
        <v>162886.27321544968</v>
      </c>
      <c r="V149" s="2">
        <f ca="1">PopAgeSexRegion[[#This Row],[2025]]*PopAgeSexRegion[[#This Row],[MDER]]</f>
        <v>156508.61948709417</v>
      </c>
      <c r="W149" s="2">
        <f ca="1">PopAgeSexRegion[[#This Row],[2030]]*PopAgeSexRegion[[#This Row],[MDER]]</f>
        <v>149590.50683751929</v>
      </c>
      <c r="X149" s="2">
        <f ca="1">PopAgeSexRegion[[#This Row],[2035]]*PopAgeSexRegion[[#This Row],[MDER]]</f>
        <v>144270.12447101489</v>
      </c>
      <c r="Y149" s="2">
        <f ca="1">PopAgeSexRegion[[#This Row],[2040]]*PopAgeSexRegion[[#This Row],[MDER]]</f>
        <v>138795.98130197279</v>
      </c>
      <c r="Z149" s="2">
        <f ca="1">PopAgeSexRegion[[#This Row],[2045]]*PopAgeSexRegion[[#This Row],[MDER]]</f>
        <v>133317.74759165823</v>
      </c>
      <c r="AA149" s="2">
        <f ca="1">PopAgeSexRegion[[#This Row],[2050]]*PopAgeSexRegion[[#This Row],[MDER]]</f>
        <v>126913.94292937672</v>
      </c>
    </row>
    <row r="150" spans="1:27" x14ac:dyDescent="0.2">
      <c r="A150" s="2" t="s">
        <v>67</v>
      </c>
      <c r="B150" s="2" t="s">
        <v>68</v>
      </c>
      <c r="C150" s="2" t="s">
        <v>115</v>
      </c>
      <c r="D150" s="2" t="str">
        <f>VLOOKUP(PopAgeSexRegion[[#This Row],[REGION]],MapRegion[],2,FALSE)</f>
        <v>ASI</v>
      </c>
      <c r="E150" s="2" t="s">
        <v>93</v>
      </c>
      <c r="F150" s="2" t="str">
        <f>VLOOKUP(PopAgeSexRegion[[#This Row],[VARIABLE]],MapSexAge[],2,FALSE)</f>
        <v>Male</v>
      </c>
      <c r="G150" s="2" t="str">
        <f>VLOOKUP(PopAgeSexRegion[[#This Row],[VARIABLE]],MapSexAge[],3,FALSE)</f>
        <v>10-14</v>
      </c>
      <c r="H150" s="2">
        <f ca="1">SUMIFS(INDIRECT(_xlfn.CONCAT("SSPMDER[",PopAgeSexRegion[[#This Row],[Sex]],"]")),SSPMDER[age],PopAgeSexRegion[[#This Row],[Age]])</f>
        <v>2120</v>
      </c>
      <c r="I150" s="2" t="s">
        <v>71</v>
      </c>
      <c r="J150" s="2">
        <v>170.32203000000001</v>
      </c>
      <c r="K150" s="2">
        <v>164.273624023536</v>
      </c>
      <c r="L150" s="2">
        <v>163.35406245816</v>
      </c>
      <c r="M150" s="2">
        <v>157.623496492036</v>
      </c>
      <c r="N150" s="2">
        <v>154.633822351688</v>
      </c>
      <c r="O150" s="2">
        <v>148.752887052625</v>
      </c>
      <c r="P150" s="2">
        <v>142.327821693186</v>
      </c>
      <c r="Q150" s="2">
        <v>137.412543831416</v>
      </c>
      <c r="R150" s="2">
        <v>132.31578666892199</v>
      </c>
      <c r="S150" s="2">
        <f ca="1">PopAgeSexRegion[[#This Row],[2010]]*PopAgeSexRegion[[#This Row],[MDER]]</f>
        <v>361082.70360000001</v>
      </c>
      <c r="T150" s="2">
        <f ca="1">PopAgeSexRegion[[#This Row],[2015]]*PopAgeSexRegion[[#This Row],[MDER]]</f>
        <v>348260.08292989631</v>
      </c>
      <c r="U150" s="2">
        <f ca="1">PopAgeSexRegion[[#This Row],[2020]]*PopAgeSexRegion[[#This Row],[MDER]]</f>
        <v>346310.6124112992</v>
      </c>
      <c r="V150" s="2">
        <f ca="1">PopAgeSexRegion[[#This Row],[2025]]*PopAgeSexRegion[[#This Row],[MDER]]</f>
        <v>334161.81256311631</v>
      </c>
      <c r="W150" s="2">
        <f ca="1">PopAgeSexRegion[[#This Row],[2030]]*PopAgeSexRegion[[#This Row],[MDER]]</f>
        <v>327823.70338557853</v>
      </c>
      <c r="X150" s="2">
        <f ca="1">PopAgeSexRegion[[#This Row],[2035]]*PopAgeSexRegion[[#This Row],[MDER]]</f>
        <v>315356.12055156502</v>
      </c>
      <c r="Y150" s="2">
        <f ca="1">PopAgeSexRegion[[#This Row],[2040]]*PopAgeSexRegion[[#This Row],[MDER]]</f>
        <v>301734.9819895543</v>
      </c>
      <c r="Z150" s="2">
        <f ca="1">PopAgeSexRegion[[#This Row],[2045]]*PopAgeSexRegion[[#This Row],[MDER]]</f>
        <v>291314.59292260191</v>
      </c>
      <c r="AA150" s="2">
        <f ca="1">PopAgeSexRegion[[#This Row],[2050]]*PopAgeSexRegion[[#This Row],[MDER]]</f>
        <v>280509.46773811459</v>
      </c>
    </row>
    <row r="151" spans="1:27" x14ac:dyDescent="0.2">
      <c r="A151" s="2" t="s">
        <v>67</v>
      </c>
      <c r="B151" s="2" t="s">
        <v>68</v>
      </c>
      <c r="C151" s="2" t="s">
        <v>115</v>
      </c>
      <c r="D151" s="2" t="str">
        <f>VLOOKUP(PopAgeSexRegion[[#This Row],[REGION]],MapRegion[],2,FALSE)</f>
        <v>ASI</v>
      </c>
      <c r="E151" s="2" t="s">
        <v>94</v>
      </c>
      <c r="F151" s="2" t="str">
        <f>VLOOKUP(PopAgeSexRegion[[#This Row],[VARIABLE]],MapSexAge[],2,FALSE)</f>
        <v>Male</v>
      </c>
      <c r="G151" s="2" t="str">
        <f>VLOOKUP(PopAgeSexRegion[[#This Row],[VARIABLE]],MapSexAge[],3,FALSE)</f>
        <v>100p</v>
      </c>
      <c r="H151" s="2">
        <f ca="1">SUMIFS(INDIRECT(_xlfn.CONCAT("SSPMDER[",PopAgeSexRegion[[#This Row],[Sex]],"]")),SSPMDER[age],PopAgeSexRegion[[#This Row],[Age]])</f>
        <v>2200</v>
      </c>
      <c r="I151" s="2" t="s">
        <v>71</v>
      </c>
      <c r="J151" s="2">
        <v>1.45359999661753E-2</v>
      </c>
      <c r="K151" s="2">
        <v>2.00609108242727E-2</v>
      </c>
      <c r="L151" s="2">
        <v>2.98052339218144E-2</v>
      </c>
      <c r="M151" s="2">
        <v>4.18014950336624E-2</v>
      </c>
      <c r="N151" s="2">
        <v>6.0041248343082401E-2</v>
      </c>
      <c r="O151" s="2">
        <v>8.9367506287276993E-2</v>
      </c>
      <c r="P151" s="2">
        <v>0.12775913024524899</v>
      </c>
      <c r="Q151" s="2">
        <v>0.18440844545103399</v>
      </c>
      <c r="R151" s="2">
        <v>0.29880363286280798</v>
      </c>
      <c r="S151" s="2">
        <f ca="1">PopAgeSexRegion[[#This Row],[2010]]*PopAgeSexRegion[[#This Row],[MDER]]</f>
        <v>31.979199925585661</v>
      </c>
      <c r="T151" s="2">
        <f ca="1">PopAgeSexRegion[[#This Row],[2015]]*PopAgeSexRegion[[#This Row],[MDER]]</f>
        <v>44.134003813399943</v>
      </c>
      <c r="U151" s="2">
        <f ca="1">PopAgeSexRegion[[#This Row],[2020]]*PopAgeSexRegion[[#This Row],[MDER]]</f>
        <v>65.571514627991675</v>
      </c>
      <c r="V151" s="2">
        <f ca="1">PopAgeSexRegion[[#This Row],[2025]]*PopAgeSexRegion[[#This Row],[MDER]]</f>
        <v>91.963289074057286</v>
      </c>
      <c r="W151" s="2">
        <f ca="1">PopAgeSexRegion[[#This Row],[2030]]*PopAgeSexRegion[[#This Row],[MDER]]</f>
        <v>132.09074635478129</v>
      </c>
      <c r="X151" s="2">
        <f ca="1">PopAgeSexRegion[[#This Row],[2035]]*PopAgeSexRegion[[#This Row],[MDER]]</f>
        <v>196.60851383200938</v>
      </c>
      <c r="Y151" s="2">
        <f ca="1">PopAgeSexRegion[[#This Row],[2040]]*PopAgeSexRegion[[#This Row],[MDER]]</f>
        <v>281.07008653954779</v>
      </c>
      <c r="Z151" s="2">
        <f ca="1">PopAgeSexRegion[[#This Row],[2045]]*PopAgeSexRegion[[#This Row],[MDER]]</f>
        <v>405.6985799922748</v>
      </c>
      <c r="AA151" s="2">
        <f ca="1">PopAgeSexRegion[[#This Row],[2050]]*PopAgeSexRegion[[#This Row],[MDER]]</f>
        <v>657.36799229817757</v>
      </c>
    </row>
    <row r="152" spans="1:27" x14ac:dyDescent="0.2">
      <c r="A152" s="2" t="s">
        <v>67</v>
      </c>
      <c r="B152" s="2" t="s">
        <v>68</v>
      </c>
      <c r="C152" s="2" t="s">
        <v>115</v>
      </c>
      <c r="D152" s="2" t="str">
        <f>VLOOKUP(PopAgeSexRegion[[#This Row],[REGION]],MapRegion[],2,FALSE)</f>
        <v>ASI</v>
      </c>
      <c r="E152" s="2" t="s">
        <v>95</v>
      </c>
      <c r="F152" s="2" t="str">
        <f>VLOOKUP(PopAgeSexRegion[[#This Row],[VARIABLE]],MapSexAge[],2,FALSE)</f>
        <v>Male</v>
      </c>
      <c r="G152" s="2" t="str">
        <f>VLOOKUP(PopAgeSexRegion[[#This Row],[VARIABLE]],MapSexAge[],3,FALSE)</f>
        <v>15-19</v>
      </c>
      <c r="H152" s="2">
        <f ca="1">SUMIFS(INDIRECT(_xlfn.CONCAT("SSPMDER[",PopAgeSexRegion[[#This Row],[Sex]],"]")),SSPMDER[age],PopAgeSexRegion[[#This Row],[Age]])</f>
        <v>2760</v>
      </c>
      <c r="I152" s="2" t="s">
        <v>71</v>
      </c>
      <c r="J152" s="2">
        <v>173.65257899725</v>
      </c>
      <c r="K152" s="2">
        <v>169.481842482801</v>
      </c>
      <c r="L152" s="2">
        <v>163.589062858723</v>
      </c>
      <c r="M152" s="2">
        <v>162.746231057692</v>
      </c>
      <c r="N152" s="2">
        <v>157.09872409778899</v>
      </c>
      <c r="O152" s="2">
        <v>154.168701545207</v>
      </c>
      <c r="P152" s="2">
        <v>148.35648194547201</v>
      </c>
      <c r="Q152" s="2">
        <v>141.98800965774799</v>
      </c>
      <c r="R152" s="2">
        <v>137.114762559616</v>
      </c>
      <c r="S152" s="2">
        <f ca="1">PopAgeSexRegion[[#This Row],[2010]]*PopAgeSexRegion[[#This Row],[MDER]]</f>
        <v>479281.11803240998</v>
      </c>
      <c r="T152" s="2">
        <f ca="1">PopAgeSexRegion[[#This Row],[2015]]*PopAgeSexRegion[[#This Row],[MDER]]</f>
        <v>467769.88525253074</v>
      </c>
      <c r="U152" s="2">
        <f ca="1">PopAgeSexRegion[[#This Row],[2020]]*PopAgeSexRegion[[#This Row],[MDER]]</f>
        <v>451505.81349007547</v>
      </c>
      <c r="V152" s="2">
        <f ca="1">PopAgeSexRegion[[#This Row],[2025]]*PopAgeSexRegion[[#This Row],[MDER]]</f>
        <v>449179.59771922993</v>
      </c>
      <c r="W152" s="2">
        <f ca="1">PopAgeSexRegion[[#This Row],[2030]]*PopAgeSexRegion[[#This Row],[MDER]]</f>
        <v>433592.4785098976</v>
      </c>
      <c r="X152" s="2">
        <f ca="1">PopAgeSexRegion[[#This Row],[2035]]*PopAgeSexRegion[[#This Row],[MDER]]</f>
        <v>425505.61626477132</v>
      </c>
      <c r="Y152" s="2">
        <f ca="1">PopAgeSexRegion[[#This Row],[2040]]*PopAgeSexRegion[[#This Row],[MDER]]</f>
        <v>409463.89016950276</v>
      </c>
      <c r="Z152" s="2">
        <f ca="1">PopAgeSexRegion[[#This Row],[2045]]*PopAgeSexRegion[[#This Row],[MDER]]</f>
        <v>391886.90665538446</v>
      </c>
      <c r="AA152" s="2">
        <f ca="1">PopAgeSexRegion[[#This Row],[2050]]*PopAgeSexRegion[[#This Row],[MDER]]</f>
        <v>378436.74466454017</v>
      </c>
    </row>
    <row r="153" spans="1:27" x14ac:dyDescent="0.2">
      <c r="A153" s="2" t="s">
        <v>67</v>
      </c>
      <c r="B153" s="2" t="s">
        <v>68</v>
      </c>
      <c r="C153" s="2" t="s">
        <v>115</v>
      </c>
      <c r="D153" s="2" t="str">
        <f>VLOOKUP(PopAgeSexRegion[[#This Row],[REGION]],MapRegion[],2,FALSE)</f>
        <v>ASI</v>
      </c>
      <c r="E153" s="2" t="s">
        <v>96</v>
      </c>
      <c r="F153" s="2" t="str">
        <f>VLOOKUP(PopAgeSexRegion[[#This Row],[VARIABLE]],MapSexAge[],2,FALSE)</f>
        <v>Male</v>
      </c>
      <c r="G153" s="2" t="str">
        <f>VLOOKUP(PopAgeSexRegion[[#This Row],[VARIABLE]],MapSexAge[],3,FALSE)</f>
        <v>20-24</v>
      </c>
      <c r="H153" s="2">
        <f ca="1">SUMIFS(INDIRECT(_xlfn.CONCAT("SSPMDER[",PopAgeSexRegion[[#This Row],[Sex]],"]")),SSPMDER[age],PopAgeSexRegion[[#This Row],[Age]])</f>
        <v>2800</v>
      </c>
      <c r="I153" s="2" t="s">
        <v>71</v>
      </c>
      <c r="J153" s="2">
        <v>173.40429485045601</v>
      </c>
      <c r="K153" s="2">
        <v>172.407365373255</v>
      </c>
      <c r="L153" s="2">
        <v>168.421236198716</v>
      </c>
      <c r="M153" s="2">
        <v>162.65907374477399</v>
      </c>
      <c r="N153" s="2">
        <v>161.927346480084</v>
      </c>
      <c r="O153" s="2">
        <v>156.37641331875599</v>
      </c>
      <c r="P153" s="2">
        <v>153.53784534207699</v>
      </c>
      <c r="Q153" s="2">
        <v>147.80735679639</v>
      </c>
      <c r="R153" s="2">
        <v>141.50579073202999</v>
      </c>
      <c r="S153" s="2">
        <f ca="1">PopAgeSexRegion[[#This Row],[2010]]*PopAgeSexRegion[[#This Row],[MDER]]</f>
        <v>485532.02558127686</v>
      </c>
      <c r="T153" s="2">
        <f ca="1">PopAgeSexRegion[[#This Row],[2015]]*PopAgeSexRegion[[#This Row],[MDER]]</f>
        <v>482740.62304511399</v>
      </c>
      <c r="U153" s="2">
        <f ca="1">PopAgeSexRegion[[#This Row],[2020]]*PopAgeSexRegion[[#This Row],[MDER]]</f>
        <v>471579.46135640482</v>
      </c>
      <c r="V153" s="2">
        <f ca="1">PopAgeSexRegion[[#This Row],[2025]]*PopAgeSexRegion[[#This Row],[MDER]]</f>
        <v>455445.40648536716</v>
      </c>
      <c r="W153" s="2">
        <f ca="1">PopAgeSexRegion[[#This Row],[2030]]*PopAgeSexRegion[[#This Row],[MDER]]</f>
        <v>453396.57014423521</v>
      </c>
      <c r="X153" s="2">
        <f ca="1">PopAgeSexRegion[[#This Row],[2035]]*PopAgeSexRegion[[#This Row],[MDER]]</f>
        <v>437853.95729251677</v>
      </c>
      <c r="Y153" s="2">
        <f ca="1">PopAgeSexRegion[[#This Row],[2040]]*PopAgeSexRegion[[#This Row],[MDER]]</f>
        <v>429905.96695781557</v>
      </c>
      <c r="Z153" s="2">
        <f ca="1">PopAgeSexRegion[[#This Row],[2045]]*PopAgeSexRegion[[#This Row],[MDER]]</f>
        <v>413860.59902989201</v>
      </c>
      <c r="AA153" s="2">
        <f ca="1">PopAgeSexRegion[[#This Row],[2050]]*PopAgeSexRegion[[#This Row],[MDER]]</f>
        <v>396216.214049684</v>
      </c>
    </row>
    <row r="154" spans="1:27" x14ac:dyDescent="0.2">
      <c r="A154" s="2" t="s">
        <v>67</v>
      </c>
      <c r="B154" s="2" t="s">
        <v>68</v>
      </c>
      <c r="C154" s="2" t="s">
        <v>115</v>
      </c>
      <c r="D154" s="2" t="str">
        <f>VLOOKUP(PopAgeSexRegion[[#This Row],[REGION]],MapRegion[],2,FALSE)</f>
        <v>ASI</v>
      </c>
      <c r="E154" s="2" t="s">
        <v>97</v>
      </c>
      <c r="F154" s="2" t="str">
        <f>VLOOKUP(PopAgeSexRegion[[#This Row],[VARIABLE]],MapSexAge[],2,FALSE)</f>
        <v>Male</v>
      </c>
      <c r="G154" s="2" t="str">
        <f>VLOOKUP(PopAgeSexRegion[[#This Row],[VARIABLE]],MapSexAge[],3,FALSE)</f>
        <v>25-29</v>
      </c>
      <c r="H154" s="2">
        <f ca="1">SUMIFS(INDIRECT(_xlfn.CONCAT("SSPMDER[",PopAgeSexRegion[[#This Row],[Sex]],"]")),SSPMDER[age],PopAgeSexRegion[[#This Row],[Age]])</f>
        <v>2640</v>
      </c>
      <c r="I154" s="2" t="s">
        <v>71</v>
      </c>
      <c r="J154" s="2">
        <v>153.90900599774801</v>
      </c>
      <c r="K154" s="2">
        <v>170.89704795500299</v>
      </c>
      <c r="L154" s="2">
        <v>170.35218779003199</v>
      </c>
      <c r="M154" s="2">
        <v>166.51554186029901</v>
      </c>
      <c r="N154" s="2">
        <v>160.964843833521</v>
      </c>
      <c r="O154" s="2">
        <v>160.36966511525799</v>
      </c>
      <c r="P154" s="2">
        <v>154.94597959543901</v>
      </c>
      <c r="Q154" s="2">
        <v>152.195344964871</v>
      </c>
      <c r="R154" s="2">
        <v>146.55588133985401</v>
      </c>
      <c r="S154" s="2">
        <f ca="1">PopAgeSexRegion[[#This Row],[2010]]*PopAgeSexRegion[[#This Row],[MDER]]</f>
        <v>406319.77583405474</v>
      </c>
      <c r="T154" s="2">
        <f ca="1">PopAgeSexRegion[[#This Row],[2015]]*PopAgeSexRegion[[#This Row],[MDER]]</f>
        <v>451168.2066012079</v>
      </c>
      <c r="U154" s="2">
        <f ca="1">PopAgeSexRegion[[#This Row],[2020]]*PopAgeSexRegion[[#This Row],[MDER]]</f>
        <v>449729.77576568443</v>
      </c>
      <c r="V154" s="2">
        <f ca="1">PopAgeSexRegion[[#This Row],[2025]]*PopAgeSexRegion[[#This Row],[MDER]]</f>
        <v>439601.03051118937</v>
      </c>
      <c r="W154" s="2">
        <f ca="1">PopAgeSexRegion[[#This Row],[2030]]*PopAgeSexRegion[[#This Row],[MDER]]</f>
        <v>424947.18772049545</v>
      </c>
      <c r="X154" s="2">
        <f ca="1">PopAgeSexRegion[[#This Row],[2035]]*PopAgeSexRegion[[#This Row],[MDER]]</f>
        <v>423375.91590428108</v>
      </c>
      <c r="Y154" s="2">
        <f ca="1">PopAgeSexRegion[[#This Row],[2040]]*PopAgeSexRegion[[#This Row],[MDER]]</f>
        <v>409057.38613195898</v>
      </c>
      <c r="Z154" s="2">
        <f ca="1">PopAgeSexRegion[[#This Row],[2045]]*PopAgeSexRegion[[#This Row],[MDER]]</f>
        <v>401795.71070725942</v>
      </c>
      <c r="AA154" s="2">
        <f ca="1">PopAgeSexRegion[[#This Row],[2050]]*PopAgeSexRegion[[#This Row],[MDER]]</f>
        <v>386907.52673721459</v>
      </c>
    </row>
    <row r="155" spans="1:27" x14ac:dyDescent="0.2">
      <c r="A155" s="2" t="s">
        <v>67</v>
      </c>
      <c r="B155" s="2" t="s">
        <v>68</v>
      </c>
      <c r="C155" s="2" t="s">
        <v>115</v>
      </c>
      <c r="D155" s="2" t="str">
        <f>VLOOKUP(PopAgeSexRegion[[#This Row],[REGION]],MapRegion[],2,FALSE)</f>
        <v>ASI</v>
      </c>
      <c r="E155" s="2" t="s">
        <v>98</v>
      </c>
      <c r="F155" s="2" t="str">
        <f>VLOOKUP(PopAgeSexRegion[[#This Row],[VARIABLE]],MapSexAge[],2,FALSE)</f>
        <v>Male</v>
      </c>
      <c r="G155" s="2" t="str">
        <f>VLOOKUP(PopAgeSexRegion[[#This Row],[VARIABLE]],MapSexAge[],3,FALSE)</f>
        <v>30-34</v>
      </c>
      <c r="H155" s="2">
        <f ca="1">SUMIFS(INDIRECT(_xlfn.CONCAT("SSPMDER[",PopAgeSexRegion[[#This Row],[Sex]],"]")),SSPMDER[age],PopAgeSexRegion[[#This Row],[Age]])</f>
        <v>2600</v>
      </c>
      <c r="I155" s="2" t="s">
        <v>71</v>
      </c>
      <c r="J155" s="2">
        <v>138.18816900558301</v>
      </c>
      <c r="K155" s="2">
        <v>151.46946611415899</v>
      </c>
      <c r="L155" s="2">
        <v>168.80598883908499</v>
      </c>
      <c r="M155" s="2">
        <v>168.333635402227</v>
      </c>
      <c r="N155" s="2">
        <v>164.675415438144</v>
      </c>
      <c r="O155" s="2">
        <v>159.32623840517101</v>
      </c>
      <c r="P155" s="2">
        <v>158.89559378791699</v>
      </c>
      <c r="Q155" s="2">
        <v>153.59038345157001</v>
      </c>
      <c r="R155" s="2">
        <v>150.922008854062</v>
      </c>
      <c r="S155" s="2">
        <f ca="1">PopAgeSexRegion[[#This Row],[2010]]*PopAgeSexRegion[[#This Row],[MDER]]</f>
        <v>359289.23941451579</v>
      </c>
      <c r="T155" s="2">
        <f ca="1">PopAgeSexRegion[[#This Row],[2015]]*PopAgeSexRegion[[#This Row],[MDER]]</f>
        <v>393820.61189681338</v>
      </c>
      <c r="U155" s="2">
        <f ca="1">PopAgeSexRegion[[#This Row],[2020]]*PopAgeSexRegion[[#This Row],[MDER]]</f>
        <v>438895.57098162099</v>
      </c>
      <c r="V155" s="2">
        <f ca="1">PopAgeSexRegion[[#This Row],[2025]]*PopAgeSexRegion[[#This Row],[MDER]]</f>
        <v>437667.45204579021</v>
      </c>
      <c r="W155" s="2">
        <f ca="1">PopAgeSexRegion[[#This Row],[2030]]*PopAgeSexRegion[[#This Row],[MDER]]</f>
        <v>428156.08013917442</v>
      </c>
      <c r="X155" s="2">
        <f ca="1">PopAgeSexRegion[[#This Row],[2035]]*PopAgeSexRegion[[#This Row],[MDER]]</f>
        <v>414248.21985344461</v>
      </c>
      <c r="Y155" s="2">
        <f ca="1">PopAgeSexRegion[[#This Row],[2040]]*PopAgeSexRegion[[#This Row],[MDER]]</f>
        <v>413128.54384858417</v>
      </c>
      <c r="Z155" s="2">
        <f ca="1">PopAgeSexRegion[[#This Row],[2045]]*PopAgeSexRegion[[#This Row],[MDER]]</f>
        <v>399334.99697408202</v>
      </c>
      <c r="AA155" s="2">
        <f ca="1">PopAgeSexRegion[[#This Row],[2050]]*PopAgeSexRegion[[#This Row],[MDER]]</f>
        <v>392397.22302056121</v>
      </c>
    </row>
    <row r="156" spans="1:27" x14ac:dyDescent="0.2">
      <c r="A156" s="2" t="s">
        <v>67</v>
      </c>
      <c r="B156" s="2" t="s">
        <v>68</v>
      </c>
      <c r="C156" s="2" t="s">
        <v>115</v>
      </c>
      <c r="D156" s="2" t="str">
        <f>VLOOKUP(PopAgeSexRegion[[#This Row],[REGION]],MapRegion[],2,FALSE)</f>
        <v>ASI</v>
      </c>
      <c r="E156" s="2" t="s">
        <v>99</v>
      </c>
      <c r="F156" s="2" t="str">
        <f>VLOOKUP(PopAgeSexRegion[[#This Row],[VARIABLE]],MapSexAge[],2,FALSE)</f>
        <v>Male</v>
      </c>
      <c r="G156" s="2" t="str">
        <f>VLOOKUP(PopAgeSexRegion[[#This Row],[VARIABLE]],MapSexAge[],3,FALSE)</f>
        <v>35-39</v>
      </c>
      <c r="H156" s="2">
        <f ca="1">SUMIFS(INDIRECT(_xlfn.CONCAT("SSPMDER[",PopAgeSexRegion[[#This Row],[Sex]],"]")),SSPMDER[age],PopAgeSexRegion[[#This Row],[Age]])</f>
        <v>2600</v>
      </c>
      <c r="I156" s="2" t="s">
        <v>71</v>
      </c>
      <c r="J156" s="2">
        <v>141.946502994252</v>
      </c>
      <c r="K156" s="2">
        <v>136.00682980765399</v>
      </c>
      <c r="L156" s="2">
        <v>149.524454643978</v>
      </c>
      <c r="M156" s="2">
        <v>166.85633173111901</v>
      </c>
      <c r="N156" s="2">
        <v>166.527064989488</v>
      </c>
      <c r="O156" s="2">
        <v>163.03285838037701</v>
      </c>
      <c r="P156" s="2">
        <v>157.90552073363301</v>
      </c>
      <c r="Q156" s="2">
        <v>157.627157380797</v>
      </c>
      <c r="R156" s="2">
        <v>152.433210961756</v>
      </c>
      <c r="S156" s="2">
        <f ca="1">PopAgeSexRegion[[#This Row],[2010]]*PopAgeSexRegion[[#This Row],[MDER]]</f>
        <v>369060.90778505523</v>
      </c>
      <c r="T156" s="2">
        <f ca="1">PopAgeSexRegion[[#This Row],[2015]]*PopAgeSexRegion[[#This Row],[MDER]]</f>
        <v>353617.75749990036</v>
      </c>
      <c r="U156" s="2">
        <f ca="1">PopAgeSexRegion[[#This Row],[2020]]*PopAgeSexRegion[[#This Row],[MDER]]</f>
        <v>388763.58207434282</v>
      </c>
      <c r="V156" s="2">
        <f ca="1">PopAgeSexRegion[[#This Row],[2025]]*PopAgeSexRegion[[#This Row],[MDER]]</f>
        <v>433826.46250090946</v>
      </c>
      <c r="W156" s="2">
        <f ca="1">PopAgeSexRegion[[#This Row],[2030]]*PopAgeSexRegion[[#This Row],[MDER]]</f>
        <v>432970.36897266877</v>
      </c>
      <c r="X156" s="2">
        <f ca="1">PopAgeSexRegion[[#This Row],[2035]]*PopAgeSexRegion[[#This Row],[MDER]]</f>
        <v>423885.4317889802</v>
      </c>
      <c r="Y156" s="2">
        <f ca="1">PopAgeSexRegion[[#This Row],[2040]]*PopAgeSexRegion[[#This Row],[MDER]]</f>
        <v>410554.35390744585</v>
      </c>
      <c r="Z156" s="2">
        <f ca="1">PopAgeSexRegion[[#This Row],[2045]]*PopAgeSexRegion[[#This Row],[MDER]]</f>
        <v>409830.60919007222</v>
      </c>
      <c r="AA156" s="2">
        <f ca="1">PopAgeSexRegion[[#This Row],[2050]]*PopAgeSexRegion[[#This Row],[MDER]]</f>
        <v>396326.34850056563</v>
      </c>
    </row>
    <row r="157" spans="1:27" x14ac:dyDescent="0.2">
      <c r="A157" s="2" t="s">
        <v>67</v>
      </c>
      <c r="B157" s="2" t="s">
        <v>68</v>
      </c>
      <c r="C157" s="2" t="s">
        <v>115</v>
      </c>
      <c r="D157" s="2" t="str">
        <f>VLOOKUP(PopAgeSexRegion[[#This Row],[REGION]],MapRegion[],2,FALSE)</f>
        <v>ASI</v>
      </c>
      <c r="E157" s="2" t="s">
        <v>100</v>
      </c>
      <c r="F157" s="2" t="str">
        <f>VLOOKUP(PopAgeSexRegion[[#This Row],[VARIABLE]],MapSexAge[],2,FALSE)</f>
        <v>Male</v>
      </c>
      <c r="G157" s="2" t="str">
        <f>VLOOKUP(PopAgeSexRegion[[#This Row],[VARIABLE]],MapSexAge[],3,FALSE)</f>
        <v>40-44</v>
      </c>
      <c r="H157" s="2">
        <f ca="1">SUMIFS(INDIRECT(_xlfn.CONCAT("SSPMDER[",PopAgeSexRegion[[#This Row],[Sex]],"]")),SSPMDER[age],PopAgeSexRegion[[#This Row],[Age]])</f>
        <v>2600</v>
      </c>
      <c r="I157" s="2" t="s">
        <v>71</v>
      </c>
      <c r="J157" s="2">
        <v>135.476896064333</v>
      </c>
      <c r="K157" s="2">
        <v>139.47901342440599</v>
      </c>
      <c r="L157" s="2">
        <v>133.910102776982</v>
      </c>
      <c r="M157" s="2">
        <v>147.44314183178199</v>
      </c>
      <c r="N157" s="2">
        <v>164.80720205285601</v>
      </c>
      <c r="O157" s="2">
        <v>164.63509452335899</v>
      </c>
      <c r="P157" s="2">
        <v>161.36561096569201</v>
      </c>
      <c r="Q157" s="2">
        <v>156.462046731957</v>
      </c>
      <c r="R157" s="2">
        <v>156.32673981069999</v>
      </c>
      <c r="S157" s="2">
        <f ca="1">PopAgeSexRegion[[#This Row],[2010]]*PopAgeSexRegion[[#This Row],[MDER]]</f>
        <v>352239.9297672658</v>
      </c>
      <c r="T157" s="2">
        <f ca="1">PopAgeSexRegion[[#This Row],[2015]]*PopAgeSexRegion[[#This Row],[MDER]]</f>
        <v>362645.43490345555</v>
      </c>
      <c r="U157" s="2">
        <f ca="1">PopAgeSexRegion[[#This Row],[2020]]*PopAgeSexRegion[[#This Row],[MDER]]</f>
        <v>348166.26722015318</v>
      </c>
      <c r="V157" s="2">
        <f ca="1">PopAgeSexRegion[[#This Row],[2025]]*PopAgeSexRegion[[#This Row],[MDER]]</f>
        <v>383352.16876263317</v>
      </c>
      <c r="W157" s="2">
        <f ca="1">PopAgeSexRegion[[#This Row],[2030]]*PopAgeSexRegion[[#This Row],[MDER]]</f>
        <v>428498.72533742565</v>
      </c>
      <c r="X157" s="2">
        <f ca="1">PopAgeSexRegion[[#This Row],[2035]]*PopAgeSexRegion[[#This Row],[MDER]]</f>
        <v>428051.24576073338</v>
      </c>
      <c r="Y157" s="2">
        <f ca="1">PopAgeSexRegion[[#This Row],[2040]]*PopAgeSexRegion[[#This Row],[MDER]]</f>
        <v>419550.58851079922</v>
      </c>
      <c r="Z157" s="2">
        <f ca="1">PopAgeSexRegion[[#This Row],[2045]]*PopAgeSexRegion[[#This Row],[MDER]]</f>
        <v>406801.32150308823</v>
      </c>
      <c r="AA157" s="2">
        <f ca="1">PopAgeSexRegion[[#This Row],[2050]]*PopAgeSexRegion[[#This Row],[MDER]]</f>
        <v>406449.52350781998</v>
      </c>
    </row>
    <row r="158" spans="1:27" x14ac:dyDescent="0.2">
      <c r="A158" s="2" t="s">
        <v>67</v>
      </c>
      <c r="B158" s="2" t="s">
        <v>68</v>
      </c>
      <c r="C158" s="2" t="s">
        <v>115</v>
      </c>
      <c r="D158" s="2" t="str">
        <f>VLOOKUP(PopAgeSexRegion[[#This Row],[REGION]],MapRegion[],2,FALSE)</f>
        <v>ASI</v>
      </c>
      <c r="E158" s="2" t="s">
        <v>101</v>
      </c>
      <c r="F158" s="2" t="str">
        <f>VLOOKUP(PopAgeSexRegion[[#This Row],[VARIABLE]],MapSexAge[],2,FALSE)</f>
        <v>Male</v>
      </c>
      <c r="G158" s="2" t="str">
        <f>VLOOKUP(PopAgeSexRegion[[#This Row],[VARIABLE]],MapSexAge[],3,FALSE)</f>
        <v>45-49</v>
      </c>
      <c r="H158" s="2">
        <f ca="1">SUMIFS(INDIRECT(_xlfn.CONCAT("SSPMDER[",PopAgeSexRegion[[#This Row],[Sex]],"]")),SSPMDER[age],PopAgeSexRegion[[#This Row],[Age]])</f>
        <v>2440</v>
      </c>
      <c r="I158" s="2" t="s">
        <v>71</v>
      </c>
      <c r="J158" s="2">
        <v>111.765920998149</v>
      </c>
      <c r="K158" s="2">
        <v>132.44744795358801</v>
      </c>
      <c r="L158" s="2">
        <v>136.69249777648099</v>
      </c>
      <c r="M158" s="2">
        <v>131.39970431204</v>
      </c>
      <c r="N158" s="2">
        <v>144.97349774989701</v>
      </c>
      <c r="O158" s="2">
        <v>162.345263617716</v>
      </c>
      <c r="P158" s="2">
        <v>162.41048009642299</v>
      </c>
      <c r="Q158" s="2">
        <v>159.40566356105001</v>
      </c>
      <c r="R158" s="2">
        <v>154.73609139983401</v>
      </c>
      <c r="S158" s="2">
        <f ca="1">PopAgeSexRegion[[#This Row],[2010]]*PopAgeSexRegion[[#This Row],[MDER]]</f>
        <v>272708.84723548358</v>
      </c>
      <c r="T158" s="2">
        <f ca="1">PopAgeSexRegion[[#This Row],[2015]]*PopAgeSexRegion[[#This Row],[MDER]]</f>
        <v>323171.77300675475</v>
      </c>
      <c r="U158" s="2">
        <f ca="1">PopAgeSexRegion[[#This Row],[2020]]*PopAgeSexRegion[[#This Row],[MDER]]</f>
        <v>333529.69457461359</v>
      </c>
      <c r="V158" s="2">
        <f ca="1">PopAgeSexRegion[[#This Row],[2025]]*PopAgeSexRegion[[#This Row],[MDER]]</f>
        <v>320615.27852137759</v>
      </c>
      <c r="W158" s="2">
        <f ca="1">PopAgeSexRegion[[#This Row],[2030]]*PopAgeSexRegion[[#This Row],[MDER]]</f>
        <v>353735.33450974867</v>
      </c>
      <c r="X158" s="2">
        <f ca="1">PopAgeSexRegion[[#This Row],[2035]]*PopAgeSexRegion[[#This Row],[MDER]]</f>
        <v>396122.44322722702</v>
      </c>
      <c r="Y158" s="2">
        <f ca="1">PopAgeSexRegion[[#This Row],[2040]]*PopAgeSexRegion[[#This Row],[MDER]]</f>
        <v>396281.57143527211</v>
      </c>
      <c r="Z158" s="2">
        <f ca="1">PopAgeSexRegion[[#This Row],[2045]]*PopAgeSexRegion[[#This Row],[MDER]]</f>
        <v>388949.81908896199</v>
      </c>
      <c r="AA158" s="2">
        <f ca="1">PopAgeSexRegion[[#This Row],[2050]]*PopAgeSexRegion[[#This Row],[MDER]]</f>
        <v>377556.06301559496</v>
      </c>
    </row>
    <row r="159" spans="1:27" x14ac:dyDescent="0.2">
      <c r="A159" s="2" t="s">
        <v>67</v>
      </c>
      <c r="B159" s="2" t="s">
        <v>68</v>
      </c>
      <c r="C159" s="2" t="s">
        <v>115</v>
      </c>
      <c r="D159" s="2" t="str">
        <f>VLOOKUP(PopAgeSexRegion[[#This Row],[REGION]],MapRegion[],2,FALSE)</f>
        <v>ASI</v>
      </c>
      <c r="E159" s="2" t="s">
        <v>102</v>
      </c>
      <c r="F159" s="2" t="str">
        <f>VLOOKUP(PopAgeSexRegion[[#This Row],[VARIABLE]],MapSexAge[],2,FALSE)</f>
        <v>Male</v>
      </c>
      <c r="G159" s="2" t="str">
        <f>VLOOKUP(PopAgeSexRegion[[#This Row],[VARIABLE]],MapSexAge[],3,FALSE)</f>
        <v>5-9</v>
      </c>
      <c r="H159" s="2">
        <f ca="1">SUMIFS(INDIRECT(_xlfn.CONCAT("SSPMDER[",PopAgeSexRegion[[#This Row],[Sex]],"]")),SSPMDER[age],PopAgeSexRegion[[#This Row],[Age]])</f>
        <v>1600</v>
      </c>
      <c r="I159" s="2" t="s">
        <v>71</v>
      </c>
      <c r="J159" s="2">
        <v>165.097365</v>
      </c>
      <c r="K159" s="2">
        <v>164.00922333468699</v>
      </c>
      <c r="L159" s="2">
        <v>158.20457545515501</v>
      </c>
      <c r="M159" s="2">
        <v>155.138372567901</v>
      </c>
      <c r="N159" s="2">
        <v>149.20000274860399</v>
      </c>
      <c r="O159" s="2">
        <v>142.714055185706</v>
      </c>
      <c r="P159" s="2">
        <v>137.75229920584599</v>
      </c>
      <c r="Q159" s="2">
        <v>132.619918543285</v>
      </c>
      <c r="R159" s="2">
        <v>127.447558676162</v>
      </c>
      <c r="S159" s="2">
        <f ca="1">PopAgeSexRegion[[#This Row],[2010]]*PopAgeSexRegion[[#This Row],[MDER]]</f>
        <v>264155.78399999999</v>
      </c>
      <c r="T159" s="2">
        <f ca="1">PopAgeSexRegion[[#This Row],[2015]]*PopAgeSexRegion[[#This Row],[MDER]]</f>
        <v>262414.75733549916</v>
      </c>
      <c r="U159" s="2">
        <f ca="1">PopAgeSexRegion[[#This Row],[2020]]*PopAgeSexRegion[[#This Row],[MDER]]</f>
        <v>253127.32072824801</v>
      </c>
      <c r="V159" s="2">
        <f ca="1">PopAgeSexRegion[[#This Row],[2025]]*PopAgeSexRegion[[#This Row],[MDER]]</f>
        <v>248221.39610864161</v>
      </c>
      <c r="W159" s="2">
        <f ca="1">PopAgeSexRegion[[#This Row],[2030]]*PopAgeSexRegion[[#This Row],[MDER]]</f>
        <v>238720.00439776637</v>
      </c>
      <c r="X159" s="2">
        <f ca="1">PopAgeSexRegion[[#This Row],[2035]]*PopAgeSexRegion[[#This Row],[MDER]]</f>
        <v>228342.4882971296</v>
      </c>
      <c r="Y159" s="2">
        <f ca="1">PopAgeSexRegion[[#This Row],[2040]]*PopAgeSexRegion[[#This Row],[MDER]]</f>
        <v>220403.67872935359</v>
      </c>
      <c r="Z159" s="2">
        <f ca="1">PopAgeSexRegion[[#This Row],[2045]]*PopAgeSexRegion[[#This Row],[MDER]]</f>
        <v>212191.869669256</v>
      </c>
      <c r="AA159" s="2">
        <f ca="1">PopAgeSexRegion[[#This Row],[2050]]*PopAgeSexRegion[[#This Row],[MDER]]</f>
        <v>203916.09388185921</v>
      </c>
    </row>
    <row r="160" spans="1:27" x14ac:dyDescent="0.2">
      <c r="A160" s="2" t="s">
        <v>67</v>
      </c>
      <c r="B160" s="2" t="s">
        <v>68</v>
      </c>
      <c r="C160" s="2" t="s">
        <v>115</v>
      </c>
      <c r="D160" s="2" t="str">
        <f>VLOOKUP(PopAgeSexRegion[[#This Row],[REGION]],MapRegion[],2,FALSE)</f>
        <v>ASI</v>
      </c>
      <c r="E160" s="2" t="s">
        <v>103</v>
      </c>
      <c r="F160" s="2" t="str">
        <f>VLOOKUP(PopAgeSexRegion[[#This Row],[VARIABLE]],MapSexAge[],2,FALSE)</f>
        <v>Male</v>
      </c>
      <c r="G160" s="2" t="str">
        <f>VLOOKUP(PopAgeSexRegion[[#This Row],[VARIABLE]],MapSexAge[],3,FALSE)</f>
        <v>50-54</v>
      </c>
      <c r="H160" s="2">
        <f ca="1">SUMIFS(INDIRECT(_xlfn.CONCAT("SSPMDER[",PopAgeSexRegion[[#This Row],[Sex]],"]")),SSPMDER[age],PopAgeSexRegion[[#This Row],[Age]])</f>
        <v>2400</v>
      </c>
      <c r="I160" s="2" t="s">
        <v>71</v>
      </c>
      <c r="J160" s="2">
        <v>95.747774999707801</v>
      </c>
      <c r="K160" s="2">
        <v>108.132443341084</v>
      </c>
      <c r="L160" s="2">
        <v>128.62557497896199</v>
      </c>
      <c r="M160" s="2">
        <v>133.03560029191499</v>
      </c>
      <c r="N160" s="2">
        <v>128.107098472573</v>
      </c>
      <c r="O160" s="2">
        <v>141.70028325503301</v>
      </c>
      <c r="P160" s="2">
        <v>159.102479428659</v>
      </c>
      <c r="Q160" s="2">
        <v>159.47579989520301</v>
      </c>
      <c r="R160" s="2">
        <v>156.77066756295699</v>
      </c>
      <c r="S160" s="2">
        <f ca="1">PopAgeSexRegion[[#This Row],[2010]]*PopAgeSexRegion[[#This Row],[MDER]]</f>
        <v>229794.65999929872</v>
      </c>
      <c r="T160" s="2">
        <f ca="1">PopAgeSexRegion[[#This Row],[2015]]*PopAgeSexRegion[[#This Row],[MDER]]</f>
        <v>259517.8640186016</v>
      </c>
      <c r="U160" s="2">
        <f ca="1">PopAgeSexRegion[[#This Row],[2020]]*PopAgeSexRegion[[#This Row],[MDER]]</f>
        <v>308701.37994950876</v>
      </c>
      <c r="V160" s="2">
        <f ca="1">PopAgeSexRegion[[#This Row],[2025]]*PopAgeSexRegion[[#This Row],[MDER]]</f>
        <v>319285.44070059597</v>
      </c>
      <c r="W160" s="2">
        <f ca="1">PopAgeSexRegion[[#This Row],[2030]]*PopAgeSexRegion[[#This Row],[MDER]]</f>
        <v>307457.03633417521</v>
      </c>
      <c r="X160" s="2">
        <f ca="1">PopAgeSexRegion[[#This Row],[2035]]*PopAgeSexRegion[[#This Row],[MDER]]</f>
        <v>340080.67981207924</v>
      </c>
      <c r="Y160" s="2">
        <f ca="1">PopAgeSexRegion[[#This Row],[2040]]*PopAgeSexRegion[[#This Row],[MDER]]</f>
        <v>381845.95062878157</v>
      </c>
      <c r="Z160" s="2">
        <f ca="1">PopAgeSexRegion[[#This Row],[2045]]*PopAgeSexRegion[[#This Row],[MDER]]</f>
        <v>382741.91974848724</v>
      </c>
      <c r="AA160" s="2">
        <f ca="1">PopAgeSexRegion[[#This Row],[2050]]*PopAgeSexRegion[[#This Row],[MDER]]</f>
        <v>376249.6021510968</v>
      </c>
    </row>
    <row r="161" spans="1:27" x14ac:dyDescent="0.2">
      <c r="A161" s="2" t="s">
        <v>67</v>
      </c>
      <c r="B161" s="2" t="s">
        <v>68</v>
      </c>
      <c r="C161" s="2" t="s">
        <v>115</v>
      </c>
      <c r="D161" s="2" t="str">
        <f>VLOOKUP(PopAgeSexRegion[[#This Row],[REGION]],MapRegion[],2,FALSE)</f>
        <v>ASI</v>
      </c>
      <c r="E161" s="2" t="s">
        <v>104</v>
      </c>
      <c r="F161" s="2" t="str">
        <f>VLOOKUP(PopAgeSexRegion[[#This Row],[VARIABLE]],MapSexAge[],2,FALSE)</f>
        <v>Male</v>
      </c>
      <c r="G161" s="2" t="str">
        <f>VLOOKUP(PopAgeSexRegion[[#This Row],[VARIABLE]],MapSexAge[],3,FALSE)</f>
        <v>55-59</v>
      </c>
      <c r="H161" s="2">
        <f ca="1">SUMIFS(INDIRECT(_xlfn.CONCAT("SSPMDER[",PopAgeSexRegion[[#This Row],[Sex]],"]")),SSPMDER[age],PopAgeSexRegion[[#This Row],[Age]])</f>
        <v>2400</v>
      </c>
      <c r="I161" s="2" t="s">
        <v>71</v>
      </c>
      <c r="J161" s="2">
        <v>84.537542966069097</v>
      </c>
      <c r="K161" s="2">
        <v>90.986968274725399</v>
      </c>
      <c r="L161" s="2">
        <v>103.214065862948</v>
      </c>
      <c r="M161" s="2">
        <v>123.296141134896</v>
      </c>
      <c r="N161" s="2">
        <v>127.92082164755701</v>
      </c>
      <c r="O161" s="2">
        <v>123.489235538776</v>
      </c>
      <c r="P161" s="2">
        <v>137.089315012318</v>
      </c>
      <c r="Q161" s="2">
        <v>154.5293205847</v>
      </c>
      <c r="R161" s="2">
        <v>155.259690938988</v>
      </c>
      <c r="S161" s="2">
        <f ca="1">PopAgeSexRegion[[#This Row],[2010]]*PopAgeSexRegion[[#This Row],[MDER]]</f>
        <v>202890.10311856584</v>
      </c>
      <c r="T161" s="2">
        <f ca="1">PopAgeSexRegion[[#This Row],[2015]]*PopAgeSexRegion[[#This Row],[MDER]]</f>
        <v>218368.72385934097</v>
      </c>
      <c r="U161" s="2">
        <f ca="1">PopAgeSexRegion[[#This Row],[2020]]*PopAgeSexRegion[[#This Row],[MDER]]</f>
        <v>247713.75807107522</v>
      </c>
      <c r="V161" s="2">
        <f ca="1">PopAgeSexRegion[[#This Row],[2025]]*PopAgeSexRegion[[#This Row],[MDER]]</f>
        <v>295910.7387237504</v>
      </c>
      <c r="W161" s="2">
        <f ca="1">PopAgeSexRegion[[#This Row],[2030]]*PopAgeSexRegion[[#This Row],[MDER]]</f>
        <v>307009.9719541368</v>
      </c>
      <c r="X161" s="2">
        <f ca="1">PopAgeSexRegion[[#This Row],[2035]]*PopAgeSexRegion[[#This Row],[MDER]]</f>
        <v>296374.1652930624</v>
      </c>
      <c r="Y161" s="2">
        <f ca="1">PopAgeSexRegion[[#This Row],[2040]]*PopAgeSexRegion[[#This Row],[MDER]]</f>
        <v>329014.35602956318</v>
      </c>
      <c r="Z161" s="2">
        <f ca="1">PopAgeSexRegion[[#This Row],[2045]]*PopAgeSexRegion[[#This Row],[MDER]]</f>
        <v>370870.36940328003</v>
      </c>
      <c r="AA161" s="2">
        <f ca="1">PopAgeSexRegion[[#This Row],[2050]]*PopAgeSexRegion[[#This Row],[MDER]]</f>
        <v>372623.25825357123</v>
      </c>
    </row>
    <row r="162" spans="1:27" x14ac:dyDescent="0.2">
      <c r="A162" s="2" t="s">
        <v>67</v>
      </c>
      <c r="B162" s="2" t="s">
        <v>68</v>
      </c>
      <c r="C162" s="2" t="s">
        <v>115</v>
      </c>
      <c r="D162" s="2" t="str">
        <f>VLOOKUP(PopAgeSexRegion[[#This Row],[REGION]],MapRegion[],2,FALSE)</f>
        <v>ASI</v>
      </c>
      <c r="E162" s="2" t="s">
        <v>105</v>
      </c>
      <c r="F162" s="2" t="str">
        <f>VLOOKUP(PopAgeSexRegion[[#This Row],[VARIABLE]],MapSexAge[],2,FALSE)</f>
        <v>Male</v>
      </c>
      <c r="G162" s="2" t="str">
        <f>VLOOKUP(PopAgeSexRegion[[#This Row],[VARIABLE]],MapSexAge[],3,FALSE)</f>
        <v>60-64</v>
      </c>
      <c r="H162" s="2">
        <f ca="1">SUMIFS(INDIRECT(_xlfn.CONCAT("SSPMDER[",PopAgeSexRegion[[#This Row],[Sex]],"]")),SSPMDER[age],PopAgeSexRegion[[#This Row],[Age]])</f>
        <v>2400</v>
      </c>
      <c r="I162" s="2" t="s">
        <v>71</v>
      </c>
      <c r="J162" s="2">
        <v>57.743876003862702</v>
      </c>
      <c r="K162" s="2">
        <v>77.941897283718106</v>
      </c>
      <c r="L162" s="2">
        <v>84.404533016102107</v>
      </c>
      <c r="M162" s="2">
        <v>96.283273064660094</v>
      </c>
      <c r="N162" s="2">
        <v>115.702229462486</v>
      </c>
      <c r="O162" s="2">
        <v>120.655863020206</v>
      </c>
      <c r="P162" s="2">
        <v>116.88444166912601</v>
      </c>
      <c r="Q162" s="2">
        <v>130.483505018659</v>
      </c>
      <c r="R162" s="2">
        <v>147.84626579151299</v>
      </c>
      <c r="S162" s="2">
        <f ca="1">PopAgeSexRegion[[#This Row],[2010]]*PopAgeSexRegion[[#This Row],[MDER]]</f>
        <v>138585.30240927049</v>
      </c>
      <c r="T162" s="2">
        <f ca="1">PopAgeSexRegion[[#This Row],[2015]]*PopAgeSexRegion[[#This Row],[MDER]]</f>
        <v>187060.55348092347</v>
      </c>
      <c r="U162" s="2">
        <f ca="1">PopAgeSexRegion[[#This Row],[2020]]*PopAgeSexRegion[[#This Row],[MDER]]</f>
        <v>202570.87923864505</v>
      </c>
      <c r="V162" s="2">
        <f ca="1">PopAgeSexRegion[[#This Row],[2025]]*PopAgeSexRegion[[#This Row],[MDER]]</f>
        <v>231079.85535518423</v>
      </c>
      <c r="W162" s="2">
        <f ca="1">PopAgeSexRegion[[#This Row],[2030]]*PopAgeSexRegion[[#This Row],[MDER]]</f>
        <v>277685.35070996638</v>
      </c>
      <c r="X162" s="2">
        <f ca="1">PopAgeSexRegion[[#This Row],[2035]]*PopAgeSexRegion[[#This Row],[MDER]]</f>
        <v>289574.07124849438</v>
      </c>
      <c r="Y162" s="2">
        <f ca="1">PopAgeSexRegion[[#This Row],[2040]]*PopAgeSexRegion[[#This Row],[MDER]]</f>
        <v>280522.66000590241</v>
      </c>
      <c r="Z162" s="2">
        <f ca="1">PopAgeSexRegion[[#This Row],[2045]]*PopAgeSexRegion[[#This Row],[MDER]]</f>
        <v>313160.41204478161</v>
      </c>
      <c r="AA162" s="2">
        <f ca="1">PopAgeSexRegion[[#This Row],[2050]]*PopAgeSexRegion[[#This Row],[MDER]]</f>
        <v>354831.03789963119</v>
      </c>
    </row>
    <row r="163" spans="1:27" x14ac:dyDescent="0.2">
      <c r="A163" s="2" t="s">
        <v>67</v>
      </c>
      <c r="B163" s="2" t="s">
        <v>68</v>
      </c>
      <c r="C163" s="2" t="s">
        <v>115</v>
      </c>
      <c r="D163" s="2" t="str">
        <f>VLOOKUP(PopAgeSexRegion[[#This Row],[REGION]],MapRegion[],2,FALSE)</f>
        <v>ASI</v>
      </c>
      <c r="E163" s="2" t="s">
        <v>106</v>
      </c>
      <c r="F163" s="2" t="str">
        <f>VLOOKUP(PopAgeSexRegion[[#This Row],[VARIABLE]],MapSexAge[],2,FALSE)</f>
        <v>Male</v>
      </c>
      <c r="G163" s="2" t="str">
        <f>VLOOKUP(PopAgeSexRegion[[#This Row],[VARIABLE]],MapSexAge[],3,FALSE)</f>
        <v>65-69</v>
      </c>
      <c r="H163" s="2">
        <f ca="1">SUMIFS(INDIRECT(_xlfn.CONCAT("SSPMDER[",PopAgeSexRegion[[#This Row],[Sex]],"]")),SSPMDER[age],PopAgeSexRegion[[#This Row],[Age]])</f>
        <v>2240</v>
      </c>
      <c r="I163" s="2" t="s">
        <v>71</v>
      </c>
      <c r="J163" s="2">
        <v>41.721409016008103</v>
      </c>
      <c r="K163" s="2">
        <v>50.538547328343299</v>
      </c>
      <c r="L163" s="2">
        <v>69.012212036830306</v>
      </c>
      <c r="M163" s="2">
        <v>75.415599961599696</v>
      </c>
      <c r="N163" s="2">
        <v>86.696853298437006</v>
      </c>
      <c r="O163" s="2">
        <v>105.10679129198</v>
      </c>
      <c r="P163" s="2">
        <v>110.435208797172</v>
      </c>
      <c r="Q163" s="2">
        <v>107.653156420185</v>
      </c>
      <c r="R163" s="2">
        <v>121.072993291746</v>
      </c>
      <c r="S163" s="2">
        <f ca="1">PopAgeSexRegion[[#This Row],[2010]]*PopAgeSexRegion[[#This Row],[MDER]]</f>
        <v>93455.956195858147</v>
      </c>
      <c r="T163" s="2">
        <f ca="1">PopAgeSexRegion[[#This Row],[2015]]*PopAgeSexRegion[[#This Row],[MDER]]</f>
        <v>113206.34601548899</v>
      </c>
      <c r="U163" s="2">
        <f ca="1">PopAgeSexRegion[[#This Row],[2020]]*PopAgeSexRegion[[#This Row],[MDER]]</f>
        <v>154587.35496249987</v>
      </c>
      <c r="V163" s="2">
        <f ca="1">PopAgeSexRegion[[#This Row],[2025]]*PopAgeSexRegion[[#This Row],[MDER]]</f>
        <v>168930.94391398333</v>
      </c>
      <c r="W163" s="2">
        <f ca="1">PopAgeSexRegion[[#This Row],[2030]]*PopAgeSexRegion[[#This Row],[MDER]]</f>
        <v>194200.95138849888</v>
      </c>
      <c r="X163" s="2">
        <f ca="1">PopAgeSexRegion[[#This Row],[2035]]*PopAgeSexRegion[[#This Row],[MDER]]</f>
        <v>235439.21249403519</v>
      </c>
      <c r="Y163" s="2">
        <f ca="1">PopAgeSexRegion[[#This Row],[2040]]*PopAgeSexRegion[[#This Row],[MDER]]</f>
        <v>247374.86770566527</v>
      </c>
      <c r="Z163" s="2">
        <f ca="1">PopAgeSexRegion[[#This Row],[2045]]*PopAgeSexRegion[[#This Row],[MDER]]</f>
        <v>241143.07038121441</v>
      </c>
      <c r="AA163" s="2">
        <f ca="1">PopAgeSexRegion[[#This Row],[2050]]*PopAgeSexRegion[[#This Row],[MDER]]</f>
        <v>271203.50497351104</v>
      </c>
    </row>
    <row r="164" spans="1:27" x14ac:dyDescent="0.2">
      <c r="A164" s="2" t="s">
        <v>67</v>
      </c>
      <c r="B164" s="2" t="s">
        <v>68</v>
      </c>
      <c r="C164" s="2" t="s">
        <v>115</v>
      </c>
      <c r="D164" s="2" t="str">
        <f>VLOOKUP(PopAgeSexRegion[[#This Row],[REGION]],MapRegion[],2,FALSE)</f>
        <v>ASI</v>
      </c>
      <c r="E164" s="2" t="s">
        <v>107</v>
      </c>
      <c r="F164" s="2" t="str">
        <f>VLOOKUP(PopAgeSexRegion[[#This Row],[VARIABLE]],MapSexAge[],2,FALSE)</f>
        <v>Male</v>
      </c>
      <c r="G164" s="2" t="str">
        <f>VLOOKUP(PopAgeSexRegion[[#This Row],[VARIABLE]],MapSexAge[],3,FALSE)</f>
        <v>70-74</v>
      </c>
      <c r="H164" s="2">
        <f ca="1">SUMIFS(INDIRECT(_xlfn.CONCAT("SSPMDER[",PopAgeSexRegion[[#This Row],[Sex]],"]")),SSPMDER[age],PopAgeSexRegion[[#This Row],[Age]])</f>
        <v>2200</v>
      </c>
      <c r="I164" s="2" t="s">
        <v>71</v>
      </c>
      <c r="J164" s="2">
        <v>31.065307998134699</v>
      </c>
      <c r="K164" s="2">
        <v>33.734506832508501</v>
      </c>
      <c r="L164" s="2">
        <v>41.507305990920102</v>
      </c>
      <c r="M164" s="2">
        <v>57.583823290832697</v>
      </c>
      <c r="N164" s="2">
        <v>63.7524058433848</v>
      </c>
      <c r="O164" s="2">
        <v>74.171192169398694</v>
      </c>
      <c r="P164" s="2">
        <v>91.038565384056696</v>
      </c>
      <c r="Q164" s="2">
        <v>96.776898571197805</v>
      </c>
      <c r="R164" s="2">
        <v>95.190583838093602</v>
      </c>
      <c r="S164" s="2">
        <f ca="1">PopAgeSexRegion[[#This Row],[2010]]*PopAgeSexRegion[[#This Row],[MDER]]</f>
        <v>68343.677595896341</v>
      </c>
      <c r="T164" s="2">
        <f ca="1">PopAgeSexRegion[[#This Row],[2015]]*PopAgeSexRegion[[#This Row],[MDER]]</f>
        <v>74215.9150315187</v>
      </c>
      <c r="U164" s="2">
        <f ca="1">PopAgeSexRegion[[#This Row],[2020]]*PopAgeSexRegion[[#This Row],[MDER]]</f>
        <v>91316.073180024221</v>
      </c>
      <c r="V164" s="2">
        <f ca="1">PopAgeSexRegion[[#This Row],[2025]]*PopAgeSexRegion[[#This Row],[MDER]]</f>
        <v>126684.41123983194</v>
      </c>
      <c r="W164" s="2">
        <f ca="1">PopAgeSexRegion[[#This Row],[2030]]*PopAgeSexRegion[[#This Row],[MDER]]</f>
        <v>140255.29285544655</v>
      </c>
      <c r="X164" s="2">
        <f ca="1">PopAgeSexRegion[[#This Row],[2035]]*PopAgeSexRegion[[#This Row],[MDER]]</f>
        <v>163176.62277267713</v>
      </c>
      <c r="Y164" s="2">
        <f ca="1">PopAgeSexRegion[[#This Row],[2040]]*PopAgeSexRegion[[#This Row],[MDER]]</f>
        <v>200284.84384492473</v>
      </c>
      <c r="Z164" s="2">
        <f ca="1">PopAgeSexRegion[[#This Row],[2045]]*PopAgeSexRegion[[#This Row],[MDER]]</f>
        <v>212909.17685663517</v>
      </c>
      <c r="AA164" s="2">
        <f ca="1">PopAgeSexRegion[[#This Row],[2050]]*PopAgeSexRegion[[#This Row],[MDER]]</f>
        <v>209419.28444380593</v>
      </c>
    </row>
    <row r="165" spans="1:27" x14ac:dyDescent="0.2">
      <c r="A165" s="2" t="s">
        <v>67</v>
      </c>
      <c r="B165" s="2" t="s">
        <v>68</v>
      </c>
      <c r="C165" s="2" t="s">
        <v>115</v>
      </c>
      <c r="D165" s="2" t="str">
        <f>VLOOKUP(PopAgeSexRegion[[#This Row],[REGION]],MapRegion[],2,FALSE)</f>
        <v>ASI</v>
      </c>
      <c r="E165" s="2" t="s">
        <v>108</v>
      </c>
      <c r="F165" s="2" t="str">
        <f>VLOOKUP(PopAgeSexRegion[[#This Row],[VARIABLE]],MapSexAge[],2,FALSE)</f>
        <v>Male</v>
      </c>
      <c r="G165" s="2" t="str">
        <f>VLOOKUP(PopAgeSexRegion[[#This Row],[VARIABLE]],MapSexAge[],3,FALSE)</f>
        <v>75-79</v>
      </c>
      <c r="H165" s="2">
        <f ca="1">SUMIFS(INDIRECT(_xlfn.CONCAT("SSPMDER[",PopAgeSexRegion[[#This Row],[Sex]],"]")),SSPMDER[age],PopAgeSexRegion[[#This Row],[Age]])</f>
        <v>2200</v>
      </c>
      <c r="I165" s="2" t="s">
        <v>71</v>
      </c>
      <c r="J165" s="2">
        <v>19.897265995178799</v>
      </c>
      <c r="K165" s="2">
        <v>22.231111505321302</v>
      </c>
      <c r="L165" s="2">
        <v>24.7223902199629</v>
      </c>
      <c r="M165" s="2">
        <v>31.059833519803</v>
      </c>
      <c r="N165" s="2">
        <v>44.010325446546801</v>
      </c>
      <c r="O165" s="2">
        <v>49.727515279559199</v>
      </c>
      <c r="P165" s="2">
        <v>58.837556137950997</v>
      </c>
      <c r="Q165" s="2">
        <v>73.561607764244201</v>
      </c>
      <c r="R165" s="2">
        <v>79.419787937816196</v>
      </c>
      <c r="S165" s="2">
        <f ca="1">PopAgeSexRegion[[#This Row],[2010]]*PopAgeSexRegion[[#This Row],[MDER]]</f>
        <v>43773.985189393359</v>
      </c>
      <c r="T165" s="2">
        <f ca="1">PopAgeSexRegion[[#This Row],[2015]]*PopAgeSexRegion[[#This Row],[MDER]]</f>
        <v>48908.445311706862</v>
      </c>
      <c r="U165" s="2">
        <f ca="1">PopAgeSexRegion[[#This Row],[2020]]*PopAgeSexRegion[[#This Row],[MDER]]</f>
        <v>54389.258483918384</v>
      </c>
      <c r="V165" s="2">
        <f ca="1">PopAgeSexRegion[[#This Row],[2025]]*PopAgeSexRegion[[#This Row],[MDER]]</f>
        <v>68331.633743566606</v>
      </c>
      <c r="W165" s="2">
        <f ca="1">PopAgeSexRegion[[#This Row],[2030]]*PopAgeSexRegion[[#This Row],[MDER]]</f>
        <v>96822.715982402966</v>
      </c>
      <c r="X165" s="2">
        <f ca="1">PopAgeSexRegion[[#This Row],[2035]]*PopAgeSexRegion[[#This Row],[MDER]]</f>
        <v>109400.53361503023</v>
      </c>
      <c r="Y165" s="2">
        <f ca="1">PopAgeSexRegion[[#This Row],[2040]]*PopAgeSexRegion[[#This Row],[MDER]]</f>
        <v>129442.6235034922</v>
      </c>
      <c r="Z165" s="2">
        <f ca="1">PopAgeSexRegion[[#This Row],[2045]]*PopAgeSexRegion[[#This Row],[MDER]]</f>
        <v>161835.53708133724</v>
      </c>
      <c r="AA165" s="2">
        <f ca="1">PopAgeSexRegion[[#This Row],[2050]]*PopAgeSexRegion[[#This Row],[MDER]]</f>
        <v>174723.53346319564</v>
      </c>
    </row>
    <row r="166" spans="1:27" x14ac:dyDescent="0.2">
      <c r="A166" s="2" t="s">
        <v>67</v>
      </c>
      <c r="B166" s="2" t="s">
        <v>68</v>
      </c>
      <c r="C166" s="2" t="s">
        <v>115</v>
      </c>
      <c r="D166" s="2" t="str">
        <f>VLOOKUP(PopAgeSexRegion[[#This Row],[REGION]],MapRegion[],2,FALSE)</f>
        <v>ASI</v>
      </c>
      <c r="E166" s="2" t="s">
        <v>109</v>
      </c>
      <c r="F166" s="2" t="str">
        <f>VLOOKUP(PopAgeSexRegion[[#This Row],[VARIABLE]],MapSexAge[],2,FALSE)</f>
        <v>Male</v>
      </c>
      <c r="G166" s="2" t="str">
        <f>VLOOKUP(PopAgeSexRegion[[#This Row],[VARIABLE]],MapSexAge[],3,FALSE)</f>
        <v>80-84</v>
      </c>
      <c r="H166" s="2">
        <f ca="1">SUMIFS(INDIRECT(_xlfn.CONCAT("SSPMDER[",PopAgeSexRegion[[#This Row],[Sex]],"]")),SSPMDER[age],PopAgeSexRegion[[#This Row],[Age]])</f>
        <v>2200</v>
      </c>
      <c r="I166" s="2" t="s">
        <v>71</v>
      </c>
      <c r="J166" s="2">
        <v>9.9476789998148902</v>
      </c>
      <c r="K166" s="2">
        <v>11.8941530963813</v>
      </c>
      <c r="L166" s="2">
        <v>13.6917736339395</v>
      </c>
      <c r="M166" s="2">
        <v>15.705812368171101</v>
      </c>
      <c r="N166" s="2">
        <v>20.279307986822499</v>
      </c>
      <c r="O166" s="2">
        <v>29.651184559312401</v>
      </c>
      <c r="P166" s="2">
        <v>34.447365356459102</v>
      </c>
      <c r="Q166" s="2">
        <v>41.841463061762298</v>
      </c>
      <c r="R166" s="2">
        <v>53.5584102192717</v>
      </c>
      <c r="S166" s="2">
        <f ca="1">PopAgeSexRegion[[#This Row],[2010]]*PopAgeSexRegion[[#This Row],[MDER]]</f>
        <v>21884.893799592759</v>
      </c>
      <c r="T166" s="2">
        <f ca="1">PopAgeSexRegion[[#This Row],[2015]]*PopAgeSexRegion[[#This Row],[MDER]]</f>
        <v>26167.136812038862</v>
      </c>
      <c r="U166" s="2">
        <f ca="1">PopAgeSexRegion[[#This Row],[2020]]*PopAgeSexRegion[[#This Row],[MDER]]</f>
        <v>30121.9019946669</v>
      </c>
      <c r="V166" s="2">
        <f ca="1">PopAgeSexRegion[[#This Row],[2025]]*PopAgeSexRegion[[#This Row],[MDER]]</f>
        <v>34552.787209976421</v>
      </c>
      <c r="W166" s="2">
        <f ca="1">PopAgeSexRegion[[#This Row],[2030]]*PopAgeSexRegion[[#This Row],[MDER]]</f>
        <v>44614.477571009498</v>
      </c>
      <c r="X166" s="2">
        <f ca="1">PopAgeSexRegion[[#This Row],[2035]]*PopAgeSexRegion[[#This Row],[MDER]]</f>
        <v>65232.606030487281</v>
      </c>
      <c r="Y166" s="2">
        <f ca="1">PopAgeSexRegion[[#This Row],[2040]]*PopAgeSexRegion[[#This Row],[MDER]]</f>
        <v>75784.203784210025</v>
      </c>
      <c r="Z166" s="2">
        <f ca="1">PopAgeSexRegion[[#This Row],[2045]]*PopAgeSexRegion[[#This Row],[MDER]]</f>
        <v>92051.218735877061</v>
      </c>
      <c r="AA166" s="2">
        <f ca="1">PopAgeSexRegion[[#This Row],[2050]]*PopAgeSexRegion[[#This Row],[MDER]]</f>
        <v>117828.50248239774</v>
      </c>
    </row>
    <row r="167" spans="1:27" x14ac:dyDescent="0.2">
      <c r="A167" s="2" t="s">
        <v>67</v>
      </c>
      <c r="B167" s="2" t="s">
        <v>68</v>
      </c>
      <c r="C167" s="2" t="s">
        <v>115</v>
      </c>
      <c r="D167" s="2" t="str">
        <f>VLOOKUP(PopAgeSexRegion[[#This Row],[REGION]],MapRegion[],2,FALSE)</f>
        <v>ASI</v>
      </c>
      <c r="E167" s="2" t="s">
        <v>110</v>
      </c>
      <c r="F167" s="2" t="str">
        <f>VLOOKUP(PopAgeSexRegion[[#This Row],[VARIABLE]],MapSexAge[],2,FALSE)</f>
        <v>Male</v>
      </c>
      <c r="G167" s="2" t="str">
        <f>VLOOKUP(PopAgeSexRegion[[#This Row],[VARIABLE]],MapSexAge[],3,FALSE)</f>
        <v>85-89</v>
      </c>
      <c r="H167" s="2">
        <f ca="1">SUMIFS(INDIRECT(_xlfn.CONCAT("SSPMDER[",PopAgeSexRegion[[#This Row],[Sex]],"]")),SSPMDER[age],PopAgeSexRegion[[#This Row],[Age]])</f>
        <v>2200</v>
      </c>
      <c r="I167" s="2" t="s">
        <v>71</v>
      </c>
      <c r="J167" s="2">
        <v>3.7252120000397699</v>
      </c>
      <c r="K167" s="2">
        <v>4.5893657627078399</v>
      </c>
      <c r="L167" s="2">
        <v>5.7160320727576197</v>
      </c>
      <c r="M167" s="2">
        <v>6.8362232408955901</v>
      </c>
      <c r="N167" s="2">
        <v>8.1468315175276391</v>
      </c>
      <c r="O167" s="2">
        <v>10.961816370932899</v>
      </c>
      <c r="P167" s="2">
        <v>16.663158344493102</v>
      </c>
      <c r="Q167" s="2">
        <v>20.186596975298201</v>
      </c>
      <c r="R167" s="2">
        <v>25.358201794878902</v>
      </c>
      <c r="S167" s="2">
        <f ca="1">PopAgeSexRegion[[#This Row],[2010]]*PopAgeSexRegion[[#This Row],[MDER]]</f>
        <v>8195.4664000874945</v>
      </c>
      <c r="T167" s="2">
        <f ca="1">PopAgeSexRegion[[#This Row],[2015]]*PopAgeSexRegion[[#This Row],[MDER]]</f>
        <v>10096.604677957248</v>
      </c>
      <c r="U167" s="2">
        <f ca="1">PopAgeSexRegion[[#This Row],[2020]]*PopAgeSexRegion[[#This Row],[MDER]]</f>
        <v>12575.270560066763</v>
      </c>
      <c r="V167" s="2">
        <f ca="1">PopAgeSexRegion[[#This Row],[2025]]*PopAgeSexRegion[[#This Row],[MDER]]</f>
        <v>15039.691129970299</v>
      </c>
      <c r="W167" s="2">
        <f ca="1">PopAgeSexRegion[[#This Row],[2030]]*PopAgeSexRegion[[#This Row],[MDER]]</f>
        <v>17923.029338560806</v>
      </c>
      <c r="X167" s="2">
        <f ca="1">PopAgeSexRegion[[#This Row],[2035]]*PopAgeSexRegion[[#This Row],[MDER]]</f>
        <v>24115.996016052377</v>
      </c>
      <c r="Y167" s="2">
        <f ca="1">PopAgeSexRegion[[#This Row],[2040]]*PopAgeSexRegion[[#This Row],[MDER]]</f>
        <v>36658.948357884823</v>
      </c>
      <c r="Z167" s="2">
        <f ca="1">PopAgeSexRegion[[#This Row],[2045]]*PopAgeSexRegion[[#This Row],[MDER]]</f>
        <v>44410.513345656043</v>
      </c>
      <c r="AA167" s="2">
        <f ca="1">PopAgeSexRegion[[#This Row],[2050]]*PopAgeSexRegion[[#This Row],[MDER]]</f>
        <v>55788.043948733583</v>
      </c>
    </row>
    <row r="168" spans="1:27" x14ac:dyDescent="0.2">
      <c r="A168" s="2" t="s">
        <v>67</v>
      </c>
      <c r="B168" s="2" t="s">
        <v>68</v>
      </c>
      <c r="C168" s="2" t="s">
        <v>115</v>
      </c>
      <c r="D168" s="2" t="str">
        <f>VLOOKUP(PopAgeSexRegion[[#This Row],[REGION]],MapRegion[],2,FALSE)</f>
        <v>ASI</v>
      </c>
      <c r="E168" s="2" t="s">
        <v>111</v>
      </c>
      <c r="F168" s="2" t="str">
        <f>VLOOKUP(PopAgeSexRegion[[#This Row],[VARIABLE]],MapSexAge[],2,FALSE)</f>
        <v>Male</v>
      </c>
      <c r="G168" s="2" t="str">
        <f>VLOOKUP(PopAgeSexRegion[[#This Row],[VARIABLE]],MapSexAge[],3,FALSE)</f>
        <v>90-94</v>
      </c>
      <c r="H168" s="2">
        <f ca="1">SUMIFS(INDIRECT(_xlfn.CONCAT("SSPMDER[",PopAgeSexRegion[[#This Row],[Sex]],"]")),SSPMDER[age],PopAgeSexRegion[[#This Row],[Age]])</f>
        <v>2200</v>
      </c>
      <c r="I168" s="2" t="s">
        <v>71</v>
      </c>
      <c r="J168" s="2">
        <v>0.980271</v>
      </c>
      <c r="K168" s="2">
        <v>1.2139016717434901</v>
      </c>
      <c r="L168" s="2">
        <v>1.56807375079781</v>
      </c>
      <c r="M168" s="2">
        <v>2.05163327092643</v>
      </c>
      <c r="N168" s="2">
        <v>2.5669497142603501</v>
      </c>
      <c r="O168" s="2">
        <v>3.2317098667406898</v>
      </c>
      <c r="P168" s="2">
        <v>4.5593217075610699</v>
      </c>
      <c r="Q168" s="2">
        <v>7.3264748630519501</v>
      </c>
      <c r="R168" s="2">
        <v>9.3447506187549205</v>
      </c>
      <c r="S168" s="2">
        <f ca="1">PopAgeSexRegion[[#This Row],[2010]]*PopAgeSexRegion[[#This Row],[MDER]]</f>
        <v>2156.5962</v>
      </c>
      <c r="T168" s="2">
        <f ca="1">PopAgeSexRegion[[#This Row],[2015]]*PopAgeSexRegion[[#This Row],[MDER]]</f>
        <v>2670.5836778356779</v>
      </c>
      <c r="U168" s="2">
        <f ca="1">PopAgeSexRegion[[#This Row],[2020]]*PopAgeSexRegion[[#This Row],[MDER]]</f>
        <v>3449.7622517551818</v>
      </c>
      <c r="V168" s="2">
        <f ca="1">PopAgeSexRegion[[#This Row],[2025]]*PopAgeSexRegion[[#This Row],[MDER]]</f>
        <v>4513.5931960381458</v>
      </c>
      <c r="W168" s="2">
        <f ca="1">PopAgeSexRegion[[#This Row],[2030]]*PopAgeSexRegion[[#This Row],[MDER]]</f>
        <v>5647.2893713727699</v>
      </c>
      <c r="X168" s="2">
        <f ca="1">PopAgeSexRegion[[#This Row],[2035]]*PopAgeSexRegion[[#This Row],[MDER]]</f>
        <v>7109.7617068295176</v>
      </c>
      <c r="Y168" s="2">
        <f ca="1">PopAgeSexRegion[[#This Row],[2040]]*PopAgeSexRegion[[#This Row],[MDER]]</f>
        <v>10030.507756634353</v>
      </c>
      <c r="Z168" s="2">
        <f ca="1">PopAgeSexRegion[[#This Row],[2045]]*PopAgeSexRegion[[#This Row],[MDER]]</f>
        <v>16118.24469871429</v>
      </c>
      <c r="AA168" s="2">
        <f ca="1">PopAgeSexRegion[[#This Row],[2050]]*PopAgeSexRegion[[#This Row],[MDER]]</f>
        <v>20558.451361260824</v>
      </c>
    </row>
    <row r="169" spans="1:27" x14ac:dyDescent="0.2">
      <c r="A169" s="2" t="s">
        <v>67</v>
      </c>
      <c r="B169" s="2" t="s">
        <v>68</v>
      </c>
      <c r="C169" s="2" t="s">
        <v>115</v>
      </c>
      <c r="D169" s="2" t="str">
        <f>VLOOKUP(PopAgeSexRegion[[#This Row],[REGION]],MapRegion[],2,FALSE)</f>
        <v>ASI</v>
      </c>
      <c r="E169" s="2" t="s">
        <v>112</v>
      </c>
      <c r="F169" s="2" t="str">
        <f>VLOOKUP(PopAgeSexRegion[[#This Row],[VARIABLE]],MapSexAge[],2,FALSE)</f>
        <v>Male</v>
      </c>
      <c r="G169" s="2" t="str">
        <f>VLOOKUP(PopAgeSexRegion[[#This Row],[VARIABLE]],MapSexAge[],3,FALSE)</f>
        <v>95-99</v>
      </c>
      <c r="H169" s="2">
        <f ca="1">SUMIFS(INDIRECT(_xlfn.CONCAT("SSPMDER[",PopAgeSexRegion[[#This Row],[Sex]],"]")),SSPMDER[age],PopAgeSexRegion[[#This Row],[Age]])</f>
        <v>2200</v>
      </c>
      <c r="I169" s="2" t="s">
        <v>71</v>
      </c>
      <c r="J169" s="2">
        <v>0.14224699939793101</v>
      </c>
      <c r="K169" s="2">
        <v>0.205734112158556</v>
      </c>
      <c r="L169" s="2">
        <v>0.26935492670615502</v>
      </c>
      <c r="M169" s="2">
        <v>0.36759078088283198</v>
      </c>
      <c r="N169" s="2">
        <v>0.50665268713293099</v>
      </c>
      <c r="O169" s="2">
        <v>0.67618895532375101</v>
      </c>
      <c r="P169" s="2">
        <v>0.90018291338364298</v>
      </c>
      <c r="Q169" s="2">
        <v>1.35761104259122</v>
      </c>
      <c r="R169" s="2">
        <v>2.3219212455226099</v>
      </c>
      <c r="S169" s="2">
        <f ca="1">PopAgeSexRegion[[#This Row],[2010]]*PopAgeSexRegion[[#This Row],[MDER]]</f>
        <v>312.94339867544824</v>
      </c>
      <c r="T169" s="2">
        <f ca="1">PopAgeSexRegion[[#This Row],[2015]]*PopAgeSexRegion[[#This Row],[MDER]]</f>
        <v>452.6150467488232</v>
      </c>
      <c r="U169" s="2">
        <f ca="1">PopAgeSexRegion[[#This Row],[2020]]*PopAgeSexRegion[[#This Row],[MDER]]</f>
        <v>592.580838753541</v>
      </c>
      <c r="V169" s="2">
        <f ca="1">PopAgeSexRegion[[#This Row],[2025]]*PopAgeSexRegion[[#This Row],[MDER]]</f>
        <v>808.69971794223034</v>
      </c>
      <c r="W169" s="2">
        <f ca="1">PopAgeSexRegion[[#This Row],[2030]]*PopAgeSexRegion[[#This Row],[MDER]]</f>
        <v>1114.6359116924482</v>
      </c>
      <c r="X169" s="2">
        <f ca="1">PopAgeSexRegion[[#This Row],[2035]]*PopAgeSexRegion[[#This Row],[MDER]]</f>
        <v>1487.6157017122523</v>
      </c>
      <c r="Y169" s="2">
        <f ca="1">PopAgeSexRegion[[#This Row],[2040]]*PopAgeSexRegion[[#This Row],[MDER]]</f>
        <v>1980.4024094440147</v>
      </c>
      <c r="Z169" s="2">
        <f ca="1">PopAgeSexRegion[[#This Row],[2045]]*PopAgeSexRegion[[#This Row],[MDER]]</f>
        <v>2986.744293700684</v>
      </c>
      <c r="AA169" s="2">
        <f ca="1">PopAgeSexRegion[[#This Row],[2050]]*PopAgeSexRegion[[#This Row],[MDER]]</f>
        <v>5108.226740149742</v>
      </c>
    </row>
    <row r="170" spans="1:27" x14ac:dyDescent="0.2">
      <c r="A170" s="2" t="s">
        <v>67</v>
      </c>
      <c r="B170" s="2" t="s">
        <v>68</v>
      </c>
      <c r="C170" s="2" t="s">
        <v>116</v>
      </c>
      <c r="D170" s="2" t="str">
        <f>VLOOKUP(PopAgeSexRegion[[#This Row],[REGION]],MapRegion[],2,FALSE)</f>
        <v>LAM</v>
      </c>
      <c r="E170" s="2" t="s">
        <v>70</v>
      </c>
      <c r="F170" s="2" t="str">
        <f>VLOOKUP(PopAgeSexRegion[[#This Row],[VARIABLE]],MapSexAge[],2,FALSE)</f>
        <v>Female</v>
      </c>
      <c r="G170" s="2" t="str">
        <f>VLOOKUP(PopAgeSexRegion[[#This Row],[VARIABLE]],MapSexAge[],3,FALSE)</f>
        <v>0-4</v>
      </c>
      <c r="H170" s="2">
        <f ca="1">SUMIFS(INDIRECT(_xlfn.CONCAT("SSPMDER[",PopAgeSexRegion[[#This Row],[Sex]],"]")),SSPMDER[age],PopAgeSexRegion[[#This Row],[Age]])</f>
        <v>1000</v>
      </c>
      <c r="I170" s="2" t="s">
        <v>71</v>
      </c>
      <c r="J170" s="2">
        <v>26.201256000000001</v>
      </c>
      <c r="K170" s="2">
        <v>25.649409169363501</v>
      </c>
      <c r="L170" s="2">
        <v>25.316238962821199</v>
      </c>
      <c r="M170" s="2">
        <v>24.726790880488402</v>
      </c>
      <c r="N170" s="2">
        <v>23.8288343056585</v>
      </c>
      <c r="O170" s="2">
        <v>22.851233609833599</v>
      </c>
      <c r="P170" s="2">
        <v>21.9702275784291</v>
      </c>
      <c r="Q170" s="2">
        <v>21.084662475606802</v>
      </c>
      <c r="R170" s="2">
        <v>20.1297733254798</v>
      </c>
      <c r="S170" s="2">
        <f ca="1">PopAgeSexRegion[[#This Row],[2010]]*PopAgeSexRegion[[#This Row],[MDER]]</f>
        <v>26201.256000000001</v>
      </c>
      <c r="T170" s="2">
        <f ca="1">PopAgeSexRegion[[#This Row],[2015]]*PopAgeSexRegion[[#This Row],[MDER]]</f>
        <v>25649.409169363502</v>
      </c>
      <c r="U170" s="2">
        <f ca="1">PopAgeSexRegion[[#This Row],[2020]]*PopAgeSexRegion[[#This Row],[MDER]]</f>
        <v>25316.2389628212</v>
      </c>
      <c r="V170" s="2">
        <f ca="1">PopAgeSexRegion[[#This Row],[2025]]*PopAgeSexRegion[[#This Row],[MDER]]</f>
        <v>24726.790880488403</v>
      </c>
      <c r="W170" s="2">
        <f ca="1">PopAgeSexRegion[[#This Row],[2030]]*PopAgeSexRegion[[#This Row],[MDER]]</f>
        <v>23828.8343056585</v>
      </c>
      <c r="X170" s="2">
        <f ca="1">PopAgeSexRegion[[#This Row],[2035]]*PopAgeSexRegion[[#This Row],[MDER]]</f>
        <v>22851.233609833598</v>
      </c>
      <c r="Y170" s="2">
        <f ca="1">PopAgeSexRegion[[#This Row],[2040]]*PopAgeSexRegion[[#This Row],[MDER]]</f>
        <v>21970.227578429101</v>
      </c>
      <c r="Z170" s="2">
        <f ca="1">PopAgeSexRegion[[#This Row],[2045]]*PopAgeSexRegion[[#This Row],[MDER]]</f>
        <v>21084.662475606801</v>
      </c>
      <c r="AA170" s="2">
        <f ca="1">PopAgeSexRegion[[#This Row],[2050]]*PopAgeSexRegion[[#This Row],[MDER]]</f>
        <v>20129.7733254798</v>
      </c>
    </row>
    <row r="171" spans="1:27" x14ac:dyDescent="0.2">
      <c r="A171" s="2" t="s">
        <v>67</v>
      </c>
      <c r="B171" s="2" t="s">
        <v>68</v>
      </c>
      <c r="C171" s="2" t="s">
        <v>116</v>
      </c>
      <c r="D171" s="2" t="str">
        <f>VLOOKUP(PopAgeSexRegion[[#This Row],[REGION]],MapRegion[],2,FALSE)</f>
        <v>LAM</v>
      </c>
      <c r="E171" s="2" t="s">
        <v>72</v>
      </c>
      <c r="F171" s="2" t="str">
        <f>VLOOKUP(PopAgeSexRegion[[#This Row],[VARIABLE]],MapSexAge[],2,FALSE)</f>
        <v>Female</v>
      </c>
      <c r="G171" s="2" t="str">
        <f>VLOOKUP(PopAgeSexRegion[[#This Row],[VARIABLE]],MapSexAge[],3,FALSE)</f>
        <v>10-14</v>
      </c>
      <c r="H171" s="2">
        <f ca="1">SUMIFS(INDIRECT(_xlfn.CONCAT("SSPMDER[",PopAgeSexRegion[[#This Row],[Sex]],"]")),SSPMDER[age],PopAgeSexRegion[[#This Row],[Age]])</f>
        <v>1920</v>
      </c>
      <c r="I171" s="2" t="s">
        <v>71</v>
      </c>
      <c r="J171" s="2">
        <v>26.916492000000002</v>
      </c>
      <c r="K171" s="2">
        <v>26.883932437030602</v>
      </c>
      <c r="L171" s="2">
        <v>25.714905019734498</v>
      </c>
      <c r="M171" s="2">
        <v>25.197103883586902</v>
      </c>
      <c r="N171" s="2">
        <v>24.885291663101199</v>
      </c>
      <c r="O171" s="2">
        <v>24.3175831630776</v>
      </c>
      <c r="P171" s="2">
        <v>23.444543191373501</v>
      </c>
      <c r="Q171" s="2">
        <v>22.4937927277008</v>
      </c>
      <c r="R171" s="2">
        <v>21.638740533760799</v>
      </c>
      <c r="S171" s="2">
        <f ca="1">PopAgeSexRegion[[#This Row],[2010]]*PopAgeSexRegion[[#This Row],[MDER]]</f>
        <v>51679.664640000003</v>
      </c>
      <c r="T171" s="2">
        <f ca="1">PopAgeSexRegion[[#This Row],[2015]]*PopAgeSexRegion[[#This Row],[MDER]]</f>
        <v>51617.150279098758</v>
      </c>
      <c r="U171" s="2">
        <f ca="1">PopAgeSexRegion[[#This Row],[2020]]*PopAgeSexRegion[[#This Row],[MDER]]</f>
        <v>49372.617637890238</v>
      </c>
      <c r="V171" s="2">
        <f ca="1">PopAgeSexRegion[[#This Row],[2025]]*PopAgeSexRegion[[#This Row],[MDER]]</f>
        <v>48378.439456486849</v>
      </c>
      <c r="W171" s="2">
        <f ca="1">PopAgeSexRegion[[#This Row],[2030]]*PopAgeSexRegion[[#This Row],[MDER]]</f>
        <v>47779.759993154301</v>
      </c>
      <c r="X171" s="2">
        <f ca="1">PopAgeSexRegion[[#This Row],[2035]]*PopAgeSexRegion[[#This Row],[MDER]]</f>
        <v>46689.759673108994</v>
      </c>
      <c r="Y171" s="2">
        <f ca="1">PopAgeSexRegion[[#This Row],[2040]]*PopAgeSexRegion[[#This Row],[MDER]]</f>
        <v>45013.522927437123</v>
      </c>
      <c r="Z171" s="2">
        <f ca="1">PopAgeSexRegion[[#This Row],[2045]]*PopAgeSexRegion[[#This Row],[MDER]]</f>
        <v>43188.082037185537</v>
      </c>
      <c r="AA171" s="2">
        <f ca="1">PopAgeSexRegion[[#This Row],[2050]]*PopAgeSexRegion[[#This Row],[MDER]]</f>
        <v>41546.381824820732</v>
      </c>
    </row>
    <row r="172" spans="1:27" x14ac:dyDescent="0.2">
      <c r="A172" s="2" t="s">
        <v>67</v>
      </c>
      <c r="B172" s="2" t="s">
        <v>68</v>
      </c>
      <c r="C172" s="2" t="s">
        <v>116</v>
      </c>
      <c r="D172" s="2" t="str">
        <f>VLOOKUP(PopAgeSexRegion[[#This Row],[REGION]],MapRegion[],2,FALSE)</f>
        <v>LAM</v>
      </c>
      <c r="E172" s="2" t="s">
        <v>73</v>
      </c>
      <c r="F172" s="2" t="str">
        <f>VLOOKUP(PopAgeSexRegion[[#This Row],[VARIABLE]],MapSexAge[],2,FALSE)</f>
        <v>Female</v>
      </c>
      <c r="G172" s="2" t="str">
        <f>VLOOKUP(PopAgeSexRegion[[#This Row],[VARIABLE]],MapSexAge[],3,FALSE)</f>
        <v>100p</v>
      </c>
      <c r="H172" s="2">
        <f ca="1">SUMIFS(INDIRECT(_xlfn.CONCAT("SSPMDER[",PopAgeSexRegion[[#This Row],[Sex]],"]")),SSPMDER[age],PopAgeSexRegion[[#This Row],[Age]])</f>
        <v>1800</v>
      </c>
      <c r="I172" s="2" t="s">
        <v>71</v>
      </c>
      <c r="J172" s="2">
        <v>2.9149999998187199E-2</v>
      </c>
      <c r="K172" s="2">
        <v>4.9360895512694999E-2</v>
      </c>
      <c r="L172" s="2">
        <v>7.2893453077665801E-2</v>
      </c>
      <c r="M172" s="2">
        <v>0.10896643471286301</v>
      </c>
      <c r="N172" s="2">
        <v>0.157058706328496</v>
      </c>
      <c r="O172" s="2">
        <v>0.21188358640760899</v>
      </c>
      <c r="P172" s="2">
        <v>0.28711271335542499</v>
      </c>
      <c r="Q172" s="2">
        <v>0.39437000412428103</v>
      </c>
      <c r="R172" s="2">
        <v>0.56335097666578204</v>
      </c>
      <c r="S172" s="2">
        <f ca="1">PopAgeSexRegion[[#This Row],[2010]]*PopAgeSexRegion[[#This Row],[MDER]]</f>
        <v>52.469999996736959</v>
      </c>
      <c r="T172" s="2">
        <f ca="1">PopAgeSexRegion[[#This Row],[2015]]*PopAgeSexRegion[[#This Row],[MDER]]</f>
        <v>88.849611922850997</v>
      </c>
      <c r="U172" s="2">
        <f ca="1">PopAgeSexRegion[[#This Row],[2020]]*PopAgeSexRegion[[#This Row],[MDER]]</f>
        <v>131.20821553979843</v>
      </c>
      <c r="V172" s="2">
        <f ca="1">PopAgeSexRegion[[#This Row],[2025]]*PopAgeSexRegion[[#This Row],[MDER]]</f>
        <v>196.13958248315342</v>
      </c>
      <c r="W172" s="2">
        <f ca="1">PopAgeSexRegion[[#This Row],[2030]]*PopAgeSexRegion[[#This Row],[MDER]]</f>
        <v>282.70567139129281</v>
      </c>
      <c r="X172" s="2">
        <f ca="1">PopAgeSexRegion[[#This Row],[2035]]*PopAgeSexRegion[[#This Row],[MDER]]</f>
        <v>381.39045553369618</v>
      </c>
      <c r="Y172" s="2">
        <f ca="1">PopAgeSexRegion[[#This Row],[2040]]*PopAgeSexRegion[[#This Row],[MDER]]</f>
        <v>516.80288403976499</v>
      </c>
      <c r="Z172" s="2">
        <f ca="1">PopAgeSexRegion[[#This Row],[2045]]*PopAgeSexRegion[[#This Row],[MDER]]</f>
        <v>709.86600742370581</v>
      </c>
      <c r="AA172" s="2">
        <f ca="1">PopAgeSexRegion[[#This Row],[2050]]*PopAgeSexRegion[[#This Row],[MDER]]</f>
        <v>1014.0317579984077</v>
      </c>
    </row>
    <row r="173" spans="1:27" x14ac:dyDescent="0.2">
      <c r="A173" s="2" t="s">
        <v>67</v>
      </c>
      <c r="B173" s="2" t="s">
        <v>68</v>
      </c>
      <c r="C173" s="2" t="s">
        <v>116</v>
      </c>
      <c r="D173" s="2" t="str">
        <f>VLOOKUP(PopAgeSexRegion[[#This Row],[REGION]],MapRegion[],2,FALSE)</f>
        <v>LAM</v>
      </c>
      <c r="E173" s="2" t="s">
        <v>74</v>
      </c>
      <c r="F173" s="2" t="str">
        <f>VLOOKUP(PopAgeSexRegion[[#This Row],[VARIABLE]],MapSexAge[],2,FALSE)</f>
        <v>Female</v>
      </c>
      <c r="G173" s="2" t="str">
        <f>VLOOKUP(PopAgeSexRegion[[#This Row],[VARIABLE]],MapSexAge[],3,FALSE)</f>
        <v>15-19</v>
      </c>
      <c r="H173" s="2">
        <f ca="1">SUMIFS(INDIRECT(_xlfn.CONCAT("SSPMDER[",PopAgeSexRegion[[#This Row],[Sex]],"]")),SSPMDER[age],PopAgeSexRegion[[#This Row],[Age]])</f>
        <v>2040</v>
      </c>
      <c r="I173" s="2" t="s">
        <v>71</v>
      </c>
      <c r="J173" s="2">
        <v>26.542565994536101</v>
      </c>
      <c r="K173" s="2">
        <v>26.784547458467301</v>
      </c>
      <c r="L173" s="2">
        <v>26.757534994662699</v>
      </c>
      <c r="M173" s="2">
        <v>25.599100834952601</v>
      </c>
      <c r="N173" s="2">
        <v>25.088160138551601</v>
      </c>
      <c r="O173" s="2">
        <v>24.7812799926959</v>
      </c>
      <c r="P173" s="2">
        <v>24.2189158186276</v>
      </c>
      <c r="Q173" s="2">
        <v>23.352054580906199</v>
      </c>
      <c r="R173" s="2">
        <v>22.407978209612001</v>
      </c>
      <c r="S173" s="2">
        <f ca="1">PopAgeSexRegion[[#This Row],[2010]]*PopAgeSexRegion[[#This Row],[MDER]]</f>
        <v>54146.834628853649</v>
      </c>
      <c r="T173" s="2">
        <f ca="1">PopAgeSexRegion[[#This Row],[2015]]*PopAgeSexRegion[[#This Row],[MDER]]</f>
        <v>54640.476815273294</v>
      </c>
      <c r="U173" s="2">
        <f ca="1">PopAgeSexRegion[[#This Row],[2020]]*PopAgeSexRegion[[#This Row],[MDER]]</f>
        <v>54585.371389111904</v>
      </c>
      <c r="V173" s="2">
        <f ca="1">PopAgeSexRegion[[#This Row],[2025]]*PopAgeSexRegion[[#This Row],[MDER]]</f>
        <v>52222.165703303304</v>
      </c>
      <c r="W173" s="2">
        <f ca="1">PopAgeSexRegion[[#This Row],[2030]]*PopAgeSexRegion[[#This Row],[MDER]]</f>
        <v>51179.846682645264</v>
      </c>
      <c r="X173" s="2">
        <f ca="1">PopAgeSexRegion[[#This Row],[2035]]*PopAgeSexRegion[[#This Row],[MDER]]</f>
        <v>50553.811185099636</v>
      </c>
      <c r="Y173" s="2">
        <f ca="1">PopAgeSexRegion[[#This Row],[2040]]*PopAgeSexRegion[[#This Row],[MDER]]</f>
        <v>49406.588270000306</v>
      </c>
      <c r="Z173" s="2">
        <f ca="1">PopAgeSexRegion[[#This Row],[2045]]*PopAgeSexRegion[[#This Row],[MDER]]</f>
        <v>47638.191345048646</v>
      </c>
      <c r="AA173" s="2">
        <f ca="1">PopAgeSexRegion[[#This Row],[2050]]*PopAgeSexRegion[[#This Row],[MDER]]</f>
        <v>45712.275547608479</v>
      </c>
    </row>
    <row r="174" spans="1:27" x14ac:dyDescent="0.2">
      <c r="A174" s="2" t="s">
        <v>67</v>
      </c>
      <c r="B174" s="2" t="s">
        <v>68</v>
      </c>
      <c r="C174" s="2" t="s">
        <v>116</v>
      </c>
      <c r="D174" s="2" t="str">
        <f>VLOOKUP(PopAgeSexRegion[[#This Row],[REGION]],MapRegion[],2,FALSE)</f>
        <v>LAM</v>
      </c>
      <c r="E174" s="2" t="s">
        <v>75</v>
      </c>
      <c r="F174" s="2" t="str">
        <f>VLOOKUP(PopAgeSexRegion[[#This Row],[VARIABLE]],MapSexAge[],2,FALSE)</f>
        <v>Female</v>
      </c>
      <c r="G174" s="2" t="str">
        <f>VLOOKUP(PopAgeSexRegion[[#This Row],[VARIABLE]],MapSexAge[],3,FALSE)</f>
        <v>20-24</v>
      </c>
      <c r="H174" s="2">
        <f ca="1">SUMIFS(INDIRECT(_xlfn.CONCAT("SSPMDER[",PopAgeSexRegion[[#This Row],[Sex]],"]")),SSPMDER[age],PopAgeSexRegion[[#This Row],[Age]])</f>
        <v>2200</v>
      </c>
      <c r="I174" s="2" t="s">
        <v>71</v>
      </c>
      <c r="J174" s="2">
        <v>25.796201</v>
      </c>
      <c r="K174" s="2">
        <v>26.3888715254114</v>
      </c>
      <c r="L174" s="2">
        <v>26.633007543543901</v>
      </c>
      <c r="M174" s="2">
        <v>26.6131422585288</v>
      </c>
      <c r="N174" s="2">
        <v>25.4661056222307</v>
      </c>
      <c r="O174" s="2">
        <v>24.963294091056699</v>
      </c>
      <c r="P174" s="2">
        <v>24.662318270232301</v>
      </c>
      <c r="Q174" s="2">
        <v>24.106280247381601</v>
      </c>
      <c r="R174" s="2">
        <v>23.246561727385298</v>
      </c>
      <c r="S174" s="2">
        <f ca="1">PopAgeSexRegion[[#This Row],[2010]]*PopAgeSexRegion[[#This Row],[MDER]]</f>
        <v>56751.642200000002</v>
      </c>
      <c r="T174" s="2">
        <f ca="1">PopAgeSexRegion[[#This Row],[2015]]*PopAgeSexRegion[[#This Row],[MDER]]</f>
        <v>58055.517355905082</v>
      </c>
      <c r="U174" s="2">
        <f ca="1">PopAgeSexRegion[[#This Row],[2020]]*PopAgeSexRegion[[#This Row],[MDER]]</f>
        <v>58592.616595796579</v>
      </c>
      <c r="V174" s="2">
        <f ca="1">PopAgeSexRegion[[#This Row],[2025]]*PopAgeSexRegion[[#This Row],[MDER]]</f>
        <v>58548.912968763361</v>
      </c>
      <c r="W174" s="2">
        <f ca="1">PopAgeSexRegion[[#This Row],[2030]]*PopAgeSexRegion[[#This Row],[MDER]]</f>
        <v>56025.432368907539</v>
      </c>
      <c r="X174" s="2">
        <f ca="1">PopAgeSexRegion[[#This Row],[2035]]*PopAgeSexRegion[[#This Row],[MDER]]</f>
        <v>54919.247000324736</v>
      </c>
      <c r="Y174" s="2">
        <f ca="1">PopAgeSexRegion[[#This Row],[2040]]*PopAgeSexRegion[[#This Row],[MDER]]</f>
        <v>54257.100194511062</v>
      </c>
      <c r="Z174" s="2">
        <f ca="1">PopAgeSexRegion[[#This Row],[2045]]*PopAgeSexRegion[[#This Row],[MDER]]</f>
        <v>53033.816544239526</v>
      </c>
      <c r="AA174" s="2">
        <f ca="1">PopAgeSexRegion[[#This Row],[2050]]*PopAgeSexRegion[[#This Row],[MDER]]</f>
        <v>51142.435800247658</v>
      </c>
    </row>
    <row r="175" spans="1:27" x14ac:dyDescent="0.2">
      <c r="A175" s="2" t="s">
        <v>67</v>
      </c>
      <c r="B175" s="2" t="s">
        <v>68</v>
      </c>
      <c r="C175" s="2" t="s">
        <v>116</v>
      </c>
      <c r="D175" s="2" t="str">
        <f>VLOOKUP(PopAgeSexRegion[[#This Row],[REGION]],MapRegion[],2,FALSE)</f>
        <v>LAM</v>
      </c>
      <c r="E175" s="2" t="s">
        <v>76</v>
      </c>
      <c r="F175" s="2" t="str">
        <f>VLOOKUP(PopAgeSexRegion[[#This Row],[VARIABLE]],MapSexAge[],2,FALSE)</f>
        <v>Female</v>
      </c>
      <c r="G175" s="2" t="str">
        <f>VLOOKUP(PopAgeSexRegion[[#This Row],[VARIABLE]],MapSexAge[],3,FALSE)</f>
        <v>25-29</v>
      </c>
      <c r="H175" s="2">
        <f ca="1">SUMIFS(INDIRECT(_xlfn.CONCAT("SSPMDER[",PopAgeSexRegion[[#This Row],[Sex]],"]")),SSPMDER[age],PopAgeSexRegion[[#This Row],[Age]])</f>
        <v>2040</v>
      </c>
      <c r="I175" s="2" t="s">
        <v>71</v>
      </c>
      <c r="J175" s="2">
        <v>24.671188999845999</v>
      </c>
      <c r="K175" s="2">
        <v>25.276921751126299</v>
      </c>
      <c r="L175" s="2">
        <v>25.840149195806799</v>
      </c>
      <c r="M175" s="2">
        <v>26.076227302959399</v>
      </c>
      <c r="N175" s="2">
        <v>26.0762372234956</v>
      </c>
      <c r="O175" s="2">
        <v>24.9601379082</v>
      </c>
      <c r="P175" s="2">
        <v>24.480024663397</v>
      </c>
      <c r="Q175" s="2">
        <v>24.192317385468201</v>
      </c>
      <c r="R175" s="2">
        <v>23.651522897786201</v>
      </c>
      <c r="S175" s="2">
        <f ca="1">PopAgeSexRegion[[#This Row],[2010]]*PopAgeSexRegion[[#This Row],[MDER]]</f>
        <v>50329.225559685838</v>
      </c>
      <c r="T175" s="2">
        <f ca="1">PopAgeSexRegion[[#This Row],[2015]]*PopAgeSexRegion[[#This Row],[MDER]]</f>
        <v>51564.920372297653</v>
      </c>
      <c r="U175" s="2">
        <f ca="1">PopAgeSexRegion[[#This Row],[2020]]*PopAgeSexRegion[[#This Row],[MDER]]</f>
        <v>52713.904359445871</v>
      </c>
      <c r="V175" s="2">
        <f ca="1">PopAgeSexRegion[[#This Row],[2025]]*PopAgeSexRegion[[#This Row],[MDER]]</f>
        <v>53195.503698037173</v>
      </c>
      <c r="W175" s="2">
        <f ca="1">PopAgeSexRegion[[#This Row],[2030]]*PopAgeSexRegion[[#This Row],[MDER]]</f>
        <v>53195.523935931022</v>
      </c>
      <c r="X175" s="2">
        <f ca="1">PopAgeSexRegion[[#This Row],[2035]]*PopAgeSexRegion[[#This Row],[MDER]]</f>
        <v>50918.681332728003</v>
      </c>
      <c r="Y175" s="2">
        <f ca="1">PopAgeSexRegion[[#This Row],[2040]]*PopAgeSexRegion[[#This Row],[MDER]]</f>
        <v>49939.250313329881</v>
      </c>
      <c r="Z175" s="2">
        <f ca="1">PopAgeSexRegion[[#This Row],[2045]]*PopAgeSexRegion[[#This Row],[MDER]]</f>
        <v>49352.327466355127</v>
      </c>
      <c r="AA175" s="2">
        <f ca="1">PopAgeSexRegion[[#This Row],[2050]]*PopAgeSexRegion[[#This Row],[MDER]]</f>
        <v>48249.106711483852</v>
      </c>
    </row>
    <row r="176" spans="1:27" x14ac:dyDescent="0.2">
      <c r="A176" s="2" t="s">
        <v>67</v>
      </c>
      <c r="B176" s="2" t="s">
        <v>68</v>
      </c>
      <c r="C176" s="2" t="s">
        <v>116</v>
      </c>
      <c r="D176" s="2" t="str">
        <f>VLOOKUP(PopAgeSexRegion[[#This Row],[REGION]],MapRegion[],2,FALSE)</f>
        <v>LAM</v>
      </c>
      <c r="E176" s="2" t="s">
        <v>77</v>
      </c>
      <c r="F176" s="2" t="str">
        <f>VLOOKUP(PopAgeSexRegion[[#This Row],[VARIABLE]],MapSexAge[],2,FALSE)</f>
        <v>Female</v>
      </c>
      <c r="G176" s="2" t="str">
        <f>VLOOKUP(PopAgeSexRegion[[#This Row],[VARIABLE]],MapSexAge[],3,FALSE)</f>
        <v>30-34</v>
      </c>
      <c r="H176" s="2">
        <f ca="1">SUMIFS(INDIRECT(_xlfn.CONCAT("SSPMDER[",PopAgeSexRegion[[#This Row],[Sex]],"]")),SSPMDER[age],PopAgeSexRegion[[#This Row],[Age]])</f>
        <v>2000</v>
      </c>
      <c r="I176" s="2" t="s">
        <v>71</v>
      </c>
      <c r="J176" s="2">
        <v>22.892922999861199</v>
      </c>
      <c r="K176" s="2">
        <v>24.006655679839501</v>
      </c>
      <c r="L176" s="2">
        <v>24.590805124273299</v>
      </c>
      <c r="M176" s="2">
        <v>25.1102486327833</v>
      </c>
      <c r="N176" s="2">
        <v>25.3453194465115</v>
      </c>
      <c r="O176" s="2">
        <v>25.3590903357121</v>
      </c>
      <c r="P176" s="2">
        <v>24.282313187310798</v>
      </c>
      <c r="Q176" s="2">
        <v>23.826114023289598</v>
      </c>
      <c r="R176" s="2">
        <v>23.553981086107001</v>
      </c>
      <c r="S176" s="2">
        <f ca="1">PopAgeSexRegion[[#This Row],[2010]]*PopAgeSexRegion[[#This Row],[MDER]]</f>
        <v>45785.845999722398</v>
      </c>
      <c r="T176" s="2">
        <f ca="1">PopAgeSexRegion[[#This Row],[2015]]*PopAgeSexRegion[[#This Row],[MDER]]</f>
        <v>48013.311359678999</v>
      </c>
      <c r="U176" s="2">
        <f ca="1">PopAgeSexRegion[[#This Row],[2020]]*PopAgeSexRegion[[#This Row],[MDER]]</f>
        <v>49181.610248546596</v>
      </c>
      <c r="V176" s="2">
        <f ca="1">PopAgeSexRegion[[#This Row],[2025]]*PopAgeSexRegion[[#This Row],[MDER]]</f>
        <v>50220.497265566599</v>
      </c>
      <c r="W176" s="2">
        <f ca="1">PopAgeSexRegion[[#This Row],[2030]]*PopAgeSexRegion[[#This Row],[MDER]]</f>
        <v>50690.638893023002</v>
      </c>
      <c r="X176" s="2">
        <f ca="1">PopAgeSexRegion[[#This Row],[2035]]*PopAgeSexRegion[[#This Row],[MDER]]</f>
        <v>50718.180671424197</v>
      </c>
      <c r="Y176" s="2">
        <f ca="1">PopAgeSexRegion[[#This Row],[2040]]*PopAgeSexRegion[[#This Row],[MDER]]</f>
        <v>48564.626374621599</v>
      </c>
      <c r="Z176" s="2">
        <f ca="1">PopAgeSexRegion[[#This Row],[2045]]*PopAgeSexRegion[[#This Row],[MDER]]</f>
        <v>47652.228046579199</v>
      </c>
      <c r="AA176" s="2">
        <f ca="1">PopAgeSexRegion[[#This Row],[2050]]*PopAgeSexRegion[[#This Row],[MDER]]</f>
        <v>47107.962172214</v>
      </c>
    </row>
    <row r="177" spans="1:27" x14ac:dyDescent="0.2">
      <c r="A177" s="2" t="s">
        <v>67</v>
      </c>
      <c r="B177" s="2" t="s">
        <v>68</v>
      </c>
      <c r="C177" s="2" t="s">
        <v>116</v>
      </c>
      <c r="D177" s="2" t="str">
        <f>VLOOKUP(PopAgeSexRegion[[#This Row],[REGION]],MapRegion[],2,FALSE)</f>
        <v>LAM</v>
      </c>
      <c r="E177" s="2" t="s">
        <v>78</v>
      </c>
      <c r="F177" s="2" t="str">
        <f>VLOOKUP(PopAgeSexRegion[[#This Row],[VARIABLE]],MapSexAge[],2,FALSE)</f>
        <v>Female</v>
      </c>
      <c r="G177" s="2" t="str">
        <f>VLOOKUP(PopAgeSexRegion[[#This Row],[VARIABLE]],MapSexAge[],3,FALSE)</f>
        <v>35-39</v>
      </c>
      <c r="H177" s="2">
        <f ca="1">SUMIFS(INDIRECT(_xlfn.CONCAT("SSPMDER[",PopAgeSexRegion[[#This Row],[Sex]],"]")),SSPMDER[age],PopAgeSexRegion[[#This Row],[Age]])</f>
        <v>2000</v>
      </c>
      <c r="I177" s="2" t="s">
        <v>71</v>
      </c>
      <c r="J177" s="2">
        <v>20.896378999864101</v>
      </c>
      <c r="K177" s="2">
        <v>22.350289502801001</v>
      </c>
      <c r="L177" s="2">
        <v>23.4684903680206</v>
      </c>
      <c r="M177" s="2">
        <v>24.0330811987989</v>
      </c>
      <c r="N177" s="2">
        <v>24.522759958724301</v>
      </c>
      <c r="O177" s="2">
        <v>24.7630230326942</v>
      </c>
      <c r="P177" s="2">
        <v>24.789107947278101</v>
      </c>
      <c r="Q177" s="2">
        <v>23.745097922453201</v>
      </c>
      <c r="R177" s="2">
        <v>23.309067336897002</v>
      </c>
      <c r="S177" s="2">
        <f ca="1">PopAgeSexRegion[[#This Row],[2010]]*PopAgeSexRegion[[#This Row],[MDER]]</f>
        <v>41792.757999728201</v>
      </c>
      <c r="T177" s="2">
        <f ca="1">PopAgeSexRegion[[#This Row],[2015]]*PopAgeSexRegion[[#This Row],[MDER]]</f>
        <v>44700.579005602005</v>
      </c>
      <c r="U177" s="2">
        <f ca="1">PopAgeSexRegion[[#This Row],[2020]]*PopAgeSexRegion[[#This Row],[MDER]]</f>
        <v>46936.980736041201</v>
      </c>
      <c r="V177" s="2">
        <f ca="1">PopAgeSexRegion[[#This Row],[2025]]*PopAgeSexRegion[[#This Row],[MDER]]</f>
        <v>48066.1623975978</v>
      </c>
      <c r="W177" s="2">
        <f ca="1">PopAgeSexRegion[[#This Row],[2030]]*PopAgeSexRegion[[#This Row],[MDER]]</f>
        <v>49045.519917448604</v>
      </c>
      <c r="X177" s="2">
        <f ca="1">PopAgeSexRegion[[#This Row],[2035]]*PopAgeSexRegion[[#This Row],[MDER]]</f>
        <v>49526.0460653884</v>
      </c>
      <c r="Y177" s="2">
        <f ca="1">PopAgeSexRegion[[#This Row],[2040]]*PopAgeSexRegion[[#This Row],[MDER]]</f>
        <v>49578.215894556204</v>
      </c>
      <c r="Z177" s="2">
        <f ca="1">PopAgeSexRegion[[#This Row],[2045]]*PopAgeSexRegion[[#This Row],[MDER]]</f>
        <v>47490.195844906404</v>
      </c>
      <c r="AA177" s="2">
        <f ca="1">PopAgeSexRegion[[#This Row],[2050]]*PopAgeSexRegion[[#This Row],[MDER]]</f>
        <v>46618.134673794004</v>
      </c>
    </row>
    <row r="178" spans="1:27" x14ac:dyDescent="0.2">
      <c r="A178" s="2" t="s">
        <v>67</v>
      </c>
      <c r="B178" s="2" t="s">
        <v>68</v>
      </c>
      <c r="C178" s="2" t="s">
        <v>116</v>
      </c>
      <c r="D178" s="2" t="str">
        <f>VLOOKUP(PopAgeSexRegion[[#This Row],[REGION]],MapRegion[],2,FALSE)</f>
        <v>LAM</v>
      </c>
      <c r="E178" s="2" t="s">
        <v>79</v>
      </c>
      <c r="F178" s="2" t="str">
        <f>VLOOKUP(PopAgeSexRegion[[#This Row],[VARIABLE]],MapSexAge[],2,FALSE)</f>
        <v>Female</v>
      </c>
      <c r="G178" s="2" t="str">
        <f>VLOOKUP(PopAgeSexRegion[[#This Row],[VARIABLE]],MapSexAge[],3,FALSE)</f>
        <v>40-44</v>
      </c>
      <c r="H178" s="2">
        <f ca="1">SUMIFS(INDIRECT(_xlfn.CONCAT("SSPMDER[",PopAgeSexRegion[[#This Row],[Sex]],"]")),SSPMDER[age],PopAgeSexRegion[[#This Row],[Age]])</f>
        <v>2000</v>
      </c>
      <c r="I178" s="2" t="s">
        <v>71</v>
      </c>
      <c r="J178" s="2">
        <v>19.103134999995099</v>
      </c>
      <c r="K178" s="2">
        <v>20.456001469637901</v>
      </c>
      <c r="L178" s="2">
        <v>21.909123471394</v>
      </c>
      <c r="M178" s="2">
        <v>23.033329375689</v>
      </c>
      <c r="N178" s="2">
        <v>23.591066274052199</v>
      </c>
      <c r="O178" s="2">
        <v>24.067000135105701</v>
      </c>
      <c r="P178" s="2">
        <v>24.3174593157838</v>
      </c>
      <c r="Q178" s="2">
        <v>24.3569825886382</v>
      </c>
      <c r="R178" s="2">
        <v>23.341099983032201</v>
      </c>
      <c r="S178" s="2">
        <f ca="1">PopAgeSexRegion[[#This Row],[2010]]*PopAgeSexRegion[[#This Row],[MDER]]</f>
        <v>38206.269999990196</v>
      </c>
      <c r="T178" s="2">
        <f ca="1">PopAgeSexRegion[[#This Row],[2015]]*PopAgeSexRegion[[#This Row],[MDER]]</f>
        <v>40912.002939275801</v>
      </c>
      <c r="U178" s="2">
        <f ca="1">PopAgeSexRegion[[#This Row],[2020]]*PopAgeSexRegion[[#This Row],[MDER]]</f>
        <v>43818.246942787999</v>
      </c>
      <c r="V178" s="2">
        <f ca="1">PopAgeSexRegion[[#This Row],[2025]]*PopAgeSexRegion[[#This Row],[MDER]]</f>
        <v>46066.658751378003</v>
      </c>
      <c r="W178" s="2">
        <f ca="1">PopAgeSexRegion[[#This Row],[2030]]*PopAgeSexRegion[[#This Row],[MDER]]</f>
        <v>47182.132548104397</v>
      </c>
      <c r="X178" s="2">
        <f ca="1">PopAgeSexRegion[[#This Row],[2035]]*PopAgeSexRegion[[#This Row],[MDER]]</f>
        <v>48134.0002702114</v>
      </c>
      <c r="Y178" s="2">
        <f ca="1">PopAgeSexRegion[[#This Row],[2040]]*PopAgeSexRegion[[#This Row],[MDER]]</f>
        <v>48634.918631567598</v>
      </c>
      <c r="Z178" s="2">
        <f ca="1">PopAgeSexRegion[[#This Row],[2045]]*PopAgeSexRegion[[#This Row],[MDER]]</f>
        <v>48713.965177276397</v>
      </c>
      <c r="AA178" s="2">
        <f ca="1">PopAgeSexRegion[[#This Row],[2050]]*PopAgeSexRegion[[#This Row],[MDER]]</f>
        <v>46682.1999660644</v>
      </c>
    </row>
    <row r="179" spans="1:27" x14ac:dyDescent="0.2">
      <c r="A179" s="2" t="s">
        <v>67</v>
      </c>
      <c r="B179" s="2" t="s">
        <v>68</v>
      </c>
      <c r="C179" s="2" t="s">
        <v>116</v>
      </c>
      <c r="D179" s="2" t="str">
        <f>VLOOKUP(PopAgeSexRegion[[#This Row],[REGION]],MapRegion[],2,FALSE)</f>
        <v>LAM</v>
      </c>
      <c r="E179" s="2" t="s">
        <v>80</v>
      </c>
      <c r="F179" s="2" t="str">
        <f>VLOOKUP(PopAgeSexRegion[[#This Row],[VARIABLE]],MapSexAge[],2,FALSE)</f>
        <v>Female</v>
      </c>
      <c r="G179" s="2" t="str">
        <f>VLOOKUP(PopAgeSexRegion[[#This Row],[VARIABLE]],MapSexAge[],3,FALSE)</f>
        <v>45-49</v>
      </c>
      <c r="H179" s="2">
        <f ca="1">SUMIFS(INDIRECT(_xlfn.CONCAT("SSPMDER[",PopAgeSexRegion[[#This Row],[Sex]],"]")),SSPMDER[age],PopAgeSexRegion[[#This Row],[Age]])</f>
        <v>2000</v>
      </c>
      <c r="I179" s="2" t="s">
        <v>71</v>
      </c>
      <c r="J179" s="2">
        <v>17.485186999988201</v>
      </c>
      <c r="K179" s="2">
        <v>18.719705110678898</v>
      </c>
      <c r="L179" s="2">
        <v>20.062846965350602</v>
      </c>
      <c r="M179" s="2">
        <v>21.521786565493699</v>
      </c>
      <c r="N179" s="2">
        <v>22.6555558414722</v>
      </c>
      <c r="O179" s="2">
        <v>23.2179598953316</v>
      </c>
      <c r="P179" s="2">
        <v>23.693968662260499</v>
      </c>
      <c r="Q179" s="2">
        <v>23.959616327691499</v>
      </c>
      <c r="R179" s="2">
        <v>24.014922582006601</v>
      </c>
      <c r="S179" s="2">
        <f ca="1">PopAgeSexRegion[[#This Row],[2010]]*PopAgeSexRegion[[#This Row],[MDER]]</f>
        <v>34970.3739999764</v>
      </c>
      <c r="T179" s="2">
        <f ca="1">PopAgeSexRegion[[#This Row],[2015]]*PopAgeSexRegion[[#This Row],[MDER]]</f>
        <v>37439.410221357793</v>
      </c>
      <c r="U179" s="2">
        <f ca="1">PopAgeSexRegion[[#This Row],[2020]]*PopAgeSexRegion[[#This Row],[MDER]]</f>
        <v>40125.6939307012</v>
      </c>
      <c r="V179" s="2">
        <f ca="1">PopAgeSexRegion[[#This Row],[2025]]*PopAgeSexRegion[[#This Row],[MDER]]</f>
        <v>43043.573130987395</v>
      </c>
      <c r="W179" s="2">
        <f ca="1">PopAgeSexRegion[[#This Row],[2030]]*PopAgeSexRegion[[#This Row],[MDER]]</f>
        <v>45311.1116829444</v>
      </c>
      <c r="X179" s="2">
        <f ca="1">PopAgeSexRegion[[#This Row],[2035]]*PopAgeSexRegion[[#This Row],[MDER]]</f>
        <v>46435.919790663196</v>
      </c>
      <c r="Y179" s="2">
        <f ca="1">PopAgeSexRegion[[#This Row],[2040]]*PopAgeSexRegion[[#This Row],[MDER]]</f>
        <v>47387.937324521001</v>
      </c>
      <c r="Z179" s="2">
        <f ca="1">PopAgeSexRegion[[#This Row],[2045]]*PopAgeSexRegion[[#This Row],[MDER]]</f>
        <v>47919.232655382999</v>
      </c>
      <c r="AA179" s="2">
        <f ca="1">PopAgeSexRegion[[#This Row],[2050]]*PopAgeSexRegion[[#This Row],[MDER]]</f>
        <v>48029.845164013204</v>
      </c>
    </row>
    <row r="180" spans="1:27" x14ac:dyDescent="0.2">
      <c r="A180" s="2" t="s">
        <v>67</v>
      </c>
      <c r="B180" s="2" t="s">
        <v>68</v>
      </c>
      <c r="C180" s="2" t="s">
        <v>116</v>
      </c>
      <c r="D180" s="2" t="str">
        <f>VLOOKUP(PopAgeSexRegion[[#This Row],[REGION]],MapRegion[],2,FALSE)</f>
        <v>LAM</v>
      </c>
      <c r="E180" s="2" t="s">
        <v>81</v>
      </c>
      <c r="F180" s="2" t="str">
        <f>VLOOKUP(PopAgeSexRegion[[#This Row],[VARIABLE]],MapSexAge[],2,FALSE)</f>
        <v>Female</v>
      </c>
      <c r="G180" s="2" t="str">
        <f>VLOOKUP(PopAgeSexRegion[[#This Row],[VARIABLE]],MapSexAge[],3,FALSE)</f>
        <v>5-9</v>
      </c>
      <c r="H180" s="2">
        <f ca="1">SUMIFS(INDIRECT(_xlfn.CONCAT("SSPMDER[",PopAgeSexRegion[[#This Row],[Sex]],"]")),SSPMDER[age],PopAgeSexRegion[[#This Row],[Age]])</f>
        <v>1520</v>
      </c>
      <c r="I180" s="2" t="s">
        <v>71</v>
      </c>
      <c r="J180" s="2">
        <v>27.067862000000002</v>
      </c>
      <c r="K180" s="2">
        <v>25.884259444708299</v>
      </c>
      <c r="L180" s="2">
        <v>25.357199906323402</v>
      </c>
      <c r="M180" s="2">
        <v>25.0393960662289</v>
      </c>
      <c r="N180" s="2">
        <v>24.465083602565301</v>
      </c>
      <c r="O180" s="2">
        <v>23.584067010444599</v>
      </c>
      <c r="P180" s="2">
        <v>22.6242387420806</v>
      </c>
      <c r="Q180" s="2">
        <v>21.760123642701299</v>
      </c>
      <c r="R180" s="2">
        <v>20.890284515155098</v>
      </c>
      <c r="S180" s="2">
        <f ca="1">PopAgeSexRegion[[#This Row],[2010]]*PopAgeSexRegion[[#This Row],[MDER]]</f>
        <v>41143.150240000003</v>
      </c>
      <c r="T180" s="2">
        <f ca="1">PopAgeSexRegion[[#This Row],[2015]]*PopAgeSexRegion[[#This Row],[MDER]]</f>
        <v>39344.074355956611</v>
      </c>
      <c r="U180" s="2">
        <f ca="1">PopAgeSexRegion[[#This Row],[2020]]*PopAgeSexRegion[[#This Row],[MDER]]</f>
        <v>38542.943857611572</v>
      </c>
      <c r="V180" s="2">
        <f ca="1">PopAgeSexRegion[[#This Row],[2025]]*PopAgeSexRegion[[#This Row],[MDER]]</f>
        <v>38059.88202066793</v>
      </c>
      <c r="W180" s="2">
        <f ca="1">PopAgeSexRegion[[#This Row],[2030]]*PopAgeSexRegion[[#This Row],[MDER]]</f>
        <v>37186.927075899257</v>
      </c>
      <c r="X180" s="2">
        <f ca="1">PopAgeSexRegion[[#This Row],[2035]]*PopAgeSexRegion[[#This Row],[MDER]]</f>
        <v>35847.781855875794</v>
      </c>
      <c r="Y180" s="2">
        <f ca="1">PopAgeSexRegion[[#This Row],[2040]]*PopAgeSexRegion[[#This Row],[MDER]]</f>
        <v>34388.842887962513</v>
      </c>
      <c r="Z180" s="2">
        <f ca="1">PopAgeSexRegion[[#This Row],[2045]]*PopAgeSexRegion[[#This Row],[MDER]]</f>
        <v>33075.387936905972</v>
      </c>
      <c r="AA180" s="2">
        <f ca="1">PopAgeSexRegion[[#This Row],[2050]]*PopAgeSexRegion[[#This Row],[MDER]]</f>
        <v>31753.232463035751</v>
      </c>
    </row>
    <row r="181" spans="1:27" x14ac:dyDescent="0.2">
      <c r="A181" s="2" t="s">
        <v>67</v>
      </c>
      <c r="B181" s="2" t="s">
        <v>68</v>
      </c>
      <c r="C181" s="2" t="s">
        <v>116</v>
      </c>
      <c r="D181" s="2" t="str">
        <f>VLOOKUP(PopAgeSexRegion[[#This Row],[REGION]],MapRegion[],2,FALSE)</f>
        <v>LAM</v>
      </c>
      <c r="E181" s="2" t="s">
        <v>82</v>
      </c>
      <c r="F181" s="2" t="str">
        <f>VLOOKUP(PopAgeSexRegion[[#This Row],[VARIABLE]],MapSexAge[],2,FALSE)</f>
        <v>Female</v>
      </c>
      <c r="G181" s="2" t="str">
        <f>VLOOKUP(PopAgeSexRegion[[#This Row],[VARIABLE]],MapSexAge[],3,FALSE)</f>
        <v>50-54</v>
      </c>
      <c r="H181" s="2">
        <f ca="1">SUMIFS(INDIRECT(_xlfn.CONCAT("SSPMDER[",PopAgeSexRegion[[#This Row],[Sex]],"]")),SSPMDER[age],PopAgeSexRegion[[#This Row],[Age]])</f>
        <v>1840</v>
      </c>
      <c r="I181" s="2" t="s">
        <v>71</v>
      </c>
      <c r="J181" s="2">
        <v>14.7003420028067</v>
      </c>
      <c r="K181" s="2">
        <v>17.0920010918137</v>
      </c>
      <c r="L181" s="2">
        <v>18.324546616902399</v>
      </c>
      <c r="M181" s="2">
        <v>19.6669048474145</v>
      </c>
      <c r="N181" s="2">
        <v>21.135094076033301</v>
      </c>
      <c r="O181" s="2">
        <v>22.283180164693299</v>
      </c>
      <c r="P181" s="2">
        <v>22.860344358034901</v>
      </c>
      <c r="Q181" s="2">
        <v>23.347254623882201</v>
      </c>
      <c r="R181" s="2">
        <v>23.632301892983701</v>
      </c>
      <c r="S181" s="2">
        <f ca="1">PopAgeSexRegion[[#This Row],[2010]]*PopAgeSexRegion[[#This Row],[MDER]]</f>
        <v>27048.629285164327</v>
      </c>
      <c r="T181" s="2">
        <f ca="1">PopAgeSexRegion[[#This Row],[2015]]*PopAgeSexRegion[[#This Row],[MDER]]</f>
        <v>31449.282008937207</v>
      </c>
      <c r="U181" s="2">
        <f ca="1">PopAgeSexRegion[[#This Row],[2020]]*PopAgeSexRegion[[#This Row],[MDER]]</f>
        <v>33717.165775100417</v>
      </c>
      <c r="V181" s="2">
        <f ca="1">PopAgeSexRegion[[#This Row],[2025]]*PopAgeSexRegion[[#This Row],[MDER]]</f>
        <v>36187.10491924268</v>
      </c>
      <c r="W181" s="2">
        <f ca="1">PopAgeSexRegion[[#This Row],[2030]]*PopAgeSexRegion[[#This Row],[MDER]]</f>
        <v>38888.573099901274</v>
      </c>
      <c r="X181" s="2">
        <f ca="1">PopAgeSexRegion[[#This Row],[2035]]*PopAgeSexRegion[[#This Row],[MDER]]</f>
        <v>41001.051503035669</v>
      </c>
      <c r="Y181" s="2">
        <f ca="1">PopAgeSexRegion[[#This Row],[2040]]*PopAgeSexRegion[[#This Row],[MDER]]</f>
        <v>42063.033618784219</v>
      </c>
      <c r="Z181" s="2">
        <f ca="1">PopAgeSexRegion[[#This Row],[2045]]*PopAgeSexRegion[[#This Row],[MDER]]</f>
        <v>42958.948507943249</v>
      </c>
      <c r="AA181" s="2">
        <f ca="1">PopAgeSexRegion[[#This Row],[2050]]*PopAgeSexRegion[[#This Row],[MDER]]</f>
        <v>43483.435483090012</v>
      </c>
    </row>
    <row r="182" spans="1:27" x14ac:dyDescent="0.2">
      <c r="A182" s="2" t="s">
        <v>67</v>
      </c>
      <c r="B182" s="2" t="s">
        <v>68</v>
      </c>
      <c r="C182" s="2" t="s">
        <v>116</v>
      </c>
      <c r="D182" s="2" t="str">
        <f>VLOOKUP(PopAgeSexRegion[[#This Row],[REGION]],MapRegion[],2,FALSE)</f>
        <v>LAM</v>
      </c>
      <c r="E182" s="2" t="s">
        <v>83</v>
      </c>
      <c r="F182" s="2" t="str">
        <f>VLOOKUP(PopAgeSexRegion[[#This Row],[VARIABLE]],MapSexAge[],2,FALSE)</f>
        <v>Female</v>
      </c>
      <c r="G182" s="2" t="str">
        <f>VLOOKUP(PopAgeSexRegion[[#This Row],[VARIABLE]],MapSexAge[],3,FALSE)</f>
        <v>55-59</v>
      </c>
      <c r="H182" s="2">
        <f ca="1">SUMIFS(INDIRECT(_xlfn.CONCAT("SSPMDER[",PopAgeSexRegion[[#This Row],[Sex]],"]")),SSPMDER[age],PopAgeSexRegion[[#This Row],[Age]])</f>
        <v>1800</v>
      </c>
      <c r="I182" s="2" t="s">
        <v>71</v>
      </c>
      <c r="J182" s="2">
        <v>12.2285959978318</v>
      </c>
      <c r="K182" s="2">
        <v>14.275405725919001</v>
      </c>
      <c r="L182" s="2">
        <v>16.640478171163199</v>
      </c>
      <c r="M182" s="2">
        <v>17.875823894944801</v>
      </c>
      <c r="N182" s="2">
        <v>19.2252968652192</v>
      </c>
      <c r="O182" s="2">
        <v>20.706425560765901</v>
      </c>
      <c r="P182" s="2">
        <v>21.875056708641601</v>
      </c>
      <c r="Q182" s="2">
        <v>22.477361088911501</v>
      </c>
      <c r="R182" s="2">
        <v>22.983839082991899</v>
      </c>
      <c r="S182" s="2">
        <f ca="1">PopAgeSexRegion[[#This Row],[2010]]*PopAgeSexRegion[[#This Row],[MDER]]</f>
        <v>22011.472796097238</v>
      </c>
      <c r="T182" s="2">
        <f ca="1">PopAgeSexRegion[[#This Row],[2015]]*PopAgeSexRegion[[#This Row],[MDER]]</f>
        <v>25695.730306654201</v>
      </c>
      <c r="U182" s="2">
        <f ca="1">PopAgeSexRegion[[#This Row],[2020]]*PopAgeSexRegion[[#This Row],[MDER]]</f>
        <v>29952.860708093758</v>
      </c>
      <c r="V182" s="2">
        <f ca="1">PopAgeSexRegion[[#This Row],[2025]]*PopAgeSexRegion[[#This Row],[MDER]]</f>
        <v>32176.483010900643</v>
      </c>
      <c r="W182" s="2">
        <f ca="1">PopAgeSexRegion[[#This Row],[2030]]*PopAgeSexRegion[[#This Row],[MDER]]</f>
        <v>34605.534357394557</v>
      </c>
      <c r="X182" s="2">
        <f ca="1">PopAgeSexRegion[[#This Row],[2035]]*PopAgeSexRegion[[#This Row],[MDER]]</f>
        <v>37271.566009378621</v>
      </c>
      <c r="Y182" s="2">
        <f ca="1">PopAgeSexRegion[[#This Row],[2040]]*PopAgeSexRegion[[#This Row],[MDER]]</f>
        <v>39375.102075554882</v>
      </c>
      <c r="Z182" s="2">
        <f ca="1">PopAgeSexRegion[[#This Row],[2045]]*PopAgeSexRegion[[#This Row],[MDER]]</f>
        <v>40459.249960040703</v>
      </c>
      <c r="AA182" s="2">
        <f ca="1">PopAgeSexRegion[[#This Row],[2050]]*PopAgeSexRegion[[#This Row],[MDER]]</f>
        <v>41370.91034938542</v>
      </c>
    </row>
    <row r="183" spans="1:27" x14ac:dyDescent="0.2">
      <c r="A183" s="2" t="s">
        <v>67</v>
      </c>
      <c r="B183" s="2" t="s">
        <v>68</v>
      </c>
      <c r="C183" s="2" t="s">
        <v>116</v>
      </c>
      <c r="D183" s="2" t="str">
        <f>VLOOKUP(PopAgeSexRegion[[#This Row],[REGION]],MapRegion[],2,FALSE)</f>
        <v>LAM</v>
      </c>
      <c r="E183" s="2" t="s">
        <v>84</v>
      </c>
      <c r="F183" s="2" t="str">
        <f>VLOOKUP(PopAgeSexRegion[[#This Row],[VARIABLE]],MapSexAge[],2,FALSE)</f>
        <v>Female</v>
      </c>
      <c r="G183" s="2" t="str">
        <f>VLOOKUP(PopAgeSexRegion[[#This Row],[VARIABLE]],MapSexAge[],3,FALSE)</f>
        <v>60-64</v>
      </c>
      <c r="H183" s="2">
        <f ca="1">SUMIFS(INDIRECT(_xlfn.CONCAT("SSPMDER[",PopAgeSexRegion[[#This Row],[Sex]],"]")),SSPMDER[age],PopAgeSexRegion[[#This Row],[Age]])</f>
        <v>1800</v>
      </c>
      <c r="I183" s="2" t="s">
        <v>71</v>
      </c>
      <c r="J183" s="2">
        <v>9.3711259984630502</v>
      </c>
      <c r="K183" s="2">
        <v>11.7197031517274</v>
      </c>
      <c r="L183" s="2">
        <v>13.735816573934001</v>
      </c>
      <c r="M183" s="2">
        <v>16.069164411465</v>
      </c>
      <c r="N183" s="2">
        <v>17.314503690789699</v>
      </c>
      <c r="O183" s="2">
        <v>18.6773609867675</v>
      </c>
      <c r="P183" s="2">
        <v>20.175350158974702</v>
      </c>
      <c r="Q183" s="2">
        <v>21.372819779524001</v>
      </c>
      <c r="R183" s="2">
        <v>22.0098616151747</v>
      </c>
      <c r="S183" s="2">
        <f ca="1">PopAgeSexRegion[[#This Row],[2010]]*PopAgeSexRegion[[#This Row],[MDER]]</f>
        <v>16868.026797233491</v>
      </c>
      <c r="T183" s="2">
        <f ca="1">PopAgeSexRegion[[#This Row],[2015]]*PopAgeSexRegion[[#This Row],[MDER]]</f>
        <v>21095.46567310932</v>
      </c>
      <c r="U183" s="2">
        <f ca="1">PopAgeSexRegion[[#This Row],[2020]]*PopAgeSexRegion[[#This Row],[MDER]]</f>
        <v>24724.469833081203</v>
      </c>
      <c r="V183" s="2">
        <f ca="1">PopAgeSexRegion[[#This Row],[2025]]*PopAgeSexRegion[[#This Row],[MDER]]</f>
        <v>28924.495940637</v>
      </c>
      <c r="W183" s="2">
        <f ca="1">PopAgeSexRegion[[#This Row],[2030]]*PopAgeSexRegion[[#This Row],[MDER]]</f>
        <v>31166.106643421459</v>
      </c>
      <c r="X183" s="2">
        <f ca="1">PopAgeSexRegion[[#This Row],[2035]]*PopAgeSexRegion[[#This Row],[MDER]]</f>
        <v>33619.249776181503</v>
      </c>
      <c r="Y183" s="2">
        <f ca="1">PopAgeSexRegion[[#This Row],[2040]]*PopAgeSexRegion[[#This Row],[MDER]]</f>
        <v>36315.630286154461</v>
      </c>
      <c r="Z183" s="2">
        <f ca="1">PopAgeSexRegion[[#This Row],[2045]]*PopAgeSexRegion[[#This Row],[MDER]]</f>
        <v>38471.075603143203</v>
      </c>
      <c r="AA183" s="2">
        <f ca="1">PopAgeSexRegion[[#This Row],[2050]]*PopAgeSexRegion[[#This Row],[MDER]]</f>
        <v>39617.750907314461</v>
      </c>
    </row>
    <row r="184" spans="1:27" x14ac:dyDescent="0.2">
      <c r="A184" s="2" t="s">
        <v>67</v>
      </c>
      <c r="B184" s="2" t="s">
        <v>68</v>
      </c>
      <c r="C184" s="2" t="s">
        <v>116</v>
      </c>
      <c r="D184" s="2" t="str">
        <f>VLOOKUP(PopAgeSexRegion[[#This Row],[REGION]],MapRegion[],2,FALSE)</f>
        <v>LAM</v>
      </c>
      <c r="E184" s="2" t="s">
        <v>85</v>
      </c>
      <c r="F184" s="2" t="str">
        <f>VLOOKUP(PopAgeSexRegion[[#This Row],[VARIABLE]],MapSexAge[],2,FALSE)</f>
        <v>Female</v>
      </c>
      <c r="G184" s="2" t="str">
        <f>VLOOKUP(PopAgeSexRegion[[#This Row],[VARIABLE]],MapSexAge[],3,FALSE)</f>
        <v>65-69</v>
      </c>
      <c r="H184" s="2">
        <f ca="1">SUMIFS(INDIRECT(_xlfn.CONCAT("SSPMDER[",PopAgeSexRegion[[#This Row],[Sex]],"]")),SSPMDER[age],PopAgeSexRegion[[#This Row],[Age]])</f>
        <v>1800</v>
      </c>
      <c r="I184" s="2" t="s">
        <v>71</v>
      </c>
      <c r="J184" s="2">
        <v>7.3051339977673599</v>
      </c>
      <c r="K184" s="2">
        <v>8.7762415273313295</v>
      </c>
      <c r="L184" s="2">
        <v>11.0441676226352</v>
      </c>
      <c r="M184" s="2">
        <v>13.0189475098495</v>
      </c>
      <c r="N184" s="2">
        <v>15.3108016747068</v>
      </c>
      <c r="O184" s="2">
        <v>16.571336838772599</v>
      </c>
      <c r="P184" s="2">
        <v>17.953518905402401</v>
      </c>
      <c r="Q184" s="2">
        <v>19.4727682801275</v>
      </c>
      <c r="R184" s="2">
        <v>20.706024455553901</v>
      </c>
      <c r="S184" s="2">
        <f ca="1">PopAgeSexRegion[[#This Row],[2010]]*PopAgeSexRegion[[#This Row],[MDER]]</f>
        <v>13149.241195981247</v>
      </c>
      <c r="T184" s="2">
        <f ca="1">PopAgeSexRegion[[#This Row],[2015]]*PopAgeSexRegion[[#This Row],[MDER]]</f>
        <v>15797.234749196394</v>
      </c>
      <c r="U184" s="2">
        <f ca="1">PopAgeSexRegion[[#This Row],[2020]]*PopAgeSexRegion[[#This Row],[MDER]]</f>
        <v>19879.501720743359</v>
      </c>
      <c r="V184" s="2">
        <f ca="1">PopAgeSexRegion[[#This Row],[2025]]*PopAgeSexRegion[[#This Row],[MDER]]</f>
        <v>23434.105517729102</v>
      </c>
      <c r="W184" s="2">
        <f ca="1">PopAgeSexRegion[[#This Row],[2030]]*PopAgeSexRegion[[#This Row],[MDER]]</f>
        <v>27559.443014472239</v>
      </c>
      <c r="X184" s="2">
        <f ca="1">PopAgeSexRegion[[#This Row],[2035]]*PopAgeSexRegion[[#This Row],[MDER]]</f>
        <v>29828.406309790676</v>
      </c>
      <c r="Y184" s="2">
        <f ca="1">PopAgeSexRegion[[#This Row],[2040]]*PopAgeSexRegion[[#This Row],[MDER]]</f>
        <v>32316.334029724323</v>
      </c>
      <c r="Z184" s="2">
        <f ca="1">PopAgeSexRegion[[#This Row],[2045]]*PopAgeSexRegion[[#This Row],[MDER]]</f>
        <v>35050.982904229502</v>
      </c>
      <c r="AA184" s="2">
        <f ca="1">PopAgeSexRegion[[#This Row],[2050]]*PopAgeSexRegion[[#This Row],[MDER]]</f>
        <v>37270.844019997021</v>
      </c>
    </row>
    <row r="185" spans="1:27" x14ac:dyDescent="0.2">
      <c r="A185" s="2" t="s">
        <v>67</v>
      </c>
      <c r="B185" s="2" t="s">
        <v>68</v>
      </c>
      <c r="C185" s="2" t="s">
        <v>116</v>
      </c>
      <c r="D185" s="2" t="str">
        <f>VLOOKUP(PopAgeSexRegion[[#This Row],[REGION]],MapRegion[],2,FALSE)</f>
        <v>LAM</v>
      </c>
      <c r="E185" s="2" t="s">
        <v>86</v>
      </c>
      <c r="F185" s="2" t="str">
        <f>VLOOKUP(PopAgeSexRegion[[#This Row],[VARIABLE]],MapSexAge[],2,FALSE)</f>
        <v>Female</v>
      </c>
      <c r="G185" s="2" t="str">
        <f>VLOOKUP(PopAgeSexRegion[[#This Row],[VARIABLE]],MapSexAge[],3,FALSE)</f>
        <v>70-74</v>
      </c>
      <c r="H185" s="2">
        <f ca="1">SUMIFS(INDIRECT(_xlfn.CONCAT("SSPMDER[",PopAgeSexRegion[[#This Row],[Sex]],"]")),SSPMDER[age],PopAgeSexRegion[[#This Row],[Age]])</f>
        <v>1800</v>
      </c>
      <c r="I185" s="2" t="s">
        <v>71</v>
      </c>
      <c r="J185" s="2">
        <v>5.7555559998168802</v>
      </c>
      <c r="K185" s="2">
        <v>6.5793397859327101</v>
      </c>
      <c r="L185" s="2">
        <v>7.98152491167306</v>
      </c>
      <c r="M185" s="2">
        <v>10.135428652592999</v>
      </c>
      <c r="N185" s="2">
        <v>12.050075172721399</v>
      </c>
      <c r="O185" s="2">
        <v>14.280632540782999</v>
      </c>
      <c r="P185" s="2">
        <v>15.559944034272601</v>
      </c>
      <c r="Q185" s="2">
        <v>16.965558493890899</v>
      </c>
      <c r="R185" s="2">
        <v>18.5099358802197</v>
      </c>
      <c r="S185" s="2">
        <f ca="1">PopAgeSexRegion[[#This Row],[2010]]*PopAgeSexRegion[[#This Row],[MDER]]</f>
        <v>10360.000799670384</v>
      </c>
      <c r="T185" s="2">
        <f ca="1">PopAgeSexRegion[[#This Row],[2015]]*PopAgeSexRegion[[#This Row],[MDER]]</f>
        <v>11842.811614678878</v>
      </c>
      <c r="U185" s="2">
        <f ca="1">PopAgeSexRegion[[#This Row],[2020]]*PopAgeSexRegion[[#This Row],[MDER]]</f>
        <v>14366.744841011508</v>
      </c>
      <c r="V185" s="2">
        <f ca="1">PopAgeSexRegion[[#This Row],[2025]]*PopAgeSexRegion[[#This Row],[MDER]]</f>
        <v>18243.7715746674</v>
      </c>
      <c r="W185" s="2">
        <f ca="1">PopAgeSexRegion[[#This Row],[2030]]*PopAgeSexRegion[[#This Row],[MDER]]</f>
        <v>21690.13531089852</v>
      </c>
      <c r="X185" s="2">
        <f ca="1">PopAgeSexRegion[[#This Row],[2035]]*PopAgeSexRegion[[#This Row],[MDER]]</f>
        <v>25705.1385734094</v>
      </c>
      <c r="Y185" s="2">
        <f ca="1">PopAgeSexRegion[[#This Row],[2040]]*PopAgeSexRegion[[#This Row],[MDER]]</f>
        <v>28007.89926169068</v>
      </c>
      <c r="Z185" s="2">
        <f ca="1">PopAgeSexRegion[[#This Row],[2045]]*PopAgeSexRegion[[#This Row],[MDER]]</f>
        <v>30538.00528900362</v>
      </c>
      <c r="AA185" s="2">
        <f ca="1">PopAgeSexRegion[[#This Row],[2050]]*PopAgeSexRegion[[#This Row],[MDER]]</f>
        <v>33317.884584395462</v>
      </c>
    </row>
    <row r="186" spans="1:27" x14ac:dyDescent="0.2">
      <c r="A186" s="2" t="s">
        <v>67</v>
      </c>
      <c r="B186" s="2" t="s">
        <v>68</v>
      </c>
      <c r="C186" s="2" t="s">
        <v>116</v>
      </c>
      <c r="D186" s="2" t="str">
        <f>VLOOKUP(PopAgeSexRegion[[#This Row],[REGION]],MapRegion[],2,FALSE)</f>
        <v>LAM</v>
      </c>
      <c r="E186" s="2" t="s">
        <v>87</v>
      </c>
      <c r="F186" s="2" t="str">
        <f>VLOOKUP(PopAgeSexRegion[[#This Row],[VARIABLE]],MapSexAge[],2,FALSE)</f>
        <v>Female</v>
      </c>
      <c r="G186" s="2" t="str">
        <f>VLOOKUP(PopAgeSexRegion[[#This Row],[VARIABLE]],MapSexAge[],3,FALSE)</f>
        <v>75-79</v>
      </c>
      <c r="H186" s="2">
        <f ca="1">SUMIFS(INDIRECT(_xlfn.CONCAT("SSPMDER[",PopAgeSexRegion[[#This Row],[Sex]],"]")),SSPMDER[age],PopAgeSexRegion[[#This Row],[Age]])</f>
        <v>1800</v>
      </c>
      <c r="I186" s="2" t="s">
        <v>71</v>
      </c>
      <c r="J186" s="2">
        <v>4.2474089984218102</v>
      </c>
      <c r="K186" s="2">
        <v>4.8689528038304601</v>
      </c>
      <c r="L186" s="2">
        <v>5.6438283987661499</v>
      </c>
      <c r="M186" s="2">
        <v>6.9397015085891498</v>
      </c>
      <c r="N186" s="2">
        <v>8.9280578989284898</v>
      </c>
      <c r="O186" s="2">
        <v>10.7430600383871</v>
      </c>
      <c r="P186" s="2">
        <v>12.8745180626099</v>
      </c>
      <c r="Q186" s="2">
        <v>14.1617387498256</v>
      </c>
      <c r="R186" s="2">
        <v>15.5822651850571</v>
      </c>
      <c r="S186" s="2">
        <f ca="1">PopAgeSexRegion[[#This Row],[2010]]*PopAgeSexRegion[[#This Row],[MDER]]</f>
        <v>7645.3361971592585</v>
      </c>
      <c r="T186" s="2">
        <f ca="1">PopAgeSexRegion[[#This Row],[2015]]*PopAgeSexRegion[[#This Row],[MDER]]</f>
        <v>8764.115046894829</v>
      </c>
      <c r="U186" s="2">
        <f ca="1">PopAgeSexRegion[[#This Row],[2020]]*PopAgeSexRegion[[#This Row],[MDER]]</f>
        <v>10158.891117779071</v>
      </c>
      <c r="V186" s="2">
        <f ca="1">PopAgeSexRegion[[#This Row],[2025]]*PopAgeSexRegion[[#This Row],[MDER]]</f>
        <v>12491.46271546047</v>
      </c>
      <c r="W186" s="2">
        <f ca="1">PopAgeSexRegion[[#This Row],[2030]]*PopAgeSexRegion[[#This Row],[MDER]]</f>
        <v>16070.504218071281</v>
      </c>
      <c r="X186" s="2">
        <f ca="1">PopAgeSexRegion[[#This Row],[2035]]*PopAgeSexRegion[[#This Row],[MDER]]</f>
        <v>19337.508069096781</v>
      </c>
      <c r="Y186" s="2">
        <f ca="1">PopAgeSexRegion[[#This Row],[2040]]*PopAgeSexRegion[[#This Row],[MDER]]</f>
        <v>23174.132512697819</v>
      </c>
      <c r="Z186" s="2">
        <f ca="1">PopAgeSexRegion[[#This Row],[2045]]*PopAgeSexRegion[[#This Row],[MDER]]</f>
        <v>25491.129749686083</v>
      </c>
      <c r="AA186" s="2">
        <f ca="1">PopAgeSexRegion[[#This Row],[2050]]*PopAgeSexRegion[[#This Row],[MDER]]</f>
        <v>28048.077333102781</v>
      </c>
    </row>
    <row r="187" spans="1:27" x14ac:dyDescent="0.2">
      <c r="A187" s="2" t="s">
        <v>67</v>
      </c>
      <c r="B187" s="2" t="s">
        <v>68</v>
      </c>
      <c r="C187" s="2" t="s">
        <v>116</v>
      </c>
      <c r="D187" s="2" t="str">
        <f>VLOOKUP(PopAgeSexRegion[[#This Row],[REGION]],MapRegion[],2,FALSE)</f>
        <v>LAM</v>
      </c>
      <c r="E187" s="2" t="s">
        <v>88</v>
      </c>
      <c r="F187" s="2" t="str">
        <f>VLOOKUP(PopAgeSexRegion[[#This Row],[VARIABLE]],MapSexAge[],2,FALSE)</f>
        <v>Female</v>
      </c>
      <c r="G187" s="2" t="str">
        <f>VLOOKUP(PopAgeSexRegion[[#This Row],[VARIABLE]],MapSexAge[],3,FALSE)</f>
        <v>80-84</v>
      </c>
      <c r="H187" s="2">
        <f ca="1">SUMIFS(INDIRECT(_xlfn.CONCAT("SSPMDER[",PopAgeSexRegion[[#This Row],[Sex]],"]")),SSPMDER[age],PopAgeSexRegion[[#This Row],[Age]])</f>
        <v>1800</v>
      </c>
      <c r="I187" s="2" t="s">
        <v>71</v>
      </c>
      <c r="J187" s="2">
        <v>2.8477119992825899</v>
      </c>
      <c r="K187" s="2">
        <v>3.2519365833160001</v>
      </c>
      <c r="L187" s="2">
        <v>3.7976273307314701</v>
      </c>
      <c r="M187" s="2">
        <v>4.4869325480360702</v>
      </c>
      <c r="N187" s="2">
        <v>5.6228104354359898</v>
      </c>
      <c r="O187" s="2">
        <v>7.3654128867712796</v>
      </c>
      <c r="P187" s="2">
        <v>9.0139633997743402</v>
      </c>
      <c r="Q187" s="2">
        <v>10.9732545935596</v>
      </c>
      <c r="R187" s="2">
        <v>12.228823613332199</v>
      </c>
      <c r="S187" s="2">
        <f ca="1">PopAgeSexRegion[[#This Row],[2010]]*PopAgeSexRegion[[#This Row],[MDER]]</f>
        <v>5125.8815987086618</v>
      </c>
      <c r="T187" s="2">
        <f ca="1">PopAgeSexRegion[[#This Row],[2015]]*PopAgeSexRegion[[#This Row],[MDER]]</f>
        <v>5853.4858499687998</v>
      </c>
      <c r="U187" s="2">
        <f ca="1">PopAgeSexRegion[[#This Row],[2020]]*PopAgeSexRegion[[#This Row],[MDER]]</f>
        <v>6835.7291953166459</v>
      </c>
      <c r="V187" s="2">
        <f ca="1">PopAgeSexRegion[[#This Row],[2025]]*PopAgeSexRegion[[#This Row],[MDER]]</f>
        <v>8076.4785864649266</v>
      </c>
      <c r="W187" s="2">
        <f ca="1">PopAgeSexRegion[[#This Row],[2030]]*PopAgeSexRegion[[#This Row],[MDER]]</f>
        <v>10121.058783784782</v>
      </c>
      <c r="X187" s="2">
        <f ca="1">PopAgeSexRegion[[#This Row],[2035]]*PopAgeSexRegion[[#This Row],[MDER]]</f>
        <v>13257.743196188303</v>
      </c>
      <c r="Y187" s="2">
        <f ca="1">PopAgeSexRegion[[#This Row],[2040]]*PopAgeSexRegion[[#This Row],[MDER]]</f>
        <v>16225.134119593813</v>
      </c>
      <c r="Z187" s="2">
        <f ca="1">PopAgeSexRegion[[#This Row],[2045]]*PopAgeSexRegion[[#This Row],[MDER]]</f>
        <v>19751.858268407279</v>
      </c>
      <c r="AA187" s="2">
        <f ca="1">PopAgeSexRegion[[#This Row],[2050]]*PopAgeSexRegion[[#This Row],[MDER]]</f>
        <v>22011.88250399796</v>
      </c>
    </row>
    <row r="188" spans="1:27" x14ac:dyDescent="0.2">
      <c r="A188" s="2" t="s">
        <v>67</v>
      </c>
      <c r="B188" s="2" t="s">
        <v>68</v>
      </c>
      <c r="C188" s="2" t="s">
        <v>116</v>
      </c>
      <c r="D188" s="2" t="str">
        <f>VLOOKUP(PopAgeSexRegion[[#This Row],[REGION]],MapRegion[],2,FALSE)</f>
        <v>LAM</v>
      </c>
      <c r="E188" s="2" t="s">
        <v>89</v>
      </c>
      <c r="F188" s="2" t="str">
        <f>VLOOKUP(PopAgeSexRegion[[#This Row],[VARIABLE]],MapSexAge[],2,FALSE)</f>
        <v>Female</v>
      </c>
      <c r="G188" s="2" t="str">
        <f>VLOOKUP(PopAgeSexRegion[[#This Row],[VARIABLE]],MapSexAge[],3,FALSE)</f>
        <v>85-89</v>
      </c>
      <c r="H188" s="2">
        <f ca="1">SUMIFS(INDIRECT(_xlfn.CONCAT("SSPMDER[",PopAgeSexRegion[[#This Row],[Sex]],"]")),SSPMDER[age],PopAgeSexRegion[[#This Row],[Age]])</f>
        <v>1800</v>
      </c>
      <c r="I188" s="2" t="s">
        <v>71</v>
      </c>
      <c r="J188" s="2">
        <v>1.49802999979497</v>
      </c>
      <c r="K188" s="2">
        <v>1.87539303883749</v>
      </c>
      <c r="L188" s="2">
        <v>2.1960160805684401</v>
      </c>
      <c r="M188" s="2">
        <v>2.6301119275857898</v>
      </c>
      <c r="N188" s="2">
        <v>3.1891375872803298</v>
      </c>
      <c r="O188" s="2">
        <v>4.0987922298269899</v>
      </c>
      <c r="P188" s="2">
        <v>5.4995186002918199</v>
      </c>
      <c r="Q188" s="2">
        <v>6.8892037612121904</v>
      </c>
      <c r="R188" s="2">
        <v>8.5613058600188197</v>
      </c>
      <c r="S188" s="2">
        <f ca="1">PopAgeSexRegion[[#This Row],[2010]]*PopAgeSexRegion[[#This Row],[MDER]]</f>
        <v>2696.4539996309459</v>
      </c>
      <c r="T188" s="2">
        <f ca="1">PopAgeSexRegion[[#This Row],[2015]]*PopAgeSexRegion[[#This Row],[MDER]]</f>
        <v>3375.7074699074819</v>
      </c>
      <c r="U188" s="2">
        <f ca="1">PopAgeSexRegion[[#This Row],[2020]]*PopAgeSexRegion[[#This Row],[MDER]]</f>
        <v>3952.8289450231923</v>
      </c>
      <c r="V188" s="2">
        <f ca="1">PopAgeSexRegion[[#This Row],[2025]]*PopAgeSexRegion[[#This Row],[MDER]]</f>
        <v>4734.201469654422</v>
      </c>
      <c r="W188" s="2">
        <f ca="1">PopAgeSexRegion[[#This Row],[2030]]*PopAgeSexRegion[[#This Row],[MDER]]</f>
        <v>5740.4476571045934</v>
      </c>
      <c r="X188" s="2">
        <f ca="1">PopAgeSexRegion[[#This Row],[2035]]*PopAgeSexRegion[[#This Row],[MDER]]</f>
        <v>7377.826013688582</v>
      </c>
      <c r="Y188" s="2">
        <f ca="1">PopAgeSexRegion[[#This Row],[2040]]*PopAgeSexRegion[[#This Row],[MDER]]</f>
        <v>9899.1334805252754</v>
      </c>
      <c r="Z188" s="2">
        <f ca="1">PopAgeSexRegion[[#This Row],[2045]]*PopAgeSexRegion[[#This Row],[MDER]]</f>
        <v>12400.566770181942</v>
      </c>
      <c r="AA188" s="2">
        <f ca="1">PopAgeSexRegion[[#This Row],[2050]]*PopAgeSexRegion[[#This Row],[MDER]]</f>
        <v>15410.350548033875</v>
      </c>
    </row>
    <row r="189" spans="1:27" x14ac:dyDescent="0.2">
      <c r="A189" s="2" t="s">
        <v>67</v>
      </c>
      <c r="B189" s="2" t="s">
        <v>68</v>
      </c>
      <c r="C189" s="2" t="s">
        <v>116</v>
      </c>
      <c r="D189" s="2" t="str">
        <f>VLOOKUP(PopAgeSexRegion[[#This Row],[REGION]],MapRegion[],2,FALSE)</f>
        <v>LAM</v>
      </c>
      <c r="E189" s="2" t="s">
        <v>90</v>
      </c>
      <c r="F189" s="2" t="str">
        <f>VLOOKUP(PopAgeSexRegion[[#This Row],[VARIABLE]],MapSexAge[],2,FALSE)</f>
        <v>Female</v>
      </c>
      <c r="G189" s="2" t="str">
        <f>VLOOKUP(PopAgeSexRegion[[#This Row],[VARIABLE]],MapSexAge[],3,FALSE)</f>
        <v>90-94</v>
      </c>
      <c r="H189" s="2">
        <f ca="1">SUMIFS(INDIRECT(_xlfn.CONCAT("SSPMDER[",PopAgeSexRegion[[#This Row],[Sex]],"]")),SSPMDER[age],PopAgeSexRegion[[#This Row],[Age]])</f>
        <v>1800</v>
      </c>
      <c r="I189" s="2" t="s">
        <v>71</v>
      </c>
      <c r="J189" s="2">
        <v>0.58313699991013801</v>
      </c>
      <c r="K189" s="2">
        <v>0.79087002019559205</v>
      </c>
      <c r="L189" s="2">
        <v>1.02493236864555</v>
      </c>
      <c r="M189" s="2">
        <v>1.2394828060193901</v>
      </c>
      <c r="N189" s="2">
        <v>1.5357512777153399</v>
      </c>
      <c r="O189" s="2">
        <v>1.9243127950649499</v>
      </c>
      <c r="P189" s="2">
        <v>2.5513669118681399</v>
      </c>
      <c r="Q189" s="2">
        <v>3.5344726258357402</v>
      </c>
      <c r="R189" s="2">
        <v>4.5535825094178897</v>
      </c>
      <c r="S189" s="2">
        <f ca="1">PopAgeSexRegion[[#This Row],[2010]]*PopAgeSexRegion[[#This Row],[MDER]]</f>
        <v>1049.6465998382484</v>
      </c>
      <c r="T189" s="2">
        <f ca="1">PopAgeSexRegion[[#This Row],[2015]]*PopAgeSexRegion[[#This Row],[MDER]]</f>
        <v>1423.5660363520658</v>
      </c>
      <c r="U189" s="2">
        <f ca="1">PopAgeSexRegion[[#This Row],[2020]]*PopAgeSexRegion[[#This Row],[MDER]]</f>
        <v>1844.87826356199</v>
      </c>
      <c r="V189" s="2">
        <f ca="1">PopAgeSexRegion[[#This Row],[2025]]*PopAgeSexRegion[[#This Row],[MDER]]</f>
        <v>2231.0690508349021</v>
      </c>
      <c r="W189" s="2">
        <f ca="1">PopAgeSexRegion[[#This Row],[2030]]*PopAgeSexRegion[[#This Row],[MDER]]</f>
        <v>2764.3522998876119</v>
      </c>
      <c r="X189" s="2">
        <f ca="1">PopAgeSexRegion[[#This Row],[2035]]*PopAgeSexRegion[[#This Row],[MDER]]</f>
        <v>3463.76303111691</v>
      </c>
      <c r="Y189" s="2">
        <f ca="1">PopAgeSexRegion[[#This Row],[2040]]*PopAgeSexRegion[[#This Row],[MDER]]</f>
        <v>4592.4604413626521</v>
      </c>
      <c r="Z189" s="2">
        <f ca="1">PopAgeSexRegion[[#This Row],[2045]]*PopAgeSexRegion[[#This Row],[MDER]]</f>
        <v>6362.0507265043325</v>
      </c>
      <c r="AA189" s="2">
        <f ca="1">PopAgeSexRegion[[#This Row],[2050]]*PopAgeSexRegion[[#This Row],[MDER]]</f>
        <v>8196.4485169522013</v>
      </c>
    </row>
    <row r="190" spans="1:27" x14ac:dyDescent="0.2">
      <c r="A190" s="2" t="s">
        <v>67</v>
      </c>
      <c r="B190" s="2" t="s">
        <v>68</v>
      </c>
      <c r="C190" s="2" t="s">
        <v>116</v>
      </c>
      <c r="D190" s="2" t="str">
        <f>VLOOKUP(PopAgeSexRegion[[#This Row],[REGION]],MapRegion[],2,FALSE)</f>
        <v>LAM</v>
      </c>
      <c r="E190" s="2" t="s">
        <v>91</v>
      </c>
      <c r="F190" s="2" t="str">
        <f>VLOOKUP(PopAgeSexRegion[[#This Row],[VARIABLE]],MapSexAge[],2,FALSE)</f>
        <v>Female</v>
      </c>
      <c r="G190" s="2" t="str">
        <f>VLOOKUP(PopAgeSexRegion[[#This Row],[VARIABLE]],MapSexAge[],3,FALSE)</f>
        <v>95-99</v>
      </c>
      <c r="H190" s="2">
        <f ca="1">SUMIFS(INDIRECT(_xlfn.CONCAT("SSPMDER[",PopAgeSexRegion[[#This Row],[Sex]],"]")),SSPMDER[age],PopAgeSexRegion[[#This Row],[Age]])</f>
        <v>1800</v>
      </c>
      <c r="I190" s="2" t="s">
        <v>71</v>
      </c>
      <c r="J190" s="2">
        <v>0.164993999977738</v>
      </c>
      <c r="K190" s="2">
        <v>0.226073334802665</v>
      </c>
      <c r="L190" s="2">
        <v>0.32034089828632001</v>
      </c>
      <c r="M190" s="2">
        <v>0.43280607912511898</v>
      </c>
      <c r="N190" s="2">
        <v>0.54516773028497201</v>
      </c>
      <c r="O190" s="2">
        <v>0.70404649336375902</v>
      </c>
      <c r="P190" s="2">
        <v>0.91493347484516496</v>
      </c>
      <c r="Q190" s="2">
        <v>1.2617660487156599</v>
      </c>
      <c r="R190" s="2">
        <v>1.80807923525598</v>
      </c>
      <c r="S190" s="2">
        <f ca="1">PopAgeSexRegion[[#This Row],[2010]]*PopAgeSexRegion[[#This Row],[MDER]]</f>
        <v>296.98919995992838</v>
      </c>
      <c r="T190" s="2">
        <f ca="1">PopAgeSexRegion[[#This Row],[2015]]*PopAgeSexRegion[[#This Row],[MDER]]</f>
        <v>406.93200264479702</v>
      </c>
      <c r="U190" s="2">
        <f ca="1">PopAgeSexRegion[[#This Row],[2020]]*PopAgeSexRegion[[#This Row],[MDER]]</f>
        <v>576.61361691537604</v>
      </c>
      <c r="V190" s="2">
        <f ca="1">PopAgeSexRegion[[#This Row],[2025]]*PopAgeSexRegion[[#This Row],[MDER]]</f>
        <v>779.0509424252142</v>
      </c>
      <c r="W190" s="2">
        <f ca="1">PopAgeSexRegion[[#This Row],[2030]]*PopAgeSexRegion[[#This Row],[MDER]]</f>
        <v>981.30191451294957</v>
      </c>
      <c r="X190" s="2">
        <f ca="1">PopAgeSexRegion[[#This Row],[2035]]*PopAgeSexRegion[[#This Row],[MDER]]</f>
        <v>1267.2836880547663</v>
      </c>
      <c r="Y190" s="2">
        <f ca="1">PopAgeSexRegion[[#This Row],[2040]]*PopAgeSexRegion[[#This Row],[MDER]]</f>
        <v>1646.880254721297</v>
      </c>
      <c r="Z190" s="2">
        <f ca="1">PopAgeSexRegion[[#This Row],[2045]]*PopAgeSexRegion[[#This Row],[MDER]]</f>
        <v>2271.1788876881878</v>
      </c>
      <c r="AA190" s="2">
        <f ca="1">PopAgeSexRegion[[#This Row],[2050]]*PopAgeSexRegion[[#This Row],[MDER]]</f>
        <v>3254.5426234607639</v>
      </c>
    </row>
    <row r="191" spans="1:27" x14ac:dyDescent="0.2">
      <c r="A191" s="2" t="s">
        <v>67</v>
      </c>
      <c r="B191" s="2" t="s">
        <v>68</v>
      </c>
      <c r="C191" s="2" t="s">
        <v>116</v>
      </c>
      <c r="D191" s="2" t="str">
        <f>VLOOKUP(PopAgeSexRegion[[#This Row],[REGION]],MapRegion[],2,FALSE)</f>
        <v>LAM</v>
      </c>
      <c r="E191" s="2" t="s">
        <v>92</v>
      </c>
      <c r="F191" s="2" t="str">
        <f>VLOOKUP(PopAgeSexRegion[[#This Row],[VARIABLE]],MapSexAge[],2,FALSE)</f>
        <v>Male</v>
      </c>
      <c r="G191" s="2" t="str">
        <f>VLOOKUP(PopAgeSexRegion[[#This Row],[VARIABLE]],MapSexAge[],3,FALSE)</f>
        <v>0-4</v>
      </c>
      <c r="H191" s="2">
        <f ca="1">SUMIFS(INDIRECT(_xlfn.CONCAT("SSPMDER[",PopAgeSexRegion[[#This Row],[Sex]],"]")),SSPMDER[age],PopAgeSexRegion[[#This Row],[Age]])</f>
        <v>1040</v>
      </c>
      <c r="I191" s="2" t="s">
        <v>71</v>
      </c>
      <c r="J191" s="2">
        <v>27.315275</v>
      </c>
      <c r="K191" s="2">
        <v>26.765874022962301</v>
      </c>
      <c r="L191" s="2">
        <v>26.433870069222198</v>
      </c>
      <c r="M191" s="2">
        <v>25.828627084331401</v>
      </c>
      <c r="N191" s="2">
        <v>24.901386087835402</v>
      </c>
      <c r="O191" s="2">
        <v>23.893050437578001</v>
      </c>
      <c r="P191" s="2">
        <v>22.979172070838999</v>
      </c>
      <c r="Q191" s="2">
        <v>22.064681170356</v>
      </c>
      <c r="R191" s="2">
        <v>21.0723997845467</v>
      </c>
      <c r="S191" s="2">
        <f ca="1">PopAgeSexRegion[[#This Row],[2010]]*PopAgeSexRegion[[#This Row],[MDER]]</f>
        <v>28407.885999999999</v>
      </c>
      <c r="T191" s="2">
        <f ca="1">PopAgeSexRegion[[#This Row],[2015]]*PopAgeSexRegion[[#This Row],[MDER]]</f>
        <v>27836.508983880794</v>
      </c>
      <c r="U191" s="2">
        <f ca="1">PopAgeSexRegion[[#This Row],[2020]]*PopAgeSexRegion[[#This Row],[MDER]]</f>
        <v>27491.224871991086</v>
      </c>
      <c r="V191" s="2">
        <f ca="1">PopAgeSexRegion[[#This Row],[2025]]*PopAgeSexRegion[[#This Row],[MDER]]</f>
        <v>26861.772167704657</v>
      </c>
      <c r="W191" s="2">
        <f ca="1">PopAgeSexRegion[[#This Row],[2030]]*PopAgeSexRegion[[#This Row],[MDER]]</f>
        <v>25897.441531348817</v>
      </c>
      <c r="X191" s="2">
        <f ca="1">PopAgeSexRegion[[#This Row],[2035]]*PopAgeSexRegion[[#This Row],[MDER]]</f>
        <v>24848.772455081122</v>
      </c>
      <c r="Y191" s="2">
        <f ca="1">PopAgeSexRegion[[#This Row],[2040]]*PopAgeSexRegion[[#This Row],[MDER]]</f>
        <v>23898.338953672559</v>
      </c>
      <c r="Z191" s="2">
        <f ca="1">PopAgeSexRegion[[#This Row],[2045]]*PopAgeSexRegion[[#This Row],[MDER]]</f>
        <v>22947.268417170239</v>
      </c>
      <c r="AA191" s="2">
        <f ca="1">PopAgeSexRegion[[#This Row],[2050]]*PopAgeSexRegion[[#This Row],[MDER]]</f>
        <v>21915.295775928567</v>
      </c>
    </row>
    <row r="192" spans="1:27" x14ac:dyDescent="0.2">
      <c r="A192" s="2" t="s">
        <v>67</v>
      </c>
      <c r="B192" s="2" t="s">
        <v>68</v>
      </c>
      <c r="C192" s="2" t="s">
        <v>116</v>
      </c>
      <c r="D192" s="2" t="str">
        <f>VLOOKUP(PopAgeSexRegion[[#This Row],[REGION]],MapRegion[],2,FALSE)</f>
        <v>LAM</v>
      </c>
      <c r="E192" s="2" t="s">
        <v>93</v>
      </c>
      <c r="F192" s="2" t="str">
        <f>VLOOKUP(PopAgeSexRegion[[#This Row],[VARIABLE]],MapSexAge[],2,FALSE)</f>
        <v>Male</v>
      </c>
      <c r="G192" s="2" t="str">
        <f>VLOOKUP(PopAgeSexRegion[[#This Row],[VARIABLE]],MapSexAge[],3,FALSE)</f>
        <v>10-14</v>
      </c>
      <c r="H192" s="2">
        <f ca="1">SUMIFS(INDIRECT(_xlfn.CONCAT("SSPMDER[",PopAgeSexRegion[[#This Row],[Sex]],"]")),SSPMDER[age],PopAgeSexRegion[[#This Row],[Age]])</f>
        <v>2120</v>
      </c>
      <c r="I192" s="2" t="s">
        <v>71</v>
      </c>
      <c r="J192" s="2">
        <v>27.855712</v>
      </c>
      <c r="K192" s="2">
        <v>27.9197392125972</v>
      </c>
      <c r="L192" s="2">
        <v>26.770478855194899</v>
      </c>
      <c r="M192" s="2">
        <v>26.261958463803701</v>
      </c>
      <c r="N192" s="2">
        <v>25.957206272828401</v>
      </c>
      <c r="O192" s="2">
        <v>25.379926478669901</v>
      </c>
      <c r="P192" s="2">
        <v>24.483691739845298</v>
      </c>
      <c r="Q192" s="2">
        <v>23.5069097515902</v>
      </c>
      <c r="R192" s="2">
        <v>22.623452362568202</v>
      </c>
      <c r="S192" s="2">
        <f ca="1">PopAgeSexRegion[[#This Row],[2010]]*PopAgeSexRegion[[#This Row],[MDER]]</f>
        <v>59054.10944</v>
      </c>
      <c r="T192" s="2">
        <f ca="1">PopAgeSexRegion[[#This Row],[2015]]*PopAgeSexRegion[[#This Row],[MDER]]</f>
        <v>59189.847130706061</v>
      </c>
      <c r="U192" s="2">
        <f ca="1">PopAgeSexRegion[[#This Row],[2020]]*PopAgeSexRegion[[#This Row],[MDER]]</f>
        <v>56753.415173013185</v>
      </c>
      <c r="V192" s="2">
        <f ca="1">PopAgeSexRegion[[#This Row],[2025]]*PopAgeSexRegion[[#This Row],[MDER]]</f>
        <v>55675.35194326385</v>
      </c>
      <c r="W192" s="2">
        <f ca="1">PopAgeSexRegion[[#This Row],[2030]]*PopAgeSexRegion[[#This Row],[MDER]]</f>
        <v>55029.277298396213</v>
      </c>
      <c r="X192" s="2">
        <f ca="1">PopAgeSexRegion[[#This Row],[2035]]*PopAgeSexRegion[[#This Row],[MDER]]</f>
        <v>53805.444134780191</v>
      </c>
      <c r="Y192" s="2">
        <f ca="1">PopAgeSexRegion[[#This Row],[2040]]*PopAgeSexRegion[[#This Row],[MDER]]</f>
        <v>51905.426488472032</v>
      </c>
      <c r="Z192" s="2">
        <f ca="1">PopAgeSexRegion[[#This Row],[2045]]*PopAgeSexRegion[[#This Row],[MDER]]</f>
        <v>49834.648673371223</v>
      </c>
      <c r="AA192" s="2">
        <f ca="1">PopAgeSexRegion[[#This Row],[2050]]*PopAgeSexRegion[[#This Row],[MDER]]</f>
        <v>47961.719008644584</v>
      </c>
    </row>
    <row r="193" spans="1:27" x14ac:dyDescent="0.2">
      <c r="A193" s="2" t="s">
        <v>67</v>
      </c>
      <c r="B193" s="2" t="s">
        <v>68</v>
      </c>
      <c r="C193" s="2" t="s">
        <v>116</v>
      </c>
      <c r="D193" s="2" t="str">
        <f>VLOOKUP(PopAgeSexRegion[[#This Row],[REGION]],MapRegion[],2,FALSE)</f>
        <v>LAM</v>
      </c>
      <c r="E193" s="2" t="s">
        <v>94</v>
      </c>
      <c r="F193" s="2" t="str">
        <f>VLOOKUP(PopAgeSexRegion[[#This Row],[VARIABLE]],MapSexAge[],2,FALSE)</f>
        <v>Male</v>
      </c>
      <c r="G193" s="2" t="str">
        <f>VLOOKUP(PopAgeSexRegion[[#This Row],[VARIABLE]],MapSexAge[],3,FALSE)</f>
        <v>100p</v>
      </c>
      <c r="H193" s="2">
        <f ca="1">SUMIFS(INDIRECT(_xlfn.CONCAT("SSPMDER[",PopAgeSexRegion[[#This Row],[Sex]],"]")),SSPMDER[age],PopAgeSexRegion[[#This Row],[Age]])</f>
        <v>2200</v>
      </c>
      <c r="I193" s="2" t="s">
        <v>71</v>
      </c>
      <c r="J193" s="2">
        <v>1.3828000000026999E-2</v>
      </c>
      <c r="K193" s="2">
        <v>2.2508677179510599E-2</v>
      </c>
      <c r="L193" s="2">
        <v>3.3118300809790599E-2</v>
      </c>
      <c r="M193" s="2">
        <v>4.9315422905839297E-2</v>
      </c>
      <c r="N193" s="2">
        <v>7.0959445534151205E-2</v>
      </c>
      <c r="O193" s="2">
        <v>9.5040587071387905E-2</v>
      </c>
      <c r="P193" s="2">
        <v>0.13296480750866099</v>
      </c>
      <c r="Q193" s="2">
        <v>0.183191225371266</v>
      </c>
      <c r="R193" s="2">
        <v>0.26550467821386903</v>
      </c>
      <c r="S193" s="2">
        <f ca="1">PopAgeSexRegion[[#This Row],[2010]]*PopAgeSexRegion[[#This Row],[MDER]]</f>
        <v>30.421600000059399</v>
      </c>
      <c r="T193" s="2">
        <f ca="1">PopAgeSexRegion[[#This Row],[2015]]*PopAgeSexRegion[[#This Row],[MDER]]</f>
        <v>49.519089794923318</v>
      </c>
      <c r="U193" s="2">
        <f ca="1">PopAgeSexRegion[[#This Row],[2020]]*PopAgeSexRegion[[#This Row],[MDER]]</f>
        <v>72.860261781539322</v>
      </c>
      <c r="V193" s="2">
        <f ca="1">PopAgeSexRegion[[#This Row],[2025]]*PopAgeSexRegion[[#This Row],[MDER]]</f>
        <v>108.49393039284645</v>
      </c>
      <c r="W193" s="2">
        <f ca="1">PopAgeSexRegion[[#This Row],[2030]]*PopAgeSexRegion[[#This Row],[MDER]]</f>
        <v>156.11078017513265</v>
      </c>
      <c r="X193" s="2">
        <f ca="1">PopAgeSexRegion[[#This Row],[2035]]*PopAgeSexRegion[[#This Row],[MDER]]</f>
        <v>209.0892915570534</v>
      </c>
      <c r="Y193" s="2">
        <f ca="1">PopAgeSexRegion[[#This Row],[2040]]*PopAgeSexRegion[[#This Row],[MDER]]</f>
        <v>292.52257651905421</v>
      </c>
      <c r="Z193" s="2">
        <f ca="1">PopAgeSexRegion[[#This Row],[2045]]*PopAgeSexRegion[[#This Row],[MDER]]</f>
        <v>403.02069581678523</v>
      </c>
      <c r="AA193" s="2">
        <f ca="1">PopAgeSexRegion[[#This Row],[2050]]*PopAgeSexRegion[[#This Row],[MDER]]</f>
        <v>584.11029207051183</v>
      </c>
    </row>
    <row r="194" spans="1:27" x14ac:dyDescent="0.2">
      <c r="A194" s="2" t="s">
        <v>67</v>
      </c>
      <c r="B194" s="2" t="s">
        <v>68</v>
      </c>
      <c r="C194" s="2" t="s">
        <v>116</v>
      </c>
      <c r="D194" s="2" t="str">
        <f>VLOOKUP(PopAgeSexRegion[[#This Row],[REGION]],MapRegion[],2,FALSE)</f>
        <v>LAM</v>
      </c>
      <c r="E194" s="2" t="s">
        <v>95</v>
      </c>
      <c r="F194" s="2" t="str">
        <f>VLOOKUP(PopAgeSexRegion[[#This Row],[VARIABLE]],MapSexAge[],2,FALSE)</f>
        <v>Male</v>
      </c>
      <c r="G194" s="2" t="str">
        <f>VLOOKUP(PopAgeSexRegion[[#This Row],[VARIABLE]],MapSexAge[],3,FALSE)</f>
        <v>15-19</v>
      </c>
      <c r="H194" s="2">
        <f ca="1">SUMIFS(INDIRECT(_xlfn.CONCAT("SSPMDER[",PopAgeSexRegion[[#This Row],[Sex]],"]")),SSPMDER[age],PopAgeSexRegion[[#This Row],[Age]])</f>
        <v>2760</v>
      </c>
      <c r="I194" s="2" t="s">
        <v>71</v>
      </c>
      <c r="J194" s="2">
        <v>27.199918999997301</v>
      </c>
      <c r="K194" s="2">
        <v>27.6491323422633</v>
      </c>
      <c r="L194" s="2">
        <v>27.723668787713802</v>
      </c>
      <c r="M194" s="2">
        <v>26.592753667030902</v>
      </c>
      <c r="N194" s="2">
        <v>26.09723947266</v>
      </c>
      <c r="O194" s="2">
        <v>25.802421472533101</v>
      </c>
      <c r="P194" s="2">
        <v>25.23559290155</v>
      </c>
      <c r="Q194" s="2">
        <v>24.3508257691505</v>
      </c>
      <c r="R194" s="2">
        <v>23.385396522939999</v>
      </c>
      <c r="S194" s="2">
        <f ca="1">PopAgeSexRegion[[#This Row],[2010]]*PopAgeSexRegion[[#This Row],[MDER]]</f>
        <v>75071.776439992551</v>
      </c>
      <c r="T194" s="2">
        <f ca="1">PopAgeSexRegion[[#This Row],[2015]]*PopAgeSexRegion[[#This Row],[MDER]]</f>
        <v>76311.605264646714</v>
      </c>
      <c r="U194" s="2">
        <f ca="1">PopAgeSexRegion[[#This Row],[2020]]*PopAgeSexRegion[[#This Row],[MDER]]</f>
        <v>76517.325854090086</v>
      </c>
      <c r="V194" s="2">
        <f ca="1">PopAgeSexRegion[[#This Row],[2025]]*PopAgeSexRegion[[#This Row],[MDER]]</f>
        <v>73396.000121005287</v>
      </c>
      <c r="W194" s="2">
        <f ca="1">PopAgeSexRegion[[#This Row],[2030]]*PopAgeSexRegion[[#This Row],[MDER]]</f>
        <v>72028.380944541597</v>
      </c>
      <c r="X194" s="2">
        <f ca="1">PopAgeSexRegion[[#This Row],[2035]]*PopAgeSexRegion[[#This Row],[MDER]]</f>
        <v>71214.683264191364</v>
      </c>
      <c r="Y194" s="2">
        <f ca="1">PopAgeSexRegion[[#This Row],[2040]]*PopAgeSexRegion[[#This Row],[MDER]]</f>
        <v>69650.236408277997</v>
      </c>
      <c r="Z194" s="2">
        <f ca="1">PopAgeSexRegion[[#This Row],[2045]]*PopAgeSexRegion[[#This Row],[MDER]]</f>
        <v>67208.279122855383</v>
      </c>
      <c r="AA194" s="2">
        <f ca="1">PopAgeSexRegion[[#This Row],[2050]]*PopAgeSexRegion[[#This Row],[MDER]]</f>
        <v>64543.694403314395</v>
      </c>
    </row>
    <row r="195" spans="1:27" x14ac:dyDescent="0.2">
      <c r="A195" s="2" t="s">
        <v>67</v>
      </c>
      <c r="B195" s="2" t="s">
        <v>68</v>
      </c>
      <c r="C195" s="2" t="s">
        <v>116</v>
      </c>
      <c r="D195" s="2" t="str">
        <f>VLOOKUP(PopAgeSexRegion[[#This Row],[REGION]],MapRegion[],2,FALSE)</f>
        <v>LAM</v>
      </c>
      <c r="E195" s="2" t="s">
        <v>96</v>
      </c>
      <c r="F195" s="2" t="str">
        <f>VLOOKUP(PopAgeSexRegion[[#This Row],[VARIABLE]],MapSexAge[],2,FALSE)</f>
        <v>Male</v>
      </c>
      <c r="G195" s="2" t="str">
        <f>VLOOKUP(PopAgeSexRegion[[#This Row],[VARIABLE]],MapSexAge[],3,FALSE)</f>
        <v>20-24</v>
      </c>
      <c r="H195" s="2">
        <f ca="1">SUMIFS(INDIRECT(_xlfn.CONCAT("SSPMDER[",PopAgeSexRegion[[#This Row],[Sex]],"]")),SSPMDER[age],PopAgeSexRegion[[#This Row],[Age]])</f>
        <v>2800</v>
      </c>
      <c r="I195" s="2" t="s">
        <v>71</v>
      </c>
      <c r="J195" s="2">
        <v>25.934585000009701</v>
      </c>
      <c r="K195" s="2">
        <v>26.89867088075</v>
      </c>
      <c r="L195" s="2">
        <v>27.356195874379701</v>
      </c>
      <c r="M195" s="2">
        <v>27.4475038067208</v>
      </c>
      <c r="N195" s="2">
        <v>26.342901248984202</v>
      </c>
      <c r="O195" s="2">
        <v>25.866351990872801</v>
      </c>
      <c r="P195" s="2">
        <v>25.586689780301899</v>
      </c>
      <c r="Q195" s="2">
        <v>25.0355723278333</v>
      </c>
      <c r="R195" s="2">
        <v>24.167394924081201</v>
      </c>
      <c r="S195" s="2">
        <f ca="1">PopAgeSexRegion[[#This Row],[2010]]*PopAgeSexRegion[[#This Row],[MDER]]</f>
        <v>72616.838000027157</v>
      </c>
      <c r="T195" s="2">
        <f ca="1">PopAgeSexRegion[[#This Row],[2015]]*PopAgeSexRegion[[#This Row],[MDER]]</f>
        <v>75316.278466100004</v>
      </c>
      <c r="U195" s="2">
        <f ca="1">PopAgeSexRegion[[#This Row],[2020]]*PopAgeSexRegion[[#This Row],[MDER]]</f>
        <v>76597.348448263161</v>
      </c>
      <c r="V195" s="2">
        <f ca="1">PopAgeSexRegion[[#This Row],[2025]]*PopAgeSexRegion[[#This Row],[MDER]]</f>
        <v>76853.010658818239</v>
      </c>
      <c r="W195" s="2">
        <f ca="1">PopAgeSexRegion[[#This Row],[2030]]*PopAgeSexRegion[[#This Row],[MDER]]</f>
        <v>73760.123497155771</v>
      </c>
      <c r="X195" s="2">
        <f ca="1">PopAgeSexRegion[[#This Row],[2035]]*PopAgeSexRegion[[#This Row],[MDER]]</f>
        <v>72425.785574443842</v>
      </c>
      <c r="Y195" s="2">
        <f ca="1">PopAgeSexRegion[[#This Row],[2040]]*PopAgeSexRegion[[#This Row],[MDER]]</f>
        <v>71642.73138484532</v>
      </c>
      <c r="Z195" s="2">
        <f ca="1">PopAgeSexRegion[[#This Row],[2045]]*PopAgeSexRegion[[#This Row],[MDER]]</f>
        <v>70099.602517933236</v>
      </c>
      <c r="AA195" s="2">
        <f ca="1">PopAgeSexRegion[[#This Row],[2050]]*PopAgeSexRegion[[#This Row],[MDER]]</f>
        <v>67668.70578742736</v>
      </c>
    </row>
    <row r="196" spans="1:27" x14ac:dyDescent="0.2">
      <c r="A196" s="2" t="s">
        <v>67</v>
      </c>
      <c r="B196" s="2" t="s">
        <v>68</v>
      </c>
      <c r="C196" s="2" t="s">
        <v>116</v>
      </c>
      <c r="D196" s="2" t="str">
        <f>VLOOKUP(PopAgeSexRegion[[#This Row],[REGION]],MapRegion[],2,FALSE)</f>
        <v>LAM</v>
      </c>
      <c r="E196" s="2" t="s">
        <v>97</v>
      </c>
      <c r="F196" s="2" t="str">
        <f>VLOOKUP(PopAgeSexRegion[[#This Row],[VARIABLE]],MapSexAge[],2,FALSE)</f>
        <v>Male</v>
      </c>
      <c r="G196" s="2" t="str">
        <f>VLOOKUP(PopAgeSexRegion[[#This Row],[VARIABLE]],MapSexAge[],3,FALSE)</f>
        <v>25-29</v>
      </c>
      <c r="H196" s="2">
        <f ca="1">SUMIFS(INDIRECT(_xlfn.CONCAT("SSPMDER[",PopAgeSexRegion[[#This Row],[Sex]],"]")),SSPMDER[age],PopAgeSexRegion[[#This Row],[Age]])</f>
        <v>2640</v>
      </c>
      <c r="I196" s="2" t="s">
        <v>71</v>
      </c>
      <c r="J196" s="2">
        <v>24.462815000141699</v>
      </c>
      <c r="K196" s="2">
        <v>25.224204495545099</v>
      </c>
      <c r="L196" s="2">
        <v>26.164438648294301</v>
      </c>
      <c r="M196" s="2">
        <v>26.623654234897899</v>
      </c>
      <c r="N196" s="2">
        <v>26.747838304459599</v>
      </c>
      <c r="O196" s="2">
        <v>25.6930696630121</v>
      </c>
      <c r="P196" s="2">
        <v>25.255351540588499</v>
      </c>
      <c r="Q196" s="2">
        <v>25.002637018360701</v>
      </c>
      <c r="R196" s="2">
        <v>24.480113972183101</v>
      </c>
      <c r="S196" s="2">
        <f ca="1">PopAgeSexRegion[[#This Row],[2010]]*PopAgeSexRegion[[#This Row],[MDER]]</f>
        <v>64581.831600374084</v>
      </c>
      <c r="T196" s="2">
        <f ca="1">PopAgeSexRegion[[#This Row],[2015]]*PopAgeSexRegion[[#This Row],[MDER]]</f>
        <v>66591.899868239067</v>
      </c>
      <c r="U196" s="2">
        <f ca="1">PopAgeSexRegion[[#This Row],[2020]]*PopAgeSexRegion[[#This Row],[MDER]]</f>
        <v>69074.118031496953</v>
      </c>
      <c r="V196" s="2">
        <f ca="1">PopAgeSexRegion[[#This Row],[2025]]*PopAgeSexRegion[[#This Row],[MDER]]</f>
        <v>70286.447180130446</v>
      </c>
      <c r="W196" s="2">
        <f ca="1">PopAgeSexRegion[[#This Row],[2030]]*PopAgeSexRegion[[#This Row],[MDER]]</f>
        <v>70614.293123773343</v>
      </c>
      <c r="X196" s="2">
        <f ca="1">PopAgeSexRegion[[#This Row],[2035]]*PopAgeSexRegion[[#This Row],[MDER]]</f>
        <v>67829.703910351949</v>
      </c>
      <c r="Y196" s="2">
        <f ca="1">PopAgeSexRegion[[#This Row],[2040]]*PopAgeSexRegion[[#This Row],[MDER]]</f>
        <v>66674.128067153637</v>
      </c>
      <c r="Z196" s="2">
        <f ca="1">PopAgeSexRegion[[#This Row],[2045]]*PopAgeSexRegion[[#This Row],[MDER]]</f>
        <v>66006.961728472248</v>
      </c>
      <c r="AA196" s="2">
        <f ca="1">PopAgeSexRegion[[#This Row],[2050]]*PopAgeSexRegion[[#This Row],[MDER]]</f>
        <v>64627.500886563386</v>
      </c>
    </row>
    <row r="197" spans="1:27" x14ac:dyDescent="0.2">
      <c r="A197" s="2" t="s">
        <v>67</v>
      </c>
      <c r="B197" s="2" t="s">
        <v>68</v>
      </c>
      <c r="C197" s="2" t="s">
        <v>116</v>
      </c>
      <c r="D197" s="2" t="str">
        <f>VLOOKUP(PopAgeSexRegion[[#This Row],[REGION]],MapRegion[],2,FALSE)</f>
        <v>LAM</v>
      </c>
      <c r="E197" s="2" t="s">
        <v>98</v>
      </c>
      <c r="F197" s="2" t="str">
        <f>VLOOKUP(PopAgeSexRegion[[#This Row],[VARIABLE]],MapSexAge[],2,FALSE)</f>
        <v>Male</v>
      </c>
      <c r="G197" s="2" t="str">
        <f>VLOOKUP(PopAgeSexRegion[[#This Row],[VARIABLE]],MapSexAge[],3,FALSE)</f>
        <v>30-34</v>
      </c>
      <c r="H197" s="2">
        <f ca="1">SUMIFS(INDIRECT(_xlfn.CONCAT("SSPMDER[",PopAgeSexRegion[[#This Row],[Sex]],"]")),SSPMDER[age],PopAgeSexRegion[[#This Row],[Age]])</f>
        <v>2600</v>
      </c>
      <c r="I197" s="2" t="s">
        <v>71</v>
      </c>
      <c r="J197" s="2">
        <v>22.3037190000164</v>
      </c>
      <c r="K197" s="2">
        <v>23.6051077724225</v>
      </c>
      <c r="L197" s="2">
        <v>24.354651521157201</v>
      </c>
      <c r="M197" s="2">
        <v>25.246060356068799</v>
      </c>
      <c r="N197" s="2">
        <v>25.709014051575998</v>
      </c>
      <c r="O197" s="2">
        <v>25.857001863542099</v>
      </c>
      <c r="P197" s="2">
        <v>24.859056026063602</v>
      </c>
      <c r="Q197" s="2">
        <v>24.461145581322601</v>
      </c>
      <c r="R197" s="2">
        <v>24.237693428977899</v>
      </c>
      <c r="S197" s="2">
        <f ca="1">PopAgeSexRegion[[#This Row],[2010]]*PopAgeSexRegion[[#This Row],[MDER]]</f>
        <v>57989.669400042643</v>
      </c>
      <c r="T197" s="2">
        <f ca="1">PopAgeSexRegion[[#This Row],[2015]]*PopAgeSexRegion[[#This Row],[MDER]]</f>
        <v>61373.2802082985</v>
      </c>
      <c r="U197" s="2">
        <f ca="1">PopAgeSexRegion[[#This Row],[2020]]*PopAgeSexRegion[[#This Row],[MDER]]</f>
        <v>63322.093955008721</v>
      </c>
      <c r="V197" s="2">
        <f ca="1">PopAgeSexRegion[[#This Row],[2025]]*PopAgeSexRegion[[#This Row],[MDER]]</f>
        <v>65639.756925778871</v>
      </c>
      <c r="W197" s="2">
        <f ca="1">PopAgeSexRegion[[#This Row],[2030]]*PopAgeSexRegion[[#This Row],[MDER]]</f>
        <v>66843.436534097593</v>
      </c>
      <c r="X197" s="2">
        <f ca="1">PopAgeSexRegion[[#This Row],[2035]]*PopAgeSexRegion[[#This Row],[MDER]]</f>
        <v>67228.20484520946</v>
      </c>
      <c r="Y197" s="2">
        <f ca="1">PopAgeSexRegion[[#This Row],[2040]]*PopAgeSexRegion[[#This Row],[MDER]]</f>
        <v>64633.545667765364</v>
      </c>
      <c r="Z197" s="2">
        <f ca="1">PopAgeSexRegion[[#This Row],[2045]]*PopAgeSexRegion[[#This Row],[MDER]]</f>
        <v>63598.978511438763</v>
      </c>
      <c r="AA197" s="2">
        <f ca="1">PopAgeSexRegion[[#This Row],[2050]]*PopAgeSexRegion[[#This Row],[MDER]]</f>
        <v>63018.002915342535</v>
      </c>
    </row>
    <row r="198" spans="1:27" x14ac:dyDescent="0.2">
      <c r="A198" s="2" t="s">
        <v>67</v>
      </c>
      <c r="B198" s="2" t="s">
        <v>68</v>
      </c>
      <c r="C198" s="2" t="s">
        <v>116</v>
      </c>
      <c r="D198" s="2" t="str">
        <f>VLOOKUP(PopAgeSexRegion[[#This Row],[REGION]],MapRegion[],2,FALSE)</f>
        <v>LAM</v>
      </c>
      <c r="E198" s="2" t="s">
        <v>99</v>
      </c>
      <c r="F198" s="2" t="str">
        <f>VLOOKUP(PopAgeSexRegion[[#This Row],[VARIABLE]],MapSexAge[],2,FALSE)</f>
        <v>Male</v>
      </c>
      <c r="G198" s="2" t="str">
        <f>VLOOKUP(PopAgeSexRegion[[#This Row],[VARIABLE]],MapSexAge[],3,FALSE)</f>
        <v>35-39</v>
      </c>
      <c r="H198" s="2">
        <f ca="1">SUMIFS(INDIRECT(_xlfn.CONCAT("SSPMDER[",PopAgeSexRegion[[#This Row],[Sex]],"]")),SSPMDER[age],PopAgeSexRegion[[#This Row],[Age]])</f>
        <v>2600</v>
      </c>
      <c r="I198" s="2" t="s">
        <v>71</v>
      </c>
      <c r="J198" s="2">
        <v>20.129806999994798</v>
      </c>
      <c r="K198" s="2">
        <v>21.587915601089001</v>
      </c>
      <c r="L198" s="2">
        <v>22.899239175004901</v>
      </c>
      <c r="M198" s="2">
        <v>23.636428485617198</v>
      </c>
      <c r="N198" s="2">
        <v>24.493930706620802</v>
      </c>
      <c r="O198" s="2">
        <v>24.964858106543002</v>
      </c>
      <c r="P198" s="2">
        <v>25.1341491817915</v>
      </c>
      <c r="Q198" s="2">
        <v>24.184551681644798</v>
      </c>
      <c r="R198" s="2">
        <v>23.820215587263</v>
      </c>
      <c r="S198" s="2">
        <f ca="1">PopAgeSexRegion[[#This Row],[2010]]*PopAgeSexRegion[[#This Row],[MDER]]</f>
        <v>52337.498199986476</v>
      </c>
      <c r="T198" s="2">
        <f ca="1">PopAgeSexRegion[[#This Row],[2015]]*PopAgeSexRegion[[#This Row],[MDER]]</f>
        <v>56128.580562831405</v>
      </c>
      <c r="U198" s="2">
        <f ca="1">PopAgeSexRegion[[#This Row],[2020]]*PopAgeSexRegion[[#This Row],[MDER]]</f>
        <v>59538.021855012739</v>
      </c>
      <c r="V198" s="2">
        <f ca="1">PopAgeSexRegion[[#This Row],[2025]]*PopAgeSexRegion[[#This Row],[MDER]]</f>
        <v>61454.714062604718</v>
      </c>
      <c r="W198" s="2">
        <f ca="1">PopAgeSexRegion[[#This Row],[2030]]*PopAgeSexRegion[[#This Row],[MDER]]</f>
        <v>63684.219837214085</v>
      </c>
      <c r="X198" s="2">
        <f ca="1">PopAgeSexRegion[[#This Row],[2035]]*PopAgeSexRegion[[#This Row],[MDER]]</f>
        <v>64908.631077011807</v>
      </c>
      <c r="Y198" s="2">
        <f ca="1">PopAgeSexRegion[[#This Row],[2040]]*PopAgeSexRegion[[#This Row],[MDER]]</f>
        <v>65348.7878726579</v>
      </c>
      <c r="Z198" s="2">
        <f ca="1">PopAgeSexRegion[[#This Row],[2045]]*PopAgeSexRegion[[#This Row],[MDER]]</f>
        <v>62879.834372276477</v>
      </c>
      <c r="AA198" s="2">
        <f ca="1">PopAgeSexRegion[[#This Row],[2050]]*PopAgeSexRegion[[#This Row],[MDER]]</f>
        <v>61932.560526883797</v>
      </c>
    </row>
    <row r="199" spans="1:27" x14ac:dyDescent="0.2">
      <c r="A199" s="2" t="s">
        <v>67</v>
      </c>
      <c r="B199" s="2" t="s">
        <v>68</v>
      </c>
      <c r="C199" s="2" t="s">
        <v>116</v>
      </c>
      <c r="D199" s="2" t="str">
        <f>VLOOKUP(PopAgeSexRegion[[#This Row],[REGION]],MapRegion[],2,FALSE)</f>
        <v>LAM</v>
      </c>
      <c r="E199" s="2" t="s">
        <v>100</v>
      </c>
      <c r="F199" s="2" t="str">
        <f>VLOOKUP(PopAgeSexRegion[[#This Row],[VARIABLE]],MapSexAge[],2,FALSE)</f>
        <v>Male</v>
      </c>
      <c r="G199" s="2" t="str">
        <f>VLOOKUP(PopAgeSexRegion[[#This Row],[VARIABLE]],MapSexAge[],3,FALSE)</f>
        <v>40-44</v>
      </c>
      <c r="H199" s="2">
        <f ca="1">SUMIFS(INDIRECT(_xlfn.CONCAT("SSPMDER[",PopAgeSexRegion[[#This Row],[Sex]],"]")),SSPMDER[age],PopAgeSexRegion[[#This Row],[Age]])</f>
        <v>2600</v>
      </c>
      <c r="I199" s="2" t="s">
        <v>71</v>
      </c>
      <c r="J199" s="2">
        <v>18.214746999986001</v>
      </c>
      <c r="K199" s="2">
        <v>19.5174024817833</v>
      </c>
      <c r="L199" s="2">
        <v>20.978027728614901</v>
      </c>
      <c r="M199" s="2">
        <v>22.2994464547928</v>
      </c>
      <c r="N199" s="2">
        <v>23.037109636390198</v>
      </c>
      <c r="O199" s="2">
        <v>23.87842312695</v>
      </c>
      <c r="P199" s="2">
        <v>24.3629571073878</v>
      </c>
      <c r="Q199" s="2">
        <v>24.554105511099099</v>
      </c>
      <c r="R199" s="2">
        <v>23.648042562175299</v>
      </c>
      <c r="S199" s="2">
        <f ca="1">PopAgeSexRegion[[#This Row],[2010]]*PopAgeSexRegion[[#This Row],[MDER]]</f>
        <v>47358.342199963605</v>
      </c>
      <c r="T199" s="2">
        <f ca="1">PopAgeSexRegion[[#This Row],[2015]]*PopAgeSexRegion[[#This Row],[MDER]]</f>
        <v>50745.24645263658</v>
      </c>
      <c r="U199" s="2">
        <f ca="1">PopAgeSexRegion[[#This Row],[2020]]*PopAgeSexRegion[[#This Row],[MDER]]</f>
        <v>54542.872094398743</v>
      </c>
      <c r="V199" s="2">
        <f ca="1">PopAgeSexRegion[[#This Row],[2025]]*PopAgeSexRegion[[#This Row],[MDER]]</f>
        <v>57978.560782461282</v>
      </c>
      <c r="W199" s="2">
        <f ca="1">PopAgeSexRegion[[#This Row],[2030]]*PopAgeSexRegion[[#This Row],[MDER]]</f>
        <v>59896.485054614517</v>
      </c>
      <c r="X199" s="2">
        <f ca="1">PopAgeSexRegion[[#This Row],[2035]]*PopAgeSexRegion[[#This Row],[MDER]]</f>
        <v>62083.900130070004</v>
      </c>
      <c r="Y199" s="2">
        <f ca="1">PopAgeSexRegion[[#This Row],[2040]]*PopAgeSexRegion[[#This Row],[MDER]]</f>
        <v>63343.688479208278</v>
      </c>
      <c r="Z199" s="2">
        <f ca="1">PopAgeSexRegion[[#This Row],[2045]]*PopAgeSexRegion[[#This Row],[MDER]]</f>
        <v>63840.674328857654</v>
      </c>
      <c r="AA199" s="2">
        <f ca="1">PopAgeSexRegion[[#This Row],[2050]]*PopAgeSexRegion[[#This Row],[MDER]]</f>
        <v>61484.910661655776</v>
      </c>
    </row>
    <row r="200" spans="1:27" x14ac:dyDescent="0.2">
      <c r="A200" s="2" t="s">
        <v>67</v>
      </c>
      <c r="B200" s="2" t="s">
        <v>68</v>
      </c>
      <c r="C200" s="2" t="s">
        <v>116</v>
      </c>
      <c r="D200" s="2" t="str">
        <f>VLOOKUP(PopAgeSexRegion[[#This Row],[REGION]],MapRegion[],2,FALSE)</f>
        <v>LAM</v>
      </c>
      <c r="E200" s="2" t="s">
        <v>101</v>
      </c>
      <c r="F200" s="2" t="str">
        <f>VLOOKUP(PopAgeSexRegion[[#This Row],[VARIABLE]],MapSexAge[],2,FALSE)</f>
        <v>Male</v>
      </c>
      <c r="G200" s="2" t="str">
        <f>VLOOKUP(PopAgeSexRegion[[#This Row],[VARIABLE]],MapSexAge[],3,FALSE)</f>
        <v>45-49</v>
      </c>
      <c r="H200" s="2">
        <f ca="1">SUMIFS(INDIRECT(_xlfn.CONCAT("SSPMDER[",PopAgeSexRegion[[#This Row],[Sex]],"]")),SSPMDER[age],PopAgeSexRegion[[#This Row],[Age]])</f>
        <v>2440</v>
      </c>
      <c r="I200" s="2" t="s">
        <v>71</v>
      </c>
      <c r="J200" s="2">
        <v>16.541350000000001</v>
      </c>
      <c r="K200" s="2">
        <v>17.650793097091501</v>
      </c>
      <c r="L200" s="2">
        <v>18.946638732421601</v>
      </c>
      <c r="M200" s="2">
        <v>20.4134385534377</v>
      </c>
      <c r="N200" s="2">
        <v>21.7475739713861</v>
      </c>
      <c r="O200" s="2">
        <v>22.4966452945757</v>
      </c>
      <c r="P200" s="2">
        <v>23.338192326022401</v>
      </c>
      <c r="Q200" s="2">
        <v>23.8419330482247</v>
      </c>
      <c r="R200" s="2">
        <v>24.058078080333299</v>
      </c>
      <c r="S200" s="2">
        <f ca="1">PopAgeSexRegion[[#This Row],[2010]]*PopAgeSexRegion[[#This Row],[MDER]]</f>
        <v>40360.894</v>
      </c>
      <c r="T200" s="2">
        <f ca="1">PopAgeSexRegion[[#This Row],[2015]]*PopAgeSexRegion[[#This Row],[MDER]]</f>
        <v>43067.935156903266</v>
      </c>
      <c r="U200" s="2">
        <f ca="1">PopAgeSexRegion[[#This Row],[2020]]*PopAgeSexRegion[[#This Row],[MDER]]</f>
        <v>46229.798507108702</v>
      </c>
      <c r="V200" s="2">
        <f ca="1">PopAgeSexRegion[[#This Row],[2025]]*PopAgeSexRegion[[#This Row],[MDER]]</f>
        <v>49808.790070387986</v>
      </c>
      <c r="W200" s="2">
        <f ca="1">PopAgeSexRegion[[#This Row],[2030]]*PopAgeSexRegion[[#This Row],[MDER]]</f>
        <v>53064.080490182081</v>
      </c>
      <c r="X200" s="2">
        <f ca="1">PopAgeSexRegion[[#This Row],[2035]]*PopAgeSexRegion[[#This Row],[MDER]]</f>
        <v>54891.81451876471</v>
      </c>
      <c r="Y200" s="2">
        <f ca="1">PopAgeSexRegion[[#This Row],[2040]]*PopAgeSexRegion[[#This Row],[MDER]]</f>
        <v>56945.18927549466</v>
      </c>
      <c r="Z200" s="2">
        <f ca="1">PopAgeSexRegion[[#This Row],[2045]]*PopAgeSexRegion[[#This Row],[MDER]]</f>
        <v>58174.316637668271</v>
      </c>
      <c r="AA200" s="2">
        <f ca="1">PopAgeSexRegion[[#This Row],[2050]]*PopAgeSexRegion[[#This Row],[MDER]]</f>
        <v>58701.710516013249</v>
      </c>
    </row>
    <row r="201" spans="1:27" x14ac:dyDescent="0.2">
      <c r="A201" s="2" t="s">
        <v>67</v>
      </c>
      <c r="B201" s="2" t="s">
        <v>68</v>
      </c>
      <c r="C201" s="2" t="s">
        <v>116</v>
      </c>
      <c r="D201" s="2" t="str">
        <f>VLOOKUP(PopAgeSexRegion[[#This Row],[REGION]],MapRegion[],2,FALSE)</f>
        <v>LAM</v>
      </c>
      <c r="E201" s="2" t="s">
        <v>102</v>
      </c>
      <c r="F201" s="2" t="str">
        <f>VLOOKUP(PopAgeSexRegion[[#This Row],[VARIABLE]],MapSexAge[],2,FALSE)</f>
        <v>Male</v>
      </c>
      <c r="G201" s="2" t="str">
        <f>VLOOKUP(PopAgeSexRegion[[#This Row],[VARIABLE]],MapSexAge[],3,FALSE)</f>
        <v>5-9</v>
      </c>
      <c r="H201" s="2">
        <f ca="1">SUMIFS(INDIRECT(_xlfn.CONCAT("SSPMDER[",PopAgeSexRegion[[#This Row],[Sex]],"]")),SSPMDER[age],PopAgeSexRegion[[#This Row],[Age]])</f>
        <v>1600</v>
      </c>
      <c r="I201" s="2" t="s">
        <v>71</v>
      </c>
      <c r="J201" s="2">
        <v>28.129649000000001</v>
      </c>
      <c r="K201" s="2">
        <v>26.963599140341199</v>
      </c>
      <c r="L201" s="2">
        <v>26.4433821164865</v>
      </c>
      <c r="M201" s="2">
        <v>26.130398373446901</v>
      </c>
      <c r="N201" s="2">
        <v>25.544140592458302</v>
      </c>
      <c r="O201" s="2">
        <v>24.637910475259599</v>
      </c>
      <c r="P201" s="2">
        <v>23.6498708663268</v>
      </c>
      <c r="Q201" s="2">
        <v>22.755906528041599</v>
      </c>
      <c r="R201" s="2">
        <v>21.859128496420102</v>
      </c>
      <c r="S201" s="2">
        <f ca="1">PopAgeSexRegion[[#This Row],[2010]]*PopAgeSexRegion[[#This Row],[MDER]]</f>
        <v>45007.438399999999</v>
      </c>
      <c r="T201" s="2">
        <f ca="1">PopAgeSexRegion[[#This Row],[2015]]*PopAgeSexRegion[[#This Row],[MDER]]</f>
        <v>43141.758624545917</v>
      </c>
      <c r="U201" s="2">
        <f ca="1">PopAgeSexRegion[[#This Row],[2020]]*PopAgeSexRegion[[#This Row],[MDER]]</f>
        <v>42309.4113863784</v>
      </c>
      <c r="V201" s="2">
        <f ca="1">PopAgeSexRegion[[#This Row],[2025]]*PopAgeSexRegion[[#This Row],[MDER]]</f>
        <v>41808.637397515042</v>
      </c>
      <c r="W201" s="2">
        <f ca="1">PopAgeSexRegion[[#This Row],[2030]]*PopAgeSexRegion[[#This Row],[MDER]]</f>
        <v>40870.624947933284</v>
      </c>
      <c r="X201" s="2">
        <f ca="1">PopAgeSexRegion[[#This Row],[2035]]*PopAgeSexRegion[[#This Row],[MDER]]</f>
        <v>39420.656760415361</v>
      </c>
      <c r="Y201" s="2">
        <f ca="1">PopAgeSexRegion[[#This Row],[2040]]*PopAgeSexRegion[[#This Row],[MDER]]</f>
        <v>37839.793386122881</v>
      </c>
      <c r="Z201" s="2">
        <f ca="1">PopAgeSexRegion[[#This Row],[2045]]*PopAgeSexRegion[[#This Row],[MDER]]</f>
        <v>36409.450444866561</v>
      </c>
      <c r="AA201" s="2">
        <f ca="1">PopAgeSexRegion[[#This Row],[2050]]*PopAgeSexRegion[[#This Row],[MDER]]</f>
        <v>34974.605594272165</v>
      </c>
    </row>
    <row r="202" spans="1:27" x14ac:dyDescent="0.2">
      <c r="A202" s="2" t="s">
        <v>67</v>
      </c>
      <c r="B202" s="2" t="s">
        <v>68</v>
      </c>
      <c r="C202" s="2" t="s">
        <v>116</v>
      </c>
      <c r="D202" s="2" t="str">
        <f>VLOOKUP(PopAgeSexRegion[[#This Row],[REGION]],MapRegion[],2,FALSE)</f>
        <v>LAM</v>
      </c>
      <c r="E202" s="2" t="s">
        <v>103</v>
      </c>
      <c r="F202" s="2" t="str">
        <f>VLOOKUP(PopAgeSexRegion[[#This Row],[VARIABLE]],MapSexAge[],2,FALSE)</f>
        <v>Male</v>
      </c>
      <c r="G202" s="2" t="str">
        <f>VLOOKUP(PopAgeSexRegion[[#This Row],[VARIABLE]],MapSexAge[],3,FALSE)</f>
        <v>50-54</v>
      </c>
      <c r="H202" s="2">
        <f ca="1">SUMIFS(INDIRECT(_xlfn.CONCAT("SSPMDER[",PopAgeSexRegion[[#This Row],[Sex]],"]")),SSPMDER[age],PopAgeSexRegion[[#This Row],[Age]])</f>
        <v>2400</v>
      </c>
      <c r="I202" s="2" t="s">
        <v>71</v>
      </c>
      <c r="J202" s="2">
        <v>13.697864999980901</v>
      </c>
      <c r="K202" s="2">
        <v>15.941729783777401</v>
      </c>
      <c r="L202" s="2">
        <v>17.0536083924402</v>
      </c>
      <c r="M202" s="2">
        <v>18.350220536218899</v>
      </c>
      <c r="N202" s="2">
        <v>19.824484904254401</v>
      </c>
      <c r="O202" s="2">
        <v>21.1734460777317</v>
      </c>
      <c r="P202" s="2">
        <v>21.944245215487399</v>
      </c>
      <c r="Q202" s="2">
        <v>22.798459448631501</v>
      </c>
      <c r="R202" s="2">
        <v>23.327037528756701</v>
      </c>
      <c r="S202" s="2">
        <f ca="1">PopAgeSexRegion[[#This Row],[2010]]*PopAgeSexRegion[[#This Row],[MDER]]</f>
        <v>32874.875999954165</v>
      </c>
      <c r="T202" s="2">
        <f ca="1">PopAgeSexRegion[[#This Row],[2015]]*PopAgeSexRegion[[#This Row],[MDER]]</f>
        <v>38260.151481065761</v>
      </c>
      <c r="U202" s="2">
        <f ca="1">PopAgeSexRegion[[#This Row],[2020]]*PopAgeSexRegion[[#This Row],[MDER]]</f>
        <v>40928.660141856482</v>
      </c>
      <c r="V202" s="2">
        <f ca="1">PopAgeSexRegion[[#This Row],[2025]]*PopAgeSexRegion[[#This Row],[MDER]]</f>
        <v>44040.529286925361</v>
      </c>
      <c r="W202" s="2">
        <f ca="1">PopAgeSexRegion[[#This Row],[2030]]*PopAgeSexRegion[[#This Row],[MDER]]</f>
        <v>47578.763770210564</v>
      </c>
      <c r="X202" s="2">
        <f ca="1">PopAgeSexRegion[[#This Row],[2035]]*PopAgeSexRegion[[#This Row],[MDER]]</f>
        <v>50816.270586556078</v>
      </c>
      <c r="Y202" s="2">
        <f ca="1">PopAgeSexRegion[[#This Row],[2040]]*PopAgeSexRegion[[#This Row],[MDER]]</f>
        <v>52666.188517169758</v>
      </c>
      <c r="Z202" s="2">
        <f ca="1">PopAgeSexRegion[[#This Row],[2045]]*PopAgeSexRegion[[#This Row],[MDER]]</f>
        <v>54716.302676715604</v>
      </c>
      <c r="AA202" s="2">
        <f ca="1">PopAgeSexRegion[[#This Row],[2050]]*PopAgeSexRegion[[#This Row],[MDER]]</f>
        <v>55984.890069016081</v>
      </c>
    </row>
    <row r="203" spans="1:27" x14ac:dyDescent="0.2">
      <c r="A203" s="2" t="s">
        <v>67</v>
      </c>
      <c r="B203" s="2" t="s">
        <v>68</v>
      </c>
      <c r="C203" s="2" t="s">
        <v>116</v>
      </c>
      <c r="D203" s="2" t="str">
        <f>VLOOKUP(PopAgeSexRegion[[#This Row],[REGION]],MapRegion[],2,FALSE)</f>
        <v>LAM</v>
      </c>
      <c r="E203" s="2" t="s">
        <v>104</v>
      </c>
      <c r="F203" s="2" t="str">
        <f>VLOOKUP(PopAgeSexRegion[[#This Row],[VARIABLE]],MapSexAge[],2,FALSE)</f>
        <v>Male</v>
      </c>
      <c r="G203" s="2" t="str">
        <f>VLOOKUP(PopAgeSexRegion[[#This Row],[VARIABLE]],MapSexAge[],3,FALSE)</f>
        <v>55-59</v>
      </c>
      <c r="H203" s="2">
        <f ca="1">SUMIFS(INDIRECT(_xlfn.CONCAT("SSPMDER[",PopAgeSexRegion[[#This Row],[Sex]],"]")),SSPMDER[age],PopAgeSexRegion[[#This Row],[Age]])</f>
        <v>2400</v>
      </c>
      <c r="I203" s="2" t="s">
        <v>71</v>
      </c>
      <c r="J203" s="2">
        <v>11.249227000012</v>
      </c>
      <c r="K203" s="2">
        <v>13.0520018744837</v>
      </c>
      <c r="L203" s="2">
        <v>15.250723307918401</v>
      </c>
      <c r="M203" s="2">
        <v>16.367767189335002</v>
      </c>
      <c r="N203" s="2">
        <v>17.671300155232199</v>
      </c>
      <c r="O203" s="2">
        <v>19.151644850453899</v>
      </c>
      <c r="P203" s="2">
        <v>20.5194525908109</v>
      </c>
      <c r="Q203" s="2">
        <v>21.322056176946202</v>
      </c>
      <c r="R203" s="2">
        <v>22.199187118677301</v>
      </c>
      <c r="S203" s="2">
        <f ca="1">PopAgeSexRegion[[#This Row],[2010]]*PopAgeSexRegion[[#This Row],[MDER]]</f>
        <v>26998.1448000288</v>
      </c>
      <c r="T203" s="2">
        <f ca="1">PopAgeSexRegion[[#This Row],[2015]]*PopAgeSexRegion[[#This Row],[MDER]]</f>
        <v>31324.804498760881</v>
      </c>
      <c r="U203" s="2">
        <f ca="1">PopAgeSexRegion[[#This Row],[2020]]*PopAgeSexRegion[[#This Row],[MDER]]</f>
        <v>36601.73593900416</v>
      </c>
      <c r="V203" s="2">
        <f ca="1">PopAgeSexRegion[[#This Row],[2025]]*PopAgeSexRegion[[#This Row],[MDER]]</f>
        <v>39282.641254404007</v>
      </c>
      <c r="W203" s="2">
        <f ca="1">PopAgeSexRegion[[#This Row],[2030]]*PopAgeSexRegion[[#This Row],[MDER]]</f>
        <v>42411.120372557278</v>
      </c>
      <c r="X203" s="2">
        <f ca="1">PopAgeSexRegion[[#This Row],[2035]]*PopAgeSexRegion[[#This Row],[MDER]]</f>
        <v>45963.947641089355</v>
      </c>
      <c r="Y203" s="2">
        <f ca="1">PopAgeSexRegion[[#This Row],[2040]]*PopAgeSexRegion[[#This Row],[MDER]]</f>
        <v>49246.68621794616</v>
      </c>
      <c r="Z203" s="2">
        <f ca="1">PopAgeSexRegion[[#This Row],[2045]]*PopAgeSexRegion[[#This Row],[MDER]]</f>
        <v>51172.934824670883</v>
      </c>
      <c r="AA203" s="2">
        <f ca="1">PopAgeSexRegion[[#This Row],[2050]]*PopAgeSexRegion[[#This Row],[MDER]]</f>
        <v>53278.049084825521</v>
      </c>
    </row>
    <row r="204" spans="1:27" x14ac:dyDescent="0.2">
      <c r="A204" s="2" t="s">
        <v>67</v>
      </c>
      <c r="B204" s="2" t="s">
        <v>68</v>
      </c>
      <c r="C204" s="2" t="s">
        <v>116</v>
      </c>
      <c r="D204" s="2" t="str">
        <f>VLOOKUP(PopAgeSexRegion[[#This Row],[REGION]],MapRegion[],2,FALSE)</f>
        <v>LAM</v>
      </c>
      <c r="E204" s="2" t="s">
        <v>105</v>
      </c>
      <c r="F204" s="2" t="str">
        <f>VLOOKUP(PopAgeSexRegion[[#This Row],[VARIABLE]],MapSexAge[],2,FALSE)</f>
        <v>Male</v>
      </c>
      <c r="G204" s="2" t="str">
        <f>VLOOKUP(PopAgeSexRegion[[#This Row],[VARIABLE]],MapSexAge[],3,FALSE)</f>
        <v>60-64</v>
      </c>
      <c r="H204" s="2">
        <f ca="1">SUMIFS(INDIRECT(_xlfn.CONCAT("SSPMDER[",PopAgeSexRegion[[#This Row],[Sex]],"]")),SSPMDER[age],PopAgeSexRegion[[#This Row],[Age]])</f>
        <v>2400</v>
      </c>
      <c r="I204" s="2" t="s">
        <v>71</v>
      </c>
      <c r="J204" s="2">
        <v>8.4784629999800796</v>
      </c>
      <c r="K204" s="2">
        <v>10.501177212301201</v>
      </c>
      <c r="L204" s="2">
        <v>12.256054830919499</v>
      </c>
      <c r="M204" s="2">
        <v>14.3974113582915</v>
      </c>
      <c r="N204" s="2">
        <v>15.5235203262847</v>
      </c>
      <c r="O204" s="2">
        <v>16.833414636912501</v>
      </c>
      <c r="P204" s="2">
        <v>18.317477858258901</v>
      </c>
      <c r="Q204" s="2">
        <v>19.7069647670872</v>
      </c>
      <c r="R204" s="2">
        <v>20.550255847808099</v>
      </c>
      <c r="S204" s="2">
        <f ca="1">PopAgeSexRegion[[#This Row],[2010]]*PopAgeSexRegion[[#This Row],[MDER]]</f>
        <v>20348.31119995219</v>
      </c>
      <c r="T204" s="2">
        <f ca="1">PopAgeSexRegion[[#This Row],[2015]]*PopAgeSexRegion[[#This Row],[MDER]]</f>
        <v>25202.825309522883</v>
      </c>
      <c r="U204" s="2">
        <f ca="1">PopAgeSexRegion[[#This Row],[2020]]*PopAgeSexRegion[[#This Row],[MDER]]</f>
        <v>29414.531594206797</v>
      </c>
      <c r="V204" s="2">
        <f ca="1">PopAgeSexRegion[[#This Row],[2025]]*PopAgeSexRegion[[#This Row],[MDER]]</f>
        <v>34553.787259899596</v>
      </c>
      <c r="W204" s="2">
        <f ca="1">PopAgeSexRegion[[#This Row],[2030]]*PopAgeSexRegion[[#This Row],[MDER]]</f>
        <v>37256.44878308328</v>
      </c>
      <c r="X204" s="2">
        <f ca="1">PopAgeSexRegion[[#This Row],[2035]]*PopAgeSexRegion[[#This Row],[MDER]]</f>
        <v>40400.19512859</v>
      </c>
      <c r="Y204" s="2">
        <f ca="1">PopAgeSexRegion[[#This Row],[2040]]*PopAgeSexRegion[[#This Row],[MDER]]</f>
        <v>43961.946859821364</v>
      </c>
      <c r="Z204" s="2">
        <f ca="1">PopAgeSexRegion[[#This Row],[2045]]*PopAgeSexRegion[[#This Row],[MDER]]</f>
        <v>47296.715441009277</v>
      </c>
      <c r="AA204" s="2">
        <f ca="1">PopAgeSexRegion[[#This Row],[2050]]*PopAgeSexRegion[[#This Row],[MDER]]</f>
        <v>49320.614034739439</v>
      </c>
    </row>
    <row r="205" spans="1:27" x14ac:dyDescent="0.2">
      <c r="A205" s="2" t="s">
        <v>67</v>
      </c>
      <c r="B205" s="2" t="s">
        <v>68</v>
      </c>
      <c r="C205" s="2" t="s">
        <v>116</v>
      </c>
      <c r="D205" s="2" t="str">
        <f>VLOOKUP(PopAgeSexRegion[[#This Row],[REGION]],MapRegion[],2,FALSE)</f>
        <v>LAM</v>
      </c>
      <c r="E205" s="2" t="s">
        <v>106</v>
      </c>
      <c r="F205" s="2" t="str">
        <f>VLOOKUP(PopAgeSexRegion[[#This Row],[VARIABLE]],MapSexAge[],2,FALSE)</f>
        <v>Male</v>
      </c>
      <c r="G205" s="2" t="str">
        <f>VLOOKUP(PopAgeSexRegion[[#This Row],[VARIABLE]],MapSexAge[],3,FALSE)</f>
        <v>65-69</v>
      </c>
      <c r="H205" s="2">
        <f ca="1">SUMIFS(INDIRECT(_xlfn.CONCAT("SSPMDER[",PopAgeSexRegion[[#This Row],[Sex]],"]")),SSPMDER[age],PopAgeSexRegion[[#This Row],[Age]])</f>
        <v>2240</v>
      </c>
      <c r="I205" s="2" t="s">
        <v>71</v>
      </c>
      <c r="J205" s="2">
        <v>6.4057209965553401</v>
      </c>
      <c r="K205" s="2">
        <v>7.6476588634305704</v>
      </c>
      <c r="L205" s="2">
        <v>9.5595939229572693</v>
      </c>
      <c r="M205" s="2">
        <v>11.2478751174698</v>
      </c>
      <c r="N205" s="2">
        <v>13.311339386248401</v>
      </c>
      <c r="O205" s="2">
        <v>14.440352423985599</v>
      </c>
      <c r="P205" s="2">
        <v>15.7529373973221</v>
      </c>
      <c r="Q205" s="2">
        <v>17.233328211742801</v>
      </c>
      <c r="R205" s="2">
        <v>18.643743945913702</v>
      </c>
      <c r="S205" s="2">
        <f ca="1">PopAgeSexRegion[[#This Row],[2010]]*PopAgeSexRegion[[#This Row],[MDER]]</f>
        <v>14348.815032283961</v>
      </c>
      <c r="T205" s="2">
        <f ca="1">PopAgeSexRegion[[#This Row],[2015]]*PopAgeSexRegion[[#This Row],[MDER]]</f>
        <v>17130.755854084477</v>
      </c>
      <c r="U205" s="2">
        <f ca="1">PopAgeSexRegion[[#This Row],[2020]]*PopAgeSexRegion[[#This Row],[MDER]]</f>
        <v>21413.490387424285</v>
      </c>
      <c r="V205" s="2">
        <f ca="1">PopAgeSexRegion[[#This Row],[2025]]*PopAgeSexRegion[[#This Row],[MDER]]</f>
        <v>25195.240263132353</v>
      </c>
      <c r="W205" s="2">
        <f ca="1">PopAgeSexRegion[[#This Row],[2030]]*PopAgeSexRegion[[#This Row],[MDER]]</f>
        <v>29817.400225196416</v>
      </c>
      <c r="X205" s="2">
        <f ca="1">PopAgeSexRegion[[#This Row],[2035]]*PopAgeSexRegion[[#This Row],[MDER]]</f>
        <v>32346.389429727744</v>
      </c>
      <c r="Y205" s="2">
        <f ca="1">PopAgeSexRegion[[#This Row],[2040]]*PopAgeSexRegion[[#This Row],[MDER]]</f>
        <v>35286.579770001503</v>
      </c>
      <c r="Z205" s="2">
        <f ca="1">PopAgeSexRegion[[#This Row],[2045]]*PopAgeSexRegion[[#This Row],[MDER]]</f>
        <v>38602.655194303872</v>
      </c>
      <c r="AA205" s="2">
        <f ca="1">PopAgeSexRegion[[#This Row],[2050]]*PopAgeSexRegion[[#This Row],[MDER]]</f>
        <v>41761.986438846689</v>
      </c>
    </row>
    <row r="206" spans="1:27" x14ac:dyDescent="0.2">
      <c r="A206" s="2" t="s">
        <v>67</v>
      </c>
      <c r="B206" s="2" t="s">
        <v>68</v>
      </c>
      <c r="C206" s="2" t="s">
        <v>116</v>
      </c>
      <c r="D206" s="2" t="str">
        <f>VLOOKUP(PopAgeSexRegion[[#This Row],[REGION]],MapRegion[],2,FALSE)</f>
        <v>LAM</v>
      </c>
      <c r="E206" s="2" t="s">
        <v>107</v>
      </c>
      <c r="F206" s="2" t="str">
        <f>VLOOKUP(PopAgeSexRegion[[#This Row],[VARIABLE]],MapSexAge[],2,FALSE)</f>
        <v>Male</v>
      </c>
      <c r="G206" s="2" t="str">
        <f>VLOOKUP(PopAgeSexRegion[[#This Row],[VARIABLE]],MapSexAge[],3,FALSE)</f>
        <v>70-74</v>
      </c>
      <c r="H206" s="2">
        <f ca="1">SUMIFS(INDIRECT(_xlfn.CONCAT("SSPMDER[",PopAgeSexRegion[[#This Row],[Sex]],"]")),SSPMDER[age],PopAgeSexRegion[[#This Row],[Age]])</f>
        <v>2200</v>
      </c>
      <c r="I206" s="2" t="s">
        <v>71</v>
      </c>
      <c r="J206" s="2">
        <v>4.77277699877241</v>
      </c>
      <c r="K206" s="2">
        <v>5.4743910376752201</v>
      </c>
      <c r="L206" s="2">
        <v>6.6211380152690102</v>
      </c>
      <c r="M206" s="2">
        <v>8.3789109256293397</v>
      </c>
      <c r="N206" s="2">
        <v>9.9720511004364205</v>
      </c>
      <c r="O206" s="2">
        <v>11.9196042779088</v>
      </c>
      <c r="P206" s="2">
        <v>13.0377795991113</v>
      </c>
      <c r="Q206" s="2">
        <v>14.3407065757624</v>
      </c>
      <c r="R206" s="2">
        <v>15.80348389375</v>
      </c>
      <c r="S206" s="2">
        <f ca="1">PopAgeSexRegion[[#This Row],[2010]]*PopAgeSexRegion[[#This Row],[MDER]]</f>
        <v>10500.109397299302</v>
      </c>
      <c r="T206" s="2">
        <f ca="1">PopAgeSexRegion[[#This Row],[2015]]*PopAgeSexRegion[[#This Row],[MDER]]</f>
        <v>12043.660282885485</v>
      </c>
      <c r="U206" s="2">
        <f ca="1">PopAgeSexRegion[[#This Row],[2020]]*PopAgeSexRegion[[#This Row],[MDER]]</f>
        <v>14566.503633591823</v>
      </c>
      <c r="V206" s="2">
        <f ca="1">PopAgeSexRegion[[#This Row],[2025]]*PopAgeSexRegion[[#This Row],[MDER]]</f>
        <v>18433.604036384546</v>
      </c>
      <c r="W206" s="2">
        <f ca="1">PopAgeSexRegion[[#This Row],[2030]]*PopAgeSexRegion[[#This Row],[MDER]]</f>
        <v>21938.512420960124</v>
      </c>
      <c r="X206" s="2">
        <f ca="1">PopAgeSexRegion[[#This Row],[2035]]*PopAgeSexRegion[[#This Row],[MDER]]</f>
        <v>26223.129411399361</v>
      </c>
      <c r="Y206" s="2">
        <f ca="1">PopAgeSexRegion[[#This Row],[2040]]*PopAgeSexRegion[[#This Row],[MDER]]</f>
        <v>28683.115118044858</v>
      </c>
      <c r="Z206" s="2">
        <f ca="1">PopAgeSexRegion[[#This Row],[2045]]*PopAgeSexRegion[[#This Row],[MDER]]</f>
        <v>31549.55446667728</v>
      </c>
      <c r="AA206" s="2">
        <f ca="1">PopAgeSexRegion[[#This Row],[2050]]*PopAgeSexRegion[[#This Row],[MDER]]</f>
        <v>34767.664566250001</v>
      </c>
    </row>
    <row r="207" spans="1:27" x14ac:dyDescent="0.2">
      <c r="A207" s="2" t="s">
        <v>67</v>
      </c>
      <c r="B207" s="2" t="s">
        <v>68</v>
      </c>
      <c r="C207" s="2" t="s">
        <v>116</v>
      </c>
      <c r="D207" s="2" t="str">
        <f>VLOOKUP(PopAgeSexRegion[[#This Row],[REGION]],MapRegion[],2,FALSE)</f>
        <v>LAM</v>
      </c>
      <c r="E207" s="2" t="s">
        <v>108</v>
      </c>
      <c r="F207" s="2" t="str">
        <f>VLOOKUP(PopAgeSexRegion[[#This Row],[VARIABLE]],MapSexAge[],2,FALSE)</f>
        <v>Male</v>
      </c>
      <c r="G207" s="2" t="str">
        <f>VLOOKUP(PopAgeSexRegion[[#This Row],[VARIABLE]],MapSexAge[],3,FALSE)</f>
        <v>75-79</v>
      </c>
      <c r="H207" s="2">
        <f ca="1">SUMIFS(INDIRECT(_xlfn.CONCAT("SSPMDER[",PopAgeSexRegion[[#This Row],[Sex]],"]")),SSPMDER[age],PopAgeSexRegion[[#This Row],[Age]])</f>
        <v>2200</v>
      </c>
      <c r="I207" s="2" t="s">
        <v>71</v>
      </c>
      <c r="J207" s="2">
        <v>3.2164629993042899</v>
      </c>
      <c r="K207" s="2">
        <v>3.7598488272696402</v>
      </c>
      <c r="L207" s="2">
        <v>4.3900519817058496</v>
      </c>
      <c r="M207" s="2">
        <v>5.40019646505593</v>
      </c>
      <c r="N207" s="2">
        <v>6.9512055134666904</v>
      </c>
      <c r="O207" s="2">
        <v>8.3969901603858208</v>
      </c>
      <c r="P207" s="2">
        <v>10.1703767932981</v>
      </c>
      <c r="Q207" s="2">
        <v>11.248511615043199</v>
      </c>
      <c r="R207" s="2">
        <v>12.507377551242699</v>
      </c>
      <c r="S207" s="2">
        <f ca="1">PopAgeSexRegion[[#This Row],[2010]]*PopAgeSexRegion[[#This Row],[MDER]]</f>
        <v>7076.2185984694379</v>
      </c>
      <c r="T207" s="2">
        <f ca="1">PopAgeSexRegion[[#This Row],[2015]]*PopAgeSexRegion[[#This Row],[MDER]]</f>
        <v>8271.6674199932077</v>
      </c>
      <c r="U207" s="2">
        <f ca="1">PopAgeSexRegion[[#This Row],[2020]]*PopAgeSexRegion[[#This Row],[MDER]]</f>
        <v>9658.1143597528699</v>
      </c>
      <c r="V207" s="2">
        <f ca="1">PopAgeSexRegion[[#This Row],[2025]]*PopAgeSexRegion[[#This Row],[MDER]]</f>
        <v>11880.432223123045</v>
      </c>
      <c r="W207" s="2">
        <f ca="1">PopAgeSexRegion[[#This Row],[2030]]*PopAgeSexRegion[[#This Row],[MDER]]</f>
        <v>15292.652129626718</v>
      </c>
      <c r="X207" s="2">
        <f ca="1">PopAgeSexRegion[[#This Row],[2035]]*PopAgeSexRegion[[#This Row],[MDER]]</f>
        <v>18473.378352848806</v>
      </c>
      <c r="Y207" s="2">
        <f ca="1">PopAgeSexRegion[[#This Row],[2040]]*PopAgeSexRegion[[#This Row],[MDER]]</f>
        <v>22374.82894525582</v>
      </c>
      <c r="Z207" s="2">
        <f ca="1">PopAgeSexRegion[[#This Row],[2045]]*PopAgeSexRegion[[#This Row],[MDER]]</f>
        <v>24746.725553095039</v>
      </c>
      <c r="AA207" s="2">
        <f ca="1">PopAgeSexRegion[[#This Row],[2050]]*PopAgeSexRegion[[#This Row],[MDER]]</f>
        <v>27516.23061273394</v>
      </c>
    </row>
    <row r="208" spans="1:27" x14ac:dyDescent="0.2">
      <c r="A208" s="2" t="s">
        <v>67</v>
      </c>
      <c r="B208" s="2" t="s">
        <v>68</v>
      </c>
      <c r="C208" s="2" t="s">
        <v>116</v>
      </c>
      <c r="D208" s="2" t="str">
        <f>VLOOKUP(PopAgeSexRegion[[#This Row],[REGION]],MapRegion[],2,FALSE)</f>
        <v>LAM</v>
      </c>
      <c r="E208" s="2" t="s">
        <v>109</v>
      </c>
      <c r="F208" s="2" t="str">
        <f>VLOOKUP(PopAgeSexRegion[[#This Row],[VARIABLE]],MapSexAge[],2,FALSE)</f>
        <v>Male</v>
      </c>
      <c r="G208" s="2" t="str">
        <f>VLOOKUP(PopAgeSexRegion[[#This Row],[VARIABLE]],MapSexAge[],3,FALSE)</f>
        <v>80-84</v>
      </c>
      <c r="H208" s="2">
        <f ca="1">SUMIFS(INDIRECT(_xlfn.CONCAT("SSPMDER[",PopAgeSexRegion[[#This Row],[Sex]],"]")),SSPMDER[age],PopAgeSexRegion[[#This Row],[Age]])</f>
        <v>2200</v>
      </c>
      <c r="I208" s="2" t="s">
        <v>71</v>
      </c>
      <c r="J208" s="2">
        <v>1.95434999959505</v>
      </c>
      <c r="K208" s="2">
        <v>2.2419826951494799</v>
      </c>
      <c r="L208" s="2">
        <v>2.68378665968668</v>
      </c>
      <c r="M208" s="2">
        <v>3.2062646321677701</v>
      </c>
      <c r="N208" s="2">
        <v>4.0365318349461603</v>
      </c>
      <c r="O208" s="2">
        <v>5.3097031814185698</v>
      </c>
      <c r="P208" s="2">
        <v>6.5412207059438199</v>
      </c>
      <c r="Q208" s="2">
        <v>8.0639153661262508</v>
      </c>
      <c r="R208" s="2">
        <v>9.0474265149305406</v>
      </c>
      <c r="S208" s="2">
        <f ca="1">PopAgeSexRegion[[#This Row],[2010]]*PopAgeSexRegion[[#This Row],[MDER]]</f>
        <v>4299.5699991091096</v>
      </c>
      <c r="T208" s="2">
        <f ca="1">PopAgeSexRegion[[#This Row],[2015]]*PopAgeSexRegion[[#This Row],[MDER]]</f>
        <v>4932.3619293288557</v>
      </c>
      <c r="U208" s="2">
        <f ca="1">PopAgeSexRegion[[#This Row],[2020]]*PopAgeSexRegion[[#This Row],[MDER]]</f>
        <v>5904.3306513106963</v>
      </c>
      <c r="V208" s="2">
        <f ca="1">PopAgeSexRegion[[#This Row],[2025]]*PopAgeSexRegion[[#This Row],[MDER]]</f>
        <v>7053.7821907690941</v>
      </c>
      <c r="W208" s="2">
        <f ca="1">PopAgeSexRegion[[#This Row],[2030]]*PopAgeSexRegion[[#This Row],[MDER]]</f>
        <v>8880.3700368815535</v>
      </c>
      <c r="X208" s="2">
        <f ca="1">PopAgeSexRegion[[#This Row],[2035]]*PopAgeSexRegion[[#This Row],[MDER]]</f>
        <v>11681.346999120853</v>
      </c>
      <c r="Y208" s="2">
        <f ca="1">PopAgeSexRegion[[#This Row],[2040]]*PopAgeSexRegion[[#This Row],[MDER]]</f>
        <v>14390.685553076404</v>
      </c>
      <c r="Z208" s="2">
        <f ca="1">PopAgeSexRegion[[#This Row],[2045]]*PopAgeSexRegion[[#This Row],[MDER]]</f>
        <v>17740.613805477751</v>
      </c>
      <c r="AA208" s="2">
        <f ca="1">PopAgeSexRegion[[#This Row],[2050]]*PopAgeSexRegion[[#This Row],[MDER]]</f>
        <v>19904.33833284719</v>
      </c>
    </row>
    <row r="209" spans="1:27" x14ac:dyDescent="0.2">
      <c r="A209" s="2" t="s">
        <v>67</v>
      </c>
      <c r="B209" s="2" t="s">
        <v>68</v>
      </c>
      <c r="C209" s="2" t="s">
        <v>116</v>
      </c>
      <c r="D209" s="2" t="str">
        <f>VLOOKUP(PopAgeSexRegion[[#This Row],[REGION]],MapRegion[],2,FALSE)</f>
        <v>LAM</v>
      </c>
      <c r="E209" s="2" t="s">
        <v>110</v>
      </c>
      <c r="F209" s="2" t="str">
        <f>VLOOKUP(PopAgeSexRegion[[#This Row],[VARIABLE]],MapSexAge[],2,FALSE)</f>
        <v>Male</v>
      </c>
      <c r="G209" s="2" t="str">
        <f>VLOOKUP(PopAgeSexRegion[[#This Row],[VARIABLE]],MapSexAge[],3,FALSE)</f>
        <v>85-89</v>
      </c>
      <c r="H209" s="2">
        <f ca="1">SUMIFS(INDIRECT(_xlfn.CONCAT("SSPMDER[",PopAgeSexRegion[[#This Row],[Sex]],"]")),SSPMDER[age],PopAgeSexRegion[[#This Row],[Age]])</f>
        <v>2200</v>
      </c>
      <c r="I209" s="2" t="s">
        <v>71</v>
      </c>
      <c r="J209" s="2">
        <v>0.91902699987427605</v>
      </c>
      <c r="K209" s="2">
        <v>1.1481931385620301</v>
      </c>
      <c r="L209" s="2">
        <v>1.3556443743822999</v>
      </c>
      <c r="M209" s="2">
        <v>1.6736172433996701</v>
      </c>
      <c r="N209" s="2">
        <v>2.0590589336805198</v>
      </c>
      <c r="O209" s="2">
        <v>2.6673735119970101</v>
      </c>
      <c r="P209" s="2">
        <v>3.6063420512666799</v>
      </c>
      <c r="Q209" s="2">
        <v>4.5558681780510701</v>
      </c>
      <c r="R209" s="2">
        <v>5.7461492984043501</v>
      </c>
      <c r="S209" s="2">
        <f ca="1">PopAgeSexRegion[[#This Row],[2010]]*PopAgeSexRegion[[#This Row],[MDER]]</f>
        <v>2021.8593997234073</v>
      </c>
      <c r="T209" s="2">
        <f ca="1">PopAgeSexRegion[[#This Row],[2015]]*PopAgeSexRegion[[#This Row],[MDER]]</f>
        <v>2526.0249048364662</v>
      </c>
      <c r="U209" s="2">
        <f ca="1">PopAgeSexRegion[[#This Row],[2020]]*PopAgeSexRegion[[#This Row],[MDER]]</f>
        <v>2982.4176236410599</v>
      </c>
      <c r="V209" s="2">
        <f ca="1">PopAgeSexRegion[[#This Row],[2025]]*PopAgeSexRegion[[#This Row],[MDER]]</f>
        <v>3681.9579354792741</v>
      </c>
      <c r="W209" s="2">
        <f ca="1">PopAgeSexRegion[[#This Row],[2030]]*PopAgeSexRegion[[#This Row],[MDER]]</f>
        <v>4529.9296540971436</v>
      </c>
      <c r="X209" s="2">
        <f ca="1">PopAgeSexRegion[[#This Row],[2035]]*PopAgeSexRegion[[#This Row],[MDER]]</f>
        <v>5868.2217263934226</v>
      </c>
      <c r="Y209" s="2">
        <f ca="1">PopAgeSexRegion[[#This Row],[2040]]*PopAgeSexRegion[[#This Row],[MDER]]</f>
        <v>7933.9525127866955</v>
      </c>
      <c r="Z209" s="2">
        <f ca="1">PopAgeSexRegion[[#This Row],[2045]]*PopAgeSexRegion[[#This Row],[MDER]]</f>
        <v>10022.909991712355</v>
      </c>
      <c r="AA209" s="2">
        <f ca="1">PopAgeSexRegion[[#This Row],[2050]]*PopAgeSexRegion[[#This Row],[MDER]]</f>
        <v>12641.52845648957</v>
      </c>
    </row>
    <row r="210" spans="1:27" x14ac:dyDescent="0.2">
      <c r="A210" s="2" t="s">
        <v>67</v>
      </c>
      <c r="B210" s="2" t="s">
        <v>68</v>
      </c>
      <c r="C210" s="2" t="s">
        <v>116</v>
      </c>
      <c r="D210" s="2" t="str">
        <f>VLOOKUP(PopAgeSexRegion[[#This Row],[REGION]],MapRegion[],2,FALSE)</f>
        <v>LAM</v>
      </c>
      <c r="E210" s="2" t="s">
        <v>111</v>
      </c>
      <c r="F210" s="2" t="str">
        <f>VLOOKUP(PopAgeSexRegion[[#This Row],[VARIABLE]],MapSexAge[],2,FALSE)</f>
        <v>Male</v>
      </c>
      <c r="G210" s="2" t="str">
        <f>VLOOKUP(PopAgeSexRegion[[#This Row],[VARIABLE]],MapSexAge[],3,FALSE)</f>
        <v>90-94</v>
      </c>
      <c r="H210" s="2">
        <f ca="1">SUMIFS(INDIRECT(_xlfn.CONCAT("SSPMDER[",PopAgeSexRegion[[#This Row],[Sex]],"]")),SSPMDER[age],PopAgeSexRegion[[#This Row],[Age]])</f>
        <v>2200</v>
      </c>
      <c r="I210" s="2" t="s">
        <v>71</v>
      </c>
      <c r="J210" s="2">
        <v>0.31725899996912899</v>
      </c>
      <c r="K210" s="2">
        <v>0.42833491724127898</v>
      </c>
      <c r="L210" s="2">
        <v>0.55551250565536003</v>
      </c>
      <c r="M210" s="2">
        <v>0.679162122823461</v>
      </c>
      <c r="N210" s="2">
        <v>0.87173458844775198</v>
      </c>
      <c r="O210" s="2">
        <v>1.10831522533514</v>
      </c>
      <c r="P210" s="2">
        <v>1.48699816783352</v>
      </c>
      <c r="Q210" s="2">
        <v>2.0766082167417701</v>
      </c>
      <c r="R210" s="2">
        <v>2.70661733931163</v>
      </c>
      <c r="S210" s="2">
        <f ca="1">PopAgeSexRegion[[#This Row],[2010]]*PopAgeSexRegion[[#This Row],[MDER]]</f>
        <v>697.96979993208379</v>
      </c>
      <c r="T210" s="2">
        <f ca="1">PopAgeSexRegion[[#This Row],[2015]]*PopAgeSexRegion[[#This Row],[MDER]]</f>
        <v>942.33681793081371</v>
      </c>
      <c r="U210" s="2">
        <f ca="1">PopAgeSexRegion[[#This Row],[2020]]*PopAgeSexRegion[[#This Row],[MDER]]</f>
        <v>1222.1275124417921</v>
      </c>
      <c r="V210" s="2">
        <f ca="1">PopAgeSexRegion[[#This Row],[2025]]*PopAgeSexRegion[[#This Row],[MDER]]</f>
        <v>1494.1566702116143</v>
      </c>
      <c r="W210" s="2">
        <f ca="1">PopAgeSexRegion[[#This Row],[2030]]*PopAgeSexRegion[[#This Row],[MDER]]</f>
        <v>1917.8160945850543</v>
      </c>
      <c r="X210" s="2">
        <f ca="1">PopAgeSexRegion[[#This Row],[2035]]*PopAgeSexRegion[[#This Row],[MDER]]</f>
        <v>2438.2934957373081</v>
      </c>
      <c r="Y210" s="2">
        <f ca="1">PopAgeSexRegion[[#This Row],[2040]]*PopAgeSexRegion[[#This Row],[MDER]]</f>
        <v>3271.3959692337439</v>
      </c>
      <c r="Z210" s="2">
        <f ca="1">PopAgeSexRegion[[#This Row],[2045]]*PopAgeSexRegion[[#This Row],[MDER]]</f>
        <v>4568.5380768318946</v>
      </c>
      <c r="AA210" s="2">
        <f ca="1">PopAgeSexRegion[[#This Row],[2050]]*PopAgeSexRegion[[#This Row],[MDER]]</f>
        <v>5954.5581464855859</v>
      </c>
    </row>
    <row r="211" spans="1:27" x14ac:dyDescent="0.2">
      <c r="A211" s="2" t="s">
        <v>67</v>
      </c>
      <c r="B211" s="2" t="s">
        <v>68</v>
      </c>
      <c r="C211" s="2" t="s">
        <v>116</v>
      </c>
      <c r="D211" s="2" t="str">
        <f>VLOOKUP(PopAgeSexRegion[[#This Row],[REGION]],MapRegion[],2,FALSE)</f>
        <v>LAM</v>
      </c>
      <c r="E211" s="2" t="s">
        <v>112</v>
      </c>
      <c r="F211" s="2" t="str">
        <f>VLOOKUP(PopAgeSexRegion[[#This Row],[VARIABLE]],MapSexAge[],2,FALSE)</f>
        <v>Male</v>
      </c>
      <c r="G211" s="2" t="str">
        <f>VLOOKUP(PopAgeSexRegion[[#This Row],[VARIABLE]],MapSexAge[],3,FALSE)</f>
        <v>95-99</v>
      </c>
      <c r="H211" s="2">
        <f ca="1">SUMIFS(INDIRECT(_xlfn.CONCAT("SSPMDER[",PopAgeSexRegion[[#This Row],[Sex]],"]")),SSPMDER[age],PopAgeSexRegion[[#This Row],[Age]])</f>
        <v>2200</v>
      </c>
      <c r="I211" s="2" t="s">
        <v>71</v>
      </c>
      <c r="J211" s="2">
        <v>8.0783999996020303E-2</v>
      </c>
      <c r="K211" s="2">
        <v>0.110137776853707</v>
      </c>
      <c r="L211" s="2">
        <v>0.15522855079463099</v>
      </c>
      <c r="M211" s="2">
        <v>0.21035617043510901</v>
      </c>
      <c r="N211" s="2">
        <v>0.26748540987842601</v>
      </c>
      <c r="O211" s="2">
        <v>0.35781236887099999</v>
      </c>
      <c r="P211" s="2">
        <v>0.47200747340573002</v>
      </c>
      <c r="Q211" s="2">
        <v>0.65778706081698801</v>
      </c>
      <c r="R211" s="2">
        <v>0.95344427168398405</v>
      </c>
      <c r="S211" s="2">
        <f ca="1">PopAgeSexRegion[[#This Row],[2010]]*PopAgeSexRegion[[#This Row],[MDER]]</f>
        <v>177.72479999124468</v>
      </c>
      <c r="T211" s="2">
        <f ca="1">PopAgeSexRegion[[#This Row],[2015]]*PopAgeSexRegion[[#This Row],[MDER]]</f>
        <v>242.30310907815542</v>
      </c>
      <c r="U211" s="2">
        <f ca="1">PopAgeSexRegion[[#This Row],[2020]]*PopAgeSexRegion[[#This Row],[MDER]]</f>
        <v>341.50281174818821</v>
      </c>
      <c r="V211" s="2">
        <f ca="1">PopAgeSexRegion[[#This Row],[2025]]*PopAgeSexRegion[[#This Row],[MDER]]</f>
        <v>462.78357495723981</v>
      </c>
      <c r="W211" s="2">
        <f ca="1">PopAgeSexRegion[[#This Row],[2030]]*PopAgeSexRegion[[#This Row],[MDER]]</f>
        <v>588.46790173253726</v>
      </c>
      <c r="X211" s="2">
        <f ca="1">PopAgeSexRegion[[#This Row],[2035]]*PopAgeSexRegion[[#This Row],[MDER]]</f>
        <v>787.18721151620002</v>
      </c>
      <c r="Y211" s="2">
        <f ca="1">PopAgeSexRegion[[#This Row],[2040]]*PopAgeSexRegion[[#This Row],[MDER]]</f>
        <v>1038.4164414926061</v>
      </c>
      <c r="Z211" s="2">
        <f ca="1">PopAgeSexRegion[[#This Row],[2045]]*PopAgeSexRegion[[#This Row],[MDER]]</f>
        <v>1447.1315337973735</v>
      </c>
      <c r="AA211" s="2">
        <f ca="1">PopAgeSexRegion[[#This Row],[2050]]*PopAgeSexRegion[[#This Row],[MDER]]</f>
        <v>2097.5773977047647</v>
      </c>
    </row>
    <row r="212" spans="1:27" x14ac:dyDescent="0.2">
      <c r="A212" s="2" t="s">
        <v>67</v>
      </c>
      <c r="B212" s="2" t="s">
        <v>68</v>
      </c>
      <c r="C212" s="2" t="s">
        <v>117</v>
      </c>
      <c r="D212" s="2" t="str">
        <f>VLOOKUP(PopAgeSexRegion[[#This Row],[REGION]],MapRegion[],2,FALSE)</f>
        <v>MAF</v>
      </c>
      <c r="E212" s="2" t="s">
        <v>70</v>
      </c>
      <c r="F212" s="2" t="str">
        <f>VLOOKUP(PopAgeSexRegion[[#This Row],[VARIABLE]],MapSexAge[],2,FALSE)</f>
        <v>Female</v>
      </c>
      <c r="G212" s="2" t="str">
        <f>VLOOKUP(PopAgeSexRegion[[#This Row],[VARIABLE]],MapSexAge[],3,FALSE)</f>
        <v>0-4</v>
      </c>
      <c r="H212" s="2">
        <f ca="1">SUMIFS(INDIRECT(_xlfn.CONCAT("SSPMDER[",PopAgeSexRegion[[#This Row],[Sex]],"]")),SSPMDER[age],PopAgeSexRegion[[#This Row],[Age]])</f>
        <v>1000</v>
      </c>
      <c r="I212" s="2" t="s">
        <v>71</v>
      </c>
      <c r="J212" s="2">
        <v>88.595892000000006</v>
      </c>
      <c r="K212" s="2">
        <v>93.887066009522599</v>
      </c>
      <c r="L212" s="2">
        <v>98.550959069277596</v>
      </c>
      <c r="M212" s="2">
        <v>101.76071602861801</v>
      </c>
      <c r="N212" s="2">
        <v>104.411044529062</v>
      </c>
      <c r="O212" s="2">
        <v>106.775534707443</v>
      </c>
      <c r="P212" s="2">
        <v>108.561201680526</v>
      </c>
      <c r="Q212" s="2">
        <v>109.136715137607</v>
      </c>
      <c r="R212" s="2">
        <v>108.78552685758901</v>
      </c>
      <c r="S212" s="2">
        <f ca="1">PopAgeSexRegion[[#This Row],[2010]]*PopAgeSexRegion[[#This Row],[MDER]]</f>
        <v>88595.892000000007</v>
      </c>
      <c r="T212" s="2">
        <f ca="1">PopAgeSexRegion[[#This Row],[2015]]*PopAgeSexRegion[[#This Row],[MDER]]</f>
        <v>93887.066009522605</v>
      </c>
      <c r="U212" s="2">
        <f ca="1">PopAgeSexRegion[[#This Row],[2020]]*PopAgeSexRegion[[#This Row],[MDER]]</f>
        <v>98550.959069277596</v>
      </c>
      <c r="V212" s="2">
        <f ca="1">PopAgeSexRegion[[#This Row],[2025]]*PopAgeSexRegion[[#This Row],[MDER]]</f>
        <v>101760.716028618</v>
      </c>
      <c r="W212" s="2">
        <f ca="1">PopAgeSexRegion[[#This Row],[2030]]*PopAgeSexRegion[[#This Row],[MDER]]</f>
        <v>104411.044529062</v>
      </c>
      <c r="X212" s="2">
        <f ca="1">PopAgeSexRegion[[#This Row],[2035]]*PopAgeSexRegion[[#This Row],[MDER]]</f>
        <v>106775.534707443</v>
      </c>
      <c r="Y212" s="2">
        <f ca="1">PopAgeSexRegion[[#This Row],[2040]]*PopAgeSexRegion[[#This Row],[MDER]]</f>
        <v>108561.20168052599</v>
      </c>
      <c r="Z212" s="2">
        <f ca="1">PopAgeSexRegion[[#This Row],[2045]]*PopAgeSexRegion[[#This Row],[MDER]]</f>
        <v>109136.715137607</v>
      </c>
      <c r="AA212" s="2">
        <f ca="1">PopAgeSexRegion[[#This Row],[2050]]*PopAgeSexRegion[[#This Row],[MDER]]</f>
        <v>108785.52685758901</v>
      </c>
    </row>
    <row r="213" spans="1:27" x14ac:dyDescent="0.2">
      <c r="A213" s="2" t="s">
        <v>67</v>
      </c>
      <c r="B213" s="2" t="s">
        <v>68</v>
      </c>
      <c r="C213" s="2" t="s">
        <v>117</v>
      </c>
      <c r="D213" s="2" t="str">
        <f>VLOOKUP(PopAgeSexRegion[[#This Row],[REGION]],MapRegion[],2,FALSE)</f>
        <v>MAF</v>
      </c>
      <c r="E213" s="2" t="s">
        <v>72</v>
      </c>
      <c r="F213" s="2" t="str">
        <f>VLOOKUP(PopAgeSexRegion[[#This Row],[VARIABLE]],MapSexAge[],2,FALSE)</f>
        <v>Female</v>
      </c>
      <c r="G213" s="2" t="str">
        <f>VLOOKUP(PopAgeSexRegion[[#This Row],[VARIABLE]],MapSexAge[],3,FALSE)</f>
        <v>10-14</v>
      </c>
      <c r="H213" s="2">
        <f ca="1">SUMIFS(INDIRECT(_xlfn.CONCAT("SSPMDER[",PopAgeSexRegion[[#This Row],[Sex]],"]")),SSPMDER[age],PopAgeSexRegion[[#This Row],[Age]])</f>
        <v>1920</v>
      </c>
      <c r="I213" s="2" t="s">
        <v>71</v>
      </c>
      <c r="J213" s="2">
        <v>69.544425000000004</v>
      </c>
      <c r="K213" s="2">
        <v>77.0362439670686</v>
      </c>
      <c r="L213" s="2">
        <v>84.839867197114501</v>
      </c>
      <c r="M213" s="2">
        <v>90.364793075892905</v>
      </c>
      <c r="N213" s="2">
        <v>95.119817642828394</v>
      </c>
      <c r="O213" s="2">
        <v>98.530558264871104</v>
      </c>
      <c r="P213" s="2">
        <v>101.329684906818</v>
      </c>
      <c r="Q213" s="2">
        <v>103.89689156201401</v>
      </c>
      <c r="R213" s="2">
        <v>105.90190311209101</v>
      </c>
      <c r="S213" s="2">
        <f ca="1">PopAgeSexRegion[[#This Row],[2010]]*PopAgeSexRegion[[#This Row],[MDER]]</f>
        <v>133525.296</v>
      </c>
      <c r="T213" s="2">
        <f ca="1">PopAgeSexRegion[[#This Row],[2015]]*PopAgeSexRegion[[#This Row],[MDER]]</f>
        <v>147909.5884167717</v>
      </c>
      <c r="U213" s="2">
        <f ca="1">PopAgeSexRegion[[#This Row],[2020]]*PopAgeSexRegion[[#This Row],[MDER]]</f>
        <v>162892.54501845984</v>
      </c>
      <c r="V213" s="2">
        <f ca="1">PopAgeSexRegion[[#This Row],[2025]]*PopAgeSexRegion[[#This Row],[MDER]]</f>
        <v>173500.40270571437</v>
      </c>
      <c r="W213" s="2">
        <f ca="1">PopAgeSexRegion[[#This Row],[2030]]*PopAgeSexRegion[[#This Row],[MDER]]</f>
        <v>182630.04987423052</v>
      </c>
      <c r="X213" s="2">
        <f ca="1">PopAgeSexRegion[[#This Row],[2035]]*PopAgeSexRegion[[#This Row],[MDER]]</f>
        <v>189178.67186855251</v>
      </c>
      <c r="Y213" s="2">
        <f ca="1">PopAgeSexRegion[[#This Row],[2040]]*PopAgeSexRegion[[#This Row],[MDER]]</f>
        <v>194552.99502109055</v>
      </c>
      <c r="Z213" s="2">
        <f ca="1">PopAgeSexRegion[[#This Row],[2045]]*PopAgeSexRegion[[#This Row],[MDER]]</f>
        <v>199482.0317990669</v>
      </c>
      <c r="AA213" s="2">
        <f ca="1">PopAgeSexRegion[[#This Row],[2050]]*PopAgeSexRegion[[#This Row],[MDER]]</f>
        <v>203331.65397521472</v>
      </c>
    </row>
    <row r="214" spans="1:27" x14ac:dyDescent="0.2">
      <c r="A214" s="2" t="s">
        <v>67</v>
      </c>
      <c r="B214" s="2" t="s">
        <v>68</v>
      </c>
      <c r="C214" s="2" t="s">
        <v>117</v>
      </c>
      <c r="D214" s="2" t="str">
        <f>VLOOKUP(PopAgeSexRegion[[#This Row],[REGION]],MapRegion[],2,FALSE)</f>
        <v>MAF</v>
      </c>
      <c r="E214" s="2" t="s">
        <v>73</v>
      </c>
      <c r="F214" s="2" t="str">
        <f>VLOOKUP(PopAgeSexRegion[[#This Row],[VARIABLE]],MapSexAge[],2,FALSE)</f>
        <v>Female</v>
      </c>
      <c r="G214" s="2" t="str">
        <f>VLOOKUP(PopAgeSexRegion[[#This Row],[VARIABLE]],MapSexAge[],3,FALSE)</f>
        <v>100p</v>
      </c>
      <c r="H214" s="2">
        <f ca="1">SUMIFS(INDIRECT(_xlfn.CONCAT("SSPMDER[",PopAgeSexRegion[[#This Row],[Sex]],"]")),SSPMDER[age],PopAgeSexRegion[[#This Row],[Age]])</f>
        <v>1800</v>
      </c>
      <c r="I214" s="2" t="s">
        <v>71</v>
      </c>
      <c r="J214" s="2">
        <v>2.94699903749851E-3</v>
      </c>
      <c r="K214" s="2">
        <v>3.9861557544358002E-3</v>
      </c>
      <c r="L214" s="2">
        <v>5.7066228904791997E-3</v>
      </c>
      <c r="M214" s="2">
        <v>9.1487654695922693E-3</v>
      </c>
      <c r="N214" s="2">
        <v>1.38059932548048E-2</v>
      </c>
      <c r="O214" s="2">
        <v>2.0569854407039099E-2</v>
      </c>
      <c r="P214" s="2">
        <v>2.9624535714191099E-2</v>
      </c>
      <c r="Q214" s="2">
        <v>4.3842390069484802E-2</v>
      </c>
      <c r="R214" s="2">
        <v>7.3240277495113706E-2</v>
      </c>
      <c r="S214" s="2">
        <f ca="1">PopAgeSexRegion[[#This Row],[2010]]*PopAgeSexRegion[[#This Row],[MDER]]</f>
        <v>5.304598267497318</v>
      </c>
      <c r="T214" s="2">
        <f ca="1">PopAgeSexRegion[[#This Row],[2015]]*PopAgeSexRegion[[#This Row],[MDER]]</f>
        <v>7.1750803579844407</v>
      </c>
      <c r="U214" s="2">
        <f ca="1">PopAgeSexRegion[[#This Row],[2020]]*PopAgeSexRegion[[#This Row],[MDER]]</f>
        <v>10.271921202862559</v>
      </c>
      <c r="V214" s="2">
        <f ca="1">PopAgeSexRegion[[#This Row],[2025]]*PopAgeSexRegion[[#This Row],[MDER]]</f>
        <v>16.467777845266085</v>
      </c>
      <c r="W214" s="2">
        <f ca="1">PopAgeSexRegion[[#This Row],[2030]]*PopAgeSexRegion[[#This Row],[MDER]]</f>
        <v>24.850787858648641</v>
      </c>
      <c r="X214" s="2">
        <f ca="1">PopAgeSexRegion[[#This Row],[2035]]*PopAgeSexRegion[[#This Row],[MDER]]</f>
        <v>37.025737932670381</v>
      </c>
      <c r="Y214" s="2">
        <f ca="1">PopAgeSexRegion[[#This Row],[2040]]*PopAgeSexRegion[[#This Row],[MDER]]</f>
        <v>53.324164285543979</v>
      </c>
      <c r="Z214" s="2">
        <f ca="1">PopAgeSexRegion[[#This Row],[2045]]*PopAgeSexRegion[[#This Row],[MDER]]</f>
        <v>78.916302125072647</v>
      </c>
      <c r="AA214" s="2">
        <f ca="1">PopAgeSexRegion[[#This Row],[2050]]*PopAgeSexRegion[[#This Row],[MDER]]</f>
        <v>131.83249949120466</v>
      </c>
    </row>
    <row r="215" spans="1:27" x14ac:dyDescent="0.2">
      <c r="A215" s="2" t="s">
        <v>67</v>
      </c>
      <c r="B215" s="2" t="s">
        <v>68</v>
      </c>
      <c r="C215" s="2" t="s">
        <v>117</v>
      </c>
      <c r="D215" s="2" t="str">
        <f>VLOOKUP(PopAgeSexRegion[[#This Row],[REGION]],MapRegion[],2,FALSE)</f>
        <v>MAF</v>
      </c>
      <c r="E215" s="2" t="s">
        <v>74</v>
      </c>
      <c r="F215" s="2" t="str">
        <f>VLOOKUP(PopAgeSexRegion[[#This Row],[VARIABLE]],MapSexAge[],2,FALSE)</f>
        <v>Female</v>
      </c>
      <c r="G215" s="2" t="str">
        <f>VLOOKUP(PopAgeSexRegion[[#This Row],[VARIABLE]],MapSexAge[],3,FALSE)</f>
        <v>15-19</v>
      </c>
      <c r="H215" s="2">
        <f ca="1">SUMIFS(INDIRECT(_xlfn.CONCAT("SSPMDER[",PopAgeSexRegion[[#This Row],[Sex]],"]")),SSPMDER[age],PopAgeSexRegion[[#This Row],[Age]])</f>
        <v>2040</v>
      </c>
      <c r="I215" s="2" t="s">
        <v>71</v>
      </c>
      <c r="J215" s="2">
        <v>63.936137126530497</v>
      </c>
      <c r="K215" s="2">
        <v>68.845270120695304</v>
      </c>
      <c r="L215" s="2">
        <v>76.320771852224098</v>
      </c>
      <c r="M215" s="2">
        <v>84.110563265508006</v>
      </c>
      <c r="N215" s="2">
        <v>89.646467017398706</v>
      </c>
      <c r="O215" s="2">
        <v>94.401893258953507</v>
      </c>
      <c r="P215" s="2">
        <v>97.832560795457994</v>
      </c>
      <c r="Q215" s="2">
        <v>100.64900844416999</v>
      </c>
      <c r="R215" s="2">
        <v>103.250057629328</v>
      </c>
      <c r="S215" s="2">
        <f ca="1">PopAgeSexRegion[[#This Row],[2010]]*PopAgeSexRegion[[#This Row],[MDER]]</f>
        <v>130429.71973812221</v>
      </c>
      <c r="T215" s="2">
        <f ca="1">PopAgeSexRegion[[#This Row],[2015]]*PopAgeSexRegion[[#This Row],[MDER]]</f>
        <v>140444.35104621842</v>
      </c>
      <c r="U215" s="2">
        <f ca="1">PopAgeSexRegion[[#This Row],[2020]]*PopAgeSexRegion[[#This Row],[MDER]]</f>
        <v>155694.37457853716</v>
      </c>
      <c r="V215" s="2">
        <f ca="1">PopAgeSexRegion[[#This Row],[2025]]*PopAgeSexRegion[[#This Row],[MDER]]</f>
        <v>171585.54906163632</v>
      </c>
      <c r="W215" s="2">
        <f ca="1">PopAgeSexRegion[[#This Row],[2030]]*PopAgeSexRegion[[#This Row],[MDER]]</f>
        <v>182878.79271549336</v>
      </c>
      <c r="X215" s="2">
        <f ca="1">PopAgeSexRegion[[#This Row],[2035]]*PopAgeSexRegion[[#This Row],[MDER]]</f>
        <v>192579.86224826516</v>
      </c>
      <c r="Y215" s="2">
        <f ca="1">PopAgeSexRegion[[#This Row],[2040]]*PopAgeSexRegion[[#This Row],[MDER]]</f>
        <v>199578.42402273431</v>
      </c>
      <c r="Z215" s="2">
        <f ca="1">PopAgeSexRegion[[#This Row],[2045]]*PopAgeSexRegion[[#This Row],[MDER]]</f>
        <v>205323.9772261068</v>
      </c>
      <c r="AA215" s="2">
        <f ca="1">PopAgeSexRegion[[#This Row],[2050]]*PopAgeSexRegion[[#This Row],[MDER]]</f>
        <v>210630.11756382912</v>
      </c>
    </row>
    <row r="216" spans="1:27" x14ac:dyDescent="0.2">
      <c r="A216" s="2" t="s">
        <v>67</v>
      </c>
      <c r="B216" s="2" t="s">
        <v>68</v>
      </c>
      <c r="C216" s="2" t="s">
        <v>117</v>
      </c>
      <c r="D216" s="2" t="str">
        <f>VLOOKUP(PopAgeSexRegion[[#This Row],[REGION]],MapRegion[],2,FALSE)</f>
        <v>MAF</v>
      </c>
      <c r="E216" s="2" t="s">
        <v>75</v>
      </c>
      <c r="F216" s="2" t="str">
        <f>VLOOKUP(PopAgeSexRegion[[#This Row],[VARIABLE]],MapSexAge[],2,FALSE)</f>
        <v>Female</v>
      </c>
      <c r="G216" s="2" t="str">
        <f>VLOOKUP(PopAgeSexRegion[[#This Row],[VARIABLE]],MapSexAge[],3,FALSE)</f>
        <v>20-24</v>
      </c>
      <c r="H216" s="2">
        <f ca="1">SUMIFS(INDIRECT(_xlfn.CONCAT("SSPMDER[",PopAgeSexRegion[[#This Row],[Sex]],"]")),SSPMDER[age],PopAgeSexRegion[[#This Row],[Age]])</f>
        <v>2200</v>
      </c>
      <c r="I216" s="2" t="s">
        <v>71</v>
      </c>
      <c r="J216" s="2">
        <v>59.146542111671998</v>
      </c>
      <c r="K216" s="2">
        <v>63.1420910638614</v>
      </c>
      <c r="L216" s="2">
        <v>68.020413781749994</v>
      </c>
      <c r="M216" s="2">
        <v>75.443238982580098</v>
      </c>
      <c r="N216" s="2">
        <v>83.201900810125395</v>
      </c>
      <c r="O216" s="2">
        <v>88.720562954553401</v>
      </c>
      <c r="P216" s="2">
        <v>93.475548762928796</v>
      </c>
      <c r="Q216" s="2">
        <v>96.911513780274802</v>
      </c>
      <c r="R216" s="2">
        <v>99.753052555888502</v>
      </c>
      <c r="S216" s="2">
        <f ca="1">PopAgeSexRegion[[#This Row],[2010]]*PopAgeSexRegion[[#This Row],[MDER]]</f>
        <v>130122.3926456784</v>
      </c>
      <c r="T216" s="2">
        <f ca="1">PopAgeSexRegion[[#This Row],[2015]]*PopAgeSexRegion[[#This Row],[MDER]]</f>
        <v>138912.60034049509</v>
      </c>
      <c r="U216" s="2">
        <f ca="1">PopAgeSexRegion[[#This Row],[2020]]*PopAgeSexRegion[[#This Row],[MDER]]</f>
        <v>149644.91031984999</v>
      </c>
      <c r="V216" s="2">
        <f ca="1">PopAgeSexRegion[[#This Row],[2025]]*PopAgeSexRegion[[#This Row],[MDER]]</f>
        <v>165975.12576167623</v>
      </c>
      <c r="W216" s="2">
        <f ca="1">PopAgeSexRegion[[#This Row],[2030]]*PopAgeSexRegion[[#This Row],[MDER]]</f>
        <v>183044.18178227587</v>
      </c>
      <c r="X216" s="2">
        <f ca="1">PopAgeSexRegion[[#This Row],[2035]]*PopAgeSexRegion[[#This Row],[MDER]]</f>
        <v>195185.23850001747</v>
      </c>
      <c r="Y216" s="2">
        <f ca="1">PopAgeSexRegion[[#This Row],[2040]]*PopAgeSexRegion[[#This Row],[MDER]]</f>
        <v>205646.20727844335</v>
      </c>
      <c r="Z216" s="2">
        <f ca="1">PopAgeSexRegion[[#This Row],[2045]]*PopAgeSexRegion[[#This Row],[MDER]]</f>
        <v>213205.33031660455</v>
      </c>
      <c r="AA216" s="2">
        <f ca="1">PopAgeSexRegion[[#This Row],[2050]]*PopAgeSexRegion[[#This Row],[MDER]]</f>
        <v>219456.71562295471</v>
      </c>
    </row>
    <row r="217" spans="1:27" x14ac:dyDescent="0.2">
      <c r="A217" s="2" t="s">
        <v>67</v>
      </c>
      <c r="B217" s="2" t="s">
        <v>68</v>
      </c>
      <c r="C217" s="2" t="s">
        <v>117</v>
      </c>
      <c r="D217" s="2" t="str">
        <f>VLOOKUP(PopAgeSexRegion[[#This Row],[REGION]],MapRegion[],2,FALSE)</f>
        <v>MAF</v>
      </c>
      <c r="E217" s="2" t="s">
        <v>76</v>
      </c>
      <c r="F217" s="2" t="str">
        <f>VLOOKUP(PopAgeSexRegion[[#This Row],[VARIABLE]],MapSexAge[],2,FALSE)</f>
        <v>Female</v>
      </c>
      <c r="G217" s="2" t="str">
        <f>VLOOKUP(PopAgeSexRegion[[#This Row],[VARIABLE]],MapSexAge[],3,FALSE)</f>
        <v>25-29</v>
      </c>
      <c r="H217" s="2">
        <f ca="1">SUMIFS(INDIRECT(_xlfn.CONCAT("SSPMDER[",PopAgeSexRegion[[#This Row],[Sex]],"]")),SSPMDER[age],PopAgeSexRegion[[#This Row],[Age]])</f>
        <v>2040</v>
      </c>
      <c r="I217" s="2" t="s">
        <v>71</v>
      </c>
      <c r="J217" s="2">
        <v>51.971757718568</v>
      </c>
      <c r="K217" s="2">
        <v>58.007869899208302</v>
      </c>
      <c r="L217" s="2">
        <v>61.840001051431599</v>
      </c>
      <c r="M217" s="2">
        <v>66.597828425172693</v>
      </c>
      <c r="N217" s="2">
        <v>73.879399706824898</v>
      </c>
      <c r="O217" s="2">
        <v>81.529010064300905</v>
      </c>
      <c r="P217" s="2">
        <v>86.990367751945698</v>
      </c>
      <c r="Q217" s="2">
        <v>91.703341157306198</v>
      </c>
      <c r="R217" s="2">
        <v>95.1304419317201</v>
      </c>
      <c r="S217" s="2">
        <f ca="1">PopAgeSexRegion[[#This Row],[2010]]*PopAgeSexRegion[[#This Row],[MDER]]</f>
        <v>106022.38574587872</v>
      </c>
      <c r="T217" s="2">
        <f ca="1">PopAgeSexRegion[[#This Row],[2015]]*PopAgeSexRegion[[#This Row],[MDER]]</f>
        <v>118336.05459438494</v>
      </c>
      <c r="U217" s="2">
        <f ca="1">PopAgeSexRegion[[#This Row],[2020]]*PopAgeSexRegion[[#This Row],[MDER]]</f>
        <v>126153.60214492046</v>
      </c>
      <c r="V217" s="2">
        <f ca="1">PopAgeSexRegion[[#This Row],[2025]]*PopAgeSexRegion[[#This Row],[MDER]]</f>
        <v>135859.5699873523</v>
      </c>
      <c r="W217" s="2">
        <f ca="1">PopAgeSexRegion[[#This Row],[2030]]*PopAgeSexRegion[[#This Row],[MDER]]</f>
        <v>150713.9754019228</v>
      </c>
      <c r="X217" s="2">
        <f ca="1">PopAgeSexRegion[[#This Row],[2035]]*PopAgeSexRegion[[#This Row],[MDER]]</f>
        <v>166319.18053117386</v>
      </c>
      <c r="Y217" s="2">
        <f ca="1">PopAgeSexRegion[[#This Row],[2040]]*PopAgeSexRegion[[#This Row],[MDER]]</f>
        <v>177460.35021396921</v>
      </c>
      <c r="Z217" s="2">
        <f ca="1">PopAgeSexRegion[[#This Row],[2045]]*PopAgeSexRegion[[#This Row],[MDER]]</f>
        <v>187074.81596090464</v>
      </c>
      <c r="AA217" s="2">
        <f ca="1">PopAgeSexRegion[[#This Row],[2050]]*PopAgeSexRegion[[#This Row],[MDER]]</f>
        <v>194066.101540709</v>
      </c>
    </row>
    <row r="218" spans="1:27" x14ac:dyDescent="0.2">
      <c r="A218" s="2" t="s">
        <v>67</v>
      </c>
      <c r="B218" s="2" t="s">
        <v>68</v>
      </c>
      <c r="C218" s="2" t="s">
        <v>117</v>
      </c>
      <c r="D218" s="2" t="str">
        <f>VLOOKUP(PopAgeSexRegion[[#This Row],[REGION]],MapRegion[],2,FALSE)</f>
        <v>MAF</v>
      </c>
      <c r="E218" s="2" t="s">
        <v>77</v>
      </c>
      <c r="F218" s="2" t="str">
        <f>VLOOKUP(PopAgeSexRegion[[#This Row],[VARIABLE]],MapSexAge[],2,FALSE)</f>
        <v>Female</v>
      </c>
      <c r="G218" s="2" t="str">
        <f>VLOOKUP(PopAgeSexRegion[[#This Row],[VARIABLE]],MapSexAge[],3,FALSE)</f>
        <v>30-34</v>
      </c>
      <c r="H218" s="2">
        <f ca="1">SUMIFS(INDIRECT(_xlfn.CONCAT("SSPMDER[",PopAgeSexRegion[[#This Row],[Sex]],"]")),SSPMDER[age],PopAgeSexRegion[[#This Row],[Age]])</f>
        <v>2000</v>
      </c>
      <c r="I218" s="2" t="s">
        <v>71</v>
      </c>
      <c r="J218" s="2">
        <v>42.806957085380802</v>
      </c>
      <c r="K218" s="2">
        <v>50.578693178972202</v>
      </c>
      <c r="L218" s="2">
        <v>56.5060180821526</v>
      </c>
      <c r="M218" s="2">
        <v>60.284899497240801</v>
      </c>
      <c r="N218" s="2">
        <v>64.900499375170099</v>
      </c>
      <c r="O218" s="2">
        <v>72.027796738770903</v>
      </c>
      <c r="P218" s="2">
        <v>79.540588193935406</v>
      </c>
      <c r="Q218" s="2">
        <v>84.9278542935606</v>
      </c>
      <c r="R218" s="2">
        <v>89.609945123355899</v>
      </c>
      <c r="S218" s="2">
        <f ca="1">PopAgeSexRegion[[#This Row],[2010]]*PopAgeSexRegion[[#This Row],[MDER]]</f>
        <v>85613.914170761607</v>
      </c>
      <c r="T218" s="2">
        <f ca="1">PopAgeSexRegion[[#This Row],[2015]]*PopAgeSexRegion[[#This Row],[MDER]]</f>
        <v>101157.3863579444</v>
      </c>
      <c r="U218" s="2">
        <f ca="1">PopAgeSexRegion[[#This Row],[2020]]*PopAgeSexRegion[[#This Row],[MDER]]</f>
        <v>113012.0361643052</v>
      </c>
      <c r="V218" s="2">
        <f ca="1">PopAgeSexRegion[[#This Row],[2025]]*PopAgeSexRegion[[#This Row],[MDER]]</f>
        <v>120569.79899448161</v>
      </c>
      <c r="W218" s="2">
        <f ca="1">PopAgeSexRegion[[#This Row],[2030]]*PopAgeSexRegion[[#This Row],[MDER]]</f>
        <v>129800.99875034019</v>
      </c>
      <c r="X218" s="2">
        <f ca="1">PopAgeSexRegion[[#This Row],[2035]]*PopAgeSexRegion[[#This Row],[MDER]]</f>
        <v>144055.59347754181</v>
      </c>
      <c r="Y218" s="2">
        <f ca="1">PopAgeSexRegion[[#This Row],[2040]]*PopAgeSexRegion[[#This Row],[MDER]]</f>
        <v>159081.1763878708</v>
      </c>
      <c r="Z218" s="2">
        <f ca="1">PopAgeSexRegion[[#This Row],[2045]]*PopAgeSexRegion[[#This Row],[MDER]]</f>
        <v>169855.70858712119</v>
      </c>
      <c r="AA218" s="2">
        <f ca="1">PopAgeSexRegion[[#This Row],[2050]]*PopAgeSexRegion[[#This Row],[MDER]]</f>
        <v>179219.89024671179</v>
      </c>
    </row>
    <row r="219" spans="1:27" x14ac:dyDescent="0.2">
      <c r="A219" s="2" t="s">
        <v>67</v>
      </c>
      <c r="B219" s="2" t="s">
        <v>68</v>
      </c>
      <c r="C219" s="2" t="s">
        <v>117</v>
      </c>
      <c r="D219" s="2" t="str">
        <f>VLOOKUP(PopAgeSexRegion[[#This Row],[REGION]],MapRegion[],2,FALSE)</f>
        <v>MAF</v>
      </c>
      <c r="E219" s="2" t="s">
        <v>78</v>
      </c>
      <c r="F219" s="2" t="str">
        <f>VLOOKUP(PopAgeSexRegion[[#This Row],[VARIABLE]],MapSexAge[],2,FALSE)</f>
        <v>Female</v>
      </c>
      <c r="G219" s="2" t="str">
        <f>VLOOKUP(PopAgeSexRegion[[#This Row],[VARIABLE]],MapSexAge[],3,FALSE)</f>
        <v>35-39</v>
      </c>
      <c r="H219" s="2">
        <f ca="1">SUMIFS(INDIRECT(_xlfn.CONCAT("SSPMDER[",PopAgeSexRegion[[#This Row],[Sex]],"]")),SSPMDER[age],PopAgeSexRegion[[#This Row],[Age]])</f>
        <v>2000</v>
      </c>
      <c r="I219" s="2" t="s">
        <v>71</v>
      </c>
      <c r="J219" s="2">
        <v>34.282871079783597</v>
      </c>
      <c r="K219" s="2">
        <v>41.309443197025303</v>
      </c>
      <c r="L219" s="2">
        <v>48.937896742831498</v>
      </c>
      <c r="M219" s="2">
        <v>54.793091017719902</v>
      </c>
      <c r="N219" s="2">
        <v>58.512413530826798</v>
      </c>
      <c r="O219" s="2">
        <v>63.016881424908199</v>
      </c>
      <c r="P219" s="2">
        <v>69.993416905402896</v>
      </c>
      <c r="Q219" s="2">
        <v>77.382795166823499</v>
      </c>
      <c r="R219" s="2">
        <v>82.709280698111996</v>
      </c>
      <c r="S219" s="2">
        <f ca="1">PopAgeSexRegion[[#This Row],[2010]]*PopAgeSexRegion[[#This Row],[MDER]]</f>
        <v>68565.742159567191</v>
      </c>
      <c r="T219" s="2">
        <f ca="1">PopAgeSexRegion[[#This Row],[2015]]*PopAgeSexRegion[[#This Row],[MDER]]</f>
        <v>82618.886394050613</v>
      </c>
      <c r="U219" s="2">
        <f ca="1">PopAgeSexRegion[[#This Row],[2020]]*PopAgeSexRegion[[#This Row],[MDER]]</f>
        <v>97875.793485663002</v>
      </c>
      <c r="V219" s="2">
        <f ca="1">PopAgeSexRegion[[#This Row],[2025]]*PopAgeSexRegion[[#This Row],[MDER]]</f>
        <v>109586.18203543981</v>
      </c>
      <c r="W219" s="2">
        <f ca="1">PopAgeSexRegion[[#This Row],[2030]]*PopAgeSexRegion[[#This Row],[MDER]]</f>
        <v>117024.8270616536</v>
      </c>
      <c r="X219" s="2">
        <f ca="1">PopAgeSexRegion[[#This Row],[2035]]*PopAgeSexRegion[[#This Row],[MDER]]</f>
        <v>126033.7628498164</v>
      </c>
      <c r="Y219" s="2">
        <f ca="1">PopAgeSexRegion[[#This Row],[2040]]*PopAgeSexRegion[[#This Row],[MDER]]</f>
        <v>139986.83381080578</v>
      </c>
      <c r="Z219" s="2">
        <f ca="1">PopAgeSexRegion[[#This Row],[2045]]*PopAgeSexRegion[[#This Row],[MDER]]</f>
        <v>154765.59033364701</v>
      </c>
      <c r="AA219" s="2">
        <f ca="1">PopAgeSexRegion[[#This Row],[2050]]*PopAgeSexRegion[[#This Row],[MDER]]</f>
        <v>165418.56139622399</v>
      </c>
    </row>
    <row r="220" spans="1:27" x14ac:dyDescent="0.2">
      <c r="A220" s="2" t="s">
        <v>67</v>
      </c>
      <c r="B220" s="2" t="s">
        <v>68</v>
      </c>
      <c r="C220" s="2" t="s">
        <v>117</v>
      </c>
      <c r="D220" s="2" t="str">
        <f>VLOOKUP(PopAgeSexRegion[[#This Row],[REGION]],MapRegion[],2,FALSE)</f>
        <v>MAF</v>
      </c>
      <c r="E220" s="2" t="s">
        <v>79</v>
      </c>
      <c r="F220" s="2" t="str">
        <f>VLOOKUP(PopAgeSexRegion[[#This Row],[VARIABLE]],MapSexAge[],2,FALSE)</f>
        <v>Female</v>
      </c>
      <c r="G220" s="2" t="str">
        <f>VLOOKUP(PopAgeSexRegion[[#This Row],[VARIABLE]],MapSexAge[],3,FALSE)</f>
        <v>40-44</v>
      </c>
      <c r="H220" s="2">
        <f ca="1">SUMIFS(INDIRECT(_xlfn.CONCAT("SSPMDER[",PopAgeSexRegion[[#This Row],[Sex]],"]")),SSPMDER[age],PopAgeSexRegion[[#This Row],[Age]])</f>
        <v>2000</v>
      </c>
      <c r="I220" s="2" t="s">
        <v>71</v>
      </c>
      <c r="J220" s="2">
        <v>28.177930778638999</v>
      </c>
      <c r="K220" s="2">
        <v>32.962842864440702</v>
      </c>
      <c r="L220" s="2">
        <v>39.786808365428399</v>
      </c>
      <c r="M220" s="2">
        <v>47.270385172009</v>
      </c>
      <c r="N220" s="2">
        <v>53.016394928350401</v>
      </c>
      <c r="O220" s="2">
        <v>56.683726749172202</v>
      </c>
      <c r="P220" s="2">
        <v>61.088188120328397</v>
      </c>
      <c r="Q220" s="2">
        <v>67.926265978145693</v>
      </c>
      <c r="R220" s="2">
        <v>75.202833019750898</v>
      </c>
      <c r="S220" s="2">
        <f ca="1">PopAgeSexRegion[[#This Row],[2010]]*PopAgeSexRegion[[#This Row],[MDER]]</f>
        <v>56355.861557277996</v>
      </c>
      <c r="T220" s="2">
        <f ca="1">PopAgeSexRegion[[#This Row],[2015]]*PopAgeSexRegion[[#This Row],[MDER]]</f>
        <v>65925.685728881406</v>
      </c>
      <c r="U220" s="2">
        <f ca="1">PopAgeSexRegion[[#This Row],[2020]]*PopAgeSexRegion[[#This Row],[MDER]]</f>
        <v>79573.616730856796</v>
      </c>
      <c r="V220" s="2">
        <f ca="1">PopAgeSexRegion[[#This Row],[2025]]*PopAgeSexRegion[[#This Row],[MDER]]</f>
        <v>94540.770344018005</v>
      </c>
      <c r="W220" s="2">
        <f ca="1">PopAgeSexRegion[[#This Row],[2030]]*PopAgeSexRegion[[#This Row],[MDER]]</f>
        <v>106032.78985670081</v>
      </c>
      <c r="X220" s="2">
        <f ca="1">PopAgeSexRegion[[#This Row],[2035]]*PopAgeSexRegion[[#This Row],[MDER]]</f>
        <v>113367.4534983444</v>
      </c>
      <c r="Y220" s="2">
        <f ca="1">PopAgeSexRegion[[#This Row],[2040]]*PopAgeSexRegion[[#This Row],[MDER]]</f>
        <v>122176.3762406568</v>
      </c>
      <c r="Z220" s="2">
        <f ca="1">PopAgeSexRegion[[#This Row],[2045]]*PopAgeSexRegion[[#This Row],[MDER]]</f>
        <v>135852.53195629138</v>
      </c>
      <c r="AA220" s="2">
        <f ca="1">PopAgeSexRegion[[#This Row],[2050]]*PopAgeSexRegion[[#This Row],[MDER]]</f>
        <v>150405.66603950178</v>
      </c>
    </row>
    <row r="221" spans="1:27" x14ac:dyDescent="0.2">
      <c r="A221" s="2" t="s">
        <v>67</v>
      </c>
      <c r="B221" s="2" t="s">
        <v>68</v>
      </c>
      <c r="C221" s="2" t="s">
        <v>117</v>
      </c>
      <c r="D221" s="2" t="str">
        <f>VLOOKUP(PopAgeSexRegion[[#This Row],[REGION]],MapRegion[],2,FALSE)</f>
        <v>MAF</v>
      </c>
      <c r="E221" s="2" t="s">
        <v>80</v>
      </c>
      <c r="F221" s="2" t="str">
        <f>VLOOKUP(PopAgeSexRegion[[#This Row],[VARIABLE]],MapSexAge[],2,FALSE)</f>
        <v>Female</v>
      </c>
      <c r="G221" s="2" t="str">
        <f>VLOOKUP(PopAgeSexRegion[[#This Row],[VARIABLE]],MapSexAge[],3,FALSE)</f>
        <v>45-49</v>
      </c>
      <c r="H221" s="2">
        <f ca="1">SUMIFS(INDIRECT(_xlfn.CONCAT("SSPMDER[",PopAgeSexRegion[[#This Row],[Sex]],"]")),SSPMDER[age],PopAgeSexRegion[[#This Row],[Age]])</f>
        <v>2000</v>
      </c>
      <c r="I221" s="2" t="s">
        <v>71</v>
      </c>
      <c r="J221" s="2">
        <v>23.711872032015201</v>
      </c>
      <c r="K221" s="2">
        <v>27.078920850890899</v>
      </c>
      <c r="L221" s="2">
        <v>31.690899555100099</v>
      </c>
      <c r="M221" s="2">
        <v>38.318956759098398</v>
      </c>
      <c r="N221" s="2">
        <v>45.636643653802302</v>
      </c>
      <c r="O221" s="2">
        <v>51.273945709223703</v>
      </c>
      <c r="P221" s="2">
        <v>54.887169790497602</v>
      </c>
      <c r="Q221" s="2">
        <v>59.190526218656601</v>
      </c>
      <c r="R221" s="2">
        <v>65.905701704939105</v>
      </c>
      <c r="S221" s="2">
        <f ca="1">PopAgeSexRegion[[#This Row],[2010]]*PopAgeSexRegion[[#This Row],[MDER]]</f>
        <v>47423.744064030405</v>
      </c>
      <c r="T221" s="2">
        <f ca="1">PopAgeSexRegion[[#This Row],[2015]]*PopAgeSexRegion[[#This Row],[MDER]]</f>
        <v>54157.841701781799</v>
      </c>
      <c r="U221" s="2">
        <f ca="1">PopAgeSexRegion[[#This Row],[2020]]*PopAgeSexRegion[[#This Row],[MDER]]</f>
        <v>63381.799110200198</v>
      </c>
      <c r="V221" s="2">
        <f ca="1">PopAgeSexRegion[[#This Row],[2025]]*PopAgeSexRegion[[#This Row],[MDER]]</f>
        <v>76637.913518196801</v>
      </c>
      <c r="W221" s="2">
        <f ca="1">PopAgeSexRegion[[#This Row],[2030]]*PopAgeSexRegion[[#This Row],[MDER]]</f>
        <v>91273.287307604609</v>
      </c>
      <c r="X221" s="2">
        <f ca="1">PopAgeSexRegion[[#This Row],[2035]]*PopAgeSexRegion[[#This Row],[MDER]]</f>
        <v>102547.89141844741</v>
      </c>
      <c r="Y221" s="2">
        <f ca="1">PopAgeSexRegion[[#This Row],[2040]]*PopAgeSexRegion[[#This Row],[MDER]]</f>
        <v>109774.33958099521</v>
      </c>
      <c r="Z221" s="2">
        <f ca="1">PopAgeSexRegion[[#This Row],[2045]]*PopAgeSexRegion[[#This Row],[MDER]]</f>
        <v>118381.05243731321</v>
      </c>
      <c r="AA221" s="2">
        <f ca="1">PopAgeSexRegion[[#This Row],[2050]]*PopAgeSexRegion[[#This Row],[MDER]]</f>
        <v>131811.4034098782</v>
      </c>
    </row>
    <row r="222" spans="1:27" x14ac:dyDescent="0.2">
      <c r="A222" s="2" t="s">
        <v>67</v>
      </c>
      <c r="B222" s="2" t="s">
        <v>68</v>
      </c>
      <c r="C222" s="2" t="s">
        <v>117</v>
      </c>
      <c r="D222" s="2" t="str">
        <f>VLOOKUP(PopAgeSexRegion[[#This Row],[REGION]],MapRegion[],2,FALSE)</f>
        <v>MAF</v>
      </c>
      <c r="E222" s="2" t="s">
        <v>81</v>
      </c>
      <c r="F222" s="2" t="str">
        <f>VLOOKUP(PopAgeSexRegion[[#This Row],[VARIABLE]],MapSexAge[],2,FALSE)</f>
        <v>Female</v>
      </c>
      <c r="G222" s="2" t="str">
        <f>VLOOKUP(PopAgeSexRegion[[#This Row],[VARIABLE]],MapSexAge[],3,FALSE)</f>
        <v>5-9</v>
      </c>
      <c r="H222" s="2">
        <f ca="1">SUMIFS(INDIRECT(_xlfn.CONCAT("SSPMDER[",PopAgeSexRegion[[#This Row],[Sex]],"]")),SSPMDER[age],PopAgeSexRegion[[#This Row],[Age]])</f>
        <v>1520</v>
      </c>
      <c r="I222" s="2" t="s">
        <v>71</v>
      </c>
      <c r="J222" s="2">
        <v>78.049538999999996</v>
      </c>
      <c r="K222" s="2">
        <v>85.814192890972393</v>
      </c>
      <c r="L222" s="2">
        <v>91.3369306959695</v>
      </c>
      <c r="M222" s="2">
        <v>96.049744685259796</v>
      </c>
      <c r="N222" s="2">
        <v>99.442322433722893</v>
      </c>
      <c r="O222" s="2">
        <v>102.19654988645</v>
      </c>
      <c r="P222" s="2">
        <v>104.723733883435</v>
      </c>
      <c r="Q222" s="2">
        <v>106.659782512096</v>
      </c>
      <c r="R222" s="2">
        <v>107.45476695592301</v>
      </c>
      <c r="S222" s="2">
        <f ca="1">PopAgeSexRegion[[#This Row],[2010]]*PopAgeSexRegion[[#This Row],[MDER]]</f>
        <v>118635.29927999999</v>
      </c>
      <c r="T222" s="2">
        <f ca="1">PopAgeSexRegion[[#This Row],[2015]]*PopAgeSexRegion[[#This Row],[MDER]]</f>
        <v>130437.57319427804</v>
      </c>
      <c r="U222" s="2">
        <f ca="1">PopAgeSexRegion[[#This Row],[2020]]*PopAgeSexRegion[[#This Row],[MDER]]</f>
        <v>138832.13465787363</v>
      </c>
      <c r="V222" s="2">
        <f ca="1">PopAgeSexRegion[[#This Row],[2025]]*PopAgeSexRegion[[#This Row],[MDER]]</f>
        <v>145995.61192159489</v>
      </c>
      <c r="W222" s="2">
        <f ca="1">PopAgeSexRegion[[#This Row],[2030]]*PopAgeSexRegion[[#This Row],[MDER]]</f>
        <v>151152.3300992588</v>
      </c>
      <c r="X222" s="2">
        <f ca="1">PopAgeSexRegion[[#This Row],[2035]]*PopAgeSexRegion[[#This Row],[MDER]]</f>
        <v>155338.75582740401</v>
      </c>
      <c r="Y222" s="2">
        <f ca="1">PopAgeSexRegion[[#This Row],[2040]]*PopAgeSexRegion[[#This Row],[MDER]]</f>
        <v>159180.07550282122</v>
      </c>
      <c r="Z222" s="2">
        <f ca="1">PopAgeSexRegion[[#This Row],[2045]]*PopAgeSexRegion[[#This Row],[MDER]]</f>
        <v>162122.86941838593</v>
      </c>
      <c r="AA222" s="2">
        <f ca="1">PopAgeSexRegion[[#This Row],[2050]]*PopAgeSexRegion[[#This Row],[MDER]]</f>
        <v>163331.24577300297</v>
      </c>
    </row>
    <row r="223" spans="1:27" x14ac:dyDescent="0.2">
      <c r="A223" s="2" t="s">
        <v>67</v>
      </c>
      <c r="B223" s="2" t="s">
        <v>68</v>
      </c>
      <c r="C223" s="2" t="s">
        <v>117</v>
      </c>
      <c r="D223" s="2" t="str">
        <f>VLOOKUP(PopAgeSexRegion[[#This Row],[REGION]],MapRegion[],2,FALSE)</f>
        <v>MAF</v>
      </c>
      <c r="E223" s="2" t="s">
        <v>82</v>
      </c>
      <c r="F223" s="2" t="str">
        <f>VLOOKUP(PopAgeSexRegion[[#This Row],[VARIABLE]],MapSexAge[],2,FALSE)</f>
        <v>Female</v>
      </c>
      <c r="G223" s="2" t="str">
        <f>VLOOKUP(PopAgeSexRegion[[#This Row],[VARIABLE]],MapSexAge[],3,FALSE)</f>
        <v>50-54</v>
      </c>
      <c r="H223" s="2">
        <f ca="1">SUMIFS(INDIRECT(_xlfn.CONCAT("SSPMDER[",PopAgeSexRegion[[#This Row],[Sex]],"]")),SSPMDER[age],PopAgeSexRegion[[#This Row],[Age]])</f>
        <v>1840</v>
      </c>
      <c r="I223" s="2" t="s">
        <v>71</v>
      </c>
      <c r="J223" s="2">
        <v>20.028105784997699</v>
      </c>
      <c r="K223" s="2">
        <v>22.7406609529951</v>
      </c>
      <c r="L223" s="2">
        <v>25.978425521376501</v>
      </c>
      <c r="M223" s="2">
        <v>30.414338861395301</v>
      </c>
      <c r="N223" s="2">
        <v>36.858402514119597</v>
      </c>
      <c r="O223" s="2">
        <v>44.004395254475298</v>
      </c>
      <c r="P223" s="2">
        <v>49.527026971979197</v>
      </c>
      <c r="Q223" s="2">
        <v>53.058698881486698</v>
      </c>
      <c r="R223" s="2">
        <v>57.276058913489997</v>
      </c>
      <c r="S223" s="2">
        <f ca="1">PopAgeSexRegion[[#This Row],[2010]]*PopAgeSexRegion[[#This Row],[MDER]]</f>
        <v>36851.714644395768</v>
      </c>
      <c r="T223" s="2">
        <f ca="1">PopAgeSexRegion[[#This Row],[2015]]*PopAgeSexRegion[[#This Row],[MDER]]</f>
        <v>41842.816153510983</v>
      </c>
      <c r="U223" s="2">
        <f ca="1">PopAgeSexRegion[[#This Row],[2020]]*PopAgeSexRegion[[#This Row],[MDER]]</f>
        <v>47800.302959332759</v>
      </c>
      <c r="V223" s="2">
        <f ca="1">PopAgeSexRegion[[#This Row],[2025]]*PopAgeSexRegion[[#This Row],[MDER]]</f>
        <v>55962.383504967351</v>
      </c>
      <c r="W223" s="2">
        <f ca="1">PopAgeSexRegion[[#This Row],[2030]]*PopAgeSexRegion[[#This Row],[MDER]]</f>
        <v>67819.460625980064</v>
      </c>
      <c r="X223" s="2">
        <f ca="1">PopAgeSexRegion[[#This Row],[2035]]*PopAgeSexRegion[[#This Row],[MDER]]</f>
        <v>80968.087268234551</v>
      </c>
      <c r="Y223" s="2">
        <f ca="1">PopAgeSexRegion[[#This Row],[2040]]*PopAgeSexRegion[[#This Row],[MDER]]</f>
        <v>91129.729628441724</v>
      </c>
      <c r="Z223" s="2">
        <f ca="1">PopAgeSexRegion[[#This Row],[2045]]*PopAgeSexRegion[[#This Row],[MDER]]</f>
        <v>97628.005941935524</v>
      </c>
      <c r="AA223" s="2">
        <f ca="1">PopAgeSexRegion[[#This Row],[2050]]*PopAgeSexRegion[[#This Row],[MDER]]</f>
        <v>105387.94840082159</v>
      </c>
    </row>
    <row r="224" spans="1:27" x14ac:dyDescent="0.2">
      <c r="A224" s="2" t="s">
        <v>67</v>
      </c>
      <c r="B224" s="2" t="s">
        <v>68</v>
      </c>
      <c r="C224" s="2" t="s">
        <v>117</v>
      </c>
      <c r="D224" s="2" t="str">
        <f>VLOOKUP(PopAgeSexRegion[[#This Row],[REGION]],MapRegion[],2,FALSE)</f>
        <v>MAF</v>
      </c>
      <c r="E224" s="2" t="s">
        <v>83</v>
      </c>
      <c r="F224" s="2" t="str">
        <f>VLOOKUP(PopAgeSexRegion[[#This Row],[VARIABLE]],MapSexAge[],2,FALSE)</f>
        <v>Female</v>
      </c>
      <c r="G224" s="2" t="str">
        <f>VLOOKUP(PopAgeSexRegion[[#This Row],[VARIABLE]],MapSexAge[],3,FALSE)</f>
        <v>55-59</v>
      </c>
      <c r="H224" s="2">
        <f ca="1">SUMIFS(INDIRECT(_xlfn.CONCAT("SSPMDER[",PopAgeSexRegion[[#This Row],[Sex]],"]")),SSPMDER[age],PopAgeSexRegion[[#This Row],[Age]])</f>
        <v>1800</v>
      </c>
      <c r="I224" s="2" t="s">
        <v>71</v>
      </c>
      <c r="J224" s="2">
        <v>16.445254615126402</v>
      </c>
      <c r="K224" s="2">
        <v>19.046232679111998</v>
      </c>
      <c r="L224" s="2">
        <v>21.656960646540899</v>
      </c>
      <c r="M224" s="2">
        <v>24.759594469278198</v>
      </c>
      <c r="N224" s="2">
        <v>29.048343080671</v>
      </c>
      <c r="O224" s="2">
        <v>35.288628125399597</v>
      </c>
      <c r="P224" s="2">
        <v>42.241809584890198</v>
      </c>
      <c r="Q224" s="2">
        <v>47.610916190292897</v>
      </c>
      <c r="R224" s="2">
        <v>51.065229395494498</v>
      </c>
      <c r="S224" s="2">
        <f ca="1">PopAgeSexRegion[[#This Row],[2010]]*PopAgeSexRegion[[#This Row],[MDER]]</f>
        <v>29601.458307227524</v>
      </c>
      <c r="T224" s="2">
        <f ca="1">PopAgeSexRegion[[#This Row],[2015]]*PopAgeSexRegion[[#This Row],[MDER]]</f>
        <v>34283.218822401599</v>
      </c>
      <c r="U224" s="2">
        <f ca="1">PopAgeSexRegion[[#This Row],[2020]]*PopAgeSexRegion[[#This Row],[MDER]]</f>
        <v>38982.529163773615</v>
      </c>
      <c r="V224" s="2">
        <f ca="1">PopAgeSexRegion[[#This Row],[2025]]*PopAgeSexRegion[[#This Row],[MDER]]</f>
        <v>44567.270044700759</v>
      </c>
      <c r="W224" s="2">
        <f ca="1">PopAgeSexRegion[[#This Row],[2030]]*PopAgeSexRegion[[#This Row],[MDER]]</f>
        <v>52287.017545207797</v>
      </c>
      <c r="X224" s="2">
        <f ca="1">PopAgeSexRegion[[#This Row],[2035]]*PopAgeSexRegion[[#This Row],[MDER]]</f>
        <v>63519.530625719279</v>
      </c>
      <c r="Y224" s="2">
        <f ca="1">PopAgeSexRegion[[#This Row],[2040]]*PopAgeSexRegion[[#This Row],[MDER]]</f>
        <v>76035.257252802359</v>
      </c>
      <c r="Z224" s="2">
        <f ca="1">PopAgeSexRegion[[#This Row],[2045]]*PopAgeSexRegion[[#This Row],[MDER]]</f>
        <v>85699.649142527211</v>
      </c>
      <c r="AA224" s="2">
        <f ca="1">PopAgeSexRegion[[#This Row],[2050]]*PopAgeSexRegion[[#This Row],[MDER]]</f>
        <v>91917.412911890104</v>
      </c>
    </row>
    <row r="225" spans="1:27" x14ac:dyDescent="0.2">
      <c r="A225" s="2" t="s">
        <v>67</v>
      </c>
      <c r="B225" s="2" t="s">
        <v>68</v>
      </c>
      <c r="C225" s="2" t="s">
        <v>117</v>
      </c>
      <c r="D225" s="2" t="str">
        <f>VLOOKUP(PopAgeSexRegion[[#This Row],[REGION]],MapRegion[],2,FALSE)</f>
        <v>MAF</v>
      </c>
      <c r="E225" s="2" t="s">
        <v>84</v>
      </c>
      <c r="F225" s="2" t="str">
        <f>VLOOKUP(PopAgeSexRegion[[#This Row],[VARIABLE]],MapSexAge[],2,FALSE)</f>
        <v>Female</v>
      </c>
      <c r="G225" s="2" t="str">
        <f>VLOOKUP(PopAgeSexRegion[[#This Row],[VARIABLE]],MapSexAge[],3,FALSE)</f>
        <v>60-64</v>
      </c>
      <c r="H225" s="2">
        <f ca="1">SUMIFS(INDIRECT(_xlfn.CONCAT("SSPMDER[",PopAgeSexRegion[[#This Row],[Sex]],"]")),SSPMDER[age],PopAgeSexRegion[[#This Row],[Age]])</f>
        <v>1800</v>
      </c>
      <c r="I225" s="2" t="s">
        <v>71</v>
      </c>
      <c r="J225" s="2">
        <v>12.6397038087671</v>
      </c>
      <c r="K225" s="2">
        <v>15.3185085029458</v>
      </c>
      <c r="L225" s="2">
        <v>17.808286599624001</v>
      </c>
      <c r="M225" s="2">
        <v>20.309311750630499</v>
      </c>
      <c r="N225" s="2">
        <v>23.293085888969699</v>
      </c>
      <c r="O225" s="2">
        <v>27.406114899360599</v>
      </c>
      <c r="P225" s="2">
        <v>33.385844183098897</v>
      </c>
      <c r="Q225" s="2">
        <v>40.090655496124597</v>
      </c>
      <c r="R225" s="2">
        <v>45.282131858549199</v>
      </c>
      <c r="S225" s="2">
        <f ca="1">PopAgeSexRegion[[#This Row],[2010]]*PopAgeSexRegion[[#This Row],[MDER]]</f>
        <v>22751.466855780782</v>
      </c>
      <c r="T225" s="2">
        <f ca="1">PopAgeSexRegion[[#This Row],[2015]]*PopAgeSexRegion[[#This Row],[MDER]]</f>
        <v>27573.31530530244</v>
      </c>
      <c r="U225" s="2">
        <f ca="1">PopAgeSexRegion[[#This Row],[2020]]*PopAgeSexRegion[[#This Row],[MDER]]</f>
        <v>32054.915879323202</v>
      </c>
      <c r="V225" s="2">
        <f ca="1">PopAgeSexRegion[[#This Row],[2025]]*PopAgeSexRegion[[#This Row],[MDER]]</f>
        <v>36556.761151134895</v>
      </c>
      <c r="W225" s="2">
        <f ca="1">PopAgeSexRegion[[#This Row],[2030]]*PopAgeSexRegion[[#This Row],[MDER]]</f>
        <v>41927.554600145457</v>
      </c>
      <c r="X225" s="2">
        <f ca="1">PopAgeSexRegion[[#This Row],[2035]]*PopAgeSexRegion[[#This Row],[MDER]]</f>
        <v>49331.006818849077</v>
      </c>
      <c r="Y225" s="2">
        <f ca="1">PopAgeSexRegion[[#This Row],[2040]]*PopAgeSexRegion[[#This Row],[MDER]]</f>
        <v>60094.519529578014</v>
      </c>
      <c r="Z225" s="2">
        <f ca="1">PopAgeSexRegion[[#This Row],[2045]]*PopAgeSexRegion[[#This Row],[MDER]]</f>
        <v>72163.17989302428</v>
      </c>
      <c r="AA225" s="2">
        <f ca="1">PopAgeSexRegion[[#This Row],[2050]]*PopAgeSexRegion[[#This Row],[MDER]]</f>
        <v>81507.837345388558</v>
      </c>
    </row>
    <row r="226" spans="1:27" x14ac:dyDescent="0.2">
      <c r="A226" s="2" t="s">
        <v>67</v>
      </c>
      <c r="B226" s="2" t="s">
        <v>68</v>
      </c>
      <c r="C226" s="2" t="s">
        <v>117</v>
      </c>
      <c r="D226" s="2" t="str">
        <f>VLOOKUP(PopAgeSexRegion[[#This Row],[REGION]],MapRegion[],2,FALSE)</f>
        <v>MAF</v>
      </c>
      <c r="E226" s="2" t="s">
        <v>85</v>
      </c>
      <c r="F226" s="2" t="str">
        <f>VLOOKUP(PopAgeSexRegion[[#This Row],[VARIABLE]],MapSexAge[],2,FALSE)</f>
        <v>Female</v>
      </c>
      <c r="G226" s="2" t="str">
        <f>VLOOKUP(PopAgeSexRegion[[#This Row],[VARIABLE]],MapSexAge[],3,FALSE)</f>
        <v>65-69</v>
      </c>
      <c r="H226" s="2">
        <f ca="1">SUMIFS(INDIRECT(_xlfn.CONCAT("SSPMDER[",PopAgeSexRegion[[#This Row],[Sex]],"]")),SSPMDER[age],PopAgeSexRegion[[#This Row],[Age]])</f>
        <v>1800</v>
      </c>
      <c r="I226" s="2" t="s">
        <v>71</v>
      </c>
      <c r="J226" s="2">
        <v>9.5055479978464401</v>
      </c>
      <c r="K226" s="2">
        <v>11.2864406770023</v>
      </c>
      <c r="L226" s="2">
        <v>13.796529886297501</v>
      </c>
      <c r="M226" s="2">
        <v>16.143995784836299</v>
      </c>
      <c r="N226" s="2">
        <v>18.508477886028398</v>
      </c>
      <c r="O226" s="2">
        <v>21.346586545812301</v>
      </c>
      <c r="P226" s="2">
        <v>25.198675440403399</v>
      </c>
      <c r="Q226" s="2">
        <v>30.837693562181201</v>
      </c>
      <c r="R226" s="2">
        <v>37.203331551221098</v>
      </c>
      <c r="S226" s="2">
        <f ca="1">PopAgeSexRegion[[#This Row],[2010]]*PopAgeSexRegion[[#This Row],[MDER]]</f>
        <v>17109.986396123593</v>
      </c>
      <c r="T226" s="2">
        <f ca="1">PopAgeSexRegion[[#This Row],[2015]]*PopAgeSexRegion[[#This Row],[MDER]]</f>
        <v>20315.593218604139</v>
      </c>
      <c r="U226" s="2">
        <f ca="1">PopAgeSexRegion[[#This Row],[2020]]*PopAgeSexRegion[[#This Row],[MDER]]</f>
        <v>24833.753795335502</v>
      </c>
      <c r="V226" s="2">
        <f ca="1">PopAgeSexRegion[[#This Row],[2025]]*PopAgeSexRegion[[#This Row],[MDER]]</f>
        <v>29059.192412705339</v>
      </c>
      <c r="W226" s="2">
        <f ca="1">PopAgeSexRegion[[#This Row],[2030]]*PopAgeSexRegion[[#This Row],[MDER]]</f>
        <v>33315.260194851115</v>
      </c>
      <c r="X226" s="2">
        <f ca="1">PopAgeSexRegion[[#This Row],[2035]]*PopAgeSexRegion[[#This Row],[MDER]]</f>
        <v>38423.855782462138</v>
      </c>
      <c r="Y226" s="2">
        <f ca="1">PopAgeSexRegion[[#This Row],[2040]]*PopAgeSexRegion[[#This Row],[MDER]]</f>
        <v>45357.615792726116</v>
      </c>
      <c r="Z226" s="2">
        <f ca="1">PopAgeSexRegion[[#This Row],[2045]]*PopAgeSexRegion[[#This Row],[MDER]]</f>
        <v>55507.848411926163</v>
      </c>
      <c r="AA226" s="2">
        <f ca="1">PopAgeSexRegion[[#This Row],[2050]]*PopAgeSexRegion[[#This Row],[MDER]]</f>
        <v>66965.99679219797</v>
      </c>
    </row>
    <row r="227" spans="1:27" x14ac:dyDescent="0.2">
      <c r="A227" s="2" t="s">
        <v>67</v>
      </c>
      <c r="B227" s="2" t="s">
        <v>68</v>
      </c>
      <c r="C227" s="2" t="s">
        <v>117</v>
      </c>
      <c r="D227" s="2" t="str">
        <f>VLOOKUP(PopAgeSexRegion[[#This Row],[REGION]],MapRegion[],2,FALSE)</f>
        <v>MAF</v>
      </c>
      <c r="E227" s="2" t="s">
        <v>86</v>
      </c>
      <c r="F227" s="2" t="str">
        <f>VLOOKUP(PopAgeSexRegion[[#This Row],[VARIABLE]],MapSexAge[],2,FALSE)</f>
        <v>Female</v>
      </c>
      <c r="G227" s="2" t="str">
        <f>VLOOKUP(PopAgeSexRegion[[#This Row],[VARIABLE]],MapSexAge[],3,FALSE)</f>
        <v>70-74</v>
      </c>
      <c r="H227" s="2">
        <f ca="1">SUMIFS(INDIRECT(_xlfn.CONCAT("SSPMDER[",PopAgeSexRegion[[#This Row],[Sex]],"]")),SSPMDER[age],PopAgeSexRegion[[#This Row],[Age]])</f>
        <v>1800</v>
      </c>
      <c r="I227" s="2" t="s">
        <v>71</v>
      </c>
      <c r="J227" s="2">
        <v>6.9141360009322899</v>
      </c>
      <c r="K227" s="2">
        <v>7.8869619347413398</v>
      </c>
      <c r="L227" s="2">
        <v>9.4859635276383791</v>
      </c>
      <c r="M227" s="2">
        <v>11.7536050923211</v>
      </c>
      <c r="N227" s="2">
        <v>13.8730952771401</v>
      </c>
      <c r="O227" s="2">
        <v>16.062093558923401</v>
      </c>
      <c r="P227" s="2">
        <v>18.655561710965301</v>
      </c>
      <c r="Q227" s="2">
        <v>22.163583549731101</v>
      </c>
      <c r="R227" s="2">
        <v>27.3107079996308</v>
      </c>
      <c r="S227" s="2">
        <f ca="1">PopAgeSexRegion[[#This Row],[2010]]*PopAgeSexRegion[[#This Row],[MDER]]</f>
        <v>12445.444801678123</v>
      </c>
      <c r="T227" s="2">
        <f ca="1">PopAgeSexRegion[[#This Row],[2015]]*PopAgeSexRegion[[#This Row],[MDER]]</f>
        <v>14196.531482534412</v>
      </c>
      <c r="U227" s="2">
        <f ca="1">PopAgeSexRegion[[#This Row],[2020]]*PopAgeSexRegion[[#This Row],[MDER]]</f>
        <v>17074.734349749084</v>
      </c>
      <c r="V227" s="2">
        <f ca="1">PopAgeSexRegion[[#This Row],[2025]]*PopAgeSexRegion[[#This Row],[MDER]]</f>
        <v>21156.48916617798</v>
      </c>
      <c r="W227" s="2">
        <f ca="1">PopAgeSexRegion[[#This Row],[2030]]*PopAgeSexRegion[[#This Row],[MDER]]</f>
        <v>24971.57149885218</v>
      </c>
      <c r="X227" s="2">
        <f ca="1">PopAgeSexRegion[[#This Row],[2035]]*PopAgeSexRegion[[#This Row],[MDER]]</f>
        <v>28911.768406062121</v>
      </c>
      <c r="Y227" s="2">
        <f ca="1">PopAgeSexRegion[[#This Row],[2040]]*PopAgeSexRegion[[#This Row],[MDER]]</f>
        <v>33580.011079737546</v>
      </c>
      <c r="Z227" s="2">
        <f ca="1">PopAgeSexRegion[[#This Row],[2045]]*PopAgeSexRegion[[#This Row],[MDER]]</f>
        <v>39894.45038951598</v>
      </c>
      <c r="AA227" s="2">
        <f ca="1">PopAgeSexRegion[[#This Row],[2050]]*PopAgeSexRegion[[#This Row],[MDER]]</f>
        <v>49159.274399335438</v>
      </c>
    </row>
    <row r="228" spans="1:27" x14ac:dyDescent="0.2">
      <c r="A228" s="2" t="s">
        <v>67</v>
      </c>
      <c r="B228" s="2" t="s">
        <v>68</v>
      </c>
      <c r="C228" s="2" t="s">
        <v>117</v>
      </c>
      <c r="D228" s="2" t="str">
        <f>VLOOKUP(PopAgeSexRegion[[#This Row],[REGION]],MapRegion[],2,FALSE)</f>
        <v>MAF</v>
      </c>
      <c r="E228" s="2" t="s">
        <v>87</v>
      </c>
      <c r="F228" s="2" t="str">
        <f>VLOOKUP(PopAgeSexRegion[[#This Row],[VARIABLE]],MapSexAge[],2,FALSE)</f>
        <v>Female</v>
      </c>
      <c r="G228" s="2" t="str">
        <f>VLOOKUP(PopAgeSexRegion[[#This Row],[VARIABLE]],MapSexAge[],3,FALSE)</f>
        <v>75-79</v>
      </c>
      <c r="H228" s="2">
        <f ca="1">SUMIFS(INDIRECT(_xlfn.CONCAT("SSPMDER[",PopAgeSexRegion[[#This Row],[Sex]],"]")),SSPMDER[age],PopAgeSexRegion[[#This Row],[Age]])</f>
        <v>1800</v>
      </c>
      <c r="I228" s="2" t="s">
        <v>71</v>
      </c>
      <c r="J228" s="2">
        <v>4.4522570000000004</v>
      </c>
      <c r="K228" s="2">
        <v>5.1008801563763999</v>
      </c>
      <c r="L228" s="2">
        <v>5.9007196376117399</v>
      </c>
      <c r="M228" s="2">
        <v>7.2334872209124699</v>
      </c>
      <c r="N228" s="2">
        <v>9.12400184728161</v>
      </c>
      <c r="O228" s="2">
        <v>10.9451957185592</v>
      </c>
      <c r="P228" s="2">
        <v>12.8343660043379</v>
      </c>
      <c r="Q228" s="2">
        <v>15.1040485808187</v>
      </c>
      <c r="R228" s="2">
        <v>18.1263636993407</v>
      </c>
      <c r="S228" s="2">
        <f ca="1">PopAgeSexRegion[[#This Row],[2010]]*PopAgeSexRegion[[#This Row],[MDER]]</f>
        <v>8014.0626000000002</v>
      </c>
      <c r="T228" s="2">
        <f ca="1">PopAgeSexRegion[[#This Row],[2015]]*PopAgeSexRegion[[#This Row],[MDER]]</f>
        <v>9181.5842814775206</v>
      </c>
      <c r="U228" s="2">
        <f ca="1">PopAgeSexRegion[[#This Row],[2020]]*PopAgeSexRegion[[#This Row],[MDER]]</f>
        <v>10621.295347701132</v>
      </c>
      <c r="V228" s="2">
        <f ca="1">PopAgeSexRegion[[#This Row],[2025]]*PopAgeSexRegion[[#This Row],[MDER]]</f>
        <v>13020.276997642446</v>
      </c>
      <c r="W228" s="2">
        <f ca="1">PopAgeSexRegion[[#This Row],[2030]]*PopAgeSexRegion[[#This Row],[MDER]]</f>
        <v>16423.203325106897</v>
      </c>
      <c r="X228" s="2">
        <f ca="1">PopAgeSexRegion[[#This Row],[2035]]*PopAgeSexRegion[[#This Row],[MDER]]</f>
        <v>19701.352293406559</v>
      </c>
      <c r="Y228" s="2">
        <f ca="1">PopAgeSexRegion[[#This Row],[2040]]*PopAgeSexRegion[[#This Row],[MDER]]</f>
        <v>23101.858807808221</v>
      </c>
      <c r="Z228" s="2">
        <f ca="1">PopAgeSexRegion[[#This Row],[2045]]*PopAgeSexRegion[[#This Row],[MDER]]</f>
        <v>27187.287445473659</v>
      </c>
      <c r="AA228" s="2">
        <f ca="1">PopAgeSexRegion[[#This Row],[2050]]*PopAgeSexRegion[[#This Row],[MDER]]</f>
        <v>32627.454658813262</v>
      </c>
    </row>
    <row r="229" spans="1:27" x14ac:dyDescent="0.2">
      <c r="A229" s="2" t="s">
        <v>67</v>
      </c>
      <c r="B229" s="2" t="s">
        <v>68</v>
      </c>
      <c r="C229" s="2" t="s">
        <v>117</v>
      </c>
      <c r="D229" s="2" t="str">
        <f>VLOOKUP(PopAgeSexRegion[[#This Row],[REGION]],MapRegion[],2,FALSE)</f>
        <v>MAF</v>
      </c>
      <c r="E229" s="2" t="s">
        <v>88</v>
      </c>
      <c r="F229" s="2" t="str">
        <f>VLOOKUP(PopAgeSexRegion[[#This Row],[VARIABLE]],MapSexAge[],2,FALSE)</f>
        <v>Female</v>
      </c>
      <c r="G229" s="2" t="str">
        <f>VLOOKUP(PopAgeSexRegion[[#This Row],[VARIABLE]],MapSexAge[],3,FALSE)</f>
        <v>80-84</v>
      </c>
      <c r="H229" s="2">
        <f ca="1">SUMIFS(INDIRECT(_xlfn.CONCAT("SSPMDER[",PopAgeSexRegion[[#This Row],[Sex]],"]")),SSPMDER[age],PopAgeSexRegion[[#This Row],[Age]])</f>
        <v>1800</v>
      </c>
      <c r="I229" s="2" t="s">
        <v>71</v>
      </c>
      <c r="J229" s="2">
        <v>2.33549379084435</v>
      </c>
      <c r="K229" s="2">
        <v>2.7346573500570601</v>
      </c>
      <c r="L229" s="2">
        <v>3.1996712676063899</v>
      </c>
      <c r="M229" s="2">
        <v>3.7834285678321802</v>
      </c>
      <c r="N229" s="2">
        <v>4.7503701642273803</v>
      </c>
      <c r="O229" s="2">
        <v>6.1891927070588801</v>
      </c>
      <c r="P229" s="2">
        <v>7.5838180036932297</v>
      </c>
      <c r="Q229" s="2">
        <v>9.1005252329490407</v>
      </c>
      <c r="R229" s="2">
        <v>10.9302356892871</v>
      </c>
      <c r="S229" s="2">
        <f ca="1">PopAgeSexRegion[[#This Row],[2010]]*PopAgeSexRegion[[#This Row],[MDER]]</f>
        <v>4203.8888235198301</v>
      </c>
      <c r="T229" s="2">
        <f ca="1">PopAgeSexRegion[[#This Row],[2015]]*PopAgeSexRegion[[#This Row],[MDER]]</f>
        <v>4922.3832301027078</v>
      </c>
      <c r="U229" s="2">
        <f ca="1">PopAgeSexRegion[[#This Row],[2020]]*PopAgeSexRegion[[#This Row],[MDER]]</f>
        <v>5759.4082816915015</v>
      </c>
      <c r="V229" s="2">
        <f ca="1">PopAgeSexRegion[[#This Row],[2025]]*PopAgeSexRegion[[#This Row],[MDER]]</f>
        <v>6810.1714220979247</v>
      </c>
      <c r="W229" s="2">
        <f ca="1">PopAgeSexRegion[[#This Row],[2030]]*PopAgeSexRegion[[#This Row],[MDER]]</f>
        <v>8550.6662956092841</v>
      </c>
      <c r="X229" s="2">
        <f ca="1">PopAgeSexRegion[[#This Row],[2035]]*PopAgeSexRegion[[#This Row],[MDER]]</f>
        <v>11140.546872705985</v>
      </c>
      <c r="Y229" s="2">
        <f ca="1">PopAgeSexRegion[[#This Row],[2040]]*PopAgeSexRegion[[#This Row],[MDER]]</f>
        <v>13650.872406647813</v>
      </c>
      <c r="Z229" s="2">
        <f ca="1">PopAgeSexRegion[[#This Row],[2045]]*PopAgeSexRegion[[#This Row],[MDER]]</f>
        <v>16380.945419308273</v>
      </c>
      <c r="AA229" s="2">
        <f ca="1">PopAgeSexRegion[[#This Row],[2050]]*PopAgeSexRegion[[#This Row],[MDER]]</f>
        <v>19674.42424071678</v>
      </c>
    </row>
    <row r="230" spans="1:27" x14ac:dyDescent="0.2">
      <c r="A230" s="2" t="s">
        <v>67</v>
      </c>
      <c r="B230" s="2" t="s">
        <v>68</v>
      </c>
      <c r="C230" s="2" t="s">
        <v>117</v>
      </c>
      <c r="D230" s="2" t="str">
        <f>VLOOKUP(PopAgeSexRegion[[#This Row],[REGION]],MapRegion[],2,FALSE)</f>
        <v>MAF</v>
      </c>
      <c r="E230" s="2" t="s">
        <v>89</v>
      </c>
      <c r="F230" s="2" t="str">
        <f>VLOOKUP(PopAgeSexRegion[[#This Row],[VARIABLE]],MapSexAge[],2,FALSE)</f>
        <v>Female</v>
      </c>
      <c r="G230" s="2" t="str">
        <f>VLOOKUP(PopAgeSexRegion[[#This Row],[VARIABLE]],MapSexAge[],3,FALSE)</f>
        <v>85-89</v>
      </c>
      <c r="H230" s="2">
        <f ca="1">SUMIFS(INDIRECT(_xlfn.CONCAT("SSPMDER[",PopAgeSexRegion[[#This Row],[Sex]],"]")),SSPMDER[age],PopAgeSexRegion[[#This Row],[Age]])</f>
        <v>1800</v>
      </c>
      <c r="I230" s="2" t="s">
        <v>71</v>
      </c>
      <c r="J230" s="2">
        <v>0.87215191183669405</v>
      </c>
      <c r="K230" s="2">
        <v>1.0903491202650299</v>
      </c>
      <c r="L230" s="2">
        <v>1.31999697310734</v>
      </c>
      <c r="M230" s="2">
        <v>1.5960686992811</v>
      </c>
      <c r="N230" s="2">
        <v>1.9395429614978199</v>
      </c>
      <c r="O230" s="2">
        <v>2.5432734389383298</v>
      </c>
      <c r="P230" s="2">
        <v>3.4618814813838901</v>
      </c>
      <c r="Q230" s="2">
        <v>4.4029718103087498</v>
      </c>
      <c r="R230" s="2">
        <v>5.4728324941598601</v>
      </c>
      <c r="S230" s="2">
        <f ca="1">PopAgeSexRegion[[#This Row],[2010]]*PopAgeSexRegion[[#This Row],[MDER]]</f>
        <v>1569.8734413060492</v>
      </c>
      <c r="T230" s="2">
        <f ca="1">PopAgeSexRegion[[#This Row],[2015]]*PopAgeSexRegion[[#This Row],[MDER]]</f>
        <v>1962.6284164770539</v>
      </c>
      <c r="U230" s="2">
        <f ca="1">PopAgeSexRegion[[#This Row],[2020]]*PopAgeSexRegion[[#This Row],[MDER]]</f>
        <v>2375.9945515932118</v>
      </c>
      <c r="V230" s="2">
        <f ca="1">PopAgeSexRegion[[#This Row],[2025]]*PopAgeSexRegion[[#This Row],[MDER]]</f>
        <v>2872.92365870598</v>
      </c>
      <c r="W230" s="2">
        <f ca="1">PopAgeSexRegion[[#This Row],[2030]]*PopAgeSexRegion[[#This Row],[MDER]]</f>
        <v>3491.1773306960758</v>
      </c>
      <c r="X230" s="2">
        <f ca="1">PopAgeSexRegion[[#This Row],[2035]]*PopAgeSexRegion[[#This Row],[MDER]]</f>
        <v>4577.8921900889936</v>
      </c>
      <c r="Y230" s="2">
        <f ca="1">PopAgeSexRegion[[#This Row],[2040]]*PopAgeSexRegion[[#This Row],[MDER]]</f>
        <v>6231.386666491002</v>
      </c>
      <c r="Z230" s="2">
        <f ca="1">PopAgeSexRegion[[#This Row],[2045]]*PopAgeSexRegion[[#This Row],[MDER]]</f>
        <v>7925.3492585557497</v>
      </c>
      <c r="AA230" s="2">
        <f ca="1">PopAgeSexRegion[[#This Row],[2050]]*PopAgeSexRegion[[#This Row],[MDER]]</f>
        <v>9851.0984894877474</v>
      </c>
    </row>
    <row r="231" spans="1:27" x14ac:dyDescent="0.2">
      <c r="A231" s="2" t="s">
        <v>67</v>
      </c>
      <c r="B231" s="2" t="s">
        <v>68</v>
      </c>
      <c r="C231" s="2" t="s">
        <v>117</v>
      </c>
      <c r="D231" s="2" t="str">
        <f>VLOOKUP(PopAgeSexRegion[[#This Row],[REGION]],MapRegion[],2,FALSE)</f>
        <v>MAF</v>
      </c>
      <c r="E231" s="2" t="s">
        <v>90</v>
      </c>
      <c r="F231" s="2" t="str">
        <f>VLOOKUP(PopAgeSexRegion[[#This Row],[VARIABLE]],MapSexAge[],2,FALSE)</f>
        <v>Female</v>
      </c>
      <c r="G231" s="2" t="str">
        <f>VLOOKUP(PopAgeSexRegion[[#This Row],[VARIABLE]],MapSexAge[],3,FALSE)</f>
        <v>90-94</v>
      </c>
      <c r="H231" s="2">
        <f ca="1">SUMIFS(INDIRECT(_xlfn.CONCAT("SSPMDER[",PopAgeSexRegion[[#This Row],[Sex]],"]")),SSPMDER[age],PopAgeSexRegion[[#This Row],[Age]])</f>
        <v>1800</v>
      </c>
      <c r="I231" s="2" t="s">
        <v>71</v>
      </c>
      <c r="J231" s="2">
        <v>0.20666788969438399</v>
      </c>
      <c r="K231" s="2">
        <v>0.27952987366353699</v>
      </c>
      <c r="L231" s="2">
        <v>0.36494526773403402</v>
      </c>
      <c r="M231" s="2">
        <v>0.46553844285067197</v>
      </c>
      <c r="N231" s="2">
        <v>0.585235536742164</v>
      </c>
      <c r="O231" s="2">
        <v>0.74797577504861101</v>
      </c>
      <c r="P231" s="2">
        <v>1.03731836001105</v>
      </c>
      <c r="Q231" s="2">
        <v>1.5138408501951499</v>
      </c>
      <c r="R231" s="2">
        <v>2.0303157876423201</v>
      </c>
      <c r="S231" s="2">
        <f ca="1">PopAgeSexRegion[[#This Row],[2010]]*PopAgeSexRegion[[#This Row],[MDER]]</f>
        <v>372.00220144989117</v>
      </c>
      <c r="T231" s="2">
        <f ca="1">PopAgeSexRegion[[#This Row],[2015]]*PopAgeSexRegion[[#This Row],[MDER]]</f>
        <v>503.15377259436656</v>
      </c>
      <c r="U231" s="2">
        <f ca="1">PopAgeSexRegion[[#This Row],[2020]]*PopAgeSexRegion[[#This Row],[MDER]]</f>
        <v>656.90148192126128</v>
      </c>
      <c r="V231" s="2">
        <f ca="1">PopAgeSexRegion[[#This Row],[2025]]*PopAgeSexRegion[[#This Row],[MDER]]</f>
        <v>837.96919713120951</v>
      </c>
      <c r="W231" s="2">
        <f ca="1">PopAgeSexRegion[[#This Row],[2030]]*PopAgeSexRegion[[#This Row],[MDER]]</f>
        <v>1053.4239661358952</v>
      </c>
      <c r="X231" s="2">
        <f ca="1">PopAgeSexRegion[[#This Row],[2035]]*PopAgeSexRegion[[#This Row],[MDER]]</f>
        <v>1346.3563950874998</v>
      </c>
      <c r="Y231" s="2">
        <f ca="1">PopAgeSexRegion[[#This Row],[2040]]*PopAgeSexRegion[[#This Row],[MDER]]</f>
        <v>1867.1730480198901</v>
      </c>
      <c r="Z231" s="2">
        <f ca="1">PopAgeSexRegion[[#This Row],[2045]]*PopAgeSexRegion[[#This Row],[MDER]]</f>
        <v>2724.9135303512699</v>
      </c>
      <c r="AA231" s="2">
        <f ca="1">PopAgeSexRegion[[#This Row],[2050]]*PopAgeSexRegion[[#This Row],[MDER]]</f>
        <v>3654.5684177561761</v>
      </c>
    </row>
    <row r="232" spans="1:27" x14ac:dyDescent="0.2">
      <c r="A232" s="2" t="s">
        <v>67</v>
      </c>
      <c r="B232" s="2" t="s">
        <v>68</v>
      </c>
      <c r="C232" s="2" t="s">
        <v>117</v>
      </c>
      <c r="D232" s="2" t="str">
        <f>VLOOKUP(PopAgeSexRegion[[#This Row],[REGION]],MapRegion[],2,FALSE)</f>
        <v>MAF</v>
      </c>
      <c r="E232" s="2" t="s">
        <v>91</v>
      </c>
      <c r="F232" s="2" t="str">
        <f>VLOOKUP(PopAgeSexRegion[[#This Row],[VARIABLE]],MapSexAge[],2,FALSE)</f>
        <v>Female</v>
      </c>
      <c r="G232" s="2" t="str">
        <f>VLOOKUP(PopAgeSexRegion[[#This Row],[VARIABLE]],MapSexAge[],3,FALSE)</f>
        <v>95-99</v>
      </c>
      <c r="H232" s="2">
        <f ca="1">SUMIFS(INDIRECT(_xlfn.CONCAT("SSPMDER[",PopAgeSexRegion[[#This Row],[Sex]],"]")),SSPMDER[age],PopAgeSexRegion[[#This Row],[Age]])</f>
        <v>1800</v>
      </c>
      <c r="I232" s="2" t="s">
        <v>71</v>
      </c>
      <c r="J232" s="2">
        <v>3.10199967705709E-2</v>
      </c>
      <c r="K232" s="2">
        <v>4.1313045915257002E-2</v>
      </c>
      <c r="L232" s="2">
        <v>5.9667209214402703E-2</v>
      </c>
      <c r="M232" s="2">
        <v>8.3093326826550101E-2</v>
      </c>
      <c r="N232" s="2">
        <v>0.11245302636299399</v>
      </c>
      <c r="O232" s="2">
        <v>0.15049233791331701</v>
      </c>
      <c r="P232" s="2">
        <v>0.20392676962791001</v>
      </c>
      <c r="Q232" s="2">
        <v>0.30803361446559602</v>
      </c>
      <c r="R232" s="2">
        <v>0.49056792666545102</v>
      </c>
      <c r="S232" s="2">
        <f ca="1">PopAgeSexRegion[[#This Row],[2010]]*PopAgeSexRegion[[#This Row],[MDER]]</f>
        <v>55.835994187027623</v>
      </c>
      <c r="T232" s="2">
        <f ca="1">PopAgeSexRegion[[#This Row],[2015]]*PopAgeSexRegion[[#This Row],[MDER]]</f>
        <v>74.363482647462604</v>
      </c>
      <c r="U232" s="2">
        <f ca="1">PopAgeSexRegion[[#This Row],[2020]]*PopAgeSexRegion[[#This Row],[MDER]]</f>
        <v>107.40097658592487</v>
      </c>
      <c r="V232" s="2">
        <f ca="1">PopAgeSexRegion[[#This Row],[2025]]*PopAgeSexRegion[[#This Row],[MDER]]</f>
        <v>149.56798828779017</v>
      </c>
      <c r="W232" s="2">
        <f ca="1">PopAgeSexRegion[[#This Row],[2030]]*PopAgeSexRegion[[#This Row],[MDER]]</f>
        <v>202.41544745338919</v>
      </c>
      <c r="X232" s="2">
        <f ca="1">PopAgeSexRegion[[#This Row],[2035]]*PopAgeSexRegion[[#This Row],[MDER]]</f>
        <v>270.8862082439706</v>
      </c>
      <c r="Y232" s="2">
        <f ca="1">PopAgeSexRegion[[#This Row],[2040]]*PopAgeSexRegion[[#This Row],[MDER]]</f>
        <v>367.06818533023801</v>
      </c>
      <c r="Z232" s="2">
        <f ca="1">PopAgeSexRegion[[#This Row],[2045]]*PopAgeSexRegion[[#This Row],[MDER]]</f>
        <v>554.46050603807282</v>
      </c>
      <c r="AA232" s="2">
        <f ca="1">PopAgeSexRegion[[#This Row],[2050]]*PopAgeSexRegion[[#This Row],[MDER]]</f>
        <v>883.02226799781181</v>
      </c>
    </row>
    <row r="233" spans="1:27" x14ac:dyDescent="0.2">
      <c r="A233" s="2" t="s">
        <v>67</v>
      </c>
      <c r="B233" s="2" t="s">
        <v>68</v>
      </c>
      <c r="C233" s="2" t="s">
        <v>117</v>
      </c>
      <c r="D233" s="2" t="str">
        <f>VLOOKUP(PopAgeSexRegion[[#This Row],[REGION]],MapRegion[],2,FALSE)</f>
        <v>MAF</v>
      </c>
      <c r="E233" s="2" t="s">
        <v>92</v>
      </c>
      <c r="F233" s="2" t="str">
        <f>VLOOKUP(PopAgeSexRegion[[#This Row],[VARIABLE]],MapSexAge[],2,FALSE)</f>
        <v>Male</v>
      </c>
      <c r="G233" s="2" t="str">
        <f>VLOOKUP(PopAgeSexRegion[[#This Row],[VARIABLE]],MapSexAge[],3,FALSE)</f>
        <v>0-4</v>
      </c>
      <c r="H233" s="2">
        <f ca="1">SUMIFS(INDIRECT(_xlfn.CONCAT("SSPMDER[",PopAgeSexRegion[[#This Row],[Sex]],"]")),SSPMDER[age],PopAgeSexRegion[[#This Row],[Age]])</f>
        <v>1040</v>
      </c>
      <c r="I233" s="2" t="s">
        <v>71</v>
      </c>
      <c r="J233" s="2">
        <v>91.312414000000004</v>
      </c>
      <c r="K233" s="2">
        <v>96.759352488869396</v>
      </c>
      <c r="L233" s="2">
        <v>101.615691202571</v>
      </c>
      <c r="M233" s="2">
        <v>104.91732483314701</v>
      </c>
      <c r="N233" s="2">
        <v>107.641202995543</v>
      </c>
      <c r="O233" s="2">
        <v>110.07931189275099</v>
      </c>
      <c r="P233" s="2">
        <v>111.950609048768</v>
      </c>
      <c r="Q233" s="2">
        <v>112.553159918332</v>
      </c>
      <c r="R233" s="2">
        <v>112.224553814928</v>
      </c>
      <c r="S233" s="2">
        <f ca="1">PopAgeSexRegion[[#This Row],[2010]]*PopAgeSexRegion[[#This Row],[MDER]]</f>
        <v>94964.910560000004</v>
      </c>
      <c r="T233" s="2">
        <f ca="1">PopAgeSexRegion[[#This Row],[2015]]*PopAgeSexRegion[[#This Row],[MDER]]</f>
        <v>100629.72658842418</v>
      </c>
      <c r="U233" s="2">
        <f ca="1">PopAgeSexRegion[[#This Row],[2020]]*PopAgeSexRegion[[#This Row],[MDER]]</f>
        <v>105680.31885067384</v>
      </c>
      <c r="V233" s="2">
        <f ca="1">PopAgeSexRegion[[#This Row],[2025]]*PopAgeSexRegion[[#This Row],[MDER]]</f>
        <v>109114.01782647289</v>
      </c>
      <c r="W233" s="2">
        <f ca="1">PopAgeSexRegion[[#This Row],[2030]]*PopAgeSexRegion[[#This Row],[MDER]]</f>
        <v>111946.85111536471</v>
      </c>
      <c r="X233" s="2">
        <f ca="1">PopAgeSexRegion[[#This Row],[2035]]*PopAgeSexRegion[[#This Row],[MDER]]</f>
        <v>114482.48436846104</v>
      </c>
      <c r="Y233" s="2">
        <f ca="1">PopAgeSexRegion[[#This Row],[2040]]*PopAgeSexRegion[[#This Row],[MDER]]</f>
        <v>116428.63341071873</v>
      </c>
      <c r="Z233" s="2">
        <f ca="1">PopAgeSexRegion[[#This Row],[2045]]*PopAgeSexRegion[[#This Row],[MDER]]</f>
        <v>117055.28631506528</v>
      </c>
      <c r="AA233" s="2">
        <f ca="1">PopAgeSexRegion[[#This Row],[2050]]*PopAgeSexRegion[[#This Row],[MDER]]</f>
        <v>116713.53596752512</v>
      </c>
    </row>
    <row r="234" spans="1:27" x14ac:dyDescent="0.2">
      <c r="A234" s="2" t="s">
        <v>67</v>
      </c>
      <c r="B234" s="2" t="s">
        <v>68</v>
      </c>
      <c r="C234" s="2" t="s">
        <v>117</v>
      </c>
      <c r="D234" s="2" t="str">
        <f>VLOOKUP(PopAgeSexRegion[[#This Row],[REGION]],MapRegion[],2,FALSE)</f>
        <v>MAF</v>
      </c>
      <c r="E234" s="2" t="s">
        <v>93</v>
      </c>
      <c r="F234" s="2" t="str">
        <f>VLOOKUP(PopAgeSexRegion[[#This Row],[VARIABLE]],MapSexAge[],2,FALSE)</f>
        <v>Male</v>
      </c>
      <c r="G234" s="2" t="str">
        <f>VLOOKUP(PopAgeSexRegion[[#This Row],[VARIABLE]],MapSexAge[],3,FALSE)</f>
        <v>10-14</v>
      </c>
      <c r="H234" s="2">
        <f ca="1">SUMIFS(INDIRECT(_xlfn.CONCAT("SSPMDER[",PopAgeSexRegion[[#This Row],[Sex]],"]")),SSPMDER[age],PopAgeSexRegion[[#This Row],[Age]])</f>
        <v>2120</v>
      </c>
      <c r="I234" s="2" t="s">
        <v>71</v>
      </c>
      <c r="J234" s="2">
        <v>71.293948999999998</v>
      </c>
      <c r="K234" s="2">
        <v>79.138267656986798</v>
      </c>
      <c r="L234" s="2">
        <v>87.268970979714496</v>
      </c>
      <c r="M234" s="2">
        <v>92.884273400207903</v>
      </c>
      <c r="N234" s="2">
        <v>97.776530630689294</v>
      </c>
      <c r="O234" s="2">
        <v>101.227444826522</v>
      </c>
      <c r="P234" s="2">
        <v>104.07119556209599</v>
      </c>
      <c r="Q234" s="2">
        <v>106.688349598755</v>
      </c>
      <c r="R234" s="2">
        <v>108.76441090343</v>
      </c>
      <c r="S234" s="2">
        <f ca="1">PopAgeSexRegion[[#This Row],[2010]]*PopAgeSexRegion[[#This Row],[MDER]]</f>
        <v>151143.17188000001</v>
      </c>
      <c r="T234" s="2">
        <f ca="1">PopAgeSexRegion[[#This Row],[2015]]*PopAgeSexRegion[[#This Row],[MDER]]</f>
        <v>167773.12743281201</v>
      </c>
      <c r="U234" s="2">
        <f ca="1">PopAgeSexRegion[[#This Row],[2020]]*PopAgeSexRegion[[#This Row],[MDER]]</f>
        <v>185010.21847699472</v>
      </c>
      <c r="V234" s="2">
        <f ca="1">PopAgeSexRegion[[#This Row],[2025]]*PopAgeSexRegion[[#This Row],[MDER]]</f>
        <v>196914.65960844076</v>
      </c>
      <c r="W234" s="2">
        <f ca="1">PopAgeSexRegion[[#This Row],[2030]]*PopAgeSexRegion[[#This Row],[MDER]]</f>
        <v>207286.2449370613</v>
      </c>
      <c r="X234" s="2">
        <f ca="1">PopAgeSexRegion[[#This Row],[2035]]*PopAgeSexRegion[[#This Row],[MDER]]</f>
        <v>214602.18303222663</v>
      </c>
      <c r="Y234" s="2">
        <f ca="1">PopAgeSexRegion[[#This Row],[2040]]*PopAgeSexRegion[[#This Row],[MDER]]</f>
        <v>220630.93459164351</v>
      </c>
      <c r="Z234" s="2">
        <f ca="1">PopAgeSexRegion[[#This Row],[2045]]*PopAgeSexRegion[[#This Row],[MDER]]</f>
        <v>226179.3011493606</v>
      </c>
      <c r="AA234" s="2">
        <f ca="1">PopAgeSexRegion[[#This Row],[2050]]*PopAgeSexRegion[[#This Row],[MDER]]</f>
        <v>230580.55111527161</v>
      </c>
    </row>
    <row r="235" spans="1:27" x14ac:dyDescent="0.2">
      <c r="A235" s="2" t="s">
        <v>67</v>
      </c>
      <c r="B235" s="2" t="s">
        <v>68</v>
      </c>
      <c r="C235" s="2" t="s">
        <v>117</v>
      </c>
      <c r="D235" s="2" t="str">
        <f>VLOOKUP(PopAgeSexRegion[[#This Row],[REGION]],MapRegion[],2,FALSE)</f>
        <v>MAF</v>
      </c>
      <c r="E235" s="2" t="s">
        <v>94</v>
      </c>
      <c r="F235" s="2" t="str">
        <f>VLOOKUP(PopAgeSexRegion[[#This Row],[VARIABLE]],MapSexAge[],2,FALSE)</f>
        <v>Male</v>
      </c>
      <c r="G235" s="2" t="str">
        <f>VLOOKUP(PopAgeSexRegion[[#This Row],[VARIABLE]],MapSexAge[],3,FALSE)</f>
        <v>100p</v>
      </c>
      <c r="H235" s="2">
        <f ca="1">SUMIFS(INDIRECT(_xlfn.CONCAT("SSPMDER[",PopAgeSexRegion[[#This Row],[Sex]],"]")),SSPMDER[age],PopAgeSexRegion[[#This Row],[Age]])</f>
        <v>2200</v>
      </c>
      <c r="I235" s="2" t="s">
        <v>71</v>
      </c>
      <c r="J235" s="2">
        <v>1.1749997898270099E-3</v>
      </c>
      <c r="K235" s="2">
        <v>1.69918268592088E-3</v>
      </c>
      <c r="L235" s="2">
        <v>2.5921260888339499E-3</v>
      </c>
      <c r="M235" s="2">
        <v>4.1070931424553201E-3</v>
      </c>
      <c r="N235" s="2">
        <v>5.4299194222609303E-3</v>
      </c>
      <c r="O235" s="2">
        <v>7.6389352119446297E-3</v>
      </c>
      <c r="P235" s="2">
        <v>9.9862620651131606E-3</v>
      </c>
      <c r="Q235" s="2">
        <v>1.41628439066651E-2</v>
      </c>
      <c r="R235" s="2">
        <v>2.3853410126944901E-2</v>
      </c>
      <c r="S235" s="2">
        <f ca="1">PopAgeSexRegion[[#This Row],[2010]]*PopAgeSexRegion[[#This Row],[MDER]]</f>
        <v>2.5849995376194217</v>
      </c>
      <c r="T235" s="2">
        <f ca="1">PopAgeSexRegion[[#This Row],[2015]]*PopAgeSexRegion[[#This Row],[MDER]]</f>
        <v>3.738201909025936</v>
      </c>
      <c r="U235" s="2">
        <f ca="1">PopAgeSexRegion[[#This Row],[2020]]*PopAgeSexRegion[[#This Row],[MDER]]</f>
        <v>5.7026773954346899</v>
      </c>
      <c r="V235" s="2">
        <f ca="1">PopAgeSexRegion[[#This Row],[2025]]*PopAgeSexRegion[[#This Row],[MDER]]</f>
        <v>9.0356049134017038</v>
      </c>
      <c r="W235" s="2">
        <f ca="1">PopAgeSexRegion[[#This Row],[2030]]*PopAgeSexRegion[[#This Row],[MDER]]</f>
        <v>11.945822728974047</v>
      </c>
      <c r="X235" s="2">
        <f ca="1">PopAgeSexRegion[[#This Row],[2035]]*PopAgeSexRegion[[#This Row],[MDER]]</f>
        <v>16.805657466278184</v>
      </c>
      <c r="Y235" s="2">
        <f ca="1">PopAgeSexRegion[[#This Row],[2040]]*PopAgeSexRegion[[#This Row],[MDER]]</f>
        <v>21.969776543248955</v>
      </c>
      <c r="Z235" s="2">
        <f ca="1">PopAgeSexRegion[[#This Row],[2045]]*PopAgeSexRegion[[#This Row],[MDER]]</f>
        <v>31.158256594663222</v>
      </c>
      <c r="AA235" s="2">
        <f ca="1">PopAgeSexRegion[[#This Row],[2050]]*PopAgeSexRegion[[#This Row],[MDER]]</f>
        <v>52.477502279278781</v>
      </c>
    </row>
    <row r="236" spans="1:27" x14ac:dyDescent="0.2">
      <c r="A236" s="2" t="s">
        <v>67</v>
      </c>
      <c r="B236" s="2" t="s">
        <v>68</v>
      </c>
      <c r="C236" s="2" t="s">
        <v>117</v>
      </c>
      <c r="D236" s="2" t="str">
        <f>VLOOKUP(PopAgeSexRegion[[#This Row],[REGION]],MapRegion[],2,FALSE)</f>
        <v>MAF</v>
      </c>
      <c r="E236" s="2" t="s">
        <v>95</v>
      </c>
      <c r="F236" s="2" t="str">
        <f>VLOOKUP(PopAgeSexRegion[[#This Row],[VARIABLE]],MapSexAge[],2,FALSE)</f>
        <v>Male</v>
      </c>
      <c r="G236" s="2" t="str">
        <f>VLOOKUP(PopAgeSexRegion[[#This Row],[VARIABLE]],MapSexAge[],3,FALSE)</f>
        <v>15-19</v>
      </c>
      <c r="H236" s="2">
        <f ca="1">SUMIFS(INDIRECT(_xlfn.CONCAT("SSPMDER[",PopAgeSexRegion[[#This Row],[Sex]],"]")),SSPMDER[age],PopAgeSexRegion[[#This Row],[Age]])</f>
        <v>2760</v>
      </c>
      <c r="I236" s="2" t="s">
        <v>71</v>
      </c>
      <c r="J236" s="2">
        <v>65.345558852949594</v>
      </c>
      <c r="K236" s="2">
        <v>70.488289995369101</v>
      </c>
      <c r="L236" s="2">
        <v>78.282162023574301</v>
      </c>
      <c r="M236" s="2">
        <v>86.382374230035595</v>
      </c>
      <c r="N236" s="2">
        <v>91.980970586402805</v>
      </c>
      <c r="O236" s="2">
        <v>96.864316538203099</v>
      </c>
      <c r="P236" s="2">
        <v>100.32171006602999</v>
      </c>
      <c r="Q236" s="2">
        <v>103.17195773484001</v>
      </c>
      <c r="R236" s="2">
        <v>105.816727846891</v>
      </c>
      <c r="S236" s="2">
        <f ca="1">PopAgeSexRegion[[#This Row],[2010]]*PopAgeSexRegion[[#This Row],[MDER]]</f>
        <v>180353.74243414088</v>
      </c>
      <c r="T236" s="2">
        <f ca="1">PopAgeSexRegion[[#This Row],[2015]]*PopAgeSexRegion[[#This Row],[MDER]]</f>
        <v>194547.68038721872</v>
      </c>
      <c r="U236" s="2">
        <f ca="1">PopAgeSexRegion[[#This Row],[2020]]*PopAgeSexRegion[[#This Row],[MDER]]</f>
        <v>216058.76718506508</v>
      </c>
      <c r="V236" s="2">
        <f ca="1">PopAgeSexRegion[[#This Row],[2025]]*PopAgeSexRegion[[#This Row],[MDER]]</f>
        <v>238415.35287489824</v>
      </c>
      <c r="W236" s="2">
        <f ca="1">PopAgeSexRegion[[#This Row],[2030]]*PopAgeSexRegion[[#This Row],[MDER]]</f>
        <v>253867.47881847175</v>
      </c>
      <c r="X236" s="2">
        <f ca="1">PopAgeSexRegion[[#This Row],[2035]]*PopAgeSexRegion[[#This Row],[MDER]]</f>
        <v>267345.51364544057</v>
      </c>
      <c r="Y236" s="2">
        <f ca="1">PopAgeSexRegion[[#This Row],[2040]]*PopAgeSexRegion[[#This Row],[MDER]]</f>
        <v>276887.9197822428</v>
      </c>
      <c r="Z236" s="2">
        <f ca="1">PopAgeSexRegion[[#This Row],[2045]]*PopAgeSexRegion[[#This Row],[MDER]]</f>
        <v>284754.60334815842</v>
      </c>
      <c r="AA236" s="2">
        <f ca="1">PopAgeSexRegion[[#This Row],[2050]]*PopAgeSexRegion[[#This Row],[MDER]]</f>
        <v>292054.16885741916</v>
      </c>
    </row>
    <row r="237" spans="1:27" x14ac:dyDescent="0.2">
      <c r="A237" s="2" t="s">
        <v>67</v>
      </c>
      <c r="B237" s="2" t="s">
        <v>68</v>
      </c>
      <c r="C237" s="2" t="s">
        <v>117</v>
      </c>
      <c r="D237" s="2" t="str">
        <f>VLOOKUP(PopAgeSexRegion[[#This Row],[REGION]],MapRegion[],2,FALSE)</f>
        <v>MAF</v>
      </c>
      <c r="E237" s="2" t="s">
        <v>96</v>
      </c>
      <c r="F237" s="2" t="str">
        <f>VLOOKUP(PopAgeSexRegion[[#This Row],[VARIABLE]],MapSexAge[],2,FALSE)</f>
        <v>Male</v>
      </c>
      <c r="G237" s="2" t="str">
        <f>VLOOKUP(PopAgeSexRegion[[#This Row],[VARIABLE]],MapSexAge[],3,FALSE)</f>
        <v>20-24</v>
      </c>
      <c r="H237" s="2">
        <f ca="1">SUMIFS(INDIRECT(_xlfn.CONCAT("SSPMDER[",PopAgeSexRegion[[#This Row],[Sex]],"]")),SSPMDER[age],PopAgeSexRegion[[#This Row],[Age]])</f>
        <v>2800</v>
      </c>
      <c r="I237" s="2" t="s">
        <v>71</v>
      </c>
      <c r="J237" s="2">
        <v>60.413811544877397</v>
      </c>
      <c r="K237" s="2">
        <v>64.364532146142395</v>
      </c>
      <c r="L237" s="2">
        <v>69.439483824556902</v>
      </c>
      <c r="M237" s="2">
        <v>77.146571846042093</v>
      </c>
      <c r="N237" s="2">
        <v>85.172861929377206</v>
      </c>
      <c r="O237" s="2">
        <v>90.733042310468207</v>
      </c>
      <c r="P237" s="2">
        <v>95.592546850355205</v>
      </c>
      <c r="Q237" s="2">
        <v>99.038611971140597</v>
      </c>
      <c r="R237" s="2">
        <v>101.905932489297</v>
      </c>
      <c r="S237" s="2">
        <f ca="1">PopAgeSexRegion[[#This Row],[2010]]*PopAgeSexRegion[[#This Row],[MDER]]</f>
        <v>169158.67232565672</v>
      </c>
      <c r="T237" s="2">
        <f ca="1">PopAgeSexRegion[[#This Row],[2015]]*PopAgeSexRegion[[#This Row],[MDER]]</f>
        <v>180220.6900091987</v>
      </c>
      <c r="U237" s="2">
        <f ca="1">PopAgeSexRegion[[#This Row],[2020]]*PopAgeSexRegion[[#This Row],[MDER]]</f>
        <v>194430.55470875933</v>
      </c>
      <c r="V237" s="2">
        <f ca="1">PopAgeSexRegion[[#This Row],[2025]]*PopAgeSexRegion[[#This Row],[MDER]]</f>
        <v>216010.40116891786</v>
      </c>
      <c r="W237" s="2">
        <f ca="1">PopAgeSexRegion[[#This Row],[2030]]*PopAgeSexRegion[[#This Row],[MDER]]</f>
        <v>238484.01340225618</v>
      </c>
      <c r="X237" s="2">
        <f ca="1">PopAgeSexRegion[[#This Row],[2035]]*PopAgeSexRegion[[#This Row],[MDER]]</f>
        <v>254052.51846931098</v>
      </c>
      <c r="Y237" s="2">
        <f ca="1">PopAgeSexRegion[[#This Row],[2040]]*PopAgeSexRegion[[#This Row],[MDER]]</f>
        <v>267659.13118099456</v>
      </c>
      <c r="Z237" s="2">
        <f ca="1">PopAgeSexRegion[[#This Row],[2045]]*PopAgeSexRegion[[#This Row],[MDER]]</f>
        <v>277308.11351919366</v>
      </c>
      <c r="AA237" s="2">
        <f ca="1">PopAgeSexRegion[[#This Row],[2050]]*PopAgeSexRegion[[#This Row],[MDER]]</f>
        <v>285336.61097003159</v>
      </c>
    </row>
    <row r="238" spans="1:27" x14ac:dyDescent="0.2">
      <c r="A238" s="2" t="s">
        <v>67</v>
      </c>
      <c r="B238" s="2" t="s">
        <v>68</v>
      </c>
      <c r="C238" s="2" t="s">
        <v>117</v>
      </c>
      <c r="D238" s="2" t="str">
        <f>VLOOKUP(PopAgeSexRegion[[#This Row],[REGION]],MapRegion[],2,FALSE)</f>
        <v>MAF</v>
      </c>
      <c r="E238" s="2" t="s">
        <v>97</v>
      </c>
      <c r="F238" s="2" t="str">
        <f>VLOOKUP(PopAgeSexRegion[[#This Row],[VARIABLE]],MapSexAge[],2,FALSE)</f>
        <v>Male</v>
      </c>
      <c r="G238" s="2" t="str">
        <f>VLOOKUP(PopAgeSexRegion[[#This Row],[VARIABLE]],MapSexAge[],3,FALSE)</f>
        <v>25-29</v>
      </c>
      <c r="H238" s="2">
        <f ca="1">SUMIFS(INDIRECT(_xlfn.CONCAT("SSPMDER[",PopAgeSexRegion[[#This Row],[Sex]],"]")),SSPMDER[age],PopAgeSexRegion[[#This Row],[Age]])</f>
        <v>2640</v>
      </c>
      <c r="I238" s="2" t="s">
        <v>71</v>
      </c>
      <c r="J238" s="2">
        <v>53.576840823203902</v>
      </c>
      <c r="K238" s="2">
        <v>59.408740638079998</v>
      </c>
      <c r="L238" s="2">
        <v>63.061417782772097</v>
      </c>
      <c r="M238" s="2">
        <v>67.970872274427506</v>
      </c>
      <c r="N238" s="2">
        <v>75.487814785341996</v>
      </c>
      <c r="O238" s="2">
        <v>83.364565307990105</v>
      </c>
      <c r="P238" s="2">
        <v>88.846014349177295</v>
      </c>
      <c r="Q238" s="2">
        <v>93.640795770077702</v>
      </c>
      <c r="R238" s="2">
        <v>97.068729063670006</v>
      </c>
      <c r="S238" s="2">
        <f ca="1">PopAgeSexRegion[[#This Row],[2010]]*PopAgeSexRegion[[#This Row],[MDER]]</f>
        <v>141442.8597732583</v>
      </c>
      <c r="T238" s="2">
        <f ca="1">PopAgeSexRegion[[#This Row],[2015]]*PopAgeSexRegion[[#This Row],[MDER]]</f>
        <v>156839.07528453119</v>
      </c>
      <c r="U238" s="2">
        <f ca="1">PopAgeSexRegion[[#This Row],[2020]]*PopAgeSexRegion[[#This Row],[MDER]]</f>
        <v>166482.14294651835</v>
      </c>
      <c r="V238" s="2">
        <f ca="1">PopAgeSexRegion[[#This Row],[2025]]*PopAgeSexRegion[[#This Row],[MDER]]</f>
        <v>179443.10280448862</v>
      </c>
      <c r="W238" s="2">
        <f ca="1">PopAgeSexRegion[[#This Row],[2030]]*PopAgeSexRegion[[#This Row],[MDER]]</f>
        <v>199287.83103330288</v>
      </c>
      <c r="X238" s="2">
        <f ca="1">PopAgeSexRegion[[#This Row],[2035]]*PopAgeSexRegion[[#This Row],[MDER]]</f>
        <v>220082.45241309388</v>
      </c>
      <c r="Y238" s="2">
        <f ca="1">PopAgeSexRegion[[#This Row],[2040]]*PopAgeSexRegion[[#This Row],[MDER]]</f>
        <v>234553.47788182806</v>
      </c>
      <c r="Z238" s="2">
        <f ca="1">PopAgeSexRegion[[#This Row],[2045]]*PopAgeSexRegion[[#This Row],[MDER]]</f>
        <v>247211.70083300513</v>
      </c>
      <c r="AA238" s="2">
        <f ca="1">PopAgeSexRegion[[#This Row],[2050]]*PopAgeSexRegion[[#This Row],[MDER]]</f>
        <v>256261.44472808883</v>
      </c>
    </row>
    <row r="239" spans="1:27" x14ac:dyDescent="0.2">
      <c r="A239" s="2" t="s">
        <v>67</v>
      </c>
      <c r="B239" s="2" t="s">
        <v>68</v>
      </c>
      <c r="C239" s="2" t="s">
        <v>117</v>
      </c>
      <c r="D239" s="2" t="str">
        <f>VLOOKUP(PopAgeSexRegion[[#This Row],[REGION]],MapRegion[],2,FALSE)</f>
        <v>MAF</v>
      </c>
      <c r="E239" s="2" t="s">
        <v>98</v>
      </c>
      <c r="F239" s="2" t="str">
        <f>VLOOKUP(PopAgeSexRegion[[#This Row],[VARIABLE]],MapSexAge[],2,FALSE)</f>
        <v>Male</v>
      </c>
      <c r="G239" s="2" t="str">
        <f>VLOOKUP(PopAgeSexRegion[[#This Row],[VARIABLE]],MapSexAge[],3,FALSE)</f>
        <v>30-34</v>
      </c>
      <c r="H239" s="2">
        <f ca="1">SUMIFS(INDIRECT(_xlfn.CONCAT("SSPMDER[",PopAgeSexRegion[[#This Row],[Sex]],"]")),SSPMDER[age],PopAgeSexRegion[[#This Row],[Age]])</f>
        <v>2600</v>
      </c>
      <c r="I239" s="2" t="s">
        <v>71</v>
      </c>
      <c r="J239" s="2">
        <v>44.900135268570899</v>
      </c>
      <c r="K239" s="2">
        <v>52.512358994137202</v>
      </c>
      <c r="L239" s="2">
        <v>58.124237582393</v>
      </c>
      <c r="M239" s="2">
        <v>61.662938886385803</v>
      </c>
      <c r="N239" s="2">
        <v>66.382275703625993</v>
      </c>
      <c r="O239" s="2">
        <v>73.688963371248406</v>
      </c>
      <c r="P239" s="2">
        <v>81.3976479618524</v>
      </c>
      <c r="Q239" s="2">
        <v>86.780106670665603</v>
      </c>
      <c r="R239" s="2">
        <v>91.529503016016804</v>
      </c>
      <c r="S239" s="2">
        <f ca="1">PopAgeSexRegion[[#This Row],[2010]]*PopAgeSexRegion[[#This Row],[MDER]]</f>
        <v>116740.35169828434</v>
      </c>
      <c r="T239" s="2">
        <f ca="1">PopAgeSexRegion[[#This Row],[2015]]*PopAgeSexRegion[[#This Row],[MDER]]</f>
        <v>136532.13338475671</v>
      </c>
      <c r="U239" s="2">
        <f ca="1">PopAgeSexRegion[[#This Row],[2020]]*PopAgeSexRegion[[#This Row],[MDER]]</f>
        <v>151123.01771422179</v>
      </c>
      <c r="V239" s="2">
        <f ca="1">PopAgeSexRegion[[#This Row],[2025]]*PopAgeSexRegion[[#This Row],[MDER]]</f>
        <v>160323.6411046031</v>
      </c>
      <c r="W239" s="2">
        <f ca="1">PopAgeSexRegion[[#This Row],[2030]]*PopAgeSexRegion[[#This Row],[MDER]]</f>
        <v>172593.91682942759</v>
      </c>
      <c r="X239" s="2">
        <f ca="1">PopAgeSexRegion[[#This Row],[2035]]*PopAgeSexRegion[[#This Row],[MDER]]</f>
        <v>191591.30476524585</v>
      </c>
      <c r="Y239" s="2">
        <f ca="1">PopAgeSexRegion[[#This Row],[2040]]*PopAgeSexRegion[[#This Row],[MDER]]</f>
        <v>211633.88470081624</v>
      </c>
      <c r="Z239" s="2">
        <f ca="1">PopAgeSexRegion[[#This Row],[2045]]*PopAgeSexRegion[[#This Row],[MDER]]</f>
        <v>225628.27734373056</v>
      </c>
      <c r="AA239" s="2">
        <f ca="1">PopAgeSexRegion[[#This Row],[2050]]*PopAgeSexRegion[[#This Row],[MDER]]</f>
        <v>237976.70784164369</v>
      </c>
    </row>
    <row r="240" spans="1:27" x14ac:dyDescent="0.2">
      <c r="A240" s="2" t="s">
        <v>67</v>
      </c>
      <c r="B240" s="2" t="s">
        <v>68</v>
      </c>
      <c r="C240" s="2" t="s">
        <v>117</v>
      </c>
      <c r="D240" s="2" t="str">
        <f>VLOOKUP(PopAgeSexRegion[[#This Row],[REGION]],MapRegion[],2,FALSE)</f>
        <v>MAF</v>
      </c>
      <c r="E240" s="2" t="s">
        <v>99</v>
      </c>
      <c r="F240" s="2" t="str">
        <f>VLOOKUP(PopAgeSexRegion[[#This Row],[VARIABLE]],MapSexAge[],2,FALSE)</f>
        <v>Male</v>
      </c>
      <c r="G240" s="2" t="str">
        <f>VLOOKUP(PopAgeSexRegion[[#This Row],[VARIABLE]],MapSexAge[],3,FALSE)</f>
        <v>35-39</v>
      </c>
      <c r="H240" s="2">
        <f ca="1">SUMIFS(INDIRECT(_xlfn.CONCAT("SSPMDER[",PopAgeSexRegion[[#This Row],[Sex]],"]")),SSPMDER[age],PopAgeSexRegion[[#This Row],[Age]])</f>
        <v>2600</v>
      </c>
      <c r="I240" s="2" t="s">
        <v>71</v>
      </c>
      <c r="J240" s="2">
        <v>36.284879063189798</v>
      </c>
      <c r="K240" s="2">
        <v>43.669507672257097</v>
      </c>
      <c r="L240" s="2">
        <v>51.088464431412604</v>
      </c>
      <c r="M240" s="2">
        <v>56.5848032691393</v>
      </c>
      <c r="N240" s="2">
        <v>60.008732102231498</v>
      </c>
      <c r="O240" s="2">
        <v>64.5504924217081</v>
      </c>
      <c r="P240" s="2">
        <v>71.653417100070698</v>
      </c>
      <c r="Q240" s="2">
        <v>79.196609319218496</v>
      </c>
      <c r="R240" s="2">
        <v>84.500194713624396</v>
      </c>
      <c r="S240" s="2">
        <f ca="1">PopAgeSexRegion[[#This Row],[2010]]*PopAgeSexRegion[[#This Row],[MDER]]</f>
        <v>94340.685564293482</v>
      </c>
      <c r="T240" s="2">
        <f ca="1">PopAgeSexRegion[[#This Row],[2015]]*PopAgeSexRegion[[#This Row],[MDER]]</f>
        <v>113540.71994786845</v>
      </c>
      <c r="U240" s="2">
        <f ca="1">PopAgeSexRegion[[#This Row],[2020]]*PopAgeSexRegion[[#This Row],[MDER]]</f>
        <v>132830.00752167276</v>
      </c>
      <c r="V240" s="2">
        <f ca="1">PopAgeSexRegion[[#This Row],[2025]]*PopAgeSexRegion[[#This Row],[MDER]]</f>
        <v>147120.48849976217</v>
      </c>
      <c r="W240" s="2">
        <f ca="1">PopAgeSexRegion[[#This Row],[2030]]*PopAgeSexRegion[[#This Row],[MDER]]</f>
        <v>156022.7034658019</v>
      </c>
      <c r="X240" s="2">
        <f ca="1">PopAgeSexRegion[[#This Row],[2035]]*PopAgeSexRegion[[#This Row],[MDER]]</f>
        <v>167831.28029644105</v>
      </c>
      <c r="Y240" s="2">
        <f ca="1">PopAgeSexRegion[[#This Row],[2040]]*PopAgeSexRegion[[#This Row],[MDER]]</f>
        <v>186298.88446018382</v>
      </c>
      <c r="Z240" s="2">
        <f ca="1">PopAgeSexRegion[[#This Row],[2045]]*PopAgeSexRegion[[#This Row],[MDER]]</f>
        <v>205911.18422996809</v>
      </c>
      <c r="AA240" s="2">
        <f ca="1">PopAgeSexRegion[[#This Row],[2050]]*PopAgeSexRegion[[#This Row],[MDER]]</f>
        <v>219700.50625542342</v>
      </c>
    </row>
    <row r="241" spans="1:27" x14ac:dyDescent="0.2">
      <c r="A241" s="2" t="s">
        <v>67</v>
      </c>
      <c r="B241" s="2" t="s">
        <v>68</v>
      </c>
      <c r="C241" s="2" t="s">
        <v>117</v>
      </c>
      <c r="D241" s="2" t="str">
        <f>VLOOKUP(PopAgeSexRegion[[#This Row],[REGION]],MapRegion[],2,FALSE)</f>
        <v>MAF</v>
      </c>
      <c r="E241" s="2" t="s">
        <v>100</v>
      </c>
      <c r="F241" s="2" t="str">
        <f>VLOOKUP(PopAgeSexRegion[[#This Row],[VARIABLE]],MapSexAge[],2,FALSE)</f>
        <v>Male</v>
      </c>
      <c r="G241" s="2" t="str">
        <f>VLOOKUP(PopAgeSexRegion[[#This Row],[VARIABLE]],MapSexAge[],3,FALSE)</f>
        <v>40-44</v>
      </c>
      <c r="H241" s="2">
        <f ca="1">SUMIFS(INDIRECT(_xlfn.CONCAT("SSPMDER[",PopAgeSexRegion[[#This Row],[Sex]],"]")),SSPMDER[age],PopAgeSexRegion[[#This Row],[Age]])</f>
        <v>2600</v>
      </c>
      <c r="I241" s="2" t="s">
        <v>71</v>
      </c>
      <c r="J241" s="2">
        <v>29.2572152701911</v>
      </c>
      <c r="K241" s="2">
        <v>35.046031564491898</v>
      </c>
      <c r="L241" s="2">
        <v>42.200262488058797</v>
      </c>
      <c r="M241" s="2">
        <v>49.453345978241899</v>
      </c>
      <c r="N241" s="2">
        <v>54.804761707165603</v>
      </c>
      <c r="O241" s="2">
        <v>58.112478538291199</v>
      </c>
      <c r="P241" s="2">
        <v>62.490565882970898</v>
      </c>
      <c r="Q241" s="2">
        <v>69.393426096737997</v>
      </c>
      <c r="R241" s="2">
        <v>76.781374924154605</v>
      </c>
      <c r="S241" s="2">
        <f ca="1">PopAgeSexRegion[[#This Row],[2010]]*PopAgeSexRegion[[#This Row],[MDER]]</f>
        <v>76068.759702496856</v>
      </c>
      <c r="T241" s="2">
        <f ca="1">PopAgeSexRegion[[#This Row],[2015]]*PopAgeSexRegion[[#This Row],[MDER]]</f>
        <v>91119.682067678936</v>
      </c>
      <c r="U241" s="2">
        <f ca="1">PopAgeSexRegion[[#This Row],[2020]]*PopAgeSexRegion[[#This Row],[MDER]]</f>
        <v>109720.68246895287</v>
      </c>
      <c r="V241" s="2">
        <f ca="1">PopAgeSexRegion[[#This Row],[2025]]*PopAgeSexRegion[[#This Row],[MDER]]</f>
        <v>128578.69954342894</v>
      </c>
      <c r="W241" s="2">
        <f ca="1">PopAgeSexRegion[[#This Row],[2030]]*PopAgeSexRegion[[#This Row],[MDER]]</f>
        <v>142492.38043863056</v>
      </c>
      <c r="X241" s="2">
        <f ca="1">PopAgeSexRegion[[#This Row],[2035]]*PopAgeSexRegion[[#This Row],[MDER]]</f>
        <v>151092.44419955713</v>
      </c>
      <c r="Y241" s="2">
        <f ca="1">PopAgeSexRegion[[#This Row],[2040]]*PopAgeSexRegion[[#This Row],[MDER]]</f>
        <v>162475.47129572433</v>
      </c>
      <c r="Z241" s="2">
        <f ca="1">PopAgeSexRegion[[#This Row],[2045]]*PopAgeSexRegion[[#This Row],[MDER]]</f>
        <v>180422.9078515188</v>
      </c>
      <c r="AA241" s="2">
        <f ca="1">PopAgeSexRegion[[#This Row],[2050]]*PopAgeSexRegion[[#This Row],[MDER]]</f>
        <v>199631.57480280197</v>
      </c>
    </row>
    <row r="242" spans="1:27" x14ac:dyDescent="0.2">
      <c r="A242" s="2" t="s">
        <v>67</v>
      </c>
      <c r="B242" s="2" t="s">
        <v>68</v>
      </c>
      <c r="C242" s="2" t="s">
        <v>117</v>
      </c>
      <c r="D242" s="2" t="str">
        <f>VLOOKUP(PopAgeSexRegion[[#This Row],[REGION]],MapRegion[],2,FALSE)</f>
        <v>MAF</v>
      </c>
      <c r="E242" s="2" t="s">
        <v>101</v>
      </c>
      <c r="F242" s="2" t="str">
        <f>VLOOKUP(PopAgeSexRegion[[#This Row],[VARIABLE]],MapSexAge[],2,FALSE)</f>
        <v>Male</v>
      </c>
      <c r="G242" s="2" t="str">
        <f>VLOOKUP(PopAgeSexRegion[[#This Row],[VARIABLE]],MapSexAge[],3,FALSE)</f>
        <v>45-49</v>
      </c>
      <c r="H242" s="2">
        <f ca="1">SUMIFS(INDIRECT(_xlfn.CONCAT("SSPMDER[",PopAgeSexRegion[[#This Row],[Sex]],"]")),SSPMDER[age],PopAgeSexRegion[[#This Row],[Age]])</f>
        <v>2440</v>
      </c>
      <c r="I242" s="2" t="s">
        <v>71</v>
      </c>
      <c r="J242" s="2">
        <v>23.759426128288698</v>
      </c>
      <c r="K242" s="2">
        <v>28.059248248722799</v>
      </c>
      <c r="L242" s="2">
        <v>33.643617738688199</v>
      </c>
      <c r="M242" s="2">
        <v>40.5762883337161</v>
      </c>
      <c r="N242" s="2">
        <v>47.621665359399103</v>
      </c>
      <c r="O242" s="2">
        <v>52.817531127663401</v>
      </c>
      <c r="P242" s="2">
        <v>56.013235055481502</v>
      </c>
      <c r="Q242" s="2">
        <v>60.233970057348898</v>
      </c>
      <c r="R242" s="2">
        <v>66.9450332874883</v>
      </c>
      <c r="S242" s="2">
        <f ca="1">PopAgeSexRegion[[#This Row],[2010]]*PopAgeSexRegion[[#This Row],[MDER]]</f>
        <v>57972.999753024422</v>
      </c>
      <c r="T242" s="2">
        <f ca="1">PopAgeSexRegion[[#This Row],[2015]]*PopAgeSexRegion[[#This Row],[MDER]]</f>
        <v>68464.565726883637</v>
      </c>
      <c r="U242" s="2">
        <f ca="1">PopAgeSexRegion[[#This Row],[2020]]*PopAgeSexRegion[[#This Row],[MDER]]</f>
        <v>82090.427282399207</v>
      </c>
      <c r="V242" s="2">
        <f ca="1">PopAgeSexRegion[[#This Row],[2025]]*PopAgeSexRegion[[#This Row],[MDER]]</f>
        <v>99006.143534267278</v>
      </c>
      <c r="W242" s="2">
        <f ca="1">PopAgeSexRegion[[#This Row],[2030]]*PopAgeSexRegion[[#This Row],[MDER]]</f>
        <v>116196.86347693381</v>
      </c>
      <c r="X242" s="2">
        <f ca="1">PopAgeSexRegion[[#This Row],[2035]]*PopAgeSexRegion[[#This Row],[MDER]]</f>
        <v>128874.7759514987</v>
      </c>
      <c r="Y242" s="2">
        <f ca="1">PopAgeSexRegion[[#This Row],[2040]]*PopAgeSexRegion[[#This Row],[MDER]]</f>
        <v>136672.29353537486</v>
      </c>
      <c r="Z242" s="2">
        <f ca="1">PopAgeSexRegion[[#This Row],[2045]]*PopAgeSexRegion[[#This Row],[MDER]]</f>
        <v>146970.88693993131</v>
      </c>
      <c r="AA242" s="2">
        <f ca="1">PopAgeSexRegion[[#This Row],[2050]]*PopAgeSexRegion[[#This Row],[MDER]]</f>
        <v>163345.88122147144</v>
      </c>
    </row>
    <row r="243" spans="1:27" x14ac:dyDescent="0.2">
      <c r="A243" s="2" t="s">
        <v>67</v>
      </c>
      <c r="B243" s="2" t="s">
        <v>68</v>
      </c>
      <c r="C243" s="2" t="s">
        <v>117</v>
      </c>
      <c r="D243" s="2" t="str">
        <f>VLOOKUP(PopAgeSexRegion[[#This Row],[REGION]],MapRegion[],2,FALSE)</f>
        <v>MAF</v>
      </c>
      <c r="E243" s="2" t="s">
        <v>102</v>
      </c>
      <c r="F243" s="2" t="str">
        <f>VLOOKUP(PopAgeSexRegion[[#This Row],[VARIABLE]],MapSexAge[],2,FALSE)</f>
        <v>Male</v>
      </c>
      <c r="G243" s="2" t="str">
        <f>VLOOKUP(PopAgeSexRegion[[#This Row],[VARIABLE]],MapSexAge[],3,FALSE)</f>
        <v>5-9</v>
      </c>
      <c r="H243" s="2">
        <f ca="1">SUMIFS(INDIRECT(_xlfn.CONCAT("SSPMDER[",PopAgeSexRegion[[#This Row],[Sex]],"]")),SSPMDER[age],PopAgeSexRegion[[#This Row],[Age]])</f>
        <v>1600</v>
      </c>
      <c r="I243" s="2" t="s">
        <v>71</v>
      </c>
      <c r="J243" s="2">
        <v>80.198937999999998</v>
      </c>
      <c r="K243" s="2">
        <v>88.331917003751201</v>
      </c>
      <c r="L243" s="2">
        <v>93.956963234188294</v>
      </c>
      <c r="M243" s="2">
        <v>98.834569013465298</v>
      </c>
      <c r="N243" s="2">
        <v>102.27555579812</v>
      </c>
      <c r="O243" s="2">
        <v>105.086982501252</v>
      </c>
      <c r="P243" s="2">
        <v>107.67477190256599</v>
      </c>
      <c r="Q243" s="2">
        <v>109.688901537833</v>
      </c>
      <c r="R243" s="2">
        <v>110.504178769207</v>
      </c>
      <c r="S243" s="2">
        <f ca="1">PopAgeSexRegion[[#This Row],[2010]]*PopAgeSexRegion[[#This Row],[MDER]]</f>
        <v>128318.3008</v>
      </c>
      <c r="T243" s="2">
        <f ca="1">PopAgeSexRegion[[#This Row],[2015]]*PopAgeSexRegion[[#This Row],[MDER]]</f>
        <v>141331.06720600193</v>
      </c>
      <c r="U243" s="2">
        <f ca="1">PopAgeSexRegion[[#This Row],[2020]]*PopAgeSexRegion[[#This Row],[MDER]]</f>
        <v>150331.14117470128</v>
      </c>
      <c r="V243" s="2">
        <f ca="1">PopAgeSexRegion[[#This Row],[2025]]*PopAgeSexRegion[[#This Row],[MDER]]</f>
        <v>158135.31042154448</v>
      </c>
      <c r="W243" s="2">
        <f ca="1">PopAgeSexRegion[[#This Row],[2030]]*PopAgeSexRegion[[#This Row],[MDER]]</f>
        <v>163640.88927699201</v>
      </c>
      <c r="X243" s="2">
        <f ca="1">PopAgeSexRegion[[#This Row],[2035]]*PopAgeSexRegion[[#This Row],[MDER]]</f>
        <v>168139.17200200318</v>
      </c>
      <c r="Y243" s="2">
        <f ca="1">PopAgeSexRegion[[#This Row],[2040]]*PopAgeSexRegion[[#This Row],[MDER]]</f>
        <v>172279.63504410558</v>
      </c>
      <c r="Z243" s="2">
        <f ca="1">PopAgeSexRegion[[#This Row],[2045]]*PopAgeSexRegion[[#This Row],[MDER]]</f>
        <v>175502.24246053281</v>
      </c>
      <c r="AA243" s="2">
        <f ca="1">PopAgeSexRegion[[#This Row],[2050]]*PopAgeSexRegion[[#This Row],[MDER]]</f>
        <v>176806.68603073122</v>
      </c>
    </row>
    <row r="244" spans="1:27" x14ac:dyDescent="0.2">
      <c r="A244" s="2" t="s">
        <v>67</v>
      </c>
      <c r="B244" s="2" t="s">
        <v>68</v>
      </c>
      <c r="C244" s="2" t="s">
        <v>117</v>
      </c>
      <c r="D244" s="2" t="str">
        <f>VLOOKUP(PopAgeSexRegion[[#This Row],[REGION]],MapRegion[],2,FALSE)</f>
        <v>MAF</v>
      </c>
      <c r="E244" s="2" t="s">
        <v>103</v>
      </c>
      <c r="F244" s="2" t="str">
        <f>VLOOKUP(PopAgeSexRegion[[#This Row],[VARIABLE]],MapSexAge[],2,FALSE)</f>
        <v>Male</v>
      </c>
      <c r="G244" s="2" t="str">
        <f>VLOOKUP(PopAgeSexRegion[[#This Row],[VARIABLE]],MapSexAge[],3,FALSE)</f>
        <v>50-54</v>
      </c>
      <c r="H244" s="2">
        <f ca="1">SUMIFS(INDIRECT(_xlfn.CONCAT("SSPMDER[",PopAgeSexRegion[[#This Row],[Sex]],"]")),SSPMDER[age],PopAgeSexRegion[[#This Row],[Age]])</f>
        <v>2400</v>
      </c>
      <c r="I244" s="2" t="s">
        <v>71</v>
      </c>
      <c r="J244" s="2">
        <v>19.492336990816099</v>
      </c>
      <c r="K244" s="2">
        <v>22.559261394345398</v>
      </c>
      <c r="L244" s="2">
        <v>26.6983081640923</v>
      </c>
      <c r="M244" s="2">
        <v>32.070333000211797</v>
      </c>
      <c r="N244" s="2">
        <v>38.734219546214803</v>
      </c>
      <c r="O244" s="2">
        <v>45.555680568843101</v>
      </c>
      <c r="P244" s="2">
        <v>50.580637921051498</v>
      </c>
      <c r="Q244" s="2">
        <v>53.657446348337999</v>
      </c>
      <c r="R244" s="2">
        <v>57.729454659594303</v>
      </c>
      <c r="S244" s="2">
        <f ca="1">PopAgeSexRegion[[#This Row],[2010]]*PopAgeSexRegion[[#This Row],[MDER]]</f>
        <v>46781.608777958638</v>
      </c>
      <c r="T244" s="2">
        <f ca="1">PopAgeSexRegion[[#This Row],[2015]]*PopAgeSexRegion[[#This Row],[MDER]]</f>
        <v>54142.227346428954</v>
      </c>
      <c r="U244" s="2">
        <f ca="1">PopAgeSexRegion[[#This Row],[2020]]*PopAgeSexRegion[[#This Row],[MDER]]</f>
        <v>64075.939593821517</v>
      </c>
      <c r="V244" s="2">
        <f ca="1">PopAgeSexRegion[[#This Row],[2025]]*PopAgeSexRegion[[#This Row],[MDER]]</f>
        <v>76968.799200508307</v>
      </c>
      <c r="W244" s="2">
        <f ca="1">PopAgeSexRegion[[#This Row],[2030]]*PopAgeSexRegion[[#This Row],[MDER]]</f>
        <v>92962.126910915526</v>
      </c>
      <c r="X244" s="2">
        <f ca="1">PopAgeSexRegion[[#This Row],[2035]]*PopAgeSexRegion[[#This Row],[MDER]]</f>
        <v>109333.63336522345</v>
      </c>
      <c r="Y244" s="2">
        <f ca="1">PopAgeSexRegion[[#This Row],[2040]]*PopAgeSexRegion[[#This Row],[MDER]]</f>
        <v>121393.5310105236</v>
      </c>
      <c r="Z244" s="2">
        <f ca="1">PopAgeSexRegion[[#This Row],[2045]]*PopAgeSexRegion[[#This Row],[MDER]]</f>
        <v>128777.8712360112</v>
      </c>
      <c r="AA244" s="2">
        <f ca="1">PopAgeSexRegion[[#This Row],[2050]]*PopAgeSexRegion[[#This Row],[MDER]]</f>
        <v>138550.69118302633</v>
      </c>
    </row>
    <row r="245" spans="1:27" x14ac:dyDescent="0.2">
      <c r="A245" s="2" t="s">
        <v>67</v>
      </c>
      <c r="B245" s="2" t="s">
        <v>68</v>
      </c>
      <c r="C245" s="2" t="s">
        <v>117</v>
      </c>
      <c r="D245" s="2" t="str">
        <f>VLOOKUP(PopAgeSexRegion[[#This Row],[REGION]],MapRegion[],2,FALSE)</f>
        <v>MAF</v>
      </c>
      <c r="E245" s="2" t="s">
        <v>104</v>
      </c>
      <c r="F245" s="2" t="str">
        <f>VLOOKUP(PopAgeSexRegion[[#This Row],[VARIABLE]],MapSexAge[],2,FALSE)</f>
        <v>Male</v>
      </c>
      <c r="G245" s="2" t="str">
        <f>VLOOKUP(PopAgeSexRegion[[#This Row],[VARIABLE]],MapSexAge[],3,FALSE)</f>
        <v>55-59</v>
      </c>
      <c r="H245" s="2">
        <f ca="1">SUMIFS(INDIRECT(_xlfn.CONCAT("SSPMDER[",PopAgeSexRegion[[#This Row],[Sex]],"]")),SSPMDER[age],PopAgeSexRegion[[#This Row],[Age]])</f>
        <v>2400</v>
      </c>
      <c r="I245" s="2" t="s">
        <v>71</v>
      </c>
      <c r="J245" s="2">
        <v>15.476830287420199</v>
      </c>
      <c r="K245" s="2">
        <v>18.204742277287799</v>
      </c>
      <c r="L245" s="2">
        <v>21.136334140214899</v>
      </c>
      <c r="M245" s="2">
        <v>25.0986268354741</v>
      </c>
      <c r="N245" s="2">
        <v>30.207757591272902</v>
      </c>
      <c r="O245" s="2">
        <v>36.574305555143098</v>
      </c>
      <c r="P245" s="2">
        <v>43.122456820614303</v>
      </c>
      <c r="Q245" s="2">
        <v>47.954464107653102</v>
      </c>
      <c r="R245" s="2">
        <v>50.912299138820003</v>
      </c>
      <c r="S245" s="2">
        <f ca="1">PopAgeSexRegion[[#This Row],[2010]]*PopAgeSexRegion[[#This Row],[MDER]]</f>
        <v>37144.392689808476</v>
      </c>
      <c r="T245" s="2">
        <f ca="1">PopAgeSexRegion[[#This Row],[2015]]*PopAgeSexRegion[[#This Row],[MDER]]</f>
        <v>43691.381465490718</v>
      </c>
      <c r="U245" s="2">
        <f ca="1">PopAgeSexRegion[[#This Row],[2020]]*PopAgeSexRegion[[#This Row],[MDER]]</f>
        <v>50727.201936515761</v>
      </c>
      <c r="V245" s="2">
        <f ca="1">PopAgeSexRegion[[#This Row],[2025]]*PopAgeSexRegion[[#This Row],[MDER]]</f>
        <v>60236.70440513784</v>
      </c>
      <c r="W245" s="2">
        <f ca="1">PopAgeSexRegion[[#This Row],[2030]]*PopAgeSexRegion[[#This Row],[MDER]]</f>
        <v>72498.618219054959</v>
      </c>
      <c r="X245" s="2">
        <f ca="1">PopAgeSexRegion[[#This Row],[2035]]*PopAgeSexRegion[[#This Row],[MDER]]</f>
        <v>87778.333332343434</v>
      </c>
      <c r="Y245" s="2">
        <f ca="1">PopAgeSexRegion[[#This Row],[2040]]*PopAgeSexRegion[[#This Row],[MDER]]</f>
        <v>103493.89636947433</v>
      </c>
      <c r="Z245" s="2">
        <f ca="1">PopAgeSexRegion[[#This Row],[2045]]*PopAgeSexRegion[[#This Row],[MDER]]</f>
        <v>115090.71385836744</v>
      </c>
      <c r="AA245" s="2">
        <f ca="1">PopAgeSexRegion[[#This Row],[2050]]*PopAgeSexRegion[[#This Row],[MDER]]</f>
        <v>122189.51793316801</v>
      </c>
    </row>
    <row r="246" spans="1:27" x14ac:dyDescent="0.2">
      <c r="A246" s="2" t="s">
        <v>67</v>
      </c>
      <c r="B246" s="2" t="s">
        <v>68</v>
      </c>
      <c r="C246" s="2" t="s">
        <v>117</v>
      </c>
      <c r="D246" s="2" t="str">
        <f>VLOOKUP(PopAgeSexRegion[[#This Row],[REGION]],MapRegion[],2,FALSE)</f>
        <v>MAF</v>
      </c>
      <c r="E246" s="2" t="s">
        <v>105</v>
      </c>
      <c r="F246" s="2" t="str">
        <f>VLOOKUP(PopAgeSexRegion[[#This Row],[VARIABLE]],MapSexAge[],2,FALSE)</f>
        <v>Male</v>
      </c>
      <c r="G246" s="2" t="str">
        <f>VLOOKUP(PopAgeSexRegion[[#This Row],[VARIABLE]],MapSexAge[],3,FALSE)</f>
        <v>60-64</v>
      </c>
      <c r="H246" s="2">
        <f ca="1">SUMIFS(INDIRECT(_xlfn.CONCAT("SSPMDER[",PopAgeSexRegion[[#This Row],[Sex]],"]")),SSPMDER[age],PopAgeSexRegion[[#This Row],[Age]])</f>
        <v>2400</v>
      </c>
      <c r="I246" s="2" t="s">
        <v>71</v>
      </c>
      <c r="J246" s="2">
        <v>11.549548101570601</v>
      </c>
      <c r="K246" s="2">
        <v>14.0403586463721</v>
      </c>
      <c r="L246" s="2">
        <v>16.599230947509199</v>
      </c>
      <c r="M246" s="2">
        <v>19.368265287776602</v>
      </c>
      <c r="N246" s="2">
        <v>23.097207217025399</v>
      </c>
      <c r="O246" s="2">
        <v>27.893492396125101</v>
      </c>
      <c r="P246" s="2">
        <v>33.875303547079099</v>
      </c>
      <c r="Q246" s="2">
        <v>40.088320974223997</v>
      </c>
      <c r="R246" s="2">
        <v>44.6933647968605</v>
      </c>
      <c r="S246" s="2">
        <f ca="1">PopAgeSexRegion[[#This Row],[2010]]*PopAgeSexRegion[[#This Row],[MDER]]</f>
        <v>27718.915443769441</v>
      </c>
      <c r="T246" s="2">
        <f ca="1">PopAgeSexRegion[[#This Row],[2015]]*PopAgeSexRegion[[#This Row],[MDER]]</f>
        <v>33696.860751293039</v>
      </c>
      <c r="U246" s="2">
        <f ca="1">PopAgeSexRegion[[#This Row],[2020]]*PopAgeSexRegion[[#This Row],[MDER]]</f>
        <v>39838.154274022076</v>
      </c>
      <c r="V246" s="2">
        <f ca="1">PopAgeSexRegion[[#This Row],[2025]]*PopAgeSexRegion[[#This Row],[MDER]]</f>
        <v>46483.836690663848</v>
      </c>
      <c r="W246" s="2">
        <f ca="1">PopAgeSexRegion[[#This Row],[2030]]*PopAgeSexRegion[[#This Row],[MDER]]</f>
        <v>55433.297320860962</v>
      </c>
      <c r="X246" s="2">
        <f ca="1">PopAgeSexRegion[[#This Row],[2035]]*PopAgeSexRegion[[#This Row],[MDER]]</f>
        <v>66944.381750700239</v>
      </c>
      <c r="Y246" s="2">
        <f ca="1">PopAgeSexRegion[[#This Row],[2040]]*PopAgeSexRegion[[#This Row],[MDER]]</f>
        <v>81300.728512989837</v>
      </c>
      <c r="Z246" s="2">
        <f ca="1">PopAgeSexRegion[[#This Row],[2045]]*PopAgeSexRegion[[#This Row],[MDER]]</f>
        <v>96211.970338137588</v>
      </c>
      <c r="AA246" s="2">
        <f ca="1">PopAgeSexRegion[[#This Row],[2050]]*PopAgeSexRegion[[#This Row],[MDER]]</f>
        <v>107264.07551246521</v>
      </c>
    </row>
    <row r="247" spans="1:27" x14ac:dyDescent="0.2">
      <c r="A247" s="2" t="s">
        <v>67</v>
      </c>
      <c r="B247" s="2" t="s">
        <v>68</v>
      </c>
      <c r="C247" s="2" t="s">
        <v>117</v>
      </c>
      <c r="D247" s="2" t="str">
        <f>VLOOKUP(PopAgeSexRegion[[#This Row],[REGION]],MapRegion[],2,FALSE)</f>
        <v>MAF</v>
      </c>
      <c r="E247" s="2" t="s">
        <v>106</v>
      </c>
      <c r="F247" s="2" t="str">
        <f>VLOOKUP(PopAgeSexRegion[[#This Row],[VARIABLE]],MapSexAge[],2,FALSE)</f>
        <v>Male</v>
      </c>
      <c r="G247" s="2" t="str">
        <f>VLOOKUP(PopAgeSexRegion[[#This Row],[VARIABLE]],MapSexAge[],3,FALSE)</f>
        <v>65-69</v>
      </c>
      <c r="H247" s="2">
        <f ca="1">SUMIFS(INDIRECT(_xlfn.CONCAT("SSPMDER[",PopAgeSexRegion[[#This Row],[Sex]],"]")),SSPMDER[age],PopAgeSexRegion[[#This Row],[Age]])</f>
        <v>2240</v>
      </c>
      <c r="I247" s="2" t="s">
        <v>71</v>
      </c>
      <c r="J247" s="2">
        <v>8.33864999955982</v>
      </c>
      <c r="K247" s="2">
        <v>9.9452039190892094</v>
      </c>
      <c r="L247" s="2">
        <v>12.210079042904701</v>
      </c>
      <c r="M247" s="2">
        <v>14.5507018425204</v>
      </c>
      <c r="N247" s="2">
        <v>17.0886782521459</v>
      </c>
      <c r="O247" s="2">
        <v>20.518711551892999</v>
      </c>
      <c r="P247" s="2">
        <v>24.8870238262895</v>
      </c>
      <c r="Q247" s="2">
        <v>30.3793344886017</v>
      </c>
      <c r="R247" s="2">
        <v>36.156583433215502</v>
      </c>
      <c r="S247" s="2">
        <f ca="1">PopAgeSexRegion[[#This Row],[2010]]*PopAgeSexRegion[[#This Row],[MDER]]</f>
        <v>18678.575999013996</v>
      </c>
      <c r="T247" s="2">
        <f ca="1">PopAgeSexRegion[[#This Row],[2015]]*PopAgeSexRegion[[#This Row],[MDER]]</f>
        <v>22277.256778759831</v>
      </c>
      <c r="U247" s="2">
        <f ca="1">PopAgeSexRegion[[#This Row],[2020]]*PopAgeSexRegion[[#This Row],[MDER]]</f>
        <v>27350.577056106529</v>
      </c>
      <c r="V247" s="2">
        <f ca="1">PopAgeSexRegion[[#This Row],[2025]]*PopAgeSexRegion[[#This Row],[MDER]]</f>
        <v>32593.572127245698</v>
      </c>
      <c r="W247" s="2">
        <f ca="1">PopAgeSexRegion[[#This Row],[2030]]*PopAgeSexRegion[[#This Row],[MDER]]</f>
        <v>38278.639284806814</v>
      </c>
      <c r="X247" s="2">
        <f ca="1">PopAgeSexRegion[[#This Row],[2035]]*PopAgeSexRegion[[#This Row],[MDER]]</f>
        <v>45961.913876240316</v>
      </c>
      <c r="Y247" s="2">
        <f ca="1">PopAgeSexRegion[[#This Row],[2040]]*PopAgeSexRegion[[#This Row],[MDER]]</f>
        <v>55746.933370888481</v>
      </c>
      <c r="Z247" s="2">
        <f ca="1">PopAgeSexRegion[[#This Row],[2045]]*PopAgeSexRegion[[#This Row],[MDER]]</f>
        <v>68049.709254467802</v>
      </c>
      <c r="AA247" s="2">
        <f ca="1">PopAgeSexRegion[[#This Row],[2050]]*PopAgeSexRegion[[#This Row],[MDER]]</f>
        <v>80990.746890402719</v>
      </c>
    </row>
    <row r="248" spans="1:27" x14ac:dyDescent="0.2">
      <c r="A248" s="2" t="s">
        <v>67</v>
      </c>
      <c r="B248" s="2" t="s">
        <v>68</v>
      </c>
      <c r="C248" s="2" t="s">
        <v>117</v>
      </c>
      <c r="D248" s="2" t="str">
        <f>VLOOKUP(PopAgeSexRegion[[#This Row],[REGION]],MapRegion[],2,FALSE)</f>
        <v>MAF</v>
      </c>
      <c r="E248" s="2" t="s">
        <v>107</v>
      </c>
      <c r="F248" s="2" t="str">
        <f>VLOOKUP(PopAgeSexRegion[[#This Row],[VARIABLE]],MapSexAge[],2,FALSE)</f>
        <v>Male</v>
      </c>
      <c r="G248" s="2" t="str">
        <f>VLOOKUP(PopAgeSexRegion[[#This Row],[VARIABLE]],MapSexAge[],3,FALSE)</f>
        <v>70-74</v>
      </c>
      <c r="H248" s="2">
        <f ca="1">SUMIFS(INDIRECT(_xlfn.CONCAT("SSPMDER[",PopAgeSexRegion[[#This Row],[Sex]],"]")),SSPMDER[age],PopAgeSexRegion[[#This Row],[Age]])</f>
        <v>2200</v>
      </c>
      <c r="I248" s="2" t="s">
        <v>71</v>
      </c>
      <c r="J248" s="2">
        <v>5.8634870000000001</v>
      </c>
      <c r="K248" s="2">
        <v>6.5883327405044403</v>
      </c>
      <c r="L248" s="2">
        <v>7.9619200155050498</v>
      </c>
      <c r="M248" s="2">
        <v>9.9242730155625605</v>
      </c>
      <c r="N248" s="2">
        <v>11.9584802715175</v>
      </c>
      <c r="O248" s="2">
        <v>14.193554904845399</v>
      </c>
      <c r="P248" s="2">
        <v>17.203310154624301</v>
      </c>
      <c r="Q248" s="2">
        <v>21.028182931151701</v>
      </c>
      <c r="R248" s="2">
        <v>25.881286066165298</v>
      </c>
      <c r="S248" s="2">
        <f ca="1">PopAgeSexRegion[[#This Row],[2010]]*PopAgeSexRegion[[#This Row],[MDER]]</f>
        <v>12899.671400000001</v>
      </c>
      <c r="T248" s="2">
        <f ca="1">PopAgeSexRegion[[#This Row],[2015]]*PopAgeSexRegion[[#This Row],[MDER]]</f>
        <v>14494.332029109768</v>
      </c>
      <c r="U248" s="2">
        <f ca="1">PopAgeSexRegion[[#This Row],[2020]]*PopAgeSexRegion[[#This Row],[MDER]]</f>
        <v>17516.22403411111</v>
      </c>
      <c r="V248" s="2">
        <f ca="1">PopAgeSexRegion[[#This Row],[2025]]*PopAgeSexRegion[[#This Row],[MDER]]</f>
        <v>21833.400634237634</v>
      </c>
      <c r="W248" s="2">
        <f ca="1">PopAgeSexRegion[[#This Row],[2030]]*PopAgeSexRegion[[#This Row],[MDER]]</f>
        <v>26308.6565973385</v>
      </c>
      <c r="X248" s="2">
        <f ca="1">PopAgeSexRegion[[#This Row],[2035]]*PopAgeSexRegion[[#This Row],[MDER]]</f>
        <v>31225.82079065988</v>
      </c>
      <c r="Y248" s="2">
        <f ca="1">PopAgeSexRegion[[#This Row],[2040]]*PopAgeSexRegion[[#This Row],[MDER]]</f>
        <v>37847.282340173464</v>
      </c>
      <c r="Z248" s="2">
        <f ca="1">PopAgeSexRegion[[#This Row],[2045]]*PopAgeSexRegion[[#This Row],[MDER]]</f>
        <v>46262.002448533742</v>
      </c>
      <c r="AA248" s="2">
        <f ca="1">PopAgeSexRegion[[#This Row],[2050]]*PopAgeSexRegion[[#This Row],[MDER]]</f>
        <v>56938.829345563659</v>
      </c>
    </row>
    <row r="249" spans="1:27" x14ac:dyDescent="0.2">
      <c r="A249" s="2" t="s">
        <v>67</v>
      </c>
      <c r="B249" s="2" t="s">
        <v>68</v>
      </c>
      <c r="C249" s="2" t="s">
        <v>117</v>
      </c>
      <c r="D249" s="2" t="str">
        <f>VLOOKUP(PopAgeSexRegion[[#This Row],[REGION]],MapRegion[],2,FALSE)</f>
        <v>MAF</v>
      </c>
      <c r="E249" s="2" t="s">
        <v>108</v>
      </c>
      <c r="F249" s="2" t="str">
        <f>VLOOKUP(PopAgeSexRegion[[#This Row],[VARIABLE]],MapSexAge[],2,FALSE)</f>
        <v>Male</v>
      </c>
      <c r="G249" s="2" t="str">
        <f>VLOOKUP(PopAgeSexRegion[[#This Row],[VARIABLE]],MapSexAge[],3,FALSE)</f>
        <v>75-79</v>
      </c>
      <c r="H249" s="2">
        <f ca="1">SUMIFS(INDIRECT(_xlfn.CONCAT("SSPMDER[",PopAgeSexRegion[[#This Row],[Sex]],"]")),SSPMDER[age],PopAgeSexRegion[[#This Row],[Age]])</f>
        <v>2200</v>
      </c>
      <c r="I249" s="2" t="s">
        <v>71</v>
      </c>
      <c r="J249" s="2">
        <v>3.68797299962297</v>
      </c>
      <c r="K249" s="2">
        <v>4.0328511706324504</v>
      </c>
      <c r="L249" s="2">
        <v>4.5925827199595304</v>
      </c>
      <c r="M249" s="2">
        <v>5.6598299238864698</v>
      </c>
      <c r="N249" s="2">
        <v>7.2070538641665101</v>
      </c>
      <c r="O249" s="2">
        <v>8.8502497277767507</v>
      </c>
      <c r="P249" s="2">
        <v>10.662295861308801</v>
      </c>
      <c r="Q249" s="2">
        <v>13.139706420343</v>
      </c>
      <c r="R249" s="2">
        <v>16.2726262717912</v>
      </c>
      <c r="S249" s="2">
        <f ca="1">PopAgeSexRegion[[#This Row],[2010]]*PopAgeSexRegion[[#This Row],[MDER]]</f>
        <v>8113.5405991705338</v>
      </c>
      <c r="T249" s="2">
        <f ca="1">PopAgeSexRegion[[#This Row],[2015]]*PopAgeSexRegion[[#This Row],[MDER]]</f>
        <v>8872.272575391391</v>
      </c>
      <c r="U249" s="2">
        <f ca="1">PopAgeSexRegion[[#This Row],[2020]]*PopAgeSexRegion[[#This Row],[MDER]]</f>
        <v>10103.681983910967</v>
      </c>
      <c r="V249" s="2">
        <f ca="1">PopAgeSexRegion[[#This Row],[2025]]*PopAgeSexRegion[[#This Row],[MDER]]</f>
        <v>12451.625832550233</v>
      </c>
      <c r="W249" s="2">
        <f ca="1">PopAgeSexRegion[[#This Row],[2030]]*PopAgeSexRegion[[#This Row],[MDER]]</f>
        <v>15855.518501166322</v>
      </c>
      <c r="X249" s="2">
        <f ca="1">PopAgeSexRegion[[#This Row],[2035]]*PopAgeSexRegion[[#This Row],[MDER]]</f>
        <v>19470.549401108852</v>
      </c>
      <c r="Y249" s="2">
        <f ca="1">PopAgeSexRegion[[#This Row],[2040]]*PopAgeSexRegion[[#This Row],[MDER]]</f>
        <v>23457.050894879361</v>
      </c>
      <c r="Z249" s="2">
        <f ca="1">PopAgeSexRegion[[#This Row],[2045]]*PopAgeSexRegion[[#This Row],[MDER]]</f>
        <v>28907.354124754598</v>
      </c>
      <c r="AA249" s="2">
        <f ca="1">PopAgeSexRegion[[#This Row],[2050]]*PopAgeSexRegion[[#This Row],[MDER]]</f>
        <v>35799.777797940638</v>
      </c>
    </row>
    <row r="250" spans="1:27" x14ac:dyDescent="0.2">
      <c r="A250" s="2" t="s">
        <v>67</v>
      </c>
      <c r="B250" s="2" t="s">
        <v>68</v>
      </c>
      <c r="C250" s="2" t="s">
        <v>117</v>
      </c>
      <c r="D250" s="2" t="str">
        <f>VLOOKUP(PopAgeSexRegion[[#This Row],[REGION]],MapRegion[],2,FALSE)</f>
        <v>MAF</v>
      </c>
      <c r="E250" s="2" t="s">
        <v>109</v>
      </c>
      <c r="F250" s="2" t="str">
        <f>VLOOKUP(PopAgeSexRegion[[#This Row],[VARIABLE]],MapSexAge[],2,FALSE)</f>
        <v>Male</v>
      </c>
      <c r="G250" s="2" t="str">
        <f>VLOOKUP(PopAgeSexRegion[[#This Row],[VARIABLE]],MapSexAge[],3,FALSE)</f>
        <v>80-84</v>
      </c>
      <c r="H250" s="2">
        <f ca="1">SUMIFS(INDIRECT(_xlfn.CONCAT("SSPMDER[",PopAgeSexRegion[[#This Row],[Sex]],"]")),SSPMDER[age],PopAgeSexRegion[[#This Row],[Age]])</f>
        <v>2200</v>
      </c>
      <c r="I250" s="2" t="s">
        <v>71</v>
      </c>
      <c r="J250" s="2">
        <v>1.7597560000000001</v>
      </c>
      <c r="K250" s="2">
        <v>2.0665909877903301</v>
      </c>
      <c r="L250" s="2">
        <v>2.2929275547238501</v>
      </c>
      <c r="M250" s="2">
        <v>2.6632529398570002</v>
      </c>
      <c r="N250" s="2">
        <v>3.36890912331162</v>
      </c>
      <c r="O250" s="2">
        <v>4.4416400726786103</v>
      </c>
      <c r="P250" s="2">
        <v>5.6055351580058801</v>
      </c>
      <c r="Q250" s="2">
        <v>6.9246356845089601</v>
      </c>
      <c r="R250" s="2">
        <v>8.7625915957082796</v>
      </c>
      <c r="S250" s="2">
        <f ca="1">PopAgeSexRegion[[#This Row],[2010]]*PopAgeSexRegion[[#This Row],[MDER]]</f>
        <v>3871.4632000000001</v>
      </c>
      <c r="T250" s="2">
        <f ca="1">PopAgeSexRegion[[#This Row],[2015]]*PopAgeSexRegion[[#This Row],[MDER]]</f>
        <v>4546.5001731387265</v>
      </c>
      <c r="U250" s="2">
        <f ca="1">PopAgeSexRegion[[#This Row],[2020]]*PopAgeSexRegion[[#This Row],[MDER]]</f>
        <v>5044.44062039247</v>
      </c>
      <c r="V250" s="2">
        <f ca="1">PopAgeSexRegion[[#This Row],[2025]]*PopAgeSexRegion[[#This Row],[MDER]]</f>
        <v>5859.1564676854005</v>
      </c>
      <c r="W250" s="2">
        <f ca="1">PopAgeSexRegion[[#This Row],[2030]]*PopAgeSexRegion[[#This Row],[MDER]]</f>
        <v>7411.6000712855639</v>
      </c>
      <c r="X250" s="2">
        <f ca="1">PopAgeSexRegion[[#This Row],[2035]]*PopAgeSexRegion[[#This Row],[MDER]]</f>
        <v>9771.6081598929431</v>
      </c>
      <c r="Y250" s="2">
        <f ca="1">PopAgeSexRegion[[#This Row],[2040]]*PopAgeSexRegion[[#This Row],[MDER]]</f>
        <v>12332.177347612937</v>
      </c>
      <c r="Z250" s="2">
        <f ca="1">PopAgeSexRegion[[#This Row],[2045]]*PopAgeSexRegion[[#This Row],[MDER]]</f>
        <v>15234.198505919712</v>
      </c>
      <c r="AA250" s="2">
        <f ca="1">PopAgeSexRegion[[#This Row],[2050]]*PopAgeSexRegion[[#This Row],[MDER]]</f>
        <v>19277.701510558214</v>
      </c>
    </row>
    <row r="251" spans="1:27" x14ac:dyDescent="0.2">
      <c r="A251" s="2" t="s">
        <v>67</v>
      </c>
      <c r="B251" s="2" t="s">
        <v>68</v>
      </c>
      <c r="C251" s="2" t="s">
        <v>117</v>
      </c>
      <c r="D251" s="2" t="str">
        <f>VLOOKUP(PopAgeSexRegion[[#This Row],[REGION]],MapRegion[],2,FALSE)</f>
        <v>MAF</v>
      </c>
      <c r="E251" s="2" t="s">
        <v>110</v>
      </c>
      <c r="F251" s="2" t="str">
        <f>VLOOKUP(PopAgeSexRegion[[#This Row],[VARIABLE]],MapSexAge[],2,FALSE)</f>
        <v>Male</v>
      </c>
      <c r="G251" s="2" t="str">
        <f>VLOOKUP(PopAgeSexRegion[[#This Row],[VARIABLE]],MapSexAge[],3,FALSE)</f>
        <v>85-89</v>
      </c>
      <c r="H251" s="2">
        <f ca="1">SUMIFS(INDIRECT(_xlfn.CONCAT("SSPMDER[",PopAgeSexRegion[[#This Row],[Sex]],"]")),SSPMDER[age],PopAgeSexRegion[[#This Row],[Age]])</f>
        <v>2200</v>
      </c>
      <c r="I251" s="2" t="s">
        <v>71</v>
      </c>
      <c r="J251" s="2">
        <v>0.61863699999999999</v>
      </c>
      <c r="K251" s="2">
        <v>0.733702723278844</v>
      </c>
      <c r="L251" s="2">
        <v>0.88340546352184601</v>
      </c>
      <c r="M251" s="2">
        <v>1.0007994202798101</v>
      </c>
      <c r="N251" s="2">
        <v>1.1916800741886799</v>
      </c>
      <c r="O251" s="2">
        <v>1.5728376246396401</v>
      </c>
      <c r="P251" s="2">
        <v>2.17782008626149</v>
      </c>
      <c r="Q251" s="2">
        <v>2.8740649162218199</v>
      </c>
      <c r="R251" s="2">
        <v>3.6916956180672802</v>
      </c>
      <c r="S251" s="2">
        <f ca="1">PopAgeSexRegion[[#This Row],[2010]]*PopAgeSexRegion[[#This Row],[MDER]]</f>
        <v>1361.0013999999999</v>
      </c>
      <c r="T251" s="2">
        <f ca="1">PopAgeSexRegion[[#This Row],[2015]]*PopAgeSexRegion[[#This Row],[MDER]]</f>
        <v>1614.1459912134569</v>
      </c>
      <c r="U251" s="2">
        <f ca="1">PopAgeSexRegion[[#This Row],[2020]]*PopAgeSexRegion[[#This Row],[MDER]]</f>
        <v>1943.4920197480612</v>
      </c>
      <c r="V251" s="2">
        <f ca="1">PopAgeSexRegion[[#This Row],[2025]]*PopAgeSexRegion[[#This Row],[MDER]]</f>
        <v>2201.7587246155822</v>
      </c>
      <c r="W251" s="2">
        <f ca="1">PopAgeSexRegion[[#This Row],[2030]]*PopAgeSexRegion[[#This Row],[MDER]]</f>
        <v>2621.696163215096</v>
      </c>
      <c r="X251" s="2">
        <f ca="1">PopAgeSexRegion[[#This Row],[2035]]*PopAgeSexRegion[[#This Row],[MDER]]</f>
        <v>3460.2427742072082</v>
      </c>
      <c r="Y251" s="2">
        <f ca="1">PopAgeSexRegion[[#This Row],[2040]]*PopAgeSexRegion[[#This Row],[MDER]]</f>
        <v>4791.2041897752779</v>
      </c>
      <c r="Z251" s="2">
        <f ca="1">PopAgeSexRegion[[#This Row],[2045]]*PopAgeSexRegion[[#This Row],[MDER]]</f>
        <v>6322.942815688004</v>
      </c>
      <c r="AA251" s="2">
        <f ca="1">PopAgeSexRegion[[#This Row],[2050]]*PopAgeSexRegion[[#This Row],[MDER]]</f>
        <v>8121.7303597480168</v>
      </c>
    </row>
    <row r="252" spans="1:27" x14ac:dyDescent="0.2">
      <c r="A252" s="2" t="s">
        <v>67</v>
      </c>
      <c r="B252" s="2" t="s">
        <v>68</v>
      </c>
      <c r="C252" s="2" t="s">
        <v>117</v>
      </c>
      <c r="D252" s="2" t="str">
        <f>VLOOKUP(PopAgeSexRegion[[#This Row],[REGION]],MapRegion[],2,FALSE)</f>
        <v>MAF</v>
      </c>
      <c r="E252" s="2" t="s">
        <v>111</v>
      </c>
      <c r="F252" s="2" t="str">
        <f>VLOOKUP(PopAgeSexRegion[[#This Row],[VARIABLE]],MapSexAge[],2,FALSE)</f>
        <v>Male</v>
      </c>
      <c r="G252" s="2" t="str">
        <f>VLOOKUP(PopAgeSexRegion[[#This Row],[VARIABLE]],MapSexAge[],3,FALSE)</f>
        <v>90-94</v>
      </c>
      <c r="H252" s="2">
        <f ca="1">SUMIFS(INDIRECT(_xlfn.CONCAT("SSPMDER[",PopAgeSexRegion[[#This Row],[Sex]],"]")),SSPMDER[age],PopAgeSexRegion[[#This Row],[Age]])</f>
        <v>2200</v>
      </c>
      <c r="I252" s="2" t="s">
        <v>71</v>
      </c>
      <c r="J252" s="2">
        <v>0.12397499999929699</v>
      </c>
      <c r="K252" s="2">
        <v>0.176418185030008</v>
      </c>
      <c r="L252" s="2">
        <v>0.21304920847012099</v>
      </c>
      <c r="M252" s="2">
        <v>0.26583401556352398</v>
      </c>
      <c r="N252" s="2">
        <v>0.30895581575063502</v>
      </c>
      <c r="O252" s="2">
        <v>0.38353650908318199</v>
      </c>
      <c r="P252" s="2">
        <v>0.53591243640798603</v>
      </c>
      <c r="Q252" s="2">
        <v>0.79985745346352299</v>
      </c>
      <c r="R252" s="2">
        <v>1.1264712707907001</v>
      </c>
      <c r="S252" s="2">
        <f ca="1">PopAgeSexRegion[[#This Row],[2010]]*PopAgeSexRegion[[#This Row],[MDER]]</f>
        <v>272.74499999845341</v>
      </c>
      <c r="T252" s="2">
        <f ca="1">PopAgeSexRegion[[#This Row],[2015]]*PopAgeSexRegion[[#This Row],[MDER]]</f>
        <v>388.12000706601759</v>
      </c>
      <c r="U252" s="2">
        <f ca="1">PopAgeSexRegion[[#This Row],[2020]]*PopAgeSexRegion[[#This Row],[MDER]]</f>
        <v>468.70825863426614</v>
      </c>
      <c r="V252" s="2">
        <f ca="1">PopAgeSexRegion[[#This Row],[2025]]*PopAgeSexRegion[[#This Row],[MDER]]</f>
        <v>584.83483423975281</v>
      </c>
      <c r="W252" s="2">
        <f ca="1">PopAgeSexRegion[[#This Row],[2030]]*PopAgeSexRegion[[#This Row],[MDER]]</f>
        <v>679.70279465139708</v>
      </c>
      <c r="X252" s="2">
        <f ca="1">PopAgeSexRegion[[#This Row],[2035]]*PopAgeSexRegion[[#This Row],[MDER]]</f>
        <v>843.78031998300037</v>
      </c>
      <c r="Y252" s="2">
        <f ca="1">PopAgeSexRegion[[#This Row],[2040]]*PopAgeSexRegion[[#This Row],[MDER]]</f>
        <v>1179.0073600975693</v>
      </c>
      <c r="Z252" s="2">
        <f ca="1">PopAgeSexRegion[[#This Row],[2045]]*PopAgeSexRegion[[#This Row],[MDER]]</f>
        <v>1759.6863976197506</v>
      </c>
      <c r="AA252" s="2">
        <f ca="1">PopAgeSexRegion[[#This Row],[2050]]*PopAgeSexRegion[[#This Row],[MDER]]</f>
        <v>2478.2367957395404</v>
      </c>
    </row>
    <row r="253" spans="1:27" x14ac:dyDescent="0.2">
      <c r="A253" s="2" t="s">
        <v>67</v>
      </c>
      <c r="B253" s="2" t="s">
        <v>68</v>
      </c>
      <c r="C253" s="2" t="s">
        <v>117</v>
      </c>
      <c r="D253" s="2" t="str">
        <f>VLOOKUP(PopAgeSexRegion[[#This Row],[REGION]],MapRegion[],2,FALSE)</f>
        <v>MAF</v>
      </c>
      <c r="E253" s="2" t="s">
        <v>112</v>
      </c>
      <c r="F253" s="2" t="str">
        <f>VLOOKUP(PopAgeSexRegion[[#This Row],[VARIABLE]],MapSexAge[],2,FALSE)</f>
        <v>Male</v>
      </c>
      <c r="G253" s="2" t="str">
        <f>VLOOKUP(PopAgeSexRegion[[#This Row],[VARIABLE]],MapSexAge[],3,FALSE)</f>
        <v>95-99</v>
      </c>
      <c r="H253" s="2">
        <f ca="1">SUMIFS(INDIRECT(_xlfn.CONCAT("SSPMDER[",PopAgeSexRegion[[#This Row],[Sex]],"]")),SSPMDER[age],PopAgeSexRegion[[#This Row],[Age]])</f>
        <v>2200</v>
      </c>
      <c r="I253" s="2" t="s">
        <v>71</v>
      </c>
      <c r="J253" s="2">
        <v>1.4843E-2</v>
      </c>
      <c r="K253" s="2">
        <v>2.1830229818815602E-2</v>
      </c>
      <c r="L253" s="2">
        <v>3.2475773732472603E-2</v>
      </c>
      <c r="M253" s="2">
        <v>4.03411939962737E-2</v>
      </c>
      <c r="N253" s="2">
        <v>5.2676382469627997E-2</v>
      </c>
      <c r="O253" s="2">
        <v>6.4141973541215605E-2</v>
      </c>
      <c r="P253" s="2">
        <v>8.3688604205087599E-2</v>
      </c>
      <c r="Q253" s="2">
        <v>0.12786202917575401</v>
      </c>
      <c r="R253" s="2">
        <v>0.209994640029744</v>
      </c>
      <c r="S253" s="2">
        <f ca="1">PopAgeSexRegion[[#This Row],[2010]]*PopAgeSexRegion[[#This Row],[MDER]]</f>
        <v>32.654600000000002</v>
      </c>
      <c r="T253" s="2">
        <f ca="1">PopAgeSexRegion[[#This Row],[2015]]*PopAgeSexRegion[[#This Row],[MDER]]</f>
        <v>48.026505601394327</v>
      </c>
      <c r="U253" s="2">
        <f ca="1">PopAgeSexRegion[[#This Row],[2020]]*PopAgeSexRegion[[#This Row],[MDER]]</f>
        <v>71.446702211439728</v>
      </c>
      <c r="V253" s="2">
        <f ca="1">PopAgeSexRegion[[#This Row],[2025]]*PopAgeSexRegion[[#This Row],[MDER]]</f>
        <v>88.750626791802134</v>
      </c>
      <c r="W253" s="2">
        <f ca="1">PopAgeSexRegion[[#This Row],[2030]]*PopAgeSexRegion[[#This Row],[MDER]]</f>
        <v>115.8880414331816</v>
      </c>
      <c r="X253" s="2">
        <f ca="1">PopAgeSexRegion[[#This Row],[2035]]*PopAgeSexRegion[[#This Row],[MDER]]</f>
        <v>141.11234179067432</v>
      </c>
      <c r="Y253" s="2">
        <f ca="1">PopAgeSexRegion[[#This Row],[2040]]*PopAgeSexRegion[[#This Row],[MDER]]</f>
        <v>184.11492925119271</v>
      </c>
      <c r="Z253" s="2">
        <f ca="1">PopAgeSexRegion[[#This Row],[2045]]*PopAgeSexRegion[[#This Row],[MDER]]</f>
        <v>281.2964641866588</v>
      </c>
      <c r="AA253" s="2">
        <f ca="1">PopAgeSexRegion[[#This Row],[2050]]*PopAgeSexRegion[[#This Row],[MDER]]</f>
        <v>461.98820806543677</v>
      </c>
    </row>
    <row r="259" spans="1:27" x14ac:dyDescent="0.2">
      <c r="A259" s="7" t="s">
        <v>62</v>
      </c>
      <c r="B259" s="7" t="s">
        <v>63</v>
      </c>
      <c r="C259" s="7" t="s">
        <v>64</v>
      </c>
      <c r="D259" s="7" t="s">
        <v>164</v>
      </c>
      <c r="E259" s="7" t="s">
        <v>65</v>
      </c>
      <c r="F259" s="7" t="s">
        <v>165</v>
      </c>
      <c r="G259" s="7" t="s">
        <v>4</v>
      </c>
      <c r="H259" s="7" t="s">
        <v>168</v>
      </c>
      <c r="I259" s="7" t="s">
        <v>66</v>
      </c>
      <c r="J259" s="7" t="s">
        <v>146</v>
      </c>
      <c r="K259" s="7" t="s">
        <v>147</v>
      </c>
      <c r="L259" s="7" t="s">
        <v>148</v>
      </c>
      <c r="M259" s="7" t="s">
        <v>149</v>
      </c>
      <c r="N259" s="7" t="s">
        <v>150</v>
      </c>
      <c r="O259" s="7" t="s">
        <v>151</v>
      </c>
      <c r="P259" s="7" t="s">
        <v>152</v>
      </c>
      <c r="Q259" s="7" t="s">
        <v>153</v>
      </c>
      <c r="R259" s="7" t="s">
        <v>154</v>
      </c>
      <c r="S259" s="7" t="s">
        <v>170</v>
      </c>
      <c r="T259" s="7" t="s">
        <v>171</v>
      </c>
      <c r="U259" s="7" t="s">
        <v>172</v>
      </c>
      <c r="V259" s="7" t="s">
        <v>173</v>
      </c>
      <c r="W259" s="7" t="s">
        <v>174</v>
      </c>
      <c r="X259" s="7" t="s">
        <v>175</v>
      </c>
      <c r="Y259" s="7" t="s">
        <v>176</v>
      </c>
      <c r="Z259" s="7" t="s">
        <v>177</v>
      </c>
      <c r="AA259" s="7" t="s">
        <v>178</v>
      </c>
    </row>
    <row r="260" spans="1:27" x14ac:dyDescent="0.2">
      <c r="A260" s="5" t="s">
        <v>67</v>
      </c>
      <c r="B260" s="5" t="s">
        <v>68</v>
      </c>
      <c r="C260" s="5" t="s">
        <v>118</v>
      </c>
      <c r="D260" s="5" t="str">
        <f>VLOOKUP(PopAgeSexCountry[[#This Row],[REGION]],MapRegion[],2,FALSE)</f>
        <v>AUT</v>
      </c>
      <c r="E260" s="5" t="s">
        <v>70</v>
      </c>
      <c r="F260" s="5" t="str">
        <f>VLOOKUP(PopAgeSexCountry[[#This Row],[VARIABLE]],MapSexAge[],2,FALSE)</f>
        <v>Female</v>
      </c>
      <c r="G260" s="5" t="str">
        <f>VLOOKUP(PopAgeSexCountry[[#This Row],[VARIABLE]],MapSexAge[],3,FALSE)</f>
        <v>0-4</v>
      </c>
      <c r="H260" s="5">
        <f ca="1">SUMIFS(INDIRECT(_xlfn.CONCAT("SSPMDER[",PopAgeSexCountry[[#This Row],[Sex]],"]")),SSPMDER[age],PopAgeSexCountry[[#This Row],[Age]])</f>
        <v>1000</v>
      </c>
      <c r="I260" s="5" t="s">
        <v>71</v>
      </c>
      <c r="J260" s="5">
        <v>0.18812200000000001</v>
      </c>
      <c r="K260" s="5">
        <v>0.18997281467859101</v>
      </c>
      <c r="L260" s="5">
        <v>0.190351535936016</v>
      </c>
      <c r="M260" s="5">
        <v>0.187391634437206</v>
      </c>
      <c r="N260" s="5">
        <v>0.18070275804817401</v>
      </c>
      <c r="O260" s="5">
        <v>0.17362278532872499</v>
      </c>
      <c r="P260" s="5">
        <v>0.17155496830513001</v>
      </c>
      <c r="Q260" s="5">
        <v>0.17294949326213599</v>
      </c>
      <c r="R260" s="5">
        <v>0.17489454837266399</v>
      </c>
      <c r="S260" s="6">
        <f ca="1">PopAgeSexCountry[[#This Row],[2010]]*PopAgeSexCountry[[#This Row],[MDER]]</f>
        <v>188.12200000000001</v>
      </c>
      <c r="T260" s="6">
        <f ca="1">PopAgeSexCountry[[#This Row],[2015]]*PopAgeSexCountry[[#This Row],[MDER]]</f>
        <v>189.97281467859099</v>
      </c>
      <c r="U260" s="6">
        <f ca="1">PopAgeSexCountry[[#This Row],[2020]]*PopAgeSexCountry[[#This Row],[MDER]]</f>
        <v>190.35153593601601</v>
      </c>
      <c r="V260" s="6">
        <f ca="1">PopAgeSexCountry[[#This Row],[2025]]*PopAgeSexCountry[[#This Row],[MDER]]</f>
        <v>187.39163443720599</v>
      </c>
      <c r="W260" s="6">
        <f ca="1">PopAgeSexCountry[[#This Row],[2030]]*PopAgeSexCountry[[#This Row],[MDER]]</f>
        <v>180.70275804817402</v>
      </c>
      <c r="X260" s="6">
        <f ca="1">PopAgeSexCountry[[#This Row],[2035]]*PopAgeSexCountry[[#This Row],[MDER]]</f>
        <v>173.622785328725</v>
      </c>
      <c r="Y260" s="6">
        <f ca="1">PopAgeSexCountry[[#This Row],[2040]]*PopAgeSexCountry[[#This Row],[MDER]]</f>
        <v>171.55496830513002</v>
      </c>
      <c r="Z260" s="6">
        <f ca="1">PopAgeSexCountry[[#This Row],[2045]]*PopAgeSexCountry[[#This Row],[MDER]]</f>
        <v>172.949493262136</v>
      </c>
      <c r="AA260" s="6">
        <f ca="1">PopAgeSexCountry[[#This Row],[2050]]*PopAgeSexCountry[[#This Row],[MDER]]</f>
        <v>174.89454837266399</v>
      </c>
    </row>
    <row r="261" spans="1:27" x14ac:dyDescent="0.2">
      <c r="A261" s="6" t="s">
        <v>67</v>
      </c>
      <c r="B261" s="6" t="s">
        <v>68</v>
      </c>
      <c r="C261" s="6" t="s">
        <v>118</v>
      </c>
      <c r="D261" s="6" t="str">
        <f>VLOOKUP(PopAgeSexCountry[[#This Row],[REGION]],MapRegion[],2,FALSE)</f>
        <v>AUT</v>
      </c>
      <c r="E261" s="6" t="s">
        <v>72</v>
      </c>
      <c r="F261" s="6" t="str">
        <f>VLOOKUP(PopAgeSexCountry[[#This Row],[VARIABLE]],MapSexAge[],2,FALSE)</f>
        <v>Female</v>
      </c>
      <c r="G261" s="6" t="str">
        <f>VLOOKUP(PopAgeSexCountry[[#This Row],[VARIABLE]],MapSexAge[],3,FALSE)</f>
        <v>10-14</v>
      </c>
      <c r="H261" s="6">
        <f ca="1">SUMIFS(INDIRECT(_xlfn.CONCAT("SSPMDER[",PopAgeSexCountry[[#This Row],[Sex]],"]")),SSPMDER[age],PopAgeSexCountry[[#This Row],[Age]])</f>
        <v>1920</v>
      </c>
      <c r="I261" s="6" t="s">
        <v>71</v>
      </c>
      <c r="J261" s="6">
        <v>0.213251</v>
      </c>
      <c r="K261" s="6">
        <v>0.20394650370661599</v>
      </c>
      <c r="L261" s="6">
        <v>0.19811660435634401</v>
      </c>
      <c r="M261" s="6">
        <v>0.19873376087741099</v>
      </c>
      <c r="N261" s="6">
        <v>0.19894868758811399</v>
      </c>
      <c r="O261" s="6">
        <v>0.19572426356717099</v>
      </c>
      <c r="P261" s="6">
        <v>0.188878662178703</v>
      </c>
      <c r="Q261" s="6">
        <v>0.18185167639781699</v>
      </c>
      <c r="R261" s="6">
        <v>0.17974987033234099</v>
      </c>
      <c r="S261" s="6">
        <f ca="1">PopAgeSexCountry[[#This Row],[2010]]*PopAgeSexCountry[[#This Row],[MDER]]</f>
        <v>409.44191999999998</v>
      </c>
      <c r="T261" s="6">
        <f ca="1">PopAgeSexCountry[[#This Row],[2015]]*PopAgeSexCountry[[#This Row],[MDER]]</f>
        <v>391.57728711670268</v>
      </c>
      <c r="U261" s="6">
        <f ca="1">PopAgeSexCountry[[#This Row],[2020]]*PopAgeSexCountry[[#This Row],[MDER]]</f>
        <v>380.38388036418053</v>
      </c>
      <c r="V261" s="6">
        <f ca="1">PopAgeSexCountry[[#This Row],[2025]]*PopAgeSexCountry[[#This Row],[MDER]]</f>
        <v>381.56882088462908</v>
      </c>
      <c r="W261" s="6">
        <f ca="1">PopAgeSexCountry[[#This Row],[2030]]*PopAgeSexCountry[[#This Row],[MDER]]</f>
        <v>381.98148016917884</v>
      </c>
      <c r="X261" s="6">
        <f ca="1">PopAgeSexCountry[[#This Row],[2035]]*PopAgeSexCountry[[#This Row],[MDER]]</f>
        <v>375.79058604896829</v>
      </c>
      <c r="Y261" s="6">
        <f ca="1">PopAgeSexCountry[[#This Row],[2040]]*PopAgeSexCountry[[#This Row],[MDER]]</f>
        <v>362.64703138310978</v>
      </c>
      <c r="Z261" s="6">
        <f ca="1">PopAgeSexCountry[[#This Row],[2045]]*PopAgeSexCountry[[#This Row],[MDER]]</f>
        <v>349.15521868380864</v>
      </c>
      <c r="AA261" s="6">
        <f ca="1">PopAgeSexCountry[[#This Row],[2050]]*PopAgeSexCountry[[#This Row],[MDER]]</f>
        <v>345.11975103809471</v>
      </c>
    </row>
    <row r="262" spans="1:27" x14ac:dyDescent="0.2">
      <c r="A262" s="5" t="s">
        <v>67</v>
      </c>
      <c r="B262" s="5" t="s">
        <v>68</v>
      </c>
      <c r="C262" s="5" t="s">
        <v>118</v>
      </c>
      <c r="D262" s="5" t="str">
        <f>VLOOKUP(PopAgeSexCountry[[#This Row],[REGION]],MapRegion[],2,FALSE)</f>
        <v>AUT</v>
      </c>
      <c r="E262" s="5" t="s">
        <v>73</v>
      </c>
      <c r="F262" s="5" t="str">
        <f>VLOOKUP(PopAgeSexCountry[[#This Row],[VARIABLE]],MapSexAge[],2,FALSE)</f>
        <v>Female</v>
      </c>
      <c r="G262" s="5" t="str">
        <f>VLOOKUP(PopAgeSexCountry[[#This Row],[VARIABLE]],MapSexAge[],3,FALSE)</f>
        <v>100p</v>
      </c>
      <c r="H262" s="5">
        <f ca="1">SUMIFS(INDIRECT(_xlfn.CONCAT("SSPMDER[",PopAgeSexCountry[[#This Row],[Sex]],"]")),SSPMDER[age],PopAgeSexCountry[[#This Row],[Age]])</f>
        <v>1800</v>
      </c>
      <c r="I262" s="5" t="s">
        <v>71</v>
      </c>
      <c r="J262" s="5">
        <v>9.8799802400395195E-4</v>
      </c>
      <c r="K262" s="5">
        <v>1.6972465042955E-3</v>
      </c>
      <c r="L262" s="5">
        <v>2.0513273655307202E-3</v>
      </c>
      <c r="M262" s="5">
        <v>4.6200792120806699E-3</v>
      </c>
      <c r="N262" s="5">
        <v>6.1420035951946297E-3</v>
      </c>
      <c r="O262" s="5">
        <v>7.9803051408312096E-3</v>
      </c>
      <c r="P262" s="5">
        <v>1.22121827061977E-2</v>
      </c>
      <c r="Q262" s="5">
        <v>1.95304048606771E-2</v>
      </c>
      <c r="R262" s="5">
        <v>2.6844733985282102E-2</v>
      </c>
      <c r="S262" s="6">
        <f ca="1">PopAgeSexCountry[[#This Row],[2010]]*PopAgeSexCountry[[#This Row],[MDER]]</f>
        <v>1.7783964432071135</v>
      </c>
      <c r="T262" s="6">
        <f ca="1">PopAgeSexCountry[[#This Row],[2015]]*PopAgeSexCountry[[#This Row],[MDER]]</f>
        <v>3.0550437077319001</v>
      </c>
      <c r="U262" s="6">
        <f ca="1">PopAgeSexCountry[[#This Row],[2020]]*PopAgeSexCountry[[#This Row],[MDER]]</f>
        <v>3.6923892579552962</v>
      </c>
      <c r="V262" s="6">
        <f ca="1">PopAgeSexCountry[[#This Row],[2025]]*PopAgeSexCountry[[#This Row],[MDER]]</f>
        <v>8.3161425817452059</v>
      </c>
      <c r="W262" s="6">
        <f ca="1">PopAgeSexCountry[[#This Row],[2030]]*PopAgeSexCountry[[#This Row],[MDER]]</f>
        <v>11.055606471350334</v>
      </c>
      <c r="X262" s="6">
        <f ca="1">PopAgeSexCountry[[#This Row],[2035]]*PopAgeSexCountry[[#This Row],[MDER]]</f>
        <v>14.364549253496177</v>
      </c>
      <c r="Y262" s="6">
        <f ca="1">PopAgeSexCountry[[#This Row],[2040]]*PopAgeSexCountry[[#This Row],[MDER]]</f>
        <v>21.981928871155858</v>
      </c>
      <c r="Z262" s="6">
        <f ca="1">PopAgeSexCountry[[#This Row],[2045]]*PopAgeSexCountry[[#This Row],[MDER]]</f>
        <v>35.154728749218783</v>
      </c>
      <c r="AA262" s="6">
        <f ca="1">PopAgeSexCountry[[#This Row],[2050]]*PopAgeSexCountry[[#This Row],[MDER]]</f>
        <v>48.320521173507785</v>
      </c>
    </row>
    <row r="263" spans="1:27" x14ac:dyDescent="0.2">
      <c r="A263" s="6" t="s">
        <v>67</v>
      </c>
      <c r="B263" s="6" t="s">
        <v>68</v>
      </c>
      <c r="C263" s="6" t="s">
        <v>118</v>
      </c>
      <c r="D263" s="6" t="str">
        <f>VLOOKUP(PopAgeSexCountry[[#This Row],[REGION]],MapRegion[],2,FALSE)</f>
        <v>AUT</v>
      </c>
      <c r="E263" s="6" t="s">
        <v>74</v>
      </c>
      <c r="F263" s="6" t="str">
        <f>VLOOKUP(PopAgeSexCountry[[#This Row],[VARIABLE]],MapSexAge[],2,FALSE)</f>
        <v>Female</v>
      </c>
      <c r="G263" s="6" t="str">
        <f>VLOOKUP(PopAgeSexCountry[[#This Row],[VARIABLE]],MapSexAge[],3,FALSE)</f>
        <v>15-19</v>
      </c>
      <c r="H263" s="6">
        <f ca="1">SUMIFS(INDIRECT(_xlfn.CONCAT("SSPMDER[",PopAgeSexCountry[[#This Row],[Sex]],"]")),SSPMDER[age],PopAgeSexCountry[[#This Row],[Age]])</f>
        <v>2040</v>
      </c>
      <c r="I263" s="6" t="s">
        <v>71</v>
      </c>
      <c r="J263" s="6">
        <v>0.245897</v>
      </c>
      <c r="K263" s="6">
        <v>0.215360980501696</v>
      </c>
      <c r="L263" s="6">
        <v>0.205764749311175</v>
      </c>
      <c r="M263" s="6">
        <v>0.200151735265892</v>
      </c>
      <c r="N263" s="6">
        <v>0.20079104801506301</v>
      </c>
      <c r="O263" s="6">
        <v>0.20101117773007199</v>
      </c>
      <c r="P263" s="6">
        <v>0.197764698038842</v>
      </c>
      <c r="Q263" s="6">
        <v>0.19090841525095301</v>
      </c>
      <c r="R263" s="6">
        <v>0.18390526772235399</v>
      </c>
      <c r="S263" s="6">
        <f ca="1">PopAgeSexCountry[[#This Row],[2010]]*PopAgeSexCountry[[#This Row],[MDER]]</f>
        <v>501.62988000000001</v>
      </c>
      <c r="T263" s="6">
        <f ca="1">PopAgeSexCountry[[#This Row],[2015]]*PopAgeSexCountry[[#This Row],[MDER]]</f>
        <v>439.33640022345986</v>
      </c>
      <c r="U263" s="6">
        <f ca="1">PopAgeSexCountry[[#This Row],[2020]]*PopAgeSexCountry[[#This Row],[MDER]]</f>
        <v>419.76008859479703</v>
      </c>
      <c r="V263" s="6">
        <f ca="1">PopAgeSexCountry[[#This Row],[2025]]*PopAgeSexCountry[[#This Row],[MDER]]</f>
        <v>408.30953994241969</v>
      </c>
      <c r="W263" s="6">
        <f ca="1">PopAgeSexCountry[[#This Row],[2030]]*PopAgeSexCountry[[#This Row],[MDER]]</f>
        <v>409.61373795072853</v>
      </c>
      <c r="X263" s="6">
        <f ca="1">PopAgeSexCountry[[#This Row],[2035]]*PopAgeSexCountry[[#This Row],[MDER]]</f>
        <v>410.06280256934684</v>
      </c>
      <c r="Y263" s="6">
        <f ca="1">PopAgeSexCountry[[#This Row],[2040]]*PopAgeSexCountry[[#This Row],[MDER]]</f>
        <v>403.43998399923771</v>
      </c>
      <c r="Z263" s="6">
        <f ca="1">PopAgeSexCountry[[#This Row],[2045]]*PopAgeSexCountry[[#This Row],[MDER]]</f>
        <v>389.45316711194414</v>
      </c>
      <c r="AA263" s="6">
        <f ca="1">PopAgeSexCountry[[#This Row],[2050]]*PopAgeSexCountry[[#This Row],[MDER]]</f>
        <v>375.16674615360216</v>
      </c>
    </row>
    <row r="264" spans="1:27" x14ac:dyDescent="0.2">
      <c r="A264" s="5" t="s">
        <v>67</v>
      </c>
      <c r="B264" s="5" t="s">
        <v>68</v>
      </c>
      <c r="C264" s="5" t="s">
        <v>118</v>
      </c>
      <c r="D264" s="5" t="str">
        <f>VLOOKUP(PopAgeSexCountry[[#This Row],[REGION]],MapRegion[],2,FALSE)</f>
        <v>AUT</v>
      </c>
      <c r="E264" s="5" t="s">
        <v>75</v>
      </c>
      <c r="F264" s="5" t="str">
        <f>VLOOKUP(PopAgeSexCountry[[#This Row],[VARIABLE]],MapSexAge[],2,FALSE)</f>
        <v>Female</v>
      </c>
      <c r="G264" s="5" t="str">
        <f>VLOOKUP(PopAgeSexCountry[[#This Row],[VARIABLE]],MapSexAge[],3,FALSE)</f>
        <v>20-24</v>
      </c>
      <c r="H264" s="5">
        <f ca="1">SUMIFS(INDIRECT(_xlfn.CONCAT("SSPMDER[",PopAgeSexCountry[[#This Row],[Sex]],"]")),SSPMDER[age],PopAgeSexCountry[[#This Row],[Age]])</f>
        <v>2200</v>
      </c>
      <c r="I264" s="5" t="s">
        <v>71</v>
      </c>
      <c r="J264" s="5">
        <v>0.25695200000000001</v>
      </c>
      <c r="K264" s="5">
        <v>0.24816429145869301</v>
      </c>
      <c r="L264" s="5">
        <v>0.217293675588138</v>
      </c>
      <c r="M264" s="5">
        <v>0.207803517326305</v>
      </c>
      <c r="N264" s="5">
        <v>0.20237015537967001</v>
      </c>
      <c r="O264" s="5">
        <v>0.203044537452651</v>
      </c>
      <c r="P264" s="5">
        <v>0.20328032782692801</v>
      </c>
      <c r="Q264" s="5">
        <v>0.20001831787111099</v>
      </c>
      <c r="R264" s="5">
        <v>0.19314742593102599</v>
      </c>
      <c r="S264" s="6">
        <f ca="1">PopAgeSexCountry[[#This Row],[2010]]*PopAgeSexCountry[[#This Row],[MDER]]</f>
        <v>565.2944</v>
      </c>
      <c r="T264" s="6">
        <f ca="1">PopAgeSexCountry[[#This Row],[2015]]*PopAgeSexCountry[[#This Row],[MDER]]</f>
        <v>545.96144120912459</v>
      </c>
      <c r="U264" s="6">
        <f ca="1">PopAgeSexCountry[[#This Row],[2020]]*PopAgeSexCountry[[#This Row],[MDER]]</f>
        <v>478.04608629390361</v>
      </c>
      <c r="V264" s="6">
        <f ca="1">PopAgeSexCountry[[#This Row],[2025]]*PopAgeSexCountry[[#This Row],[MDER]]</f>
        <v>457.16773811787101</v>
      </c>
      <c r="W264" s="6">
        <f ca="1">PopAgeSexCountry[[#This Row],[2030]]*PopAgeSexCountry[[#This Row],[MDER]]</f>
        <v>445.21434183527401</v>
      </c>
      <c r="X264" s="6">
        <f ca="1">PopAgeSexCountry[[#This Row],[2035]]*PopAgeSexCountry[[#This Row],[MDER]]</f>
        <v>446.69798239583218</v>
      </c>
      <c r="Y264" s="6">
        <f ca="1">PopAgeSexCountry[[#This Row],[2040]]*PopAgeSexCountry[[#This Row],[MDER]]</f>
        <v>447.21672121924161</v>
      </c>
      <c r="Z264" s="6">
        <f ca="1">PopAgeSexCountry[[#This Row],[2045]]*PopAgeSexCountry[[#This Row],[MDER]]</f>
        <v>440.04029931644419</v>
      </c>
      <c r="AA264" s="6">
        <f ca="1">PopAgeSexCountry[[#This Row],[2050]]*PopAgeSexCountry[[#This Row],[MDER]]</f>
        <v>424.9243370482572</v>
      </c>
    </row>
    <row r="265" spans="1:27" x14ac:dyDescent="0.2">
      <c r="A265" s="6" t="s">
        <v>67</v>
      </c>
      <c r="B265" s="6" t="s">
        <v>68</v>
      </c>
      <c r="C265" s="6" t="s">
        <v>118</v>
      </c>
      <c r="D265" s="6" t="str">
        <f>VLOOKUP(PopAgeSexCountry[[#This Row],[REGION]],MapRegion[],2,FALSE)</f>
        <v>AUT</v>
      </c>
      <c r="E265" s="6" t="s">
        <v>76</v>
      </c>
      <c r="F265" s="6" t="str">
        <f>VLOOKUP(PopAgeSexCountry[[#This Row],[VARIABLE]],MapSexAge[],2,FALSE)</f>
        <v>Female</v>
      </c>
      <c r="G265" s="6" t="str">
        <f>VLOOKUP(PopAgeSexCountry[[#This Row],[VARIABLE]],MapSexAge[],3,FALSE)</f>
        <v>25-29</v>
      </c>
      <c r="H265" s="6">
        <f ca="1">SUMIFS(INDIRECT(_xlfn.CONCAT("SSPMDER[",PopAgeSexCountry[[#This Row],[Sex]],"]")),SSPMDER[age],PopAgeSexCountry[[#This Row],[Age]])</f>
        <v>2040</v>
      </c>
      <c r="I265" s="6" t="s">
        <v>71</v>
      </c>
      <c r="J265" s="6">
        <v>0.27457399972542601</v>
      </c>
      <c r="K265" s="6">
        <v>0.27252870758697401</v>
      </c>
      <c r="L265" s="6">
        <v>0.26122450119332402</v>
      </c>
      <c r="M265" s="6">
        <v>0.230309275682864</v>
      </c>
      <c r="N265" s="6">
        <v>0.22102600604565101</v>
      </c>
      <c r="O265" s="6">
        <v>0.21621261982756601</v>
      </c>
      <c r="P265" s="6">
        <v>0.21698508173299999</v>
      </c>
      <c r="Q265" s="6">
        <v>0.21722229343816499</v>
      </c>
      <c r="R265" s="6">
        <v>0.21376734558598701</v>
      </c>
      <c r="S265" s="6">
        <f ca="1">PopAgeSexCountry[[#This Row],[2010]]*PopAgeSexCountry[[#This Row],[MDER]]</f>
        <v>560.13095943986912</v>
      </c>
      <c r="T265" s="6">
        <f ca="1">PopAgeSexCountry[[#This Row],[2015]]*PopAgeSexCountry[[#This Row],[MDER]]</f>
        <v>555.95856347742699</v>
      </c>
      <c r="U265" s="6">
        <f ca="1">PopAgeSexCountry[[#This Row],[2020]]*PopAgeSexCountry[[#This Row],[MDER]]</f>
        <v>532.89798243438099</v>
      </c>
      <c r="V265" s="6">
        <f ca="1">PopAgeSexCountry[[#This Row],[2025]]*PopAgeSexCountry[[#This Row],[MDER]]</f>
        <v>469.83092239304256</v>
      </c>
      <c r="W265" s="6">
        <f ca="1">PopAgeSexCountry[[#This Row],[2030]]*PopAgeSexCountry[[#This Row],[MDER]]</f>
        <v>450.89305233312808</v>
      </c>
      <c r="X265" s="6">
        <f ca="1">PopAgeSexCountry[[#This Row],[2035]]*PopAgeSexCountry[[#This Row],[MDER]]</f>
        <v>441.07374444823466</v>
      </c>
      <c r="Y265" s="6">
        <f ca="1">PopAgeSexCountry[[#This Row],[2040]]*PopAgeSexCountry[[#This Row],[MDER]]</f>
        <v>442.64956673531998</v>
      </c>
      <c r="Z265" s="6">
        <f ca="1">PopAgeSexCountry[[#This Row],[2045]]*PopAgeSexCountry[[#This Row],[MDER]]</f>
        <v>443.1334786138566</v>
      </c>
      <c r="AA265" s="6">
        <f ca="1">PopAgeSexCountry[[#This Row],[2050]]*PopAgeSexCountry[[#This Row],[MDER]]</f>
        <v>436.08538499541351</v>
      </c>
    </row>
    <row r="266" spans="1:27" x14ac:dyDescent="0.2">
      <c r="A266" s="5" t="s">
        <v>67</v>
      </c>
      <c r="B266" s="5" t="s">
        <v>68</v>
      </c>
      <c r="C266" s="5" t="s">
        <v>118</v>
      </c>
      <c r="D266" s="5" t="str">
        <f>VLOOKUP(PopAgeSexCountry[[#This Row],[REGION]],MapRegion[],2,FALSE)</f>
        <v>AUT</v>
      </c>
      <c r="E266" s="5" t="s">
        <v>77</v>
      </c>
      <c r="F266" s="5" t="str">
        <f>VLOOKUP(PopAgeSexCountry[[#This Row],[VARIABLE]],MapSexAge[],2,FALSE)</f>
        <v>Female</v>
      </c>
      <c r="G266" s="5" t="str">
        <f>VLOOKUP(PopAgeSexCountry[[#This Row],[VARIABLE]],MapSexAge[],3,FALSE)</f>
        <v>30-34</v>
      </c>
      <c r="H266" s="5">
        <f ca="1">SUMIFS(INDIRECT(_xlfn.CONCAT("SSPMDER[",PopAgeSexCountry[[#This Row],[Sex]],"]")),SSPMDER[age],PopAgeSexCountry[[#This Row],[Age]])</f>
        <v>2000</v>
      </c>
      <c r="I266" s="5" t="s">
        <v>71</v>
      </c>
      <c r="J266" s="5">
        <v>0.264156</v>
      </c>
      <c r="K266" s="5">
        <v>0.29034522523117701</v>
      </c>
      <c r="L266" s="5">
        <v>0.28646447740129199</v>
      </c>
      <c r="M266" s="5">
        <v>0.27523861651530901</v>
      </c>
      <c r="N266" s="5">
        <v>0.245228750887796</v>
      </c>
      <c r="O266" s="5">
        <v>0.236698964395681</v>
      </c>
      <c r="P266" s="5">
        <v>0.233191199885943</v>
      </c>
      <c r="Q266" s="5">
        <v>0.23404346741437901</v>
      </c>
      <c r="R266" s="5">
        <v>0.234321737218148</v>
      </c>
      <c r="S266" s="6">
        <f ca="1">PopAgeSexCountry[[#This Row],[2010]]*PopAgeSexCountry[[#This Row],[MDER]]</f>
        <v>528.31200000000001</v>
      </c>
      <c r="T266" s="6">
        <f ca="1">PopAgeSexCountry[[#This Row],[2015]]*PopAgeSexCountry[[#This Row],[MDER]]</f>
        <v>580.69045046235397</v>
      </c>
      <c r="U266" s="6">
        <f ca="1">PopAgeSexCountry[[#This Row],[2020]]*PopAgeSexCountry[[#This Row],[MDER]]</f>
        <v>572.92895480258403</v>
      </c>
      <c r="V266" s="6">
        <f ca="1">PopAgeSexCountry[[#This Row],[2025]]*PopAgeSexCountry[[#This Row],[MDER]]</f>
        <v>550.47723303061798</v>
      </c>
      <c r="W266" s="6">
        <f ca="1">PopAgeSexCountry[[#This Row],[2030]]*PopAgeSexCountry[[#This Row],[MDER]]</f>
        <v>490.45750177559199</v>
      </c>
      <c r="X266" s="6">
        <f ca="1">PopAgeSexCountry[[#This Row],[2035]]*PopAgeSexCountry[[#This Row],[MDER]]</f>
        <v>473.39792879136201</v>
      </c>
      <c r="Y266" s="6">
        <f ca="1">PopAgeSexCountry[[#This Row],[2040]]*PopAgeSexCountry[[#This Row],[MDER]]</f>
        <v>466.38239977188601</v>
      </c>
      <c r="Z266" s="6">
        <f ca="1">PopAgeSexCountry[[#This Row],[2045]]*PopAgeSexCountry[[#This Row],[MDER]]</f>
        <v>468.08693482875799</v>
      </c>
      <c r="AA266" s="6">
        <f ca="1">PopAgeSexCountry[[#This Row],[2050]]*PopAgeSexCountry[[#This Row],[MDER]]</f>
        <v>468.643474436296</v>
      </c>
    </row>
    <row r="267" spans="1:27" x14ac:dyDescent="0.2">
      <c r="A267" s="6" t="s">
        <v>67</v>
      </c>
      <c r="B267" s="6" t="s">
        <v>68</v>
      </c>
      <c r="C267" s="6" t="s">
        <v>118</v>
      </c>
      <c r="D267" s="6" t="str">
        <f>VLOOKUP(PopAgeSexCountry[[#This Row],[REGION]],MapRegion[],2,FALSE)</f>
        <v>AUT</v>
      </c>
      <c r="E267" s="6" t="s">
        <v>78</v>
      </c>
      <c r="F267" s="6" t="str">
        <f>VLOOKUP(PopAgeSexCountry[[#This Row],[VARIABLE]],MapSexAge[],2,FALSE)</f>
        <v>Female</v>
      </c>
      <c r="G267" s="6" t="str">
        <f>VLOOKUP(PopAgeSexCountry[[#This Row],[VARIABLE]],MapSexAge[],3,FALSE)</f>
        <v>35-39</v>
      </c>
      <c r="H267" s="6">
        <f ca="1">SUMIFS(INDIRECT(_xlfn.CONCAT("SSPMDER[",PopAgeSexCountry[[#This Row],[Sex]],"]")),SSPMDER[age],PopAgeSexCountry[[#This Row],[Age]])</f>
        <v>2000</v>
      </c>
      <c r="I267" s="6" t="s">
        <v>71</v>
      </c>
      <c r="J267" s="6">
        <v>0.29831499970168501</v>
      </c>
      <c r="K267" s="6">
        <v>0.27567144874391902</v>
      </c>
      <c r="L267" s="6">
        <v>0.300506497024215</v>
      </c>
      <c r="M267" s="6">
        <v>0.29793501167853498</v>
      </c>
      <c r="N267" s="6">
        <v>0.286822536383393</v>
      </c>
      <c r="O267" s="6">
        <v>0.25750991316671201</v>
      </c>
      <c r="P267" s="6">
        <v>0.24961063226601801</v>
      </c>
      <c r="Q267" s="6">
        <v>0.247119866835357</v>
      </c>
      <c r="R267" s="6">
        <v>0.24804173406770899</v>
      </c>
      <c r="S267" s="6">
        <f ca="1">PopAgeSexCountry[[#This Row],[2010]]*PopAgeSexCountry[[#This Row],[MDER]]</f>
        <v>596.62999940336999</v>
      </c>
      <c r="T267" s="6">
        <f ca="1">PopAgeSexCountry[[#This Row],[2015]]*PopAgeSexCountry[[#This Row],[MDER]]</f>
        <v>551.34289748783806</v>
      </c>
      <c r="U267" s="6">
        <f ca="1">PopAgeSexCountry[[#This Row],[2020]]*PopAgeSexCountry[[#This Row],[MDER]]</f>
        <v>601.01299404842996</v>
      </c>
      <c r="V267" s="6">
        <f ca="1">PopAgeSexCountry[[#This Row],[2025]]*PopAgeSexCountry[[#This Row],[MDER]]</f>
        <v>595.87002335706995</v>
      </c>
      <c r="W267" s="6">
        <f ca="1">PopAgeSexCountry[[#This Row],[2030]]*PopAgeSexCountry[[#This Row],[MDER]]</f>
        <v>573.64507276678603</v>
      </c>
      <c r="X267" s="6">
        <f ca="1">PopAgeSexCountry[[#This Row],[2035]]*PopAgeSexCountry[[#This Row],[MDER]]</f>
        <v>515.01982633342402</v>
      </c>
      <c r="Y267" s="6">
        <f ca="1">PopAgeSexCountry[[#This Row],[2040]]*PopAgeSexCountry[[#This Row],[MDER]]</f>
        <v>499.221264532036</v>
      </c>
      <c r="Z267" s="6">
        <f ca="1">PopAgeSexCountry[[#This Row],[2045]]*PopAgeSexCountry[[#This Row],[MDER]]</f>
        <v>494.23973367071397</v>
      </c>
      <c r="AA267" s="6">
        <f ca="1">PopAgeSexCountry[[#This Row],[2050]]*PopAgeSexCountry[[#This Row],[MDER]]</f>
        <v>496.083468135418</v>
      </c>
    </row>
    <row r="268" spans="1:27" x14ac:dyDescent="0.2">
      <c r="A268" s="5" t="s">
        <v>67</v>
      </c>
      <c r="B268" s="5" t="s">
        <v>68</v>
      </c>
      <c r="C268" s="5" t="s">
        <v>118</v>
      </c>
      <c r="D268" s="5" t="str">
        <f>VLOOKUP(PopAgeSexCountry[[#This Row],[REGION]],MapRegion[],2,FALSE)</f>
        <v>AUT</v>
      </c>
      <c r="E268" s="5" t="s">
        <v>79</v>
      </c>
      <c r="F268" s="5" t="str">
        <f>VLOOKUP(PopAgeSexCountry[[#This Row],[VARIABLE]],MapSexAge[],2,FALSE)</f>
        <v>Female</v>
      </c>
      <c r="G268" s="5" t="str">
        <f>VLOOKUP(PopAgeSexCountry[[#This Row],[VARIABLE]],MapSexAge[],3,FALSE)</f>
        <v>40-44</v>
      </c>
      <c r="H268" s="5">
        <f ca="1">SUMIFS(INDIRECT(_xlfn.CONCAT("SSPMDER[",PopAgeSexCountry[[#This Row],[Sex]],"]")),SSPMDER[age],PopAgeSexCountry[[#This Row],[Age]])</f>
        <v>2000</v>
      </c>
      <c r="I268" s="5" t="s">
        <v>71</v>
      </c>
      <c r="J268" s="5">
        <v>0.34795599999999999</v>
      </c>
      <c r="K268" s="5">
        <v>0.30513969398249302</v>
      </c>
      <c r="L268" s="5">
        <v>0.28243732106804198</v>
      </c>
      <c r="M268" s="5">
        <v>0.30800517048977399</v>
      </c>
      <c r="N268" s="5">
        <v>0.30634934869707497</v>
      </c>
      <c r="O268" s="5">
        <v>0.29535370886284201</v>
      </c>
      <c r="P268" s="5">
        <v>0.266441421640151</v>
      </c>
      <c r="Q268" s="5">
        <v>0.258952828107194</v>
      </c>
      <c r="R268" s="5">
        <v>0.25711944666787001</v>
      </c>
      <c r="S268" s="6">
        <f ca="1">PopAgeSexCountry[[#This Row],[2010]]*PopAgeSexCountry[[#This Row],[MDER]]</f>
        <v>695.91199999999992</v>
      </c>
      <c r="T268" s="6">
        <f ca="1">PopAgeSexCountry[[#This Row],[2015]]*PopAgeSexCountry[[#This Row],[MDER]]</f>
        <v>610.27938796498609</v>
      </c>
      <c r="U268" s="6">
        <f ca="1">PopAgeSexCountry[[#This Row],[2020]]*PopAgeSexCountry[[#This Row],[MDER]]</f>
        <v>564.87464213608393</v>
      </c>
      <c r="V268" s="6">
        <f ca="1">PopAgeSexCountry[[#This Row],[2025]]*PopAgeSexCountry[[#This Row],[MDER]]</f>
        <v>616.010340979548</v>
      </c>
      <c r="W268" s="6">
        <f ca="1">PopAgeSexCountry[[#This Row],[2030]]*PopAgeSexCountry[[#This Row],[MDER]]</f>
        <v>612.69869739414992</v>
      </c>
      <c r="X268" s="6">
        <f ca="1">PopAgeSexCountry[[#This Row],[2035]]*PopAgeSexCountry[[#This Row],[MDER]]</f>
        <v>590.70741772568408</v>
      </c>
      <c r="Y268" s="6">
        <f ca="1">PopAgeSexCountry[[#This Row],[2040]]*PopAgeSexCountry[[#This Row],[MDER]]</f>
        <v>532.88284328030204</v>
      </c>
      <c r="Z268" s="6">
        <f ca="1">PopAgeSexCountry[[#This Row],[2045]]*PopAgeSexCountry[[#This Row],[MDER]]</f>
        <v>517.90565621438805</v>
      </c>
      <c r="AA268" s="6">
        <f ca="1">PopAgeSexCountry[[#This Row],[2050]]*PopAgeSexCountry[[#This Row],[MDER]]</f>
        <v>514.23889333574004</v>
      </c>
    </row>
    <row r="269" spans="1:27" x14ac:dyDescent="0.2">
      <c r="A269" s="6" t="s">
        <v>67</v>
      </c>
      <c r="B269" s="6" t="s">
        <v>68</v>
      </c>
      <c r="C269" s="6" t="s">
        <v>118</v>
      </c>
      <c r="D269" s="6" t="str">
        <f>VLOOKUP(PopAgeSexCountry[[#This Row],[REGION]],MapRegion[],2,FALSE)</f>
        <v>AUT</v>
      </c>
      <c r="E269" s="6" t="s">
        <v>80</v>
      </c>
      <c r="F269" s="6" t="str">
        <f>VLOOKUP(PopAgeSexCountry[[#This Row],[VARIABLE]],MapSexAge[],2,FALSE)</f>
        <v>Female</v>
      </c>
      <c r="G269" s="6" t="str">
        <f>VLOOKUP(PopAgeSexCountry[[#This Row],[VARIABLE]],MapSexAge[],3,FALSE)</f>
        <v>45-49</v>
      </c>
      <c r="H269" s="6">
        <f ca="1">SUMIFS(INDIRECT(_xlfn.CONCAT("SSPMDER[",PopAgeSexCountry[[#This Row],[Sex]],"]")),SSPMDER[age],PopAgeSexCountry[[#This Row],[Age]])</f>
        <v>2000</v>
      </c>
      <c r="I269" s="6" t="s">
        <v>71</v>
      </c>
      <c r="J269" s="6">
        <v>0.34869399965130599</v>
      </c>
      <c r="K269" s="6">
        <v>0.35018756523619998</v>
      </c>
      <c r="L269" s="6">
        <v>0.30792769330990599</v>
      </c>
      <c r="M269" s="6">
        <v>0.28609090480132798</v>
      </c>
      <c r="N269" s="6">
        <v>0.31216494989450499</v>
      </c>
      <c r="O269" s="6">
        <v>0.31116648265749097</v>
      </c>
      <c r="P269" s="6">
        <v>0.30036561473026002</v>
      </c>
      <c r="Q269" s="6">
        <v>0.27179703176445902</v>
      </c>
      <c r="R269" s="6">
        <v>0.26461106593919898</v>
      </c>
      <c r="S269" s="6">
        <f ca="1">PopAgeSexCountry[[#This Row],[2010]]*PopAgeSexCountry[[#This Row],[MDER]]</f>
        <v>697.387999302612</v>
      </c>
      <c r="T269" s="6">
        <f ca="1">PopAgeSexCountry[[#This Row],[2015]]*PopAgeSexCountry[[#This Row],[MDER]]</f>
        <v>700.37513047239997</v>
      </c>
      <c r="U269" s="6">
        <f ca="1">PopAgeSexCountry[[#This Row],[2020]]*PopAgeSexCountry[[#This Row],[MDER]]</f>
        <v>615.85538661981195</v>
      </c>
      <c r="V269" s="6">
        <f ca="1">PopAgeSexCountry[[#This Row],[2025]]*PopAgeSexCountry[[#This Row],[MDER]]</f>
        <v>572.18180960265602</v>
      </c>
      <c r="W269" s="6">
        <f ca="1">PopAgeSexCountry[[#This Row],[2030]]*PopAgeSexCountry[[#This Row],[MDER]]</f>
        <v>624.32989978901003</v>
      </c>
      <c r="X269" s="6">
        <f ca="1">PopAgeSexCountry[[#This Row],[2035]]*PopAgeSexCountry[[#This Row],[MDER]]</f>
        <v>622.33296531498195</v>
      </c>
      <c r="Y269" s="6">
        <f ca="1">PopAgeSexCountry[[#This Row],[2040]]*PopAgeSexCountry[[#This Row],[MDER]]</f>
        <v>600.73122946052001</v>
      </c>
      <c r="Z269" s="6">
        <f ca="1">PopAgeSexCountry[[#This Row],[2045]]*PopAgeSexCountry[[#This Row],[MDER]]</f>
        <v>543.59406352891801</v>
      </c>
      <c r="AA269" s="6">
        <f ca="1">PopAgeSexCountry[[#This Row],[2050]]*PopAgeSexCountry[[#This Row],[MDER]]</f>
        <v>529.22213187839793</v>
      </c>
    </row>
    <row r="270" spans="1:27" x14ac:dyDescent="0.2">
      <c r="A270" s="5" t="s">
        <v>67</v>
      </c>
      <c r="B270" s="5" t="s">
        <v>68</v>
      </c>
      <c r="C270" s="5" t="s">
        <v>118</v>
      </c>
      <c r="D270" s="5" t="str">
        <f>VLOOKUP(PopAgeSexCountry[[#This Row],[REGION]],MapRegion[],2,FALSE)</f>
        <v>AUT</v>
      </c>
      <c r="E270" s="5" t="s">
        <v>81</v>
      </c>
      <c r="F270" s="5" t="str">
        <f>VLOOKUP(PopAgeSexCountry[[#This Row],[VARIABLE]],MapSexAge[],2,FALSE)</f>
        <v>Female</v>
      </c>
      <c r="G270" s="5" t="str">
        <f>VLOOKUP(PopAgeSexCountry[[#This Row],[VARIABLE]],MapSexAge[],3,FALSE)</f>
        <v>5-9</v>
      </c>
      <c r="H270" s="5">
        <f ca="1">SUMIFS(INDIRECT(_xlfn.CONCAT("SSPMDER[",PopAgeSexCountry[[#This Row],[Sex]],"]")),SSPMDER[age],PopAgeSexCountry[[#This Row],[Age]])</f>
        <v>1520</v>
      </c>
      <c r="I270" s="5" t="s">
        <v>71</v>
      </c>
      <c r="J270" s="5">
        <v>0.20019400000000001</v>
      </c>
      <c r="K270" s="5">
        <v>0.19466748507547599</v>
      </c>
      <c r="L270" s="5">
        <v>0.195277259012825</v>
      </c>
      <c r="M270" s="5">
        <v>0.19552930525711201</v>
      </c>
      <c r="N270" s="5">
        <v>0.19238519004468099</v>
      </c>
      <c r="O270" s="5">
        <v>0.18558389442752399</v>
      </c>
      <c r="P270" s="5">
        <v>0.17852834650017499</v>
      </c>
      <c r="Q270" s="5">
        <v>0.17643147941326201</v>
      </c>
      <c r="R270" s="5">
        <v>0.177656790588793</v>
      </c>
      <c r="S270" s="6">
        <f ca="1">PopAgeSexCountry[[#This Row],[2010]]*PopAgeSexCountry[[#This Row],[MDER]]</f>
        <v>304.29488000000003</v>
      </c>
      <c r="T270" s="6">
        <f ca="1">PopAgeSexCountry[[#This Row],[2015]]*PopAgeSexCountry[[#This Row],[MDER]]</f>
        <v>295.89457731472351</v>
      </c>
      <c r="U270" s="6">
        <f ca="1">PopAgeSexCountry[[#This Row],[2020]]*PopAgeSexCountry[[#This Row],[MDER]]</f>
        <v>296.82143369949398</v>
      </c>
      <c r="V270" s="6">
        <f ca="1">PopAgeSexCountry[[#This Row],[2025]]*PopAgeSexCountry[[#This Row],[MDER]]</f>
        <v>297.20454399081024</v>
      </c>
      <c r="W270" s="6">
        <f ca="1">PopAgeSexCountry[[#This Row],[2030]]*PopAgeSexCountry[[#This Row],[MDER]]</f>
        <v>292.42548886791513</v>
      </c>
      <c r="X270" s="6">
        <f ca="1">PopAgeSexCountry[[#This Row],[2035]]*PopAgeSexCountry[[#This Row],[MDER]]</f>
        <v>282.08751952983647</v>
      </c>
      <c r="Y270" s="6">
        <f ca="1">PopAgeSexCountry[[#This Row],[2040]]*PopAgeSexCountry[[#This Row],[MDER]]</f>
        <v>271.36308668026601</v>
      </c>
      <c r="Z270" s="6">
        <f ca="1">PopAgeSexCountry[[#This Row],[2045]]*PopAgeSexCountry[[#This Row],[MDER]]</f>
        <v>268.17584870815824</v>
      </c>
      <c r="AA270" s="6">
        <f ca="1">PopAgeSexCountry[[#This Row],[2050]]*PopAgeSexCountry[[#This Row],[MDER]]</f>
        <v>270.03832169496536</v>
      </c>
    </row>
    <row r="271" spans="1:27" x14ac:dyDescent="0.2">
      <c r="A271" s="6" t="s">
        <v>67</v>
      </c>
      <c r="B271" s="6" t="s">
        <v>68</v>
      </c>
      <c r="C271" s="6" t="s">
        <v>118</v>
      </c>
      <c r="D271" s="6" t="str">
        <f>VLOOKUP(PopAgeSexCountry[[#This Row],[REGION]],MapRegion[],2,FALSE)</f>
        <v>AUT</v>
      </c>
      <c r="E271" s="6" t="s">
        <v>82</v>
      </c>
      <c r="F271" s="6" t="str">
        <f>VLOOKUP(PopAgeSexCountry[[#This Row],[VARIABLE]],MapSexAge[],2,FALSE)</f>
        <v>Female</v>
      </c>
      <c r="G271" s="6" t="str">
        <f>VLOOKUP(PopAgeSexCountry[[#This Row],[VARIABLE]],MapSexAge[],3,FALSE)</f>
        <v>50-54</v>
      </c>
      <c r="H271" s="6">
        <f ca="1">SUMIFS(INDIRECT(_xlfn.CONCAT("SSPMDER[",PopAgeSexCountry[[#This Row],[Sex]],"]")),SSPMDER[age],PopAgeSexCountry[[#This Row],[Age]])</f>
        <v>1840</v>
      </c>
      <c r="I271" s="6" t="s">
        <v>71</v>
      </c>
      <c r="J271" s="6">
        <v>0.30248100030248098</v>
      </c>
      <c r="K271" s="6">
        <v>0.34825788075244601</v>
      </c>
      <c r="L271" s="6">
        <v>0.34978614605740599</v>
      </c>
      <c r="M271" s="6">
        <v>0.308761055665282</v>
      </c>
      <c r="N271" s="6">
        <v>0.28771522263970101</v>
      </c>
      <c r="O271" s="6">
        <v>0.31419189034487</v>
      </c>
      <c r="P271" s="6">
        <v>0.31374302579372398</v>
      </c>
      <c r="Q271" s="6">
        <v>0.30318789266100599</v>
      </c>
      <c r="R271" s="6">
        <v>0.27496840016868801</v>
      </c>
      <c r="S271" s="6">
        <f ca="1">PopAgeSexCountry[[#This Row],[2010]]*PopAgeSexCountry[[#This Row],[MDER]]</f>
        <v>556.56504055656501</v>
      </c>
      <c r="T271" s="6">
        <f ca="1">PopAgeSexCountry[[#This Row],[2015]]*PopAgeSexCountry[[#This Row],[MDER]]</f>
        <v>640.79450058450061</v>
      </c>
      <c r="U271" s="6">
        <f ca="1">PopAgeSexCountry[[#This Row],[2020]]*PopAgeSexCountry[[#This Row],[MDER]]</f>
        <v>643.60650874562702</v>
      </c>
      <c r="V271" s="6">
        <f ca="1">PopAgeSexCountry[[#This Row],[2025]]*PopAgeSexCountry[[#This Row],[MDER]]</f>
        <v>568.12034242411892</v>
      </c>
      <c r="W271" s="6">
        <f ca="1">PopAgeSexCountry[[#This Row],[2030]]*PopAgeSexCountry[[#This Row],[MDER]]</f>
        <v>529.39600965704983</v>
      </c>
      <c r="X271" s="6">
        <f ca="1">PopAgeSexCountry[[#This Row],[2035]]*PopAgeSexCountry[[#This Row],[MDER]]</f>
        <v>578.11307823456082</v>
      </c>
      <c r="Y271" s="6">
        <f ca="1">PopAgeSexCountry[[#This Row],[2040]]*PopAgeSexCountry[[#This Row],[MDER]]</f>
        <v>577.28716746045211</v>
      </c>
      <c r="Z271" s="6">
        <f ca="1">PopAgeSexCountry[[#This Row],[2045]]*PopAgeSexCountry[[#This Row],[MDER]]</f>
        <v>557.86572249625101</v>
      </c>
      <c r="AA271" s="6">
        <f ca="1">PopAgeSexCountry[[#This Row],[2050]]*PopAgeSexCountry[[#This Row],[MDER]]</f>
        <v>505.94185631038596</v>
      </c>
    </row>
    <row r="272" spans="1:27" x14ac:dyDescent="0.2">
      <c r="A272" s="5" t="s">
        <v>67</v>
      </c>
      <c r="B272" s="5" t="s">
        <v>68</v>
      </c>
      <c r="C272" s="5" t="s">
        <v>118</v>
      </c>
      <c r="D272" s="5" t="str">
        <f>VLOOKUP(PopAgeSexCountry[[#This Row],[REGION]],MapRegion[],2,FALSE)</f>
        <v>AUT</v>
      </c>
      <c r="E272" s="5" t="s">
        <v>83</v>
      </c>
      <c r="F272" s="5" t="str">
        <f>VLOOKUP(PopAgeSexCountry[[#This Row],[VARIABLE]],MapSexAge[],2,FALSE)</f>
        <v>Female</v>
      </c>
      <c r="G272" s="5" t="str">
        <f>VLOOKUP(PopAgeSexCountry[[#This Row],[VARIABLE]],MapSexAge[],3,FALSE)</f>
        <v>55-59</v>
      </c>
      <c r="H272" s="5">
        <f ca="1">SUMIFS(INDIRECT(_xlfn.CONCAT("SSPMDER[",PopAgeSexCountry[[#This Row],[Sex]],"]")),SSPMDER[age],PopAgeSexCountry[[#This Row],[Age]])</f>
        <v>1800</v>
      </c>
      <c r="I272" s="5" t="s">
        <v>71</v>
      </c>
      <c r="J272" s="5">
        <v>0.25356299974643698</v>
      </c>
      <c r="K272" s="5">
        <v>0.30028408242214999</v>
      </c>
      <c r="L272" s="5">
        <v>0.34586588868114798</v>
      </c>
      <c r="M272" s="5">
        <v>0.34806718790159902</v>
      </c>
      <c r="N272" s="5">
        <v>0.30828041791086302</v>
      </c>
      <c r="O272" s="5">
        <v>0.28803115009988101</v>
      </c>
      <c r="P272" s="5">
        <v>0.31487627949360603</v>
      </c>
      <c r="Q272" s="5">
        <v>0.31492450761949697</v>
      </c>
      <c r="R272" s="5">
        <v>0.30465971656445501</v>
      </c>
      <c r="S272" s="6">
        <f ca="1">PopAgeSexCountry[[#This Row],[2010]]*PopAgeSexCountry[[#This Row],[MDER]]</f>
        <v>456.41339954358654</v>
      </c>
      <c r="T272" s="6">
        <f ca="1">PopAgeSexCountry[[#This Row],[2015]]*PopAgeSexCountry[[#This Row],[MDER]]</f>
        <v>540.51134835987</v>
      </c>
      <c r="U272" s="6">
        <f ca="1">PopAgeSexCountry[[#This Row],[2020]]*PopAgeSexCountry[[#This Row],[MDER]]</f>
        <v>622.55859962606633</v>
      </c>
      <c r="V272" s="6">
        <f ca="1">PopAgeSexCountry[[#This Row],[2025]]*PopAgeSexCountry[[#This Row],[MDER]]</f>
        <v>626.52093822287827</v>
      </c>
      <c r="W272" s="6">
        <f ca="1">PopAgeSexCountry[[#This Row],[2030]]*PopAgeSexCountry[[#This Row],[MDER]]</f>
        <v>554.90475223955343</v>
      </c>
      <c r="X272" s="6">
        <f ca="1">PopAgeSexCountry[[#This Row],[2035]]*PopAgeSexCountry[[#This Row],[MDER]]</f>
        <v>518.4560701797858</v>
      </c>
      <c r="Y272" s="6">
        <f ca="1">PopAgeSexCountry[[#This Row],[2040]]*PopAgeSexCountry[[#This Row],[MDER]]</f>
        <v>566.77730308849084</v>
      </c>
      <c r="Z272" s="6">
        <f ca="1">PopAgeSexCountry[[#This Row],[2045]]*PopAgeSexCountry[[#This Row],[MDER]]</f>
        <v>566.8641137150945</v>
      </c>
      <c r="AA272" s="6">
        <f ca="1">PopAgeSexCountry[[#This Row],[2050]]*PopAgeSexCountry[[#This Row],[MDER]]</f>
        <v>548.38748981601907</v>
      </c>
    </row>
    <row r="273" spans="1:27" x14ac:dyDescent="0.2">
      <c r="A273" s="6" t="s">
        <v>67</v>
      </c>
      <c r="B273" s="6" t="s">
        <v>68</v>
      </c>
      <c r="C273" s="6" t="s">
        <v>118</v>
      </c>
      <c r="D273" s="6" t="str">
        <f>VLOOKUP(PopAgeSexCountry[[#This Row],[REGION]],MapRegion[],2,FALSE)</f>
        <v>AUT</v>
      </c>
      <c r="E273" s="6" t="s">
        <v>84</v>
      </c>
      <c r="F273" s="6" t="str">
        <f>VLOOKUP(PopAgeSexCountry[[#This Row],[VARIABLE]],MapSexAge[],2,FALSE)</f>
        <v>Female</v>
      </c>
      <c r="G273" s="6" t="str">
        <f>VLOOKUP(PopAgeSexCountry[[#This Row],[VARIABLE]],MapSexAge[],3,FALSE)</f>
        <v>60-64</v>
      </c>
      <c r="H273" s="6">
        <f ca="1">SUMIFS(INDIRECT(_xlfn.CONCAT("SSPMDER[",PopAgeSexCountry[[#This Row],[Sex]],"]")),SSPMDER[age],PopAgeSexCountry[[#This Row],[Age]])</f>
        <v>1800</v>
      </c>
      <c r="I273" s="6" t="s">
        <v>71</v>
      </c>
      <c r="J273" s="6">
        <v>0.23958399999999999</v>
      </c>
      <c r="K273" s="6">
        <v>0.25019866270122998</v>
      </c>
      <c r="L273" s="6">
        <v>0.296785672317389</v>
      </c>
      <c r="M273" s="6">
        <v>0.34250451906370299</v>
      </c>
      <c r="N273" s="6">
        <v>0.34548424821256302</v>
      </c>
      <c r="O273" s="6">
        <v>0.30695416160157901</v>
      </c>
      <c r="P273" s="6">
        <v>0.28752656793770498</v>
      </c>
      <c r="Q273" s="6">
        <v>0.31472595256830199</v>
      </c>
      <c r="R273" s="6">
        <v>0.31525047821628899</v>
      </c>
      <c r="S273" s="6">
        <f ca="1">PopAgeSexCountry[[#This Row],[2010]]*PopAgeSexCountry[[#This Row],[MDER]]</f>
        <v>431.25119999999998</v>
      </c>
      <c r="T273" s="6">
        <f ca="1">PopAgeSexCountry[[#This Row],[2015]]*PopAgeSexCountry[[#This Row],[MDER]]</f>
        <v>450.35759286221395</v>
      </c>
      <c r="U273" s="6">
        <f ca="1">PopAgeSexCountry[[#This Row],[2020]]*PopAgeSexCountry[[#This Row],[MDER]]</f>
        <v>534.21421017130024</v>
      </c>
      <c r="V273" s="6">
        <f ca="1">PopAgeSexCountry[[#This Row],[2025]]*PopAgeSexCountry[[#This Row],[MDER]]</f>
        <v>616.50813431466543</v>
      </c>
      <c r="W273" s="6">
        <f ca="1">PopAgeSexCountry[[#This Row],[2030]]*PopAgeSexCountry[[#This Row],[MDER]]</f>
        <v>621.87164678261342</v>
      </c>
      <c r="X273" s="6">
        <f ca="1">PopAgeSexCountry[[#This Row],[2035]]*PopAgeSexCountry[[#This Row],[MDER]]</f>
        <v>552.51749088284225</v>
      </c>
      <c r="Y273" s="6">
        <f ca="1">PopAgeSexCountry[[#This Row],[2040]]*PopAgeSexCountry[[#This Row],[MDER]]</f>
        <v>517.54782228786894</v>
      </c>
      <c r="Z273" s="6">
        <f ca="1">PopAgeSexCountry[[#This Row],[2045]]*PopAgeSexCountry[[#This Row],[MDER]]</f>
        <v>566.5067146229436</v>
      </c>
      <c r="AA273" s="6">
        <f ca="1">PopAgeSexCountry[[#This Row],[2050]]*PopAgeSexCountry[[#This Row],[MDER]]</f>
        <v>567.45086078932013</v>
      </c>
    </row>
    <row r="274" spans="1:27" x14ac:dyDescent="0.2">
      <c r="A274" s="5" t="s">
        <v>67</v>
      </c>
      <c r="B274" s="5" t="s">
        <v>68</v>
      </c>
      <c r="C274" s="5" t="s">
        <v>118</v>
      </c>
      <c r="D274" s="5" t="str">
        <f>VLOOKUP(PopAgeSexCountry[[#This Row],[REGION]],MapRegion[],2,FALSE)</f>
        <v>AUT</v>
      </c>
      <c r="E274" s="5" t="s">
        <v>85</v>
      </c>
      <c r="F274" s="5" t="str">
        <f>VLOOKUP(PopAgeSexCountry[[#This Row],[VARIABLE]],MapSexAge[],2,FALSE)</f>
        <v>Female</v>
      </c>
      <c r="G274" s="5" t="str">
        <f>VLOOKUP(PopAgeSexCountry[[#This Row],[VARIABLE]],MapSexAge[],3,FALSE)</f>
        <v>65-69</v>
      </c>
      <c r="H274" s="5">
        <f ca="1">SUMIFS(INDIRECT(_xlfn.CONCAT("SSPMDER[",PopAgeSexCountry[[#This Row],[Sex]],"]")),SSPMDER[age],PopAgeSexCountry[[#This Row],[Age]])</f>
        <v>1800</v>
      </c>
      <c r="I274" s="5" t="s">
        <v>71</v>
      </c>
      <c r="J274" s="5">
        <v>0.23691100000000001</v>
      </c>
      <c r="K274" s="5">
        <v>0.23373395281874701</v>
      </c>
      <c r="L274" s="5">
        <v>0.245072425427979</v>
      </c>
      <c r="M274" s="5">
        <v>0.291580846867453</v>
      </c>
      <c r="N274" s="5">
        <v>0.337413404287282</v>
      </c>
      <c r="O274" s="5">
        <v>0.34127569379429401</v>
      </c>
      <c r="P274" s="5">
        <v>0.30423589857803401</v>
      </c>
      <c r="Q274" s="5">
        <v>0.285746085904444</v>
      </c>
      <c r="R274" s="5">
        <v>0.31326528393216801</v>
      </c>
      <c r="S274" s="6">
        <f ca="1">PopAgeSexCountry[[#This Row],[2010]]*PopAgeSexCountry[[#This Row],[MDER]]</f>
        <v>426.43979999999999</v>
      </c>
      <c r="T274" s="6">
        <f ca="1">PopAgeSexCountry[[#This Row],[2015]]*PopAgeSexCountry[[#This Row],[MDER]]</f>
        <v>420.72111507374461</v>
      </c>
      <c r="U274" s="6">
        <f ca="1">PopAgeSexCountry[[#This Row],[2020]]*PopAgeSexCountry[[#This Row],[MDER]]</f>
        <v>441.13036577036218</v>
      </c>
      <c r="V274" s="6">
        <f ca="1">PopAgeSexCountry[[#This Row],[2025]]*PopAgeSexCountry[[#This Row],[MDER]]</f>
        <v>524.84552436141541</v>
      </c>
      <c r="W274" s="6">
        <f ca="1">PopAgeSexCountry[[#This Row],[2030]]*PopAgeSexCountry[[#This Row],[MDER]]</f>
        <v>607.34412771710765</v>
      </c>
      <c r="X274" s="6">
        <f ca="1">PopAgeSexCountry[[#This Row],[2035]]*PopAgeSexCountry[[#This Row],[MDER]]</f>
        <v>614.29624882972917</v>
      </c>
      <c r="Y274" s="6">
        <f ca="1">PopAgeSexCountry[[#This Row],[2040]]*PopAgeSexCountry[[#This Row],[MDER]]</f>
        <v>547.62461744046118</v>
      </c>
      <c r="Z274" s="6">
        <f ca="1">PopAgeSexCountry[[#This Row],[2045]]*PopAgeSexCountry[[#This Row],[MDER]]</f>
        <v>514.34295462799923</v>
      </c>
      <c r="AA274" s="6">
        <f ca="1">PopAgeSexCountry[[#This Row],[2050]]*PopAgeSexCountry[[#This Row],[MDER]]</f>
        <v>563.87751107790245</v>
      </c>
    </row>
    <row r="275" spans="1:27" x14ac:dyDescent="0.2">
      <c r="A275" s="6" t="s">
        <v>67</v>
      </c>
      <c r="B275" s="6" t="s">
        <v>68</v>
      </c>
      <c r="C275" s="6" t="s">
        <v>118</v>
      </c>
      <c r="D275" s="6" t="str">
        <f>VLOOKUP(PopAgeSexCountry[[#This Row],[REGION]],MapRegion[],2,FALSE)</f>
        <v>AUT</v>
      </c>
      <c r="E275" s="6" t="s">
        <v>86</v>
      </c>
      <c r="F275" s="6" t="str">
        <f>VLOOKUP(PopAgeSexCountry[[#This Row],[VARIABLE]],MapSexAge[],2,FALSE)</f>
        <v>Female</v>
      </c>
      <c r="G275" s="6" t="str">
        <f>VLOOKUP(PopAgeSexCountry[[#This Row],[VARIABLE]],MapSexAge[],3,FALSE)</f>
        <v>70-74</v>
      </c>
      <c r="H275" s="6">
        <f ca="1">SUMIFS(INDIRECT(_xlfn.CONCAT("SSPMDER[",PopAgeSexCountry[[#This Row],[Sex]],"]")),SSPMDER[age],PopAgeSexCountry[[#This Row],[Age]])</f>
        <v>1800</v>
      </c>
      <c r="I275" s="6" t="s">
        <v>71</v>
      </c>
      <c r="J275" s="6">
        <v>0.19631399999999999</v>
      </c>
      <c r="K275" s="6">
        <v>0.22569401430473801</v>
      </c>
      <c r="L275" s="6">
        <v>0.22412610531445801</v>
      </c>
      <c r="M275" s="6">
        <v>0.236282272558448</v>
      </c>
      <c r="N275" s="6">
        <v>0.28240460755990199</v>
      </c>
      <c r="O275" s="6">
        <v>0.32806148791982498</v>
      </c>
      <c r="P275" s="6">
        <v>0.33334117896380799</v>
      </c>
      <c r="Q275" s="6">
        <v>0.29839678796437302</v>
      </c>
      <c r="R275" s="6">
        <v>0.28120444838346798</v>
      </c>
      <c r="S275" s="6">
        <f ca="1">PopAgeSexCountry[[#This Row],[2010]]*PopAgeSexCountry[[#This Row],[MDER]]</f>
        <v>353.36519999999996</v>
      </c>
      <c r="T275" s="6">
        <f ca="1">PopAgeSexCountry[[#This Row],[2015]]*PopAgeSexCountry[[#This Row],[MDER]]</f>
        <v>406.24922574852843</v>
      </c>
      <c r="U275" s="6">
        <f ca="1">PopAgeSexCountry[[#This Row],[2020]]*PopAgeSexCountry[[#This Row],[MDER]]</f>
        <v>403.42698956602442</v>
      </c>
      <c r="V275" s="6">
        <f ca="1">PopAgeSexCountry[[#This Row],[2025]]*PopAgeSexCountry[[#This Row],[MDER]]</f>
        <v>425.30809060520642</v>
      </c>
      <c r="W275" s="6">
        <f ca="1">PopAgeSexCountry[[#This Row],[2030]]*PopAgeSexCountry[[#This Row],[MDER]]</f>
        <v>508.32829360782358</v>
      </c>
      <c r="X275" s="6">
        <f ca="1">PopAgeSexCountry[[#This Row],[2035]]*PopAgeSexCountry[[#This Row],[MDER]]</f>
        <v>590.51067825568498</v>
      </c>
      <c r="Y275" s="6">
        <f ca="1">PopAgeSexCountry[[#This Row],[2040]]*PopAgeSexCountry[[#This Row],[MDER]]</f>
        <v>600.01412213485435</v>
      </c>
      <c r="Z275" s="6">
        <f ca="1">PopAgeSexCountry[[#This Row],[2045]]*PopAgeSexCountry[[#This Row],[MDER]]</f>
        <v>537.11421833587144</v>
      </c>
      <c r="AA275" s="6">
        <f ca="1">PopAgeSexCountry[[#This Row],[2050]]*PopAgeSexCountry[[#This Row],[MDER]]</f>
        <v>506.16800709024238</v>
      </c>
    </row>
    <row r="276" spans="1:27" x14ac:dyDescent="0.2">
      <c r="A276" s="5" t="s">
        <v>67</v>
      </c>
      <c r="B276" s="5" t="s">
        <v>68</v>
      </c>
      <c r="C276" s="5" t="s">
        <v>118</v>
      </c>
      <c r="D276" s="5" t="str">
        <f>VLOOKUP(PopAgeSexCountry[[#This Row],[REGION]],MapRegion[],2,FALSE)</f>
        <v>AUT</v>
      </c>
      <c r="E276" s="5" t="s">
        <v>87</v>
      </c>
      <c r="F276" s="5" t="str">
        <f>VLOOKUP(PopAgeSexCountry[[#This Row],[VARIABLE]],MapSexAge[],2,FALSE)</f>
        <v>Female</v>
      </c>
      <c r="G276" s="5" t="str">
        <f>VLOOKUP(PopAgeSexCountry[[#This Row],[VARIABLE]],MapSexAge[],3,FALSE)</f>
        <v>75-79</v>
      </c>
      <c r="H276" s="5">
        <f ca="1">SUMIFS(INDIRECT(_xlfn.CONCAT("SSPMDER[",PopAgeSexCountry[[#This Row],[Sex]],"]")),SSPMDER[age],PopAgeSexCountry[[#This Row],[Age]])</f>
        <v>1800</v>
      </c>
      <c r="I276" s="5" t="s">
        <v>71</v>
      </c>
      <c r="J276" s="5">
        <v>0.15495999999999999</v>
      </c>
      <c r="K276" s="5">
        <v>0.1779263404816</v>
      </c>
      <c r="L276" s="5">
        <v>0.207172371481952</v>
      </c>
      <c r="M276" s="5">
        <v>0.20788780791546099</v>
      </c>
      <c r="N276" s="5">
        <v>0.22108146768839801</v>
      </c>
      <c r="O276" s="5">
        <v>0.26639433475924101</v>
      </c>
      <c r="P276" s="5">
        <v>0.31211698535062898</v>
      </c>
      <c r="Q276" s="5">
        <v>0.31940465828339398</v>
      </c>
      <c r="R276" s="5">
        <v>0.28755469226614</v>
      </c>
      <c r="S276" s="6">
        <f ca="1">PopAgeSexCountry[[#This Row],[2010]]*PopAgeSexCountry[[#This Row],[MDER]]</f>
        <v>278.928</v>
      </c>
      <c r="T276" s="6">
        <f ca="1">PopAgeSexCountry[[#This Row],[2015]]*PopAgeSexCountry[[#This Row],[MDER]]</f>
        <v>320.26741286688002</v>
      </c>
      <c r="U276" s="6">
        <f ca="1">PopAgeSexCountry[[#This Row],[2020]]*PopAgeSexCountry[[#This Row],[MDER]]</f>
        <v>372.91026866751361</v>
      </c>
      <c r="V276" s="6">
        <f ca="1">PopAgeSexCountry[[#This Row],[2025]]*PopAgeSexCountry[[#This Row],[MDER]]</f>
        <v>374.19805424782976</v>
      </c>
      <c r="W276" s="6">
        <f ca="1">PopAgeSexCountry[[#This Row],[2030]]*PopAgeSexCountry[[#This Row],[MDER]]</f>
        <v>397.94664183911641</v>
      </c>
      <c r="X276" s="6">
        <f ca="1">PopAgeSexCountry[[#This Row],[2035]]*PopAgeSexCountry[[#This Row],[MDER]]</f>
        <v>479.50980256663382</v>
      </c>
      <c r="Y276" s="6">
        <f ca="1">PopAgeSexCountry[[#This Row],[2040]]*PopAgeSexCountry[[#This Row],[MDER]]</f>
        <v>561.81057363113212</v>
      </c>
      <c r="Z276" s="6">
        <f ca="1">PopAgeSexCountry[[#This Row],[2045]]*PopAgeSexCountry[[#This Row],[MDER]]</f>
        <v>574.92838491010912</v>
      </c>
      <c r="AA276" s="6">
        <f ca="1">PopAgeSexCountry[[#This Row],[2050]]*PopAgeSexCountry[[#This Row],[MDER]]</f>
        <v>517.598446079052</v>
      </c>
    </row>
    <row r="277" spans="1:27" x14ac:dyDescent="0.2">
      <c r="A277" s="6" t="s">
        <v>67</v>
      </c>
      <c r="B277" s="6" t="s">
        <v>68</v>
      </c>
      <c r="C277" s="6" t="s">
        <v>118</v>
      </c>
      <c r="D277" s="6" t="str">
        <f>VLOOKUP(PopAgeSexCountry[[#This Row],[REGION]],MapRegion[],2,FALSE)</f>
        <v>AUT</v>
      </c>
      <c r="E277" s="6" t="s">
        <v>88</v>
      </c>
      <c r="F277" s="6" t="str">
        <f>VLOOKUP(PopAgeSexCountry[[#This Row],[VARIABLE]],MapSexAge[],2,FALSE)</f>
        <v>Female</v>
      </c>
      <c r="G277" s="6" t="str">
        <f>VLOOKUP(PopAgeSexCountry[[#This Row],[VARIABLE]],MapSexAge[],3,FALSE)</f>
        <v>80-84</v>
      </c>
      <c r="H277" s="6">
        <f ca="1">SUMIFS(INDIRECT(_xlfn.CONCAT("SSPMDER[",PopAgeSexCountry[[#This Row],[Sex]],"]")),SSPMDER[age],PopAgeSexCountry[[#This Row],[Age]])</f>
        <v>1800</v>
      </c>
      <c r="I277" s="6" t="s">
        <v>71</v>
      </c>
      <c r="J277" s="6">
        <v>0.13673700013673701</v>
      </c>
      <c r="K277" s="6">
        <v>0.12804268498250601</v>
      </c>
      <c r="L277" s="6">
        <v>0.150228278342975</v>
      </c>
      <c r="M277" s="6">
        <v>0.178596620935599</v>
      </c>
      <c r="N277" s="6">
        <v>0.182396470806542</v>
      </c>
      <c r="O277" s="6">
        <v>0.197029487905545</v>
      </c>
      <c r="P277" s="6">
        <v>0.241153631570552</v>
      </c>
      <c r="Q277" s="6">
        <v>0.28645680763629899</v>
      </c>
      <c r="R277" s="6">
        <v>0.296385287486856</v>
      </c>
      <c r="S277" s="6">
        <f ca="1">PopAgeSexCountry[[#This Row],[2010]]*PopAgeSexCountry[[#This Row],[MDER]]</f>
        <v>246.12660024612663</v>
      </c>
      <c r="T277" s="6">
        <f ca="1">PopAgeSexCountry[[#This Row],[2015]]*PopAgeSexCountry[[#This Row],[MDER]]</f>
        <v>230.47683296851082</v>
      </c>
      <c r="U277" s="6">
        <f ca="1">PopAgeSexCountry[[#This Row],[2020]]*PopAgeSexCountry[[#This Row],[MDER]]</f>
        <v>270.410901017355</v>
      </c>
      <c r="V277" s="6">
        <f ca="1">PopAgeSexCountry[[#This Row],[2025]]*PopAgeSexCountry[[#This Row],[MDER]]</f>
        <v>321.47391768407817</v>
      </c>
      <c r="W277" s="6">
        <f ca="1">PopAgeSexCountry[[#This Row],[2030]]*PopAgeSexCountry[[#This Row],[MDER]]</f>
        <v>328.31364745177564</v>
      </c>
      <c r="X277" s="6">
        <f ca="1">PopAgeSexCountry[[#This Row],[2035]]*PopAgeSexCountry[[#This Row],[MDER]]</f>
        <v>354.65307822998102</v>
      </c>
      <c r="Y277" s="6">
        <f ca="1">PopAgeSexCountry[[#This Row],[2040]]*PopAgeSexCountry[[#This Row],[MDER]]</f>
        <v>434.07653682699362</v>
      </c>
      <c r="Z277" s="6">
        <f ca="1">PopAgeSexCountry[[#This Row],[2045]]*PopAgeSexCountry[[#This Row],[MDER]]</f>
        <v>515.62225374533818</v>
      </c>
      <c r="AA277" s="6">
        <f ca="1">PopAgeSexCountry[[#This Row],[2050]]*PopAgeSexCountry[[#This Row],[MDER]]</f>
        <v>533.4935174763408</v>
      </c>
    </row>
    <row r="278" spans="1:27" x14ac:dyDescent="0.2">
      <c r="A278" s="5" t="s">
        <v>67</v>
      </c>
      <c r="B278" s="5" t="s">
        <v>68</v>
      </c>
      <c r="C278" s="5" t="s">
        <v>118</v>
      </c>
      <c r="D278" s="5" t="str">
        <f>VLOOKUP(PopAgeSexCountry[[#This Row],[REGION]],MapRegion[],2,FALSE)</f>
        <v>AUT</v>
      </c>
      <c r="E278" s="5" t="s">
        <v>89</v>
      </c>
      <c r="F278" s="5" t="str">
        <f>VLOOKUP(PopAgeSexCountry[[#This Row],[VARIABLE]],MapSexAge[],2,FALSE)</f>
        <v>Female</v>
      </c>
      <c r="G278" s="5" t="str">
        <f>VLOOKUP(PopAgeSexCountry[[#This Row],[VARIABLE]],MapSexAge[],3,FALSE)</f>
        <v>85-89</v>
      </c>
      <c r="H278" s="5">
        <f ca="1">SUMIFS(INDIRECT(_xlfn.CONCAT("SSPMDER[",PopAgeSexCountry[[#This Row],[Sex]],"]")),SSPMDER[age],PopAgeSexCountry[[#This Row],[Age]])</f>
        <v>1800</v>
      </c>
      <c r="I278" s="5" t="s">
        <v>71</v>
      </c>
      <c r="J278" s="5">
        <v>0.101182999898817</v>
      </c>
      <c r="K278" s="5">
        <v>9.5475920618047397E-2</v>
      </c>
      <c r="L278" s="5">
        <v>9.2771727700207002E-2</v>
      </c>
      <c r="M278" s="5">
        <v>0.112658843227914</v>
      </c>
      <c r="N278" s="5">
        <v>0.138511318906678</v>
      </c>
      <c r="O278" s="5">
        <v>0.14600552884693799</v>
      </c>
      <c r="P278" s="5">
        <v>0.161932038983822</v>
      </c>
      <c r="Q278" s="5">
        <v>0.203397112267518</v>
      </c>
      <c r="R278" s="5">
        <v>0.24672986810556899</v>
      </c>
      <c r="S278" s="6">
        <f ca="1">PopAgeSexCountry[[#This Row],[2010]]*PopAgeSexCountry[[#This Row],[MDER]]</f>
        <v>182.12939981787059</v>
      </c>
      <c r="T278" s="6">
        <f ca="1">PopAgeSexCountry[[#This Row],[2015]]*PopAgeSexCountry[[#This Row],[MDER]]</f>
        <v>171.85665711248532</v>
      </c>
      <c r="U278" s="6">
        <f ca="1">PopAgeSexCountry[[#This Row],[2020]]*PopAgeSexCountry[[#This Row],[MDER]]</f>
        <v>166.98910986037259</v>
      </c>
      <c r="V278" s="6">
        <f ca="1">PopAgeSexCountry[[#This Row],[2025]]*PopAgeSexCountry[[#This Row],[MDER]]</f>
        <v>202.78591781024519</v>
      </c>
      <c r="W278" s="6">
        <f ca="1">PopAgeSexCountry[[#This Row],[2030]]*PopAgeSexCountry[[#This Row],[MDER]]</f>
        <v>249.3203740320204</v>
      </c>
      <c r="X278" s="6">
        <f ca="1">PopAgeSexCountry[[#This Row],[2035]]*PopAgeSexCountry[[#This Row],[MDER]]</f>
        <v>262.80995192448836</v>
      </c>
      <c r="Y278" s="6">
        <f ca="1">PopAgeSexCountry[[#This Row],[2040]]*PopAgeSexCountry[[#This Row],[MDER]]</f>
        <v>291.47767017087961</v>
      </c>
      <c r="Z278" s="6">
        <f ca="1">PopAgeSexCountry[[#This Row],[2045]]*PopAgeSexCountry[[#This Row],[MDER]]</f>
        <v>366.11480208153239</v>
      </c>
      <c r="AA278" s="6">
        <f ca="1">PopAgeSexCountry[[#This Row],[2050]]*PopAgeSexCountry[[#This Row],[MDER]]</f>
        <v>444.11376259002418</v>
      </c>
    </row>
    <row r="279" spans="1:27" x14ac:dyDescent="0.2">
      <c r="A279" s="6" t="s">
        <v>67</v>
      </c>
      <c r="B279" s="6" t="s">
        <v>68</v>
      </c>
      <c r="C279" s="6" t="s">
        <v>118</v>
      </c>
      <c r="D279" s="6" t="str">
        <f>VLOOKUP(PopAgeSexCountry[[#This Row],[REGION]],MapRegion[],2,FALSE)</f>
        <v>AUT</v>
      </c>
      <c r="E279" s="6" t="s">
        <v>90</v>
      </c>
      <c r="F279" s="6" t="str">
        <f>VLOOKUP(PopAgeSexCountry[[#This Row],[VARIABLE]],MapSexAge[],2,FALSE)</f>
        <v>Female</v>
      </c>
      <c r="G279" s="6" t="str">
        <f>VLOOKUP(PopAgeSexCountry[[#This Row],[VARIABLE]],MapSexAge[],3,FALSE)</f>
        <v>90-94</v>
      </c>
      <c r="H279" s="6">
        <f ca="1">SUMIFS(INDIRECT(_xlfn.CONCAT("SSPMDER[",PopAgeSexCountry[[#This Row],[Sex]],"]")),SSPMDER[age],PopAgeSexCountry[[#This Row],[Age]])</f>
        <v>1800</v>
      </c>
      <c r="I279" s="6" t="s">
        <v>71</v>
      </c>
      <c r="J279" s="6">
        <v>2.8239000028239002E-2</v>
      </c>
      <c r="K279" s="6">
        <v>5.2587096020877903E-2</v>
      </c>
      <c r="L279" s="6">
        <v>5.2986487325291702E-2</v>
      </c>
      <c r="M279" s="6">
        <v>5.44944714767681E-2</v>
      </c>
      <c r="N279" s="6">
        <v>6.9804180358422993E-2</v>
      </c>
      <c r="O279" s="6">
        <v>9.0997131342893403E-2</v>
      </c>
      <c r="P279" s="6">
        <v>0.100374554525635</v>
      </c>
      <c r="Q279" s="6">
        <v>0.116409707030506</v>
      </c>
      <c r="R279" s="6">
        <v>0.15196076629473701</v>
      </c>
      <c r="S279" s="6">
        <f ca="1">PopAgeSexCountry[[#This Row],[2010]]*PopAgeSexCountry[[#This Row],[MDER]]</f>
        <v>50.8302000508302</v>
      </c>
      <c r="T279" s="6">
        <f ca="1">PopAgeSexCountry[[#This Row],[2015]]*PopAgeSexCountry[[#This Row],[MDER]]</f>
        <v>94.65677283758022</v>
      </c>
      <c r="U279" s="6">
        <f ca="1">PopAgeSexCountry[[#This Row],[2020]]*PopAgeSexCountry[[#This Row],[MDER]]</f>
        <v>95.375677185525063</v>
      </c>
      <c r="V279" s="6">
        <f ca="1">PopAgeSexCountry[[#This Row],[2025]]*PopAgeSexCountry[[#This Row],[MDER]]</f>
        <v>98.090048658182582</v>
      </c>
      <c r="W279" s="6">
        <f ca="1">PopAgeSexCountry[[#This Row],[2030]]*PopAgeSexCountry[[#This Row],[MDER]]</f>
        <v>125.64752464516138</v>
      </c>
      <c r="X279" s="6">
        <f ca="1">PopAgeSexCountry[[#This Row],[2035]]*PopAgeSexCountry[[#This Row],[MDER]]</f>
        <v>163.79483641720813</v>
      </c>
      <c r="Y279" s="6">
        <f ca="1">PopAgeSexCountry[[#This Row],[2040]]*PopAgeSexCountry[[#This Row],[MDER]]</f>
        <v>180.674198146143</v>
      </c>
      <c r="Z279" s="6">
        <f ca="1">PopAgeSexCountry[[#This Row],[2045]]*PopAgeSexCountry[[#This Row],[MDER]]</f>
        <v>209.5374726549108</v>
      </c>
      <c r="AA279" s="6">
        <f ca="1">PopAgeSexCountry[[#This Row],[2050]]*PopAgeSexCountry[[#This Row],[MDER]]</f>
        <v>273.52937933052664</v>
      </c>
    </row>
    <row r="280" spans="1:27" x14ac:dyDescent="0.2">
      <c r="A280" s="5" t="s">
        <v>67</v>
      </c>
      <c r="B280" s="5" t="s">
        <v>68</v>
      </c>
      <c r="C280" s="5" t="s">
        <v>118</v>
      </c>
      <c r="D280" s="5" t="str">
        <f>VLOOKUP(PopAgeSexCountry[[#This Row],[REGION]],MapRegion[],2,FALSE)</f>
        <v>AUT</v>
      </c>
      <c r="E280" s="5" t="s">
        <v>91</v>
      </c>
      <c r="F280" s="5" t="str">
        <f>VLOOKUP(PopAgeSexCountry[[#This Row],[VARIABLE]],MapSexAge[],2,FALSE)</f>
        <v>Female</v>
      </c>
      <c r="G280" s="5" t="str">
        <f>VLOOKUP(PopAgeSexCountry[[#This Row],[VARIABLE]],MapSexAge[],3,FALSE)</f>
        <v>95-99</v>
      </c>
      <c r="H280" s="5">
        <f ca="1">SUMIFS(INDIRECT(_xlfn.CONCAT("SSPMDER[",PopAgeSexCountry[[#This Row],[Sex]],"]")),SSPMDER[age],PopAgeSexCountry[[#This Row],[Age]])</f>
        <v>1800</v>
      </c>
      <c r="I280" s="5" t="s">
        <v>71</v>
      </c>
      <c r="J280" s="5">
        <v>9.0649818700362702E-3</v>
      </c>
      <c r="K280" s="5">
        <v>9.2086668284823599E-3</v>
      </c>
      <c r="L280" s="5">
        <v>1.8909011070313401E-2</v>
      </c>
      <c r="M280" s="5">
        <v>2.0892249189674202E-2</v>
      </c>
      <c r="N280" s="5">
        <v>2.3332527488989799E-2</v>
      </c>
      <c r="O280" s="5">
        <v>3.2709976343486699E-2</v>
      </c>
      <c r="P280" s="5">
        <v>4.5745398023569001E-2</v>
      </c>
      <c r="Q280" s="5">
        <v>5.4441842432614899E-2</v>
      </c>
      <c r="R280" s="5">
        <v>6.7281920375355297E-2</v>
      </c>
      <c r="S280" s="6">
        <f ca="1">PopAgeSexCountry[[#This Row],[2010]]*PopAgeSexCountry[[#This Row],[MDER]]</f>
        <v>16.316967366065285</v>
      </c>
      <c r="T280" s="6">
        <f ca="1">PopAgeSexCountry[[#This Row],[2015]]*PopAgeSexCountry[[#This Row],[MDER]]</f>
        <v>16.575600291268248</v>
      </c>
      <c r="U280" s="6">
        <f ca="1">PopAgeSexCountry[[#This Row],[2020]]*PopAgeSexCountry[[#This Row],[MDER]]</f>
        <v>34.036219926564122</v>
      </c>
      <c r="V280" s="6">
        <f ca="1">PopAgeSexCountry[[#This Row],[2025]]*PopAgeSexCountry[[#This Row],[MDER]]</f>
        <v>37.606048541413564</v>
      </c>
      <c r="W280" s="6">
        <f ca="1">PopAgeSexCountry[[#This Row],[2030]]*PopAgeSexCountry[[#This Row],[MDER]]</f>
        <v>41.998549480181637</v>
      </c>
      <c r="X280" s="6">
        <f ca="1">PopAgeSexCountry[[#This Row],[2035]]*PopAgeSexCountry[[#This Row],[MDER]]</f>
        <v>58.877957418276061</v>
      </c>
      <c r="Y280" s="6">
        <f ca="1">PopAgeSexCountry[[#This Row],[2040]]*PopAgeSexCountry[[#This Row],[MDER]]</f>
        <v>82.3417164424242</v>
      </c>
      <c r="Z280" s="6">
        <f ca="1">PopAgeSexCountry[[#This Row],[2045]]*PopAgeSexCountry[[#This Row],[MDER]]</f>
        <v>97.995316378706818</v>
      </c>
      <c r="AA280" s="6">
        <f ca="1">PopAgeSexCountry[[#This Row],[2050]]*PopAgeSexCountry[[#This Row],[MDER]]</f>
        <v>121.10745667563954</v>
      </c>
    </row>
    <row r="281" spans="1:27" x14ac:dyDescent="0.2">
      <c r="A281" s="6" t="s">
        <v>67</v>
      </c>
      <c r="B281" s="6" t="s">
        <v>68</v>
      </c>
      <c r="C281" s="6" t="s">
        <v>118</v>
      </c>
      <c r="D281" s="6" t="str">
        <f>VLOOKUP(PopAgeSexCountry[[#This Row],[REGION]],MapRegion[],2,FALSE)</f>
        <v>AUT</v>
      </c>
      <c r="E281" s="6" t="s">
        <v>92</v>
      </c>
      <c r="F281" s="6" t="str">
        <f>VLOOKUP(PopAgeSexCountry[[#This Row],[VARIABLE]],MapSexAge[],2,FALSE)</f>
        <v>Male</v>
      </c>
      <c r="G281" s="6" t="str">
        <f>VLOOKUP(PopAgeSexCountry[[#This Row],[VARIABLE]],MapSexAge[],3,FALSE)</f>
        <v>0-4</v>
      </c>
      <c r="H281" s="6">
        <f ca="1">SUMIFS(INDIRECT(_xlfn.CONCAT("SSPMDER[",PopAgeSexCountry[[#This Row],[Sex]],"]")),SSPMDER[age],PopAgeSexCountry[[#This Row],[Age]])</f>
        <v>1040</v>
      </c>
      <c r="I281" s="6" t="s">
        <v>71</v>
      </c>
      <c r="J281" s="6">
        <v>0.19830900000000001</v>
      </c>
      <c r="K281" s="6">
        <v>0.20125407606536899</v>
      </c>
      <c r="L281" s="6">
        <v>0.20167700240011999</v>
      </c>
      <c r="M281" s="6">
        <v>0.198565081212945</v>
      </c>
      <c r="N281" s="6">
        <v>0.19148676990896299</v>
      </c>
      <c r="O281" s="6">
        <v>0.183990619521986</v>
      </c>
      <c r="P281" s="6">
        <v>0.18180277946245799</v>
      </c>
      <c r="Q281" s="6">
        <v>0.18328366446566899</v>
      </c>
      <c r="R281" s="6">
        <v>0.18534808672348599</v>
      </c>
      <c r="S281" s="6">
        <f ca="1">PopAgeSexCountry[[#This Row],[2010]]*PopAgeSexCountry[[#This Row],[MDER]]</f>
        <v>206.24136000000001</v>
      </c>
      <c r="T281" s="6">
        <f ca="1">PopAgeSexCountry[[#This Row],[2015]]*PopAgeSexCountry[[#This Row],[MDER]]</f>
        <v>209.30423910798376</v>
      </c>
      <c r="U281" s="6">
        <f ca="1">PopAgeSexCountry[[#This Row],[2020]]*PopAgeSexCountry[[#This Row],[MDER]]</f>
        <v>209.74408249612478</v>
      </c>
      <c r="V281" s="6">
        <f ca="1">PopAgeSexCountry[[#This Row],[2025]]*PopAgeSexCountry[[#This Row],[MDER]]</f>
        <v>206.50768446146279</v>
      </c>
      <c r="W281" s="6">
        <f ca="1">PopAgeSexCountry[[#This Row],[2030]]*PopAgeSexCountry[[#This Row],[MDER]]</f>
        <v>199.1462407053215</v>
      </c>
      <c r="X281" s="6">
        <f ca="1">PopAgeSexCountry[[#This Row],[2035]]*PopAgeSexCountry[[#This Row],[MDER]]</f>
        <v>191.35024430286543</v>
      </c>
      <c r="Y281" s="6">
        <f ca="1">PopAgeSexCountry[[#This Row],[2040]]*PopAgeSexCountry[[#This Row],[MDER]]</f>
        <v>189.07489064095631</v>
      </c>
      <c r="Z281" s="6">
        <f ca="1">PopAgeSexCountry[[#This Row],[2045]]*PopAgeSexCountry[[#This Row],[MDER]]</f>
        <v>190.61501104429576</v>
      </c>
      <c r="AA281" s="6">
        <f ca="1">PopAgeSexCountry[[#This Row],[2050]]*PopAgeSexCountry[[#This Row],[MDER]]</f>
        <v>192.76201019242544</v>
      </c>
    </row>
    <row r="282" spans="1:27" x14ac:dyDescent="0.2">
      <c r="A282" s="5" t="s">
        <v>67</v>
      </c>
      <c r="B282" s="5" t="s">
        <v>68</v>
      </c>
      <c r="C282" s="5" t="s">
        <v>118</v>
      </c>
      <c r="D282" s="5" t="str">
        <f>VLOOKUP(PopAgeSexCountry[[#This Row],[REGION]],MapRegion[],2,FALSE)</f>
        <v>AUT</v>
      </c>
      <c r="E282" s="5" t="s">
        <v>93</v>
      </c>
      <c r="F282" s="5" t="str">
        <f>VLOOKUP(PopAgeSexCountry[[#This Row],[VARIABLE]],MapSexAge[],2,FALSE)</f>
        <v>Male</v>
      </c>
      <c r="G282" s="5" t="str">
        <f>VLOOKUP(PopAgeSexCountry[[#This Row],[VARIABLE]],MapSexAge[],3,FALSE)</f>
        <v>10-14</v>
      </c>
      <c r="H282" s="5">
        <f ca="1">SUMIFS(INDIRECT(_xlfn.CONCAT("SSPMDER[",PopAgeSexCountry[[#This Row],[Sex]],"]")),SSPMDER[age],PopAgeSexCountry[[#This Row],[Age]])</f>
        <v>2120</v>
      </c>
      <c r="I282" s="5" t="s">
        <v>71</v>
      </c>
      <c r="J282" s="5">
        <v>0.22492699999999999</v>
      </c>
      <c r="K282" s="5">
        <v>0.214592097732385</v>
      </c>
      <c r="L282" s="5">
        <v>0.20750851014126101</v>
      </c>
      <c r="M282" s="5">
        <v>0.20933705474358</v>
      </c>
      <c r="N282" s="5">
        <v>0.20962544073022299</v>
      </c>
      <c r="O282" s="5">
        <v>0.20628741721430999</v>
      </c>
      <c r="P282" s="5">
        <v>0.19906993219632399</v>
      </c>
      <c r="Q282" s="5">
        <v>0.19160827838862099</v>
      </c>
      <c r="R282" s="5">
        <v>0.189362085929175</v>
      </c>
      <c r="S282" s="6">
        <f ca="1">PopAgeSexCountry[[#This Row],[2010]]*PopAgeSexCountry[[#This Row],[MDER]]</f>
        <v>476.84523999999999</v>
      </c>
      <c r="T282" s="6">
        <f ca="1">PopAgeSexCountry[[#This Row],[2015]]*PopAgeSexCountry[[#This Row],[MDER]]</f>
        <v>454.93524719265616</v>
      </c>
      <c r="U282" s="6">
        <f ca="1">PopAgeSexCountry[[#This Row],[2020]]*PopAgeSexCountry[[#This Row],[MDER]]</f>
        <v>439.91804149947336</v>
      </c>
      <c r="V282" s="6">
        <f ca="1">PopAgeSexCountry[[#This Row],[2025]]*PopAgeSexCountry[[#This Row],[MDER]]</f>
        <v>443.79455605638958</v>
      </c>
      <c r="W282" s="6">
        <f ca="1">PopAgeSexCountry[[#This Row],[2030]]*PopAgeSexCountry[[#This Row],[MDER]]</f>
        <v>444.40593434807272</v>
      </c>
      <c r="X282" s="6">
        <f ca="1">PopAgeSexCountry[[#This Row],[2035]]*PopAgeSexCountry[[#This Row],[MDER]]</f>
        <v>437.32932449433719</v>
      </c>
      <c r="Y282" s="6">
        <f ca="1">PopAgeSexCountry[[#This Row],[2040]]*PopAgeSexCountry[[#This Row],[MDER]]</f>
        <v>422.02825625620687</v>
      </c>
      <c r="Z282" s="6">
        <f ca="1">PopAgeSexCountry[[#This Row],[2045]]*PopAgeSexCountry[[#This Row],[MDER]]</f>
        <v>406.2095501838765</v>
      </c>
      <c r="AA282" s="6">
        <f ca="1">PopAgeSexCountry[[#This Row],[2050]]*PopAgeSexCountry[[#This Row],[MDER]]</f>
        <v>401.447622169851</v>
      </c>
    </row>
    <row r="283" spans="1:27" x14ac:dyDescent="0.2">
      <c r="A283" s="6" t="s">
        <v>67</v>
      </c>
      <c r="B283" s="6" t="s">
        <v>68</v>
      </c>
      <c r="C283" s="6" t="s">
        <v>118</v>
      </c>
      <c r="D283" s="6" t="str">
        <f>VLOOKUP(PopAgeSexCountry[[#This Row],[REGION]],MapRegion[],2,FALSE)</f>
        <v>AUT</v>
      </c>
      <c r="E283" s="6" t="s">
        <v>94</v>
      </c>
      <c r="F283" s="6" t="str">
        <f>VLOOKUP(PopAgeSexCountry[[#This Row],[VARIABLE]],MapSexAge[],2,FALSE)</f>
        <v>Male</v>
      </c>
      <c r="G283" s="6" t="str">
        <f>VLOOKUP(PopAgeSexCountry[[#This Row],[VARIABLE]],MapSexAge[],3,FALSE)</f>
        <v>100p</v>
      </c>
      <c r="H283" s="6">
        <f ca="1">SUMIFS(INDIRECT(_xlfn.CONCAT("SSPMDER[",PopAgeSexCountry[[#This Row],[Sex]],"]")),SSPMDER[age],PopAgeSexCountry[[#This Row],[Age]])</f>
        <v>2200</v>
      </c>
      <c r="I283" s="6" t="s">
        <v>71</v>
      </c>
      <c r="J283" s="6">
        <v>1.7999964000072E-4</v>
      </c>
      <c r="K283" s="6">
        <v>3.36590831787701E-4</v>
      </c>
      <c r="L283" s="6">
        <v>4.2386402596120203E-4</v>
      </c>
      <c r="M283" s="6">
        <v>9.7755241255509796E-4</v>
      </c>
      <c r="N283" s="6">
        <v>1.60010497112435E-3</v>
      </c>
      <c r="O283" s="6">
        <v>2.2549805519908499E-3</v>
      </c>
      <c r="P283" s="6">
        <v>3.6385687546088398E-3</v>
      </c>
      <c r="Q283" s="6">
        <v>6.0846621988344804E-3</v>
      </c>
      <c r="R283" s="6">
        <v>8.4234520370635706E-3</v>
      </c>
      <c r="S283" s="6">
        <f ca="1">PopAgeSexCountry[[#This Row],[2010]]*PopAgeSexCountry[[#This Row],[MDER]]</f>
        <v>0.395999208001584</v>
      </c>
      <c r="T283" s="6">
        <f ca="1">PopAgeSexCountry[[#This Row],[2015]]*PopAgeSexCountry[[#This Row],[MDER]]</f>
        <v>0.74049982993294217</v>
      </c>
      <c r="U283" s="6">
        <f ca="1">PopAgeSexCountry[[#This Row],[2020]]*PopAgeSexCountry[[#This Row],[MDER]]</f>
        <v>0.93250085711464448</v>
      </c>
      <c r="V283" s="6">
        <f ca="1">PopAgeSexCountry[[#This Row],[2025]]*PopAgeSexCountry[[#This Row],[MDER]]</f>
        <v>2.1506153076212153</v>
      </c>
      <c r="W283" s="6">
        <f ca="1">PopAgeSexCountry[[#This Row],[2030]]*PopAgeSexCountry[[#This Row],[MDER]]</f>
        <v>3.52023093647357</v>
      </c>
      <c r="X283" s="6">
        <f ca="1">PopAgeSexCountry[[#This Row],[2035]]*PopAgeSexCountry[[#This Row],[MDER]]</f>
        <v>4.9609572143798699</v>
      </c>
      <c r="Y283" s="6">
        <f ca="1">PopAgeSexCountry[[#This Row],[2040]]*PopAgeSexCountry[[#This Row],[MDER]]</f>
        <v>8.0048512601394481</v>
      </c>
      <c r="Z283" s="6">
        <f ca="1">PopAgeSexCountry[[#This Row],[2045]]*PopAgeSexCountry[[#This Row],[MDER]]</f>
        <v>13.386256837435857</v>
      </c>
      <c r="AA283" s="6">
        <f ca="1">PopAgeSexCountry[[#This Row],[2050]]*PopAgeSexCountry[[#This Row],[MDER]]</f>
        <v>18.531594481539855</v>
      </c>
    </row>
    <row r="284" spans="1:27" x14ac:dyDescent="0.2">
      <c r="A284" s="5" t="s">
        <v>67</v>
      </c>
      <c r="B284" s="5" t="s">
        <v>68</v>
      </c>
      <c r="C284" s="5" t="s">
        <v>118</v>
      </c>
      <c r="D284" s="5" t="str">
        <f>VLOOKUP(PopAgeSexCountry[[#This Row],[REGION]],MapRegion[],2,FALSE)</f>
        <v>AUT</v>
      </c>
      <c r="E284" s="5" t="s">
        <v>95</v>
      </c>
      <c r="F284" s="5" t="str">
        <f>VLOOKUP(PopAgeSexCountry[[#This Row],[VARIABLE]],MapSexAge[],2,FALSE)</f>
        <v>Male</v>
      </c>
      <c r="G284" s="5" t="str">
        <f>VLOOKUP(PopAgeSexCountry[[#This Row],[VARIABLE]],MapSexAge[],3,FALSE)</f>
        <v>15-19</v>
      </c>
      <c r="H284" s="5">
        <f ca="1">SUMIFS(INDIRECT(_xlfn.CONCAT("SSPMDER[",PopAgeSexCountry[[#This Row],[Sex]],"]")),SSPMDER[age],PopAgeSexCountry[[#This Row],[Age]])</f>
        <v>2760</v>
      </c>
      <c r="I284" s="5" t="s">
        <v>71</v>
      </c>
      <c r="J284" s="5">
        <v>0.258108</v>
      </c>
      <c r="K284" s="5">
        <v>0.22674490859655699</v>
      </c>
      <c r="L284" s="5">
        <v>0.21620782618966999</v>
      </c>
      <c r="M284" s="5">
        <v>0.209346594845467</v>
      </c>
      <c r="N284" s="5">
        <v>0.21119243594328399</v>
      </c>
      <c r="O284" s="5">
        <v>0.21149793451391799</v>
      </c>
      <c r="P284" s="5">
        <v>0.208152243472708</v>
      </c>
      <c r="Q284" s="5">
        <v>0.20093568810210599</v>
      </c>
      <c r="R284" s="5">
        <v>0.19350037804452999</v>
      </c>
      <c r="S284" s="6">
        <f ca="1">PopAgeSexCountry[[#This Row],[2010]]*PopAgeSexCountry[[#This Row],[MDER]]</f>
        <v>712.37807999999995</v>
      </c>
      <c r="T284" s="6">
        <f ca="1">PopAgeSexCountry[[#This Row],[2015]]*PopAgeSexCountry[[#This Row],[MDER]]</f>
        <v>625.81594772649726</v>
      </c>
      <c r="U284" s="6">
        <f ca="1">PopAgeSexCountry[[#This Row],[2020]]*PopAgeSexCountry[[#This Row],[MDER]]</f>
        <v>596.73360028348918</v>
      </c>
      <c r="V284" s="6">
        <f ca="1">PopAgeSexCountry[[#This Row],[2025]]*PopAgeSexCountry[[#This Row],[MDER]]</f>
        <v>577.79660177348887</v>
      </c>
      <c r="W284" s="6">
        <f ca="1">PopAgeSexCountry[[#This Row],[2030]]*PopAgeSexCountry[[#This Row],[MDER]]</f>
        <v>582.89112320346385</v>
      </c>
      <c r="X284" s="6">
        <f ca="1">PopAgeSexCountry[[#This Row],[2035]]*PopAgeSexCountry[[#This Row],[MDER]]</f>
        <v>583.73429925841367</v>
      </c>
      <c r="Y284" s="6">
        <f ca="1">PopAgeSexCountry[[#This Row],[2040]]*PopAgeSexCountry[[#This Row],[MDER]]</f>
        <v>574.50019198467407</v>
      </c>
      <c r="Z284" s="6">
        <f ca="1">PopAgeSexCountry[[#This Row],[2045]]*PopAgeSexCountry[[#This Row],[MDER]]</f>
        <v>554.58249916181251</v>
      </c>
      <c r="AA284" s="6">
        <f ca="1">PopAgeSexCountry[[#This Row],[2050]]*PopAgeSexCountry[[#This Row],[MDER]]</f>
        <v>534.06104340290278</v>
      </c>
    </row>
    <row r="285" spans="1:27" x14ac:dyDescent="0.2">
      <c r="A285" s="6" t="s">
        <v>67</v>
      </c>
      <c r="B285" s="6" t="s">
        <v>68</v>
      </c>
      <c r="C285" s="6" t="s">
        <v>118</v>
      </c>
      <c r="D285" s="6" t="str">
        <f>VLOOKUP(PopAgeSexCountry[[#This Row],[REGION]],MapRegion[],2,FALSE)</f>
        <v>AUT</v>
      </c>
      <c r="E285" s="6" t="s">
        <v>96</v>
      </c>
      <c r="F285" s="6" t="str">
        <f>VLOOKUP(PopAgeSexCountry[[#This Row],[VARIABLE]],MapSexAge[],2,FALSE)</f>
        <v>Male</v>
      </c>
      <c r="G285" s="6" t="str">
        <f>VLOOKUP(PopAgeSexCountry[[#This Row],[VARIABLE]],MapSexAge[],3,FALSE)</f>
        <v>20-24</v>
      </c>
      <c r="H285" s="6">
        <f ca="1">SUMIFS(INDIRECT(_xlfn.CONCAT("SSPMDER[",PopAgeSexCountry[[#This Row],[Sex]],"]")),SSPMDER[age],PopAgeSexCountry[[#This Row],[Age]])</f>
        <v>2800</v>
      </c>
      <c r="I285" s="6" t="s">
        <v>71</v>
      </c>
      <c r="J285" s="6">
        <v>0.26571699999999998</v>
      </c>
      <c r="K285" s="6">
        <v>0.25959469766455101</v>
      </c>
      <c r="L285" s="6">
        <v>0.22814756922107701</v>
      </c>
      <c r="M285" s="6">
        <v>0.217796153610259</v>
      </c>
      <c r="N285" s="6">
        <v>0.211154813652286</v>
      </c>
      <c r="O285" s="6">
        <v>0.21306247377798901</v>
      </c>
      <c r="P285" s="6">
        <v>0.213414719878988</v>
      </c>
      <c r="Q285" s="6">
        <v>0.21008672985044599</v>
      </c>
      <c r="R285" s="6">
        <v>0.202885531946495</v>
      </c>
      <c r="S285" s="6">
        <f ca="1">PopAgeSexCountry[[#This Row],[2010]]*PopAgeSexCountry[[#This Row],[MDER]]</f>
        <v>744.00759999999991</v>
      </c>
      <c r="T285" s="6">
        <f ca="1">PopAgeSexCountry[[#This Row],[2015]]*PopAgeSexCountry[[#This Row],[MDER]]</f>
        <v>726.86515346074282</v>
      </c>
      <c r="U285" s="6">
        <f ca="1">PopAgeSexCountry[[#This Row],[2020]]*PopAgeSexCountry[[#This Row],[MDER]]</f>
        <v>638.81319381901562</v>
      </c>
      <c r="V285" s="6">
        <f ca="1">PopAgeSexCountry[[#This Row],[2025]]*PopAgeSexCountry[[#This Row],[MDER]]</f>
        <v>609.82923010872526</v>
      </c>
      <c r="W285" s="6">
        <f ca="1">PopAgeSexCountry[[#This Row],[2030]]*PopAgeSexCountry[[#This Row],[MDER]]</f>
        <v>591.23347822640085</v>
      </c>
      <c r="X285" s="6">
        <f ca="1">PopAgeSexCountry[[#This Row],[2035]]*PopAgeSexCountry[[#This Row],[MDER]]</f>
        <v>596.57492657836917</v>
      </c>
      <c r="Y285" s="6">
        <f ca="1">PopAgeSexCountry[[#This Row],[2040]]*PopAgeSexCountry[[#This Row],[MDER]]</f>
        <v>597.56121566116644</v>
      </c>
      <c r="Z285" s="6">
        <f ca="1">PopAgeSexCountry[[#This Row],[2045]]*PopAgeSexCountry[[#This Row],[MDER]]</f>
        <v>588.24284358124874</v>
      </c>
      <c r="AA285" s="6">
        <f ca="1">PopAgeSexCountry[[#This Row],[2050]]*PopAgeSexCountry[[#This Row],[MDER]]</f>
        <v>568.07948945018597</v>
      </c>
    </row>
    <row r="286" spans="1:27" x14ac:dyDescent="0.2">
      <c r="A286" s="5" t="s">
        <v>67</v>
      </c>
      <c r="B286" s="5" t="s">
        <v>68</v>
      </c>
      <c r="C286" s="5" t="s">
        <v>118</v>
      </c>
      <c r="D286" s="5" t="str">
        <f>VLOOKUP(PopAgeSexCountry[[#This Row],[REGION]],MapRegion[],2,FALSE)</f>
        <v>AUT</v>
      </c>
      <c r="E286" s="5" t="s">
        <v>97</v>
      </c>
      <c r="F286" s="5" t="str">
        <f>VLOOKUP(PopAgeSexCountry[[#This Row],[VARIABLE]],MapSexAge[],2,FALSE)</f>
        <v>Male</v>
      </c>
      <c r="G286" s="5" t="str">
        <f>VLOOKUP(PopAgeSexCountry[[#This Row],[VARIABLE]],MapSexAge[],3,FALSE)</f>
        <v>25-29</v>
      </c>
      <c r="H286" s="5">
        <f ca="1">SUMIFS(INDIRECT(_xlfn.CONCAT("SSPMDER[",PopAgeSexCountry[[#This Row],[Sex]],"]")),SSPMDER[age],PopAgeSexCountry[[#This Row],[Age]])</f>
        <v>2640</v>
      </c>
      <c r="I286" s="5" t="s">
        <v>71</v>
      </c>
      <c r="J286" s="5">
        <v>0.28122800028122802</v>
      </c>
      <c r="K286" s="5">
        <v>0.27892465463003502</v>
      </c>
      <c r="L286" s="5">
        <v>0.27100979166935302</v>
      </c>
      <c r="M286" s="5">
        <v>0.239742597262254</v>
      </c>
      <c r="N286" s="5">
        <v>0.229657176710787</v>
      </c>
      <c r="O286" s="5">
        <v>0.22359961670248299</v>
      </c>
      <c r="P286" s="5">
        <v>0.225572365496164</v>
      </c>
      <c r="Q286" s="5">
        <v>0.22593681306268601</v>
      </c>
      <c r="R286" s="5">
        <v>0.22245196279651699</v>
      </c>
      <c r="S286" s="6">
        <f ca="1">PopAgeSexCountry[[#This Row],[2010]]*PopAgeSexCountry[[#This Row],[MDER]]</f>
        <v>742.44192074244199</v>
      </c>
      <c r="T286" s="6">
        <f ca="1">PopAgeSexCountry[[#This Row],[2015]]*PopAgeSexCountry[[#This Row],[MDER]]</f>
        <v>736.36108822329243</v>
      </c>
      <c r="U286" s="6">
        <f ca="1">PopAgeSexCountry[[#This Row],[2020]]*PopAgeSexCountry[[#This Row],[MDER]]</f>
        <v>715.46585000709194</v>
      </c>
      <c r="V286" s="6">
        <f ca="1">PopAgeSexCountry[[#This Row],[2025]]*PopAgeSexCountry[[#This Row],[MDER]]</f>
        <v>632.92045677235058</v>
      </c>
      <c r="W286" s="6">
        <f ca="1">PopAgeSexCountry[[#This Row],[2030]]*PopAgeSexCountry[[#This Row],[MDER]]</f>
        <v>606.29494651647769</v>
      </c>
      <c r="X286" s="6">
        <f ca="1">PopAgeSexCountry[[#This Row],[2035]]*PopAgeSexCountry[[#This Row],[MDER]]</f>
        <v>590.30298809455508</v>
      </c>
      <c r="Y286" s="6">
        <f ca="1">PopAgeSexCountry[[#This Row],[2040]]*PopAgeSexCountry[[#This Row],[MDER]]</f>
        <v>595.51104490987291</v>
      </c>
      <c r="Z286" s="6">
        <f ca="1">PopAgeSexCountry[[#This Row],[2045]]*PopAgeSexCountry[[#This Row],[MDER]]</f>
        <v>596.47318648549106</v>
      </c>
      <c r="AA286" s="6">
        <f ca="1">PopAgeSexCountry[[#This Row],[2050]]*PopAgeSexCountry[[#This Row],[MDER]]</f>
        <v>587.27318178280484</v>
      </c>
    </row>
    <row r="287" spans="1:27" x14ac:dyDescent="0.2">
      <c r="A287" s="6" t="s">
        <v>67</v>
      </c>
      <c r="B287" s="6" t="s">
        <v>68</v>
      </c>
      <c r="C287" s="6" t="s">
        <v>118</v>
      </c>
      <c r="D287" s="6" t="str">
        <f>VLOOKUP(PopAgeSexCountry[[#This Row],[REGION]],MapRegion[],2,FALSE)</f>
        <v>AUT</v>
      </c>
      <c r="E287" s="6" t="s">
        <v>98</v>
      </c>
      <c r="F287" s="6" t="str">
        <f>VLOOKUP(PopAgeSexCountry[[#This Row],[VARIABLE]],MapSexAge[],2,FALSE)</f>
        <v>Male</v>
      </c>
      <c r="G287" s="6" t="str">
        <f>VLOOKUP(PopAgeSexCountry[[#This Row],[VARIABLE]],MapSexAge[],3,FALSE)</f>
        <v>30-34</v>
      </c>
      <c r="H287" s="6">
        <f ca="1">SUMIFS(INDIRECT(_xlfn.CONCAT("SSPMDER[",PopAgeSexCountry[[#This Row],[Sex]],"]")),SSPMDER[age],PopAgeSexCountry[[#This Row],[Age]])</f>
        <v>2600</v>
      </c>
      <c r="I287" s="6" t="s">
        <v>71</v>
      </c>
      <c r="J287" s="6">
        <v>0.26720899999999997</v>
      </c>
      <c r="K287" s="6">
        <v>0.29544013091002302</v>
      </c>
      <c r="L287" s="6">
        <v>0.29184613953480898</v>
      </c>
      <c r="M287" s="6">
        <v>0.28429445301169698</v>
      </c>
      <c r="N287" s="6">
        <v>0.25404629578830401</v>
      </c>
      <c r="O287" s="6">
        <v>0.24472200076032399</v>
      </c>
      <c r="P287" s="6">
        <v>0.239884757687264</v>
      </c>
      <c r="Q287" s="6">
        <v>0.24182331427739301</v>
      </c>
      <c r="R287" s="6">
        <v>0.24221199677390301</v>
      </c>
      <c r="S287" s="6">
        <f ca="1">PopAgeSexCountry[[#This Row],[2010]]*PopAgeSexCountry[[#This Row],[MDER]]</f>
        <v>694.74339999999995</v>
      </c>
      <c r="T287" s="6">
        <f ca="1">PopAgeSexCountry[[#This Row],[2015]]*PopAgeSexCountry[[#This Row],[MDER]]</f>
        <v>768.14434036605985</v>
      </c>
      <c r="U287" s="6">
        <f ca="1">PopAgeSexCountry[[#This Row],[2020]]*PopAgeSexCountry[[#This Row],[MDER]]</f>
        <v>758.7999627905034</v>
      </c>
      <c r="V287" s="6">
        <f ca="1">PopAgeSexCountry[[#This Row],[2025]]*PopAgeSexCountry[[#This Row],[MDER]]</f>
        <v>739.16557783041219</v>
      </c>
      <c r="W287" s="6">
        <f ca="1">PopAgeSexCountry[[#This Row],[2030]]*PopAgeSexCountry[[#This Row],[MDER]]</f>
        <v>660.52036904959039</v>
      </c>
      <c r="X287" s="6">
        <f ca="1">PopAgeSexCountry[[#This Row],[2035]]*PopAgeSexCountry[[#This Row],[MDER]]</f>
        <v>636.27720197684243</v>
      </c>
      <c r="Y287" s="6">
        <f ca="1">PopAgeSexCountry[[#This Row],[2040]]*PopAgeSexCountry[[#This Row],[MDER]]</f>
        <v>623.70036998688636</v>
      </c>
      <c r="Z287" s="6">
        <f ca="1">PopAgeSexCountry[[#This Row],[2045]]*PopAgeSexCountry[[#This Row],[MDER]]</f>
        <v>628.74061712122182</v>
      </c>
      <c r="AA287" s="6">
        <f ca="1">PopAgeSexCountry[[#This Row],[2050]]*PopAgeSexCountry[[#This Row],[MDER]]</f>
        <v>629.75119161214786</v>
      </c>
    </row>
    <row r="288" spans="1:27" x14ac:dyDescent="0.2">
      <c r="A288" s="5" t="s">
        <v>67</v>
      </c>
      <c r="B288" s="5" t="s">
        <v>68</v>
      </c>
      <c r="C288" s="5" t="s">
        <v>118</v>
      </c>
      <c r="D288" s="5" t="str">
        <f>VLOOKUP(PopAgeSexCountry[[#This Row],[REGION]],MapRegion[],2,FALSE)</f>
        <v>AUT</v>
      </c>
      <c r="E288" s="5" t="s">
        <v>99</v>
      </c>
      <c r="F288" s="5" t="str">
        <f>VLOOKUP(PopAgeSexCountry[[#This Row],[VARIABLE]],MapSexAge[],2,FALSE)</f>
        <v>Male</v>
      </c>
      <c r="G288" s="5" t="str">
        <f>VLOOKUP(PopAgeSexCountry[[#This Row],[VARIABLE]],MapSexAge[],3,FALSE)</f>
        <v>35-39</v>
      </c>
      <c r="H288" s="5">
        <f ca="1">SUMIFS(INDIRECT(_xlfn.CONCAT("SSPMDER[",PopAgeSexCountry[[#This Row],[Sex]],"]")),SSPMDER[age],PopAgeSexCountry[[#This Row],[Age]])</f>
        <v>2600</v>
      </c>
      <c r="I288" s="5" t="s">
        <v>71</v>
      </c>
      <c r="J288" s="5">
        <v>0.297983</v>
      </c>
      <c r="K288" s="5">
        <v>0.277508078287521</v>
      </c>
      <c r="L288" s="5">
        <v>0.30464114912865697</v>
      </c>
      <c r="M288" s="5">
        <v>0.30247097328303701</v>
      </c>
      <c r="N288" s="5">
        <v>0.29524804760385698</v>
      </c>
      <c r="O288" s="5">
        <v>0.26581147945396499</v>
      </c>
      <c r="P288" s="5">
        <v>0.25713401547942899</v>
      </c>
      <c r="Q288" s="5">
        <v>0.25326829757324698</v>
      </c>
      <c r="R288" s="5">
        <v>0.25519481775590402</v>
      </c>
      <c r="S288" s="6">
        <f ca="1">PopAgeSexCountry[[#This Row],[2010]]*PopAgeSexCountry[[#This Row],[MDER]]</f>
        <v>774.75580000000002</v>
      </c>
      <c r="T288" s="6">
        <f ca="1">PopAgeSexCountry[[#This Row],[2015]]*PopAgeSexCountry[[#This Row],[MDER]]</f>
        <v>721.52100354755464</v>
      </c>
      <c r="U288" s="6">
        <f ca="1">PopAgeSexCountry[[#This Row],[2020]]*PopAgeSexCountry[[#This Row],[MDER]]</f>
        <v>792.06698773450819</v>
      </c>
      <c r="V288" s="6">
        <f ca="1">PopAgeSexCountry[[#This Row],[2025]]*PopAgeSexCountry[[#This Row],[MDER]]</f>
        <v>786.42453053589622</v>
      </c>
      <c r="W288" s="6">
        <f ca="1">PopAgeSexCountry[[#This Row],[2030]]*PopAgeSexCountry[[#This Row],[MDER]]</f>
        <v>767.64492377002819</v>
      </c>
      <c r="X288" s="6">
        <f ca="1">PopAgeSexCountry[[#This Row],[2035]]*PopAgeSexCountry[[#This Row],[MDER]]</f>
        <v>691.10984658030895</v>
      </c>
      <c r="Y288" s="6">
        <f ca="1">PopAgeSexCountry[[#This Row],[2040]]*PopAgeSexCountry[[#This Row],[MDER]]</f>
        <v>668.54844024651538</v>
      </c>
      <c r="Z288" s="6">
        <f ca="1">PopAgeSexCountry[[#This Row],[2045]]*PopAgeSexCountry[[#This Row],[MDER]]</f>
        <v>658.4975736904421</v>
      </c>
      <c r="AA288" s="6">
        <f ca="1">PopAgeSexCountry[[#This Row],[2050]]*PopAgeSexCountry[[#This Row],[MDER]]</f>
        <v>663.50652616535046</v>
      </c>
    </row>
    <row r="289" spans="1:27" x14ac:dyDescent="0.2">
      <c r="A289" s="6" t="s">
        <v>67</v>
      </c>
      <c r="B289" s="6" t="s">
        <v>68</v>
      </c>
      <c r="C289" s="6" t="s">
        <v>118</v>
      </c>
      <c r="D289" s="6" t="str">
        <f>VLOOKUP(PopAgeSexCountry[[#This Row],[REGION]],MapRegion[],2,FALSE)</f>
        <v>AUT</v>
      </c>
      <c r="E289" s="6" t="s">
        <v>100</v>
      </c>
      <c r="F289" s="6" t="str">
        <f>VLOOKUP(PopAgeSexCountry[[#This Row],[VARIABLE]],MapSexAge[],2,FALSE)</f>
        <v>Male</v>
      </c>
      <c r="G289" s="6" t="str">
        <f>VLOOKUP(PopAgeSexCountry[[#This Row],[VARIABLE]],MapSexAge[],3,FALSE)</f>
        <v>40-44</v>
      </c>
      <c r="H289" s="6">
        <f ca="1">SUMIFS(INDIRECT(_xlfn.CONCAT("SSPMDER[",PopAgeSexCountry[[#This Row],[Sex]],"]")),SSPMDER[age],PopAgeSexCountry[[#This Row],[Age]])</f>
        <v>2600</v>
      </c>
      <c r="I289" s="6" t="s">
        <v>71</v>
      </c>
      <c r="J289" s="6">
        <v>0.35343299964656699</v>
      </c>
      <c r="K289" s="6">
        <v>0.30383239052607802</v>
      </c>
      <c r="L289" s="6">
        <v>0.28345090713992999</v>
      </c>
      <c r="M289" s="6">
        <v>0.31131396887481999</v>
      </c>
      <c r="N289" s="6">
        <v>0.31015625868616298</v>
      </c>
      <c r="O289" s="6">
        <v>0.30323837821229099</v>
      </c>
      <c r="P289" s="6">
        <v>0.27430279346651298</v>
      </c>
      <c r="Q289" s="6">
        <v>0.266065638245509</v>
      </c>
      <c r="R289" s="6">
        <v>0.26284329792066602</v>
      </c>
      <c r="S289" s="6">
        <f ca="1">PopAgeSexCountry[[#This Row],[2010]]*PopAgeSexCountry[[#This Row],[MDER]]</f>
        <v>918.92579908107416</v>
      </c>
      <c r="T289" s="6">
        <f ca="1">PopAgeSexCountry[[#This Row],[2015]]*PopAgeSexCountry[[#This Row],[MDER]]</f>
        <v>789.96421536780281</v>
      </c>
      <c r="U289" s="6">
        <f ca="1">PopAgeSexCountry[[#This Row],[2020]]*PopAgeSexCountry[[#This Row],[MDER]]</f>
        <v>736.97235856381792</v>
      </c>
      <c r="V289" s="6">
        <f ca="1">PopAgeSexCountry[[#This Row],[2025]]*PopAgeSexCountry[[#This Row],[MDER]]</f>
        <v>809.416319074532</v>
      </c>
      <c r="W289" s="6">
        <f ca="1">PopAgeSexCountry[[#This Row],[2030]]*PopAgeSexCountry[[#This Row],[MDER]]</f>
        <v>806.40627258402378</v>
      </c>
      <c r="X289" s="6">
        <f ca="1">PopAgeSexCountry[[#This Row],[2035]]*PopAgeSexCountry[[#This Row],[MDER]]</f>
        <v>788.41978335195654</v>
      </c>
      <c r="Y289" s="6">
        <f ca="1">PopAgeSexCountry[[#This Row],[2040]]*PopAgeSexCountry[[#This Row],[MDER]]</f>
        <v>713.18726301293373</v>
      </c>
      <c r="Z289" s="6">
        <f ca="1">PopAgeSexCountry[[#This Row],[2045]]*PopAgeSexCountry[[#This Row],[MDER]]</f>
        <v>691.77065943832338</v>
      </c>
      <c r="AA289" s="6">
        <f ca="1">PopAgeSexCountry[[#This Row],[2050]]*PopAgeSexCountry[[#This Row],[MDER]]</f>
        <v>683.39257459373164</v>
      </c>
    </row>
    <row r="290" spans="1:27" x14ac:dyDescent="0.2">
      <c r="A290" s="5" t="s">
        <v>67</v>
      </c>
      <c r="B290" s="5" t="s">
        <v>68</v>
      </c>
      <c r="C290" s="5" t="s">
        <v>118</v>
      </c>
      <c r="D290" s="5" t="str">
        <f>VLOOKUP(PopAgeSexCountry[[#This Row],[REGION]],MapRegion[],2,FALSE)</f>
        <v>AUT</v>
      </c>
      <c r="E290" s="5" t="s">
        <v>101</v>
      </c>
      <c r="F290" s="5" t="str">
        <f>VLOOKUP(PopAgeSexCountry[[#This Row],[VARIABLE]],MapSexAge[],2,FALSE)</f>
        <v>Male</v>
      </c>
      <c r="G290" s="5" t="str">
        <f>VLOOKUP(PopAgeSexCountry[[#This Row],[VARIABLE]],MapSexAge[],3,FALSE)</f>
        <v>45-49</v>
      </c>
      <c r="H290" s="5">
        <f ca="1">SUMIFS(INDIRECT(_xlfn.CONCAT("SSPMDER[",PopAgeSexCountry[[#This Row],[Sex]],"]")),SSPMDER[age],PopAgeSexCountry[[#This Row],[Age]])</f>
        <v>2440</v>
      </c>
      <c r="I290" s="5" t="s">
        <v>71</v>
      </c>
      <c r="J290" s="5">
        <v>0.35614600000000002</v>
      </c>
      <c r="K290" s="5">
        <v>0.35414996692151801</v>
      </c>
      <c r="L290" s="5">
        <v>0.30563453848134198</v>
      </c>
      <c r="M290" s="5">
        <v>0.28621809377447299</v>
      </c>
      <c r="N290" s="5">
        <v>0.31460614570786299</v>
      </c>
      <c r="O290" s="5">
        <v>0.314223930295155</v>
      </c>
      <c r="P290" s="5">
        <v>0.30765525562193002</v>
      </c>
      <c r="Q290" s="5">
        <v>0.27918425494383797</v>
      </c>
      <c r="R290" s="5">
        <v>0.27130685607864002</v>
      </c>
      <c r="S290" s="6">
        <f ca="1">PopAgeSexCountry[[#This Row],[2010]]*PopAgeSexCountry[[#This Row],[MDER]]</f>
        <v>868.99624000000006</v>
      </c>
      <c r="T290" s="6">
        <f ca="1">PopAgeSexCountry[[#This Row],[2015]]*PopAgeSexCountry[[#This Row],[MDER]]</f>
        <v>864.12591928850395</v>
      </c>
      <c r="U290" s="6">
        <f ca="1">PopAgeSexCountry[[#This Row],[2020]]*PopAgeSexCountry[[#This Row],[MDER]]</f>
        <v>745.74827389447444</v>
      </c>
      <c r="V290" s="6">
        <f ca="1">PopAgeSexCountry[[#This Row],[2025]]*PopAgeSexCountry[[#This Row],[MDER]]</f>
        <v>698.37214880971408</v>
      </c>
      <c r="W290" s="6">
        <f ca="1">PopAgeSexCountry[[#This Row],[2030]]*PopAgeSexCountry[[#This Row],[MDER]]</f>
        <v>767.63899552718567</v>
      </c>
      <c r="X290" s="6">
        <f ca="1">PopAgeSexCountry[[#This Row],[2035]]*PopAgeSexCountry[[#This Row],[MDER]]</f>
        <v>766.70638992017814</v>
      </c>
      <c r="Y290" s="6">
        <f ca="1">PopAgeSexCountry[[#This Row],[2040]]*PopAgeSexCountry[[#This Row],[MDER]]</f>
        <v>750.6788237175092</v>
      </c>
      <c r="Z290" s="6">
        <f ca="1">PopAgeSexCountry[[#This Row],[2045]]*PopAgeSexCountry[[#This Row],[MDER]]</f>
        <v>681.20958206296461</v>
      </c>
      <c r="AA290" s="6">
        <f ca="1">PopAgeSexCountry[[#This Row],[2050]]*PopAgeSexCountry[[#This Row],[MDER]]</f>
        <v>661.98872883188164</v>
      </c>
    </row>
    <row r="291" spans="1:27" x14ac:dyDescent="0.2">
      <c r="A291" s="6" t="s">
        <v>67</v>
      </c>
      <c r="B291" s="6" t="s">
        <v>68</v>
      </c>
      <c r="C291" s="6" t="s">
        <v>118</v>
      </c>
      <c r="D291" s="6" t="str">
        <f>VLOOKUP(PopAgeSexCountry[[#This Row],[REGION]],MapRegion[],2,FALSE)</f>
        <v>AUT</v>
      </c>
      <c r="E291" s="6" t="s">
        <v>102</v>
      </c>
      <c r="F291" s="6" t="str">
        <f>VLOOKUP(PopAgeSexCountry[[#This Row],[VARIABLE]],MapSexAge[],2,FALSE)</f>
        <v>Male</v>
      </c>
      <c r="G291" s="6" t="str">
        <f>VLOOKUP(PopAgeSexCountry[[#This Row],[VARIABLE]],MapSexAge[],3,FALSE)</f>
        <v>5-9</v>
      </c>
      <c r="H291" s="6">
        <f ca="1">SUMIFS(INDIRECT(_xlfn.CONCAT("SSPMDER[",PopAgeSexCountry[[#This Row],[Sex]],"]")),SSPMDER[age],PopAgeSexCountry[[#This Row],[Age]])</f>
        <v>1600</v>
      </c>
      <c r="I291" s="6" t="s">
        <v>71</v>
      </c>
      <c r="J291" s="6">
        <v>0.211147</v>
      </c>
      <c r="K291" s="6">
        <v>0.204297997711792</v>
      </c>
      <c r="L291" s="6">
        <v>0.20614820736474401</v>
      </c>
      <c r="M291" s="6">
        <v>0.20646492106157899</v>
      </c>
      <c r="N291" s="6">
        <v>0.20319403409693801</v>
      </c>
      <c r="O291" s="6">
        <v>0.19601366451732599</v>
      </c>
      <c r="P291" s="6">
        <v>0.18852836746240201</v>
      </c>
      <c r="Q291" s="6">
        <v>0.18629597102544501</v>
      </c>
      <c r="R291" s="6">
        <v>0.18760925055813399</v>
      </c>
      <c r="S291" s="6">
        <f ca="1">PopAgeSexCountry[[#This Row],[2010]]*PopAgeSexCountry[[#This Row],[MDER]]</f>
        <v>337.83519999999999</v>
      </c>
      <c r="T291" s="6">
        <f ca="1">PopAgeSexCountry[[#This Row],[2015]]*PopAgeSexCountry[[#This Row],[MDER]]</f>
        <v>326.87679633886717</v>
      </c>
      <c r="U291" s="6">
        <f ca="1">PopAgeSexCountry[[#This Row],[2020]]*PopAgeSexCountry[[#This Row],[MDER]]</f>
        <v>329.83713178359039</v>
      </c>
      <c r="V291" s="6">
        <f ca="1">PopAgeSexCountry[[#This Row],[2025]]*PopAgeSexCountry[[#This Row],[MDER]]</f>
        <v>330.34387369852641</v>
      </c>
      <c r="W291" s="6">
        <f ca="1">PopAgeSexCountry[[#This Row],[2030]]*PopAgeSexCountry[[#This Row],[MDER]]</f>
        <v>325.11045455510083</v>
      </c>
      <c r="X291" s="6">
        <f ca="1">PopAgeSexCountry[[#This Row],[2035]]*PopAgeSexCountry[[#This Row],[MDER]]</f>
        <v>313.62186322772158</v>
      </c>
      <c r="Y291" s="6">
        <f ca="1">PopAgeSexCountry[[#This Row],[2040]]*PopAgeSexCountry[[#This Row],[MDER]]</f>
        <v>301.6453879398432</v>
      </c>
      <c r="Z291" s="6">
        <f ca="1">PopAgeSexCountry[[#This Row],[2045]]*PopAgeSexCountry[[#This Row],[MDER]]</f>
        <v>298.07355364071202</v>
      </c>
      <c r="AA291" s="6">
        <f ca="1">PopAgeSexCountry[[#This Row],[2050]]*PopAgeSexCountry[[#This Row],[MDER]]</f>
        <v>300.17480089301438</v>
      </c>
    </row>
    <row r="292" spans="1:27" x14ac:dyDescent="0.2">
      <c r="A292" s="5" t="s">
        <v>67</v>
      </c>
      <c r="B292" s="5" t="s">
        <v>68</v>
      </c>
      <c r="C292" s="5" t="s">
        <v>118</v>
      </c>
      <c r="D292" s="5" t="str">
        <f>VLOOKUP(PopAgeSexCountry[[#This Row],[REGION]],MapRegion[],2,FALSE)</f>
        <v>AUT</v>
      </c>
      <c r="E292" s="5" t="s">
        <v>103</v>
      </c>
      <c r="F292" s="5" t="str">
        <f>VLOOKUP(PopAgeSexCountry[[#This Row],[VARIABLE]],MapSexAge[],2,FALSE)</f>
        <v>Male</v>
      </c>
      <c r="G292" s="5" t="str">
        <f>VLOOKUP(PopAgeSexCountry[[#This Row],[VARIABLE]],MapSexAge[],3,FALSE)</f>
        <v>50-54</v>
      </c>
      <c r="H292" s="5">
        <f ca="1">SUMIFS(INDIRECT(_xlfn.CONCAT("SSPMDER[",PopAgeSexCountry[[#This Row],[Sex]],"]")),SSPMDER[age],PopAgeSexCountry[[#This Row],[Age]])</f>
        <v>2400</v>
      </c>
      <c r="I292" s="5" t="s">
        <v>71</v>
      </c>
      <c r="J292" s="5">
        <v>0.30069200000000001</v>
      </c>
      <c r="K292" s="5">
        <v>0.35285809722447498</v>
      </c>
      <c r="L292" s="5">
        <v>0.35152493411643698</v>
      </c>
      <c r="M292" s="5">
        <v>0.304854512443267</v>
      </c>
      <c r="N292" s="5">
        <v>0.28643276850911198</v>
      </c>
      <c r="O292" s="5">
        <v>0.31526146730601301</v>
      </c>
      <c r="P292" s="5">
        <v>0.31558492706680502</v>
      </c>
      <c r="Q292" s="5">
        <v>0.30944887310608599</v>
      </c>
      <c r="R292" s="5">
        <v>0.281527957602557</v>
      </c>
      <c r="S292" s="6">
        <f ca="1">PopAgeSexCountry[[#This Row],[2010]]*PopAgeSexCountry[[#This Row],[MDER]]</f>
        <v>721.66079999999999</v>
      </c>
      <c r="T292" s="6">
        <f ca="1">PopAgeSexCountry[[#This Row],[2015]]*PopAgeSexCountry[[#This Row],[MDER]]</f>
        <v>846.8594333387399</v>
      </c>
      <c r="U292" s="6">
        <f ca="1">PopAgeSexCountry[[#This Row],[2020]]*PopAgeSexCountry[[#This Row],[MDER]]</f>
        <v>843.65984187944878</v>
      </c>
      <c r="V292" s="6">
        <f ca="1">PopAgeSexCountry[[#This Row],[2025]]*PopAgeSexCountry[[#This Row],[MDER]]</f>
        <v>731.65082986384084</v>
      </c>
      <c r="W292" s="6">
        <f ca="1">PopAgeSexCountry[[#This Row],[2030]]*PopAgeSexCountry[[#This Row],[MDER]]</f>
        <v>687.43864442186873</v>
      </c>
      <c r="X292" s="6">
        <f ca="1">PopAgeSexCountry[[#This Row],[2035]]*PopAgeSexCountry[[#This Row],[MDER]]</f>
        <v>756.62752153443125</v>
      </c>
      <c r="Y292" s="6">
        <f ca="1">PopAgeSexCountry[[#This Row],[2040]]*PopAgeSexCountry[[#This Row],[MDER]]</f>
        <v>757.40382496033203</v>
      </c>
      <c r="Z292" s="6">
        <f ca="1">PopAgeSexCountry[[#This Row],[2045]]*PopAgeSexCountry[[#This Row],[MDER]]</f>
        <v>742.67729545460634</v>
      </c>
      <c r="AA292" s="6">
        <f ca="1">PopAgeSexCountry[[#This Row],[2050]]*PopAgeSexCountry[[#This Row],[MDER]]</f>
        <v>675.66709824613679</v>
      </c>
    </row>
    <row r="293" spans="1:27" x14ac:dyDescent="0.2">
      <c r="A293" s="6" t="s">
        <v>67</v>
      </c>
      <c r="B293" s="6" t="s">
        <v>68</v>
      </c>
      <c r="C293" s="6" t="s">
        <v>118</v>
      </c>
      <c r="D293" s="6" t="str">
        <f>VLOOKUP(PopAgeSexCountry[[#This Row],[REGION]],MapRegion[],2,FALSE)</f>
        <v>AUT</v>
      </c>
      <c r="E293" s="6" t="s">
        <v>104</v>
      </c>
      <c r="F293" s="6" t="str">
        <f>VLOOKUP(PopAgeSexCountry[[#This Row],[VARIABLE]],MapSexAge[],2,FALSE)</f>
        <v>Male</v>
      </c>
      <c r="G293" s="6" t="str">
        <f>VLOOKUP(PopAgeSexCountry[[#This Row],[VARIABLE]],MapSexAge[],3,FALSE)</f>
        <v>55-59</v>
      </c>
      <c r="H293" s="6">
        <f ca="1">SUMIFS(INDIRECT(_xlfn.CONCAT("SSPMDER[",PopAgeSexCountry[[#This Row],[Sex]],"]")),SSPMDER[age],PopAgeSexCountry[[#This Row],[Age]])</f>
        <v>2400</v>
      </c>
      <c r="I293" s="6" t="s">
        <v>71</v>
      </c>
      <c r="J293" s="6">
        <v>0.24363599999999999</v>
      </c>
      <c r="K293" s="6">
        <v>0.29462746439423998</v>
      </c>
      <c r="L293" s="6">
        <v>0.346599838255779</v>
      </c>
      <c r="M293" s="6">
        <v>0.346571616358402</v>
      </c>
      <c r="N293" s="6">
        <v>0.301935095935495</v>
      </c>
      <c r="O293" s="6">
        <v>0.28465558376851602</v>
      </c>
      <c r="P293" s="6">
        <v>0.31390903761672301</v>
      </c>
      <c r="Q293" s="6">
        <v>0.314955580291852</v>
      </c>
      <c r="R293" s="6">
        <v>0.30937265189473401</v>
      </c>
      <c r="S293" s="6">
        <f ca="1">PopAgeSexCountry[[#This Row],[2010]]*PopAgeSexCountry[[#This Row],[MDER]]</f>
        <v>584.72640000000001</v>
      </c>
      <c r="T293" s="6">
        <f ca="1">PopAgeSexCountry[[#This Row],[2015]]*PopAgeSexCountry[[#This Row],[MDER]]</f>
        <v>707.105914546176</v>
      </c>
      <c r="U293" s="6">
        <f ca="1">PopAgeSexCountry[[#This Row],[2020]]*PopAgeSexCountry[[#This Row],[MDER]]</f>
        <v>831.83961181386962</v>
      </c>
      <c r="V293" s="6">
        <f ca="1">PopAgeSexCountry[[#This Row],[2025]]*PopAgeSexCountry[[#This Row],[MDER]]</f>
        <v>831.77187926016484</v>
      </c>
      <c r="W293" s="6">
        <f ca="1">PopAgeSexCountry[[#This Row],[2030]]*PopAgeSexCountry[[#This Row],[MDER]]</f>
        <v>724.64423024518806</v>
      </c>
      <c r="X293" s="6">
        <f ca="1">PopAgeSexCountry[[#This Row],[2035]]*PopAgeSexCountry[[#This Row],[MDER]]</f>
        <v>683.17340104443849</v>
      </c>
      <c r="Y293" s="6">
        <f ca="1">PopAgeSexCountry[[#This Row],[2040]]*PopAgeSexCountry[[#This Row],[MDER]]</f>
        <v>753.38169028013522</v>
      </c>
      <c r="Z293" s="6">
        <f ca="1">PopAgeSexCountry[[#This Row],[2045]]*PopAgeSexCountry[[#This Row],[MDER]]</f>
        <v>755.89339270044479</v>
      </c>
      <c r="AA293" s="6">
        <f ca="1">PopAgeSexCountry[[#This Row],[2050]]*PopAgeSexCountry[[#This Row],[MDER]]</f>
        <v>742.49436454736167</v>
      </c>
    </row>
    <row r="294" spans="1:27" x14ac:dyDescent="0.2">
      <c r="A294" s="5" t="s">
        <v>67</v>
      </c>
      <c r="B294" s="5" t="s">
        <v>68</v>
      </c>
      <c r="C294" s="5" t="s">
        <v>118</v>
      </c>
      <c r="D294" s="5" t="str">
        <f>VLOOKUP(PopAgeSexCountry[[#This Row],[REGION]],MapRegion[],2,FALSE)</f>
        <v>AUT</v>
      </c>
      <c r="E294" s="5" t="s">
        <v>105</v>
      </c>
      <c r="F294" s="5" t="str">
        <f>VLOOKUP(PopAgeSexCountry[[#This Row],[VARIABLE]],MapSexAge[],2,FALSE)</f>
        <v>Male</v>
      </c>
      <c r="G294" s="5" t="str">
        <f>VLOOKUP(PopAgeSexCountry[[#This Row],[VARIABLE]],MapSexAge[],3,FALSE)</f>
        <v>60-64</v>
      </c>
      <c r="H294" s="5">
        <f ca="1">SUMIFS(INDIRECT(_xlfn.CONCAT("SSPMDER[",PopAgeSexCountry[[#This Row],[Sex]],"]")),SSPMDER[age],PopAgeSexCountry[[#This Row],[Age]])</f>
        <v>2400</v>
      </c>
      <c r="I294" s="5" t="s">
        <v>71</v>
      </c>
      <c r="J294" s="5">
        <v>0.22431699999999999</v>
      </c>
      <c r="K294" s="5">
        <v>0.23549807574394099</v>
      </c>
      <c r="L294" s="5">
        <v>0.28613761632436302</v>
      </c>
      <c r="M294" s="5">
        <v>0.33810841071175801</v>
      </c>
      <c r="N294" s="5">
        <v>0.33953489636688899</v>
      </c>
      <c r="O294" s="5">
        <v>0.29721417932063898</v>
      </c>
      <c r="P294" s="5">
        <v>0.28126473390525802</v>
      </c>
      <c r="Q294" s="5">
        <v>0.31096248243194802</v>
      </c>
      <c r="R294" s="5">
        <v>0.31279146674681002</v>
      </c>
      <c r="S294" s="6">
        <f ca="1">PopAgeSexCountry[[#This Row],[2010]]*PopAgeSexCountry[[#This Row],[MDER]]</f>
        <v>538.36079999999993</v>
      </c>
      <c r="T294" s="6">
        <f ca="1">PopAgeSexCountry[[#This Row],[2015]]*PopAgeSexCountry[[#This Row],[MDER]]</f>
        <v>565.19538178545838</v>
      </c>
      <c r="U294" s="6">
        <f ca="1">PopAgeSexCountry[[#This Row],[2020]]*PopAgeSexCountry[[#This Row],[MDER]]</f>
        <v>686.73027917847128</v>
      </c>
      <c r="V294" s="6">
        <f ca="1">PopAgeSexCountry[[#This Row],[2025]]*PopAgeSexCountry[[#This Row],[MDER]]</f>
        <v>811.46018570821923</v>
      </c>
      <c r="W294" s="6">
        <f ca="1">PopAgeSexCountry[[#This Row],[2030]]*PopAgeSexCountry[[#This Row],[MDER]]</f>
        <v>814.8837512805336</v>
      </c>
      <c r="X294" s="6">
        <f ca="1">PopAgeSexCountry[[#This Row],[2035]]*PopAgeSexCountry[[#This Row],[MDER]]</f>
        <v>713.31403036953361</v>
      </c>
      <c r="Y294" s="6">
        <f ca="1">PopAgeSexCountry[[#This Row],[2040]]*PopAgeSexCountry[[#This Row],[MDER]]</f>
        <v>675.03536137261926</v>
      </c>
      <c r="Z294" s="6">
        <f ca="1">PopAgeSexCountry[[#This Row],[2045]]*PopAgeSexCountry[[#This Row],[MDER]]</f>
        <v>746.30995783667527</v>
      </c>
      <c r="AA294" s="6">
        <f ca="1">PopAgeSexCountry[[#This Row],[2050]]*PopAgeSexCountry[[#This Row],[MDER]]</f>
        <v>750.69952019234404</v>
      </c>
    </row>
    <row r="295" spans="1:27" x14ac:dyDescent="0.2">
      <c r="A295" s="6" t="s">
        <v>67</v>
      </c>
      <c r="B295" s="6" t="s">
        <v>68</v>
      </c>
      <c r="C295" s="6" t="s">
        <v>118</v>
      </c>
      <c r="D295" s="6" t="str">
        <f>VLOOKUP(PopAgeSexCountry[[#This Row],[REGION]],MapRegion[],2,FALSE)</f>
        <v>AUT</v>
      </c>
      <c r="E295" s="6" t="s">
        <v>106</v>
      </c>
      <c r="F295" s="6" t="str">
        <f>VLOOKUP(PopAgeSexCountry[[#This Row],[VARIABLE]],MapSexAge[],2,FALSE)</f>
        <v>Male</v>
      </c>
      <c r="G295" s="6" t="str">
        <f>VLOOKUP(PopAgeSexCountry[[#This Row],[VARIABLE]],MapSexAge[],3,FALSE)</f>
        <v>65-69</v>
      </c>
      <c r="H295" s="6">
        <f ca="1">SUMIFS(INDIRECT(_xlfn.CONCAT("SSPMDER[",PopAgeSexCountry[[#This Row],[Sex]],"]")),SSPMDER[age],PopAgeSexCountry[[#This Row],[Age]])</f>
        <v>2240</v>
      </c>
      <c r="I295" s="6" t="s">
        <v>71</v>
      </c>
      <c r="J295" s="6">
        <v>0.211069000211069</v>
      </c>
      <c r="K295" s="6">
        <v>0.21174160432121</v>
      </c>
      <c r="L295" s="6">
        <v>0.224183641550114</v>
      </c>
      <c r="M295" s="6">
        <v>0.27431846054037301</v>
      </c>
      <c r="N295" s="6">
        <v>0.32602456236868199</v>
      </c>
      <c r="O295" s="6">
        <v>0.32917280833456303</v>
      </c>
      <c r="P295" s="6">
        <v>0.28979819998957801</v>
      </c>
      <c r="Q295" s="6">
        <v>0.27550508545781099</v>
      </c>
      <c r="R295" s="6">
        <v>0.305676635632883</v>
      </c>
      <c r="S295" s="6">
        <f ca="1">PopAgeSexCountry[[#This Row],[2010]]*PopAgeSexCountry[[#This Row],[MDER]]</f>
        <v>472.79456047279456</v>
      </c>
      <c r="T295" s="6">
        <f ca="1">PopAgeSexCountry[[#This Row],[2015]]*PopAgeSexCountry[[#This Row],[MDER]]</f>
        <v>474.30119367951039</v>
      </c>
      <c r="U295" s="6">
        <f ca="1">PopAgeSexCountry[[#This Row],[2020]]*PopAgeSexCountry[[#This Row],[MDER]]</f>
        <v>502.17135707225538</v>
      </c>
      <c r="V295" s="6">
        <f ca="1">PopAgeSexCountry[[#This Row],[2025]]*PopAgeSexCountry[[#This Row],[MDER]]</f>
        <v>614.47335161043554</v>
      </c>
      <c r="W295" s="6">
        <f ca="1">PopAgeSexCountry[[#This Row],[2030]]*PopAgeSexCountry[[#This Row],[MDER]]</f>
        <v>730.29501970584761</v>
      </c>
      <c r="X295" s="6">
        <f ca="1">PopAgeSexCountry[[#This Row],[2035]]*PopAgeSexCountry[[#This Row],[MDER]]</f>
        <v>737.34709066942116</v>
      </c>
      <c r="Y295" s="6">
        <f ca="1">PopAgeSexCountry[[#This Row],[2040]]*PopAgeSexCountry[[#This Row],[MDER]]</f>
        <v>649.14796797665474</v>
      </c>
      <c r="Z295" s="6">
        <f ca="1">PopAgeSexCountry[[#This Row],[2045]]*PopAgeSexCountry[[#This Row],[MDER]]</f>
        <v>617.13139142549664</v>
      </c>
      <c r="AA295" s="6">
        <f ca="1">PopAgeSexCountry[[#This Row],[2050]]*PopAgeSexCountry[[#This Row],[MDER]]</f>
        <v>684.71566381765797</v>
      </c>
    </row>
    <row r="296" spans="1:27" x14ac:dyDescent="0.2">
      <c r="A296" s="5" t="s">
        <v>67</v>
      </c>
      <c r="B296" s="5" t="s">
        <v>68</v>
      </c>
      <c r="C296" s="5" t="s">
        <v>118</v>
      </c>
      <c r="D296" s="5" t="str">
        <f>VLOOKUP(PopAgeSexCountry[[#This Row],[REGION]],MapRegion[],2,FALSE)</f>
        <v>AUT</v>
      </c>
      <c r="E296" s="5" t="s">
        <v>107</v>
      </c>
      <c r="F296" s="5" t="str">
        <f>VLOOKUP(PopAgeSexCountry[[#This Row],[VARIABLE]],MapSexAge[],2,FALSE)</f>
        <v>Male</v>
      </c>
      <c r="G296" s="5" t="str">
        <f>VLOOKUP(PopAgeSexCountry[[#This Row],[VARIABLE]],MapSexAge[],3,FALSE)</f>
        <v>70-74</v>
      </c>
      <c r="H296" s="5">
        <f ca="1">SUMIFS(INDIRECT(_xlfn.CONCAT("SSPMDER[",PopAgeSexCountry[[#This Row],[Sex]],"]")),SSPMDER[age],PopAgeSexCountry[[#This Row],[Age]])</f>
        <v>2200</v>
      </c>
      <c r="I296" s="5" t="s">
        <v>71</v>
      </c>
      <c r="J296" s="5">
        <v>0.16179399999999999</v>
      </c>
      <c r="K296" s="5">
        <v>0.19109550273331199</v>
      </c>
      <c r="L296" s="5">
        <v>0.19429797983989999</v>
      </c>
      <c r="M296" s="5">
        <v>0.20802410562968701</v>
      </c>
      <c r="N296" s="5">
        <v>0.256939443891539</v>
      </c>
      <c r="O296" s="5">
        <v>0.30783163619300302</v>
      </c>
      <c r="P296" s="5">
        <v>0.31321935806537399</v>
      </c>
      <c r="Q296" s="5">
        <v>0.27774435214764498</v>
      </c>
      <c r="R296" s="5">
        <v>0.26562051877508203</v>
      </c>
      <c r="S296" s="6">
        <f ca="1">PopAgeSexCountry[[#This Row],[2010]]*PopAgeSexCountry[[#This Row],[MDER]]</f>
        <v>355.9468</v>
      </c>
      <c r="T296" s="6">
        <f ca="1">PopAgeSexCountry[[#This Row],[2015]]*PopAgeSexCountry[[#This Row],[MDER]]</f>
        <v>420.41010601328639</v>
      </c>
      <c r="U296" s="6">
        <f ca="1">PopAgeSexCountry[[#This Row],[2020]]*PopAgeSexCountry[[#This Row],[MDER]]</f>
        <v>427.45555564777999</v>
      </c>
      <c r="V296" s="6">
        <f ca="1">PopAgeSexCountry[[#This Row],[2025]]*PopAgeSexCountry[[#This Row],[MDER]]</f>
        <v>457.65303238531141</v>
      </c>
      <c r="W296" s="6">
        <f ca="1">PopAgeSexCountry[[#This Row],[2030]]*PopAgeSexCountry[[#This Row],[MDER]]</f>
        <v>565.26677656138577</v>
      </c>
      <c r="X296" s="6">
        <f ca="1">PopAgeSexCountry[[#This Row],[2035]]*PopAgeSexCountry[[#This Row],[MDER]]</f>
        <v>677.22959962460664</v>
      </c>
      <c r="Y296" s="6">
        <f ca="1">PopAgeSexCountry[[#This Row],[2040]]*PopAgeSexCountry[[#This Row],[MDER]]</f>
        <v>689.08258774382273</v>
      </c>
      <c r="Z296" s="6">
        <f ca="1">PopAgeSexCountry[[#This Row],[2045]]*PopAgeSexCountry[[#This Row],[MDER]]</f>
        <v>611.03757472481891</v>
      </c>
      <c r="AA296" s="6">
        <f ca="1">PopAgeSexCountry[[#This Row],[2050]]*PopAgeSexCountry[[#This Row],[MDER]]</f>
        <v>584.36514130518049</v>
      </c>
    </row>
    <row r="297" spans="1:27" x14ac:dyDescent="0.2">
      <c r="A297" s="6" t="s">
        <v>67</v>
      </c>
      <c r="B297" s="6" t="s">
        <v>68</v>
      </c>
      <c r="C297" s="6" t="s">
        <v>118</v>
      </c>
      <c r="D297" s="6" t="str">
        <f>VLOOKUP(PopAgeSexCountry[[#This Row],[REGION]],MapRegion[],2,FALSE)</f>
        <v>AUT</v>
      </c>
      <c r="E297" s="6" t="s">
        <v>108</v>
      </c>
      <c r="F297" s="6" t="str">
        <f>VLOOKUP(PopAgeSexCountry[[#This Row],[VARIABLE]],MapSexAge[],2,FALSE)</f>
        <v>Male</v>
      </c>
      <c r="G297" s="6" t="str">
        <f>VLOOKUP(PopAgeSexCountry[[#This Row],[VARIABLE]],MapSexAge[],3,FALSE)</f>
        <v>75-79</v>
      </c>
      <c r="H297" s="6">
        <f ca="1">SUMIFS(INDIRECT(_xlfn.CONCAT("SSPMDER[",PopAgeSexCountry[[#This Row],[Sex]],"]")),SSPMDER[age],PopAgeSexCountry[[#This Row],[Age]])</f>
        <v>2200</v>
      </c>
      <c r="I297" s="6" t="s">
        <v>71</v>
      </c>
      <c r="J297" s="6">
        <v>0.112627</v>
      </c>
      <c r="K297" s="6">
        <v>0.13545772621270699</v>
      </c>
      <c r="L297" s="6">
        <v>0.163802200665949</v>
      </c>
      <c r="M297" s="6">
        <v>0.16968126971910399</v>
      </c>
      <c r="N297" s="6">
        <v>0.18438657736745201</v>
      </c>
      <c r="O297" s="6">
        <v>0.23096118103578001</v>
      </c>
      <c r="P297" s="6">
        <v>0.28034940591925001</v>
      </c>
      <c r="Q297" s="6">
        <v>0.28852580816652701</v>
      </c>
      <c r="R297" s="6">
        <v>0.258433296671783</v>
      </c>
      <c r="S297" s="6">
        <f ca="1">PopAgeSexCountry[[#This Row],[2010]]*PopAgeSexCountry[[#This Row],[MDER]]</f>
        <v>247.77940000000001</v>
      </c>
      <c r="T297" s="6">
        <f ca="1">PopAgeSexCountry[[#This Row],[2015]]*PopAgeSexCountry[[#This Row],[MDER]]</f>
        <v>298.00699766795537</v>
      </c>
      <c r="U297" s="6">
        <f ca="1">PopAgeSexCountry[[#This Row],[2020]]*PopAgeSexCountry[[#This Row],[MDER]]</f>
        <v>360.36484146508781</v>
      </c>
      <c r="V297" s="6">
        <f ca="1">PopAgeSexCountry[[#This Row],[2025]]*PopAgeSexCountry[[#This Row],[MDER]]</f>
        <v>373.2987933820288</v>
      </c>
      <c r="W297" s="6">
        <f ca="1">PopAgeSexCountry[[#This Row],[2030]]*PopAgeSexCountry[[#This Row],[MDER]]</f>
        <v>405.65047020839444</v>
      </c>
      <c r="X297" s="6">
        <f ca="1">PopAgeSexCountry[[#This Row],[2035]]*PopAgeSexCountry[[#This Row],[MDER]]</f>
        <v>508.11459827871602</v>
      </c>
      <c r="Y297" s="6">
        <f ca="1">PopAgeSexCountry[[#This Row],[2040]]*PopAgeSexCountry[[#This Row],[MDER]]</f>
        <v>616.76869302235002</v>
      </c>
      <c r="Z297" s="6">
        <f ca="1">PopAgeSexCountry[[#This Row],[2045]]*PopAgeSexCountry[[#This Row],[MDER]]</f>
        <v>634.75677796635944</v>
      </c>
      <c r="AA297" s="6">
        <f ca="1">PopAgeSexCountry[[#This Row],[2050]]*PopAgeSexCountry[[#This Row],[MDER]]</f>
        <v>568.55325267792261</v>
      </c>
    </row>
    <row r="298" spans="1:27" x14ac:dyDescent="0.2">
      <c r="A298" s="5" t="s">
        <v>67</v>
      </c>
      <c r="B298" s="5" t="s">
        <v>68</v>
      </c>
      <c r="C298" s="5" t="s">
        <v>118</v>
      </c>
      <c r="D298" s="5" t="str">
        <f>VLOOKUP(PopAgeSexCountry[[#This Row],[REGION]],MapRegion[],2,FALSE)</f>
        <v>AUT</v>
      </c>
      <c r="E298" s="5" t="s">
        <v>109</v>
      </c>
      <c r="F298" s="5" t="str">
        <f>VLOOKUP(PopAgeSexCountry[[#This Row],[VARIABLE]],MapSexAge[],2,FALSE)</f>
        <v>Male</v>
      </c>
      <c r="G298" s="5" t="str">
        <f>VLOOKUP(PopAgeSexCountry[[#This Row],[VARIABLE]],MapSexAge[],3,FALSE)</f>
        <v>80-84</v>
      </c>
      <c r="H298" s="5">
        <f ca="1">SUMIFS(INDIRECT(_xlfn.CONCAT("SSPMDER[",PopAgeSexCountry[[#This Row],[Sex]],"]")),SSPMDER[age],PopAgeSexCountry[[#This Row],[Age]])</f>
        <v>2200</v>
      </c>
      <c r="I298" s="5" t="s">
        <v>71</v>
      </c>
      <c r="J298" s="5">
        <v>7.8404000000000001E-2</v>
      </c>
      <c r="K298" s="5">
        <v>8.2943373563426806E-2</v>
      </c>
      <c r="L298" s="5">
        <v>0.103076688269355</v>
      </c>
      <c r="M298" s="5">
        <v>0.128794260996693</v>
      </c>
      <c r="N298" s="5">
        <v>0.13681054510457799</v>
      </c>
      <c r="O298" s="5">
        <v>0.151951308945561</v>
      </c>
      <c r="P298" s="5">
        <v>0.19454686161503901</v>
      </c>
      <c r="Q298" s="5">
        <v>0.24091389765430599</v>
      </c>
      <c r="R298" s="5">
        <v>0.252099539678659</v>
      </c>
      <c r="S298" s="6">
        <f ca="1">PopAgeSexCountry[[#This Row],[2010]]*PopAgeSexCountry[[#This Row],[MDER]]</f>
        <v>172.4888</v>
      </c>
      <c r="T298" s="6">
        <f ca="1">PopAgeSexCountry[[#This Row],[2015]]*PopAgeSexCountry[[#This Row],[MDER]]</f>
        <v>182.47542183953897</v>
      </c>
      <c r="U298" s="6">
        <f ca="1">PopAgeSexCountry[[#This Row],[2020]]*PopAgeSexCountry[[#This Row],[MDER]]</f>
        <v>226.768714192581</v>
      </c>
      <c r="V298" s="6">
        <f ca="1">PopAgeSexCountry[[#This Row],[2025]]*PopAgeSexCountry[[#This Row],[MDER]]</f>
        <v>283.3473741927246</v>
      </c>
      <c r="W298" s="6">
        <f ca="1">PopAgeSexCountry[[#This Row],[2030]]*PopAgeSexCountry[[#This Row],[MDER]]</f>
        <v>300.98319923007159</v>
      </c>
      <c r="X298" s="6">
        <f ca="1">PopAgeSexCountry[[#This Row],[2035]]*PopAgeSexCountry[[#This Row],[MDER]]</f>
        <v>334.29287968023419</v>
      </c>
      <c r="Y298" s="6">
        <f ca="1">PopAgeSexCountry[[#This Row],[2040]]*PopAgeSexCountry[[#This Row],[MDER]]</f>
        <v>428.00309555308581</v>
      </c>
      <c r="Z298" s="6">
        <f ca="1">PopAgeSexCountry[[#This Row],[2045]]*PopAgeSexCountry[[#This Row],[MDER]]</f>
        <v>530.01057483947318</v>
      </c>
      <c r="AA298" s="6">
        <f ca="1">PopAgeSexCountry[[#This Row],[2050]]*PopAgeSexCountry[[#This Row],[MDER]]</f>
        <v>554.61898729304983</v>
      </c>
    </row>
    <row r="299" spans="1:27" x14ac:dyDescent="0.2">
      <c r="A299" s="6" t="s">
        <v>67</v>
      </c>
      <c r="B299" s="6" t="s">
        <v>68</v>
      </c>
      <c r="C299" s="6" t="s">
        <v>118</v>
      </c>
      <c r="D299" s="6" t="str">
        <f>VLOOKUP(PopAgeSexCountry[[#This Row],[REGION]],MapRegion[],2,FALSE)</f>
        <v>AUT</v>
      </c>
      <c r="E299" s="6" t="s">
        <v>110</v>
      </c>
      <c r="F299" s="6" t="str">
        <f>VLOOKUP(PopAgeSexCountry[[#This Row],[VARIABLE]],MapSexAge[],2,FALSE)</f>
        <v>Male</v>
      </c>
      <c r="G299" s="6" t="str">
        <f>VLOOKUP(PopAgeSexCountry[[#This Row],[VARIABLE]],MapSexAge[],3,FALSE)</f>
        <v>85-89</v>
      </c>
      <c r="H299" s="6">
        <f ca="1">SUMIFS(INDIRECT(_xlfn.CONCAT("SSPMDER[",PopAgeSexCountry[[#This Row],[Sex]],"]")),SSPMDER[age],PopAgeSexCountry[[#This Row],[Age]])</f>
        <v>2200</v>
      </c>
      <c r="I299" s="6" t="s">
        <v>71</v>
      </c>
      <c r="J299" s="6">
        <v>3.8017999961981998E-2</v>
      </c>
      <c r="K299" s="6">
        <v>4.68872611994436E-2</v>
      </c>
      <c r="L299" s="6">
        <v>5.2056303205227202E-2</v>
      </c>
      <c r="M299" s="6">
        <v>6.7673340997699005E-2</v>
      </c>
      <c r="N299" s="6">
        <v>8.8194664396039804E-2</v>
      </c>
      <c r="O299" s="6">
        <v>9.7136111849738804E-2</v>
      </c>
      <c r="P299" s="6">
        <v>0.111511381569039</v>
      </c>
      <c r="Q299" s="6">
        <v>0.147628349709954</v>
      </c>
      <c r="R299" s="6">
        <v>0.187887013010478</v>
      </c>
      <c r="S299" s="6">
        <f ca="1">PopAgeSexCountry[[#This Row],[2010]]*PopAgeSexCountry[[#This Row],[MDER]]</f>
        <v>83.639599916360396</v>
      </c>
      <c r="T299" s="6">
        <f ca="1">PopAgeSexCountry[[#This Row],[2015]]*PopAgeSexCountry[[#This Row],[MDER]]</f>
        <v>103.15197463877593</v>
      </c>
      <c r="U299" s="6">
        <f ca="1">PopAgeSexCountry[[#This Row],[2020]]*PopAgeSexCountry[[#This Row],[MDER]]</f>
        <v>114.52386705149985</v>
      </c>
      <c r="V299" s="6">
        <f ca="1">PopAgeSexCountry[[#This Row],[2025]]*PopAgeSexCountry[[#This Row],[MDER]]</f>
        <v>148.88135019493782</v>
      </c>
      <c r="W299" s="6">
        <f ca="1">PopAgeSexCountry[[#This Row],[2030]]*PopAgeSexCountry[[#This Row],[MDER]]</f>
        <v>194.02826167128757</v>
      </c>
      <c r="X299" s="6">
        <f ca="1">PopAgeSexCountry[[#This Row],[2035]]*PopAgeSexCountry[[#This Row],[MDER]]</f>
        <v>213.69944606942536</v>
      </c>
      <c r="Y299" s="6">
        <f ca="1">PopAgeSexCountry[[#This Row],[2040]]*PopAgeSexCountry[[#This Row],[MDER]]</f>
        <v>245.3250394518858</v>
      </c>
      <c r="Z299" s="6">
        <f ca="1">PopAgeSexCountry[[#This Row],[2045]]*PopAgeSexCountry[[#This Row],[MDER]]</f>
        <v>324.78236936189882</v>
      </c>
      <c r="AA299" s="6">
        <f ca="1">PopAgeSexCountry[[#This Row],[2050]]*PopAgeSexCountry[[#This Row],[MDER]]</f>
        <v>413.35142862305162</v>
      </c>
    </row>
    <row r="300" spans="1:27" x14ac:dyDescent="0.2">
      <c r="A300" s="5" t="s">
        <v>67</v>
      </c>
      <c r="B300" s="5" t="s">
        <v>68</v>
      </c>
      <c r="C300" s="5" t="s">
        <v>118</v>
      </c>
      <c r="D300" s="5" t="str">
        <f>VLOOKUP(PopAgeSexCountry[[#This Row],[REGION]],MapRegion[],2,FALSE)</f>
        <v>AUT</v>
      </c>
      <c r="E300" s="5" t="s">
        <v>111</v>
      </c>
      <c r="F300" s="5" t="str">
        <f>VLOOKUP(PopAgeSexCountry[[#This Row],[VARIABLE]],MapSexAge[],2,FALSE)</f>
        <v>Male</v>
      </c>
      <c r="G300" s="5" t="str">
        <f>VLOOKUP(PopAgeSexCountry[[#This Row],[VARIABLE]],MapSexAge[],3,FALSE)</f>
        <v>90-94</v>
      </c>
      <c r="H300" s="5">
        <f ca="1">SUMIFS(INDIRECT(_xlfn.CONCAT("SSPMDER[",PopAgeSexCountry[[#This Row],[Sex]],"]")),SSPMDER[age],PopAgeSexCountry[[#This Row],[Age]])</f>
        <v>2200</v>
      </c>
      <c r="I300" s="5" t="s">
        <v>71</v>
      </c>
      <c r="J300" s="5">
        <v>8.4700000084700008E-3</v>
      </c>
      <c r="K300" s="5">
        <v>1.64624288154403E-2</v>
      </c>
      <c r="L300" s="5">
        <v>2.1744903407101699E-2</v>
      </c>
      <c r="M300" s="5">
        <v>2.57645730892451E-2</v>
      </c>
      <c r="N300" s="5">
        <v>3.5392033944118703E-2</v>
      </c>
      <c r="O300" s="5">
        <v>4.88169052479724E-2</v>
      </c>
      <c r="P300" s="5">
        <v>5.6615812216101097E-2</v>
      </c>
      <c r="Q300" s="5">
        <v>6.8365562336528699E-2</v>
      </c>
      <c r="R300" s="5">
        <v>9.4388277949745802E-2</v>
      </c>
      <c r="S300" s="6">
        <f ca="1">PopAgeSexCountry[[#This Row],[2010]]*PopAgeSexCountry[[#This Row],[MDER]]</f>
        <v>18.634000018634001</v>
      </c>
      <c r="T300" s="6">
        <f ca="1">PopAgeSexCountry[[#This Row],[2015]]*PopAgeSexCountry[[#This Row],[MDER]]</f>
        <v>36.217343393968662</v>
      </c>
      <c r="U300" s="6">
        <f ca="1">PopAgeSexCountry[[#This Row],[2020]]*PopAgeSexCountry[[#This Row],[MDER]]</f>
        <v>47.838787495623741</v>
      </c>
      <c r="V300" s="6">
        <f ca="1">PopAgeSexCountry[[#This Row],[2025]]*PopAgeSexCountry[[#This Row],[MDER]]</f>
        <v>56.682060796339222</v>
      </c>
      <c r="W300" s="6">
        <f ca="1">PopAgeSexCountry[[#This Row],[2030]]*PopAgeSexCountry[[#This Row],[MDER]]</f>
        <v>77.862474677061144</v>
      </c>
      <c r="X300" s="6">
        <f ca="1">PopAgeSexCountry[[#This Row],[2035]]*PopAgeSexCountry[[#This Row],[MDER]]</f>
        <v>107.39719154553929</v>
      </c>
      <c r="Y300" s="6">
        <f ca="1">PopAgeSexCountry[[#This Row],[2040]]*PopAgeSexCountry[[#This Row],[MDER]]</f>
        <v>124.55478687542241</v>
      </c>
      <c r="Z300" s="6">
        <f ca="1">PopAgeSexCountry[[#This Row],[2045]]*PopAgeSexCountry[[#This Row],[MDER]]</f>
        <v>150.40423714036314</v>
      </c>
      <c r="AA300" s="6">
        <f ca="1">PopAgeSexCountry[[#This Row],[2050]]*PopAgeSexCountry[[#This Row],[MDER]]</f>
        <v>207.65421148944077</v>
      </c>
    </row>
    <row r="301" spans="1:27" x14ac:dyDescent="0.2">
      <c r="A301" s="6" t="s">
        <v>67</v>
      </c>
      <c r="B301" s="6" t="s">
        <v>68</v>
      </c>
      <c r="C301" s="6" t="s">
        <v>118</v>
      </c>
      <c r="D301" s="6" t="str">
        <f>VLOOKUP(PopAgeSexCountry[[#This Row],[REGION]],MapRegion[],2,FALSE)</f>
        <v>AUT</v>
      </c>
      <c r="E301" s="6" t="s">
        <v>112</v>
      </c>
      <c r="F301" s="6" t="str">
        <f>VLOOKUP(PopAgeSexCountry[[#This Row],[VARIABLE]],MapSexAge[],2,FALSE)</f>
        <v>Male</v>
      </c>
      <c r="G301" s="6" t="str">
        <f>VLOOKUP(PopAgeSexCountry[[#This Row],[VARIABLE]],MapSexAge[],3,FALSE)</f>
        <v>95-99</v>
      </c>
      <c r="H301" s="6">
        <f ca="1">SUMIFS(INDIRECT(_xlfn.CONCAT("SSPMDER[",PopAgeSexCountry[[#This Row],[Sex]],"]")),SSPMDER[age],PopAgeSexCountry[[#This Row],[Age]])</f>
        <v>2200</v>
      </c>
      <c r="I301" s="6" t="s">
        <v>71</v>
      </c>
      <c r="J301" s="6">
        <v>2.0939958120083802E-3</v>
      </c>
      <c r="K301" s="6">
        <v>2.3117251367078102E-3</v>
      </c>
      <c r="L301" s="6">
        <v>4.8960307385534597E-3</v>
      </c>
      <c r="M301" s="6">
        <v>7.0716597952851399E-3</v>
      </c>
      <c r="N301" s="6">
        <v>9.01910473806199E-3</v>
      </c>
      <c r="O301" s="6">
        <v>1.32753835382118E-2</v>
      </c>
      <c r="P301" s="6">
        <v>1.9735522865123499E-2</v>
      </c>
      <c r="Q301" s="6">
        <v>2.4698234830495901E-2</v>
      </c>
      <c r="R301" s="6">
        <v>3.1534367735713803E-2</v>
      </c>
      <c r="S301" s="6">
        <f ca="1">PopAgeSexCountry[[#This Row],[2010]]*PopAgeSexCountry[[#This Row],[MDER]]</f>
        <v>4.6067907864184363</v>
      </c>
      <c r="T301" s="6">
        <f ca="1">PopAgeSexCountry[[#This Row],[2015]]*PopAgeSexCountry[[#This Row],[MDER]]</f>
        <v>5.0857953007571828</v>
      </c>
      <c r="U301" s="6">
        <f ca="1">PopAgeSexCountry[[#This Row],[2020]]*PopAgeSexCountry[[#This Row],[MDER]]</f>
        <v>10.771267624817611</v>
      </c>
      <c r="V301" s="6">
        <f ca="1">PopAgeSexCountry[[#This Row],[2025]]*PopAgeSexCountry[[#This Row],[MDER]]</f>
        <v>15.557651549627307</v>
      </c>
      <c r="W301" s="6">
        <f ca="1">PopAgeSexCountry[[#This Row],[2030]]*PopAgeSexCountry[[#This Row],[MDER]]</f>
        <v>19.842030423736379</v>
      </c>
      <c r="X301" s="6">
        <f ca="1">PopAgeSexCountry[[#This Row],[2035]]*PopAgeSexCountry[[#This Row],[MDER]]</f>
        <v>29.205843784065959</v>
      </c>
      <c r="Y301" s="6">
        <f ca="1">PopAgeSexCountry[[#This Row],[2040]]*PopAgeSexCountry[[#This Row],[MDER]]</f>
        <v>43.418150303271695</v>
      </c>
      <c r="Z301" s="6">
        <f ca="1">PopAgeSexCountry[[#This Row],[2045]]*PopAgeSexCountry[[#This Row],[MDER]]</f>
        <v>54.336116627090981</v>
      </c>
      <c r="AA301" s="6">
        <f ca="1">PopAgeSexCountry[[#This Row],[2050]]*PopAgeSexCountry[[#This Row],[MDER]]</f>
        <v>69.375609018570373</v>
      </c>
    </row>
    <row r="302" spans="1:27" x14ac:dyDescent="0.2">
      <c r="A302" s="5" t="s">
        <v>67</v>
      </c>
      <c r="B302" s="5" t="s">
        <v>68</v>
      </c>
      <c r="C302" s="5" t="s">
        <v>119</v>
      </c>
      <c r="D302" s="5" t="str">
        <f>VLOOKUP(PopAgeSexCountry[[#This Row],[REGION]],MapRegion[],2,FALSE)</f>
        <v>BEL</v>
      </c>
      <c r="E302" s="5" t="s">
        <v>70</v>
      </c>
      <c r="F302" s="5" t="str">
        <f>VLOOKUP(PopAgeSexCountry[[#This Row],[VARIABLE]],MapSexAge[],2,FALSE)</f>
        <v>Female</v>
      </c>
      <c r="G302" s="5" t="str">
        <f>VLOOKUP(PopAgeSexCountry[[#This Row],[VARIABLE]],MapSexAge[],3,FALSE)</f>
        <v>0-4</v>
      </c>
      <c r="H302" s="5">
        <f ca="1">SUMIFS(INDIRECT(_xlfn.CONCAT("SSPMDER[",PopAgeSexCountry[[#This Row],[Sex]],"]")),SSPMDER[age],PopAgeSexCountry[[#This Row],[Age]])</f>
        <v>1000</v>
      </c>
      <c r="I302" s="5" t="s">
        <v>71</v>
      </c>
      <c r="J302" s="5">
        <v>0.30087999999999998</v>
      </c>
      <c r="K302" s="5">
        <v>0.30084947311757099</v>
      </c>
      <c r="L302" s="5">
        <v>0.29824364837291201</v>
      </c>
      <c r="M302" s="5">
        <v>0.29361645533818498</v>
      </c>
      <c r="N302" s="5">
        <v>0.289492451242646</v>
      </c>
      <c r="O302" s="5">
        <v>0.28847670526796199</v>
      </c>
      <c r="P302" s="5">
        <v>0.29329397696730802</v>
      </c>
      <c r="Q302" s="5">
        <v>0.29767055370852602</v>
      </c>
      <c r="R302" s="5">
        <v>0.29807286430684599</v>
      </c>
      <c r="S302" s="6">
        <f ca="1">PopAgeSexCountry[[#This Row],[2010]]*PopAgeSexCountry[[#This Row],[MDER]]</f>
        <v>300.88</v>
      </c>
      <c r="T302" s="6">
        <f ca="1">PopAgeSexCountry[[#This Row],[2015]]*PopAgeSexCountry[[#This Row],[MDER]]</f>
        <v>300.84947311757099</v>
      </c>
      <c r="U302" s="6">
        <f ca="1">PopAgeSexCountry[[#This Row],[2020]]*PopAgeSexCountry[[#This Row],[MDER]]</f>
        <v>298.24364837291199</v>
      </c>
      <c r="V302" s="6">
        <f ca="1">PopAgeSexCountry[[#This Row],[2025]]*PopAgeSexCountry[[#This Row],[MDER]]</f>
        <v>293.61645533818501</v>
      </c>
      <c r="W302" s="6">
        <f ca="1">PopAgeSexCountry[[#This Row],[2030]]*PopAgeSexCountry[[#This Row],[MDER]]</f>
        <v>289.49245124264598</v>
      </c>
      <c r="X302" s="6">
        <f ca="1">PopAgeSexCountry[[#This Row],[2035]]*PopAgeSexCountry[[#This Row],[MDER]]</f>
        <v>288.47670526796196</v>
      </c>
      <c r="Y302" s="6">
        <f ca="1">PopAgeSexCountry[[#This Row],[2040]]*PopAgeSexCountry[[#This Row],[MDER]]</f>
        <v>293.29397696730803</v>
      </c>
      <c r="Z302" s="6">
        <f ca="1">PopAgeSexCountry[[#This Row],[2045]]*PopAgeSexCountry[[#This Row],[MDER]]</f>
        <v>297.67055370852603</v>
      </c>
      <c r="AA302" s="6">
        <f ca="1">PopAgeSexCountry[[#This Row],[2050]]*PopAgeSexCountry[[#This Row],[MDER]]</f>
        <v>298.07286430684599</v>
      </c>
    </row>
    <row r="303" spans="1:27" x14ac:dyDescent="0.2">
      <c r="A303" s="6" t="s">
        <v>67</v>
      </c>
      <c r="B303" s="6" t="s">
        <v>68</v>
      </c>
      <c r="C303" s="6" t="s">
        <v>119</v>
      </c>
      <c r="D303" s="6" t="str">
        <f>VLOOKUP(PopAgeSexCountry[[#This Row],[REGION]],MapRegion[],2,FALSE)</f>
        <v>BEL</v>
      </c>
      <c r="E303" s="6" t="s">
        <v>72</v>
      </c>
      <c r="F303" s="6" t="str">
        <f>VLOOKUP(PopAgeSexCountry[[#This Row],[VARIABLE]],MapSexAge[],2,FALSE)</f>
        <v>Female</v>
      </c>
      <c r="G303" s="6" t="str">
        <f>VLOOKUP(PopAgeSexCountry[[#This Row],[VARIABLE]],MapSexAge[],3,FALSE)</f>
        <v>10-14</v>
      </c>
      <c r="H303" s="6">
        <f ca="1">SUMIFS(INDIRECT(_xlfn.CONCAT("SSPMDER[",PopAgeSexCountry[[#This Row],[Sex]],"]")),SSPMDER[age],PopAgeSexCountry[[#This Row],[Age]])</f>
        <v>1920</v>
      </c>
      <c r="I303" s="6" t="s">
        <v>71</v>
      </c>
      <c r="J303" s="6">
        <v>0.28881899999999999</v>
      </c>
      <c r="K303" s="6">
        <v>0.29842049353146299</v>
      </c>
      <c r="L303" s="6">
        <v>0.31297517098315702</v>
      </c>
      <c r="M303" s="6">
        <v>0.31183727881685003</v>
      </c>
      <c r="N303" s="6">
        <v>0.30917489817680099</v>
      </c>
      <c r="O303" s="6">
        <v>0.30428308551660099</v>
      </c>
      <c r="P303" s="6">
        <v>0.29984559815221801</v>
      </c>
      <c r="Q303" s="6">
        <v>0.29863477502494101</v>
      </c>
      <c r="R303" s="6">
        <v>0.30326484078746002</v>
      </c>
      <c r="S303" s="6">
        <f ca="1">PopAgeSexCountry[[#This Row],[2010]]*PopAgeSexCountry[[#This Row],[MDER]]</f>
        <v>554.53247999999996</v>
      </c>
      <c r="T303" s="6">
        <f ca="1">PopAgeSexCountry[[#This Row],[2015]]*PopAgeSexCountry[[#This Row],[MDER]]</f>
        <v>572.96734758040895</v>
      </c>
      <c r="U303" s="6">
        <f ca="1">PopAgeSexCountry[[#This Row],[2020]]*PopAgeSexCountry[[#This Row],[MDER]]</f>
        <v>600.91232828766147</v>
      </c>
      <c r="V303" s="6">
        <f ca="1">PopAgeSexCountry[[#This Row],[2025]]*PopAgeSexCountry[[#This Row],[MDER]]</f>
        <v>598.72757532835203</v>
      </c>
      <c r="W303" s="6">
        <f ca="1">PopAgeSexCountry[[#This Row],[2030]]*PopAgeSexCountry[[#This Row],[MDER]]</f>
        <v>593.61580449945791</v>
      </c>
      <c r="X303" s="6">
        <f ca="1">PopAgeSexCountry[[#This Row],[2035]]*PopAgeSexCountry[[#This Row],[MDER]]</f>
        <v>584.22352419187393</v>
      </c>
      <c r="Y303" s="6">
        <f ca="1">PopAgeSexCountry[[#This Row],[2040]]*PopAgeSexCountry[[#This Row],[MDER]]</f>
        <v>575.70354845225859</v>
      </c>
      <c r="Z303" s="6">
        <f ca="1">PopAgeSexCountry[[#This Row],[2045]]*PopAgeSexCountry[[#This Row],[MDER]]</f>
        <v>573.37876804788675</v>
      </c>
      <c r="AA303" s="6">
        <f ca="1">PopAgeSexCountry[[#This Row],[2050]]*PopAgeSexCountry[[#This Row],[MDER]]</f>
        <v>582.26849431192329</v>
      </c>
    </row>
    <row r="304" spans="1:27" x14ac:dyDescent="0.2">
      <c r="A304" s="5" t="s">
        <v>67</v>
      </c>
      <c r="B304" s="5" t="s">
        <v>68</v>
      </c>
      <c r="C304" s="5" t="s">
        <v>119</v>
      </c>
      <c r="D304" s="5" t="str">
        <f>VLOOKUP(PopAgeSexCountry[[#This Row],[REGION]],MapRegion[],2,FALSE)</f>
        <v>BEL</v>
      </c>
      <c r="E304" s="5" t="s">
        <v>73</v>
      </c>
      <c r="F304" s="5" t="str">
        <f>VLOOKUP(PopAgeSexCountry[[#This Row],[VARIABLE]],MapSexAge[],2,FALSE)</f>
        <v>Female</v>
      </c>
      <c r="G304" s="5" t="str">
        <f>VLOOKUP(PopAgeSexCountry[[#This Row],[VARIABLE]],MapSexAge[],3,FALSE)</f>
        <v>100p</v>
      </c>
      <c r="H304" s="5">
        <f ca="1">SUMIFS(INDIRECT(_xlfn.CONCAT("SSPMDER[",PopAgeSexCountry[[#This Row],[Sex]],"]")),SSPMDER[age],PopAgeSexCountry[[#This Row],[Age]])</f>
        <v>1800</v>
      </c>
      <c r="I304" s="5" t="s">
        <v>71</v>
      </c>
      <c r="J304" s="5">
        <v>1.2459999999999999E-3</v>
      </c>
      <c r="K304" s="5">
        <v>2.2150442365228302E-3</v>
      </c>
      <c r="L304" s="5">
        <v>2.6439484087188098E-3</v>
      </c>
      <c r="M304" s="5">
        <v>5.6752373435325198E-3</v>
      </c>
      <c r="N304" s="5">
        <v>8.2034925836377993E-3</v>
      </c>
      <c r="O304" s="5">
        <v>1.1255754810385901E-2</v>
      </c>
      <c r="P304" s="5">
        <v>1.47194082175047E-2</v>
      </c>
      <c r="Q304" s="5">
        <v>1.8569444915148701E-2</v>
      </c>
      <c r="R304" s="5">
        <v>2.99002404231513E-2</v>
      </c>
      <c r="S304" s="6">
        <f ca="1">PopAgeSexCountry[[#This Row],[2010]]*PopAgeSexCountry[[#This Row],[MDER]]</f>
        <v>2.2427999999999999</v>
      </c>
      <c r="T304" s="6">
        <f ca="1">PopAgeSexCountry[[#This Row],[2015]]*PopAgeSexCountry[[#This Row],[MDER]]</f>
        <v>3.9870796257410945</v>
      </c>
      <c r="U304" s="6">
        <f ca="1">PopAgeSexCountry[[#This Row],[2020]]*PopAgeSexCountry[[#This Row],[MDER]]</f>
        <v>4.7591071356938572</v>
      </c>
      <c r="V304" s="6">
        <f ca="1">PopAgeSexCountry[[#This Row],[2025]]*PopAgeSexCountry[[#This Row],[MDER]]</f>
        <v>10.215427218358535</v>
      </c>
      <c r="W304" s="6">
        <f ca="1">PopAgeSexCountry[[#This Row],[2030]]*PopAgeSexCountry[[#This Row],[MDER]]</f>
        <v>14.766286650548039</v>
      </c>
      <c r="X304" s="6">
        <f ca="1">PopAgeSexCountry[[#This Row],[2035]]*PopAgeSexCountry[[#This Row],[MDER]]</f>
        <v>20.260358658694621</v>
      </c>
      <c r="Y304" s="6">
        <f ca="1">PopAgeSexCountry[[#This Row],[2040]]*PopAgeSexCountry[[#This Row],[MDER]]</f>
        <v>26.494934791508459</v>
      </c>
      <c r="Z304" s="6">
        <f ca="1">PopAgeSexCountry[[#This Row],[2045]]*PopAgeSexCountry[[#This Row],[MDER]]</f>
        <v>33.425000847267661</v>
      </c>
      <c r="AA304" s="6">
        <f ca="1">PopAgeSexCountry[[#This Row],[2050]]*PopAgeSexCountry[[#This Row],[MDER]]</f>
        <v>53.820432761672343</v>
      </c>
    </row>
    <row r="305" spans="1:27" x14ac:dyDescent="0.2">
      <c r="A305" s="6" t="s">
        <v>67</v>
      </c>
      <c r="B305" s="6" t="s">
        <v>68</v>
      </c>
      <c r="C305" s="6" t="s">
        <v>119</v>
      </c>
      <c r="D305" s="6" t="str">
        <f>VLOOKUP(PopAgeSexCountry[[#This Row],[REGION]],MapRegion[],2,FALSE)</f>
        <v>BEL</v>
      </c>
      <c r="E305" s="6" t="s">
        <v>74</v>
      </c>
      <c r="F305" s="6" t="str">
        <f>VLOOKUP(PopAgeSexCountry[[#This Row],[VARIABLE]],MapSexAge[],2,FALSE)</f>
        <v>Female</v>
      </c>
      <c r="G305" s="6" t="str">
        <f>VLOOKUP(PopAgeSexCountry[[#This Row],[VARIABLE]],MapSexAge[],3,FALSE)</f>
        <v>15-19</v>
      </c>
      <c r="H305" s="6">
        <f ca="1">SUMIFS(INDIRECT(_xlfn.CONCAT("SSPMDER[",PopAgeSexCountry[[#This Row],[Sex]],"]")),SSPMDER[age],PopAgeSexCountry[[#This Row],[Age]])</f>
        <v>2040</v>
      </c>
      <c r="I305" s="6" t="s">
        <v>71</v>
      </c>
      <c r="J305" s="6">
        <v>0.30431200000000003</v>
      </c>
      <c r="K305" s="6">
        <v>0.291400983084323</v>
      </c>
      <c r="L305" s="6">
        <v>0.30062420852496702</v>
      </c>
      <c r="M305" s="6">
        <v>0.31528419552787801</v>
      </c>
      <c r="N305" s="6">
        <v>0.31417842499200299</v>
      </c>
      <c r="O305" s="6">
        <v>0.31153993593343698</v>
      </c>
      <c r="P305" s="6">
        <v>0.306625791870272</v>
      </c>
      <c r="Q305" s="6">
        <v>0.30214705388756902</v>
      </c>
      <c r="R305" s="6">
        <v>0.30091340455197402</v>
      </c>
      <c r="S305" s="6">
        <f ca="1">PopAgeSexCountry[[#This Row],[2010]]*PopAgeSexCountry[[#This Row],[MDER]]</f>
        <v>620.79648000000009</v>
      </c>
      <c r="T305" s="6">
        <f ca="1">PopAgeSexCountry[[#This Row],[2015]]*PopAgeSexCountry[[#This Row],[MDER]]</f>
        <v>594.45800549201886</v>
      </c>
      <c r="U305" s="6">
        <f ca="1">PopAgeSexCountry[[#This Row],[2020]]*PopAgeSexCountry[[#This Row],[MDER]]</f>
        <v>613.27338539093273</v>
      </c>
      <c r="V305" s="6">
        <f ca="1">PopAgeSexCountry[[#This Row],[2025]]*PopAgeSexCountry[[#This Row],[MDER]]</f>
        <v>643.17975887687112</v>
      </c>
      <c r="W305" s="6">
        <f ca="1">PopAgeSexCountry[[#This Row],[2030]]*PopAgeSexCountry[[#This Row],[MDER]]</f>
        <v>640.92398698368606</v>
      </c>
      <c r="X305" s="6">
        <f ca="1">PopAgeSexCountry[[#This Row],[2035]]*PopAgeSexCountry[[#This Row],[MDER]]</f>
        <v>635.54146930421143</v>
      </c>
      <c r="Y305" s="6">
        <f ca="1">PopAgeSexCountry[[#This Row],[2040]]*PopAgeSexCountry[[#This Row],[MDER]]</f>
        <v>625.51661541535486</v>
      </c>
      <c r="Z305" s="6">
        <f ca="1">PopAgeSexCountry[[#This Row],[2045]]*PopAgeSexCountry[[#This Row],[MDER]]</f>
        <v>616.37998993064082</v>
      </c>
      <c r="AA305" s="6">
        <f ca="1">PopAgeSexCountry[[#This Row],[2050]]*PopAgeSexCountry[[#This Row],[MDER]]</f>
        <v>613.86334528602697</v>
      </c>
    </row>
    <row r="306" spans="1:27" x14ac:dyDescent="0.2">
      <c r="A306" s="5" t="s">
        <v>67</v>
      </c>
      <c r="B306" s="5" t="s">
        <v>68</v>
      </c>
      <c r="C306" s="5" t="s">
        <v>119</v>
      </c>
      <c r="D306" s="5" t="str">
        <f>VLOOKUP(PopAgeSexCountry[[#This Row],[REGION]],MapRegion[],2,FALSE)</f>
        <v>BEL</v>
      </c>
      <c r="E306" s="5" t="s">
        <v>75</v>
      </c>
      <c r="F306" s="5" t="str">
        <f>VLOOKUP(PopAgeSexCountry[[#This Row],[VARIABLE]],MapSexAge[],2,FALSE)</f>
        <v>Female</v>
      </c>
      <c r="G306" s="5" t="str">
        <f>VLOOKUP(PopAgeSexCountry[[#This Row],[VARIABLE]],MapSexAge[],3,FALSE)</f>
        <v>20-24</v>
      </c>
      <c r="H306" s="5">
        <f ca="1">SUMIFS(INDIRECT(_xlfn.CONCAT("SSPMDER[",PopAgeSexCountry[[#This Row],[Sex]],"]")),SSPMDER[age],PopAgeSexCountry[[#This Row],[Age]])</f>
        <v>2200</v>
      </c>
      <c r="I306" s="5" t="s">
        <v>71</v>
      </c>
      <c r="J306" s="5">
        <v>0.315137</v>
      </c>
      <c r="K306" s="5">
        <v>0.30636956325405001</v>
      </c>
      <c r="L306" s="5">
        <v>0.29309579491139198</v>
      </c>
      <c r="M306" s="5">
        <v>0.302338816231216</v>
      </c>
      <c r="N306" s="5">
        <v>0.31708275434782901</v>
      </c>
      <c r="O306" s="5">
        <v>0.31601443487849901</v>
      </c>
      <c r="P306" s="5">
        <v>0.313403862752479</v>
      </c>
      <c r="Q306" s="5">
        <v>0.308479211964232</v>
      </c>
      <c r="R306" s="5">
        <v>0.30397960346638098</v>
      </c>
      <c r="S306" s="6">
        <f ca="1">PopAgeSexCountry[[#This Row],[2010]]*PopAgeSexCountry[[#This Row],[MDER]]</f>
        <v>693.30140000000006</v>
      </c>
      <c r="T306" s="6">
        <f ca="1">PopAgeSexCountry[[#This Row],[2015]]*PopAgeSexCountry[[#This Row],[MDER]]</f>
        <v>674.01303915891003</v>
      </c>
      <c r="U306" s="6">
        <f ca="1">PopAgeSexCountry[[#This Row],[2020]]*PopAgeSexCountry[[#This Row],[MDER]]</f>
        <v>644.81074880506242</v>
      </c>
      <c r="V306" s="6">
        <f ca="1">PopAgeSexCountry[[#This Row],[2025]]*PopAgeSexCountry[[#This Row],[MDER]]</f>
        <v>665.14539570867521</v>
      </c>
      <c r="W306" s="6">
        <f ca="1">PopAgeSexCountry[[#This Row],[2030]]*PopAgeSexCountry[[#This Row],[MDER]]</f>
        <v>697.58205956522386</v>
      </c>
      <c r="X306" s="6">
        <f ca="1">PopAgeSexCountry[[#This Row],[2035]]*PopAgeSexCountry[[#This Row],[MDER]]</f>
        <v>695.23175673269782</v>
      </c>
      <c r="Y306" s="6">
        <f ca="1">PopAgeSexCountry[[#This Row],[2040]]*PopAgeSexCountry[[#This Row],[MDER]]</f>
        <v>689.48849805545376</v>
      </c>
      <c r="Z306" s="6">
        <f ca="1">PopAgeSexCountry[[#This Row],[2045]]*PopAgeSexCountry[[#This Row],[MDER]]</f>
        <v>678.65426632131039</v>
      </c>
      <c r="AA306" s="6">
        <f ca="1">PopAgeSexCountry[[#This Row],[2050]]*PopAgeSexCountry[[#This Row],[MDER]]</f>
        <v>668.75512762603819</v>
      </c>
    </row>
    <row r="307" spans="1:27" x14ac:dyDescent="0.2">
      <c r="A307" s="6" t="s">
        <v>67</v>
      </c>
      <c r="B307" s="6" t="s">
        <v>68</v>
      </c>
      <c r="C307" s="6" t="s">
        <v>119</v>
      </c>
      <c r="D307" s="6" t="str">
        <f>VLOOKUP(PopAgeSexCountry[[#This Row],[REGION]],MapRegion[],2,FALSE)</f>
        <v>BEL</v>
      </c>
      <c r="E307" s="6" t="s">
        <v>76</v>
      </c>
      <c r="F307" s="6" t="str">
        <f>VLOOKUP(PopAgeSexCountry[[#This Row],[VARIABLE]],MapSexAge[],2,FALSE)</f>
        <v>Female</v>
      </c>
      <c r="G307" s="6" t="str">
        <f>VLOOKUP(PopAgeSexCountry[[#This Row],[VARIABLE]],MapSexAge[],3,FALSE)</f>
        <v>25-29</v>
      </c>
      <c r="H307" s="6">
        <f ca="1">SUMIFS(INDIRECT(_xlfn.CONCAT("SSPMDER[",PopAgeSexCountry[[#This Row],[Sex]],"]")),SSPMDER[age],PopAgeSexCountry[[#This Row],[Age]])</f>
        <v>2040</v>
      </c>
      <c r="I307" s="6" t="s">
        <v>71</v>
      </c>
      <c r="J307" s="6">
        <v>0.33188900000000099</v>
      </c>
      <c r="K307" s="6">
        <v>0.32465821856982002</v>
      </c>
      <c r="L307" s="6">
        <v>0.31437303398252803</v>
      </c>
      <c r="M307" s="6">
        <v>0.30098298046709099</v>
      </c>
      <c r="N307" s="6">
        <v>0.31028264852892601</v>
      </c>
      <c r="O307" s="6">
        <v>0.32533694617995201</v>
      </c>
      <c r="P307" s="6">
        <v>0.32434294122200702</v>
      </c>
      <c r="Q307" s="6">
        <v>0.321757505085288</v>
      </c>
      <c r="R307" s="6">
        <v>0.31672844802605699</v>
      </c>
      <c r="S307" s="6">
        <f ca="1">PopAgeSexCountry[[#This Row],[2010]]*PopAgeSexCountry[[#This Row],[MDER]]</f>
        <v>677.05356000000199</v>
      </c>
      <c r="T307" s="6">
        <f ca="1">PopAgeSexCountry[[#This Row],[2015]]*PopAgeSexCountry[[#This Row],[MDER]]</f>
        <v>662.30276588243282</v>
      </c>
      <c r="U307" s="6">
        <f ca="1">PopAgeSexCountry[[#This Row],[2020]]*PopAgeSexCountry[[#This Row],[MDER]]</f>
        <v>641.32098932435713</v>
      </c>
      <c r="V307" s="6">
        <f ca="1">PopAgeSexCountry[[#This Row],[2025]]*PopAgeSexCountry[[#This Row],[MDER]]</f>
        <v>614.00528015286557</v>
      </c>
      <c r="W307" s="6">
        <f ca="1">PopAgeSexCountry[[#This Row],[2030]]*PopAgeSexCountry[[#This Row],[MDER]]</f>
        <v>632.97660299900906</v>
      </c>
      <c r="X307" s="6">
        <f ca="1">PopAgeSexCountry[[#This Row],[2035]]*PopAgeSexCountry[[#This Row],[MDER]]</f>
        <v>663.68737020710216</v>
      </c>
      <c r="Y307" s="6">
        <f ca="1">PopAgeSexCountry[[#This Row],[2040]]*PopAgeSexCountry[[#This Row],[MDER]]</f>
        <v>661.65960009289427</v>
      </c>
      <c r="Z307" s="6">
        <f ca="1">PopAgeSexCountry[[#This Row],[2045]]*PopAgeSexCountry[[#This Row],[MDER]]</f>
        <v>656.38531037398752</v>
      </c>
      <c r="AA307" s="6">
        <f ca="1">PopAgeSexCountry[[#This Row],[2050]]*PopAgeSexCountry[[#This Row],[MDER]]</f>
        <v>646.12603397315627</v>
      </c>
    </row>
    <row r="308" spans="1:27" x14ac:dyDescent="0.2">
      <c r="A308" s="5" t="s">
        <v>67</v>
      </c>
      <c r="B308" s="5" t="s">
        <v>68</v>
      </c>
      <c r="C308" s="5" t="s">
        <v>119</v>
      </c>
      <c r="D308" s="5" t="str">
        <f>VLOOKUP(PopAgeSexCountry[[#This Row],[REGION]],MapRegion[],2,FALSE)</f>
        <v>BEL</v>
      </c>
      <c r="E308" s="5" t="s">
        <v>77</v>
      </c>
      <c r="F308" s="5" t="str">
        <f>VLOOKUP(PopAgeSexCountry[[#This Row],[VARIABLE]],MapSexAge[],2,FALSE)</f>
        <v>Female</v>
      </c>
      <c r="G308" s="5" t="str">
        <f>VLOOKUP(PopAgeSexCountry[[#This Row],[VARIABLE]],MapSexAge[],3,FALSE)</f>
        <v>30-34</v>
      </c>
      <c r="H308" s="5">
        <f ca="1">SUMIFS(INDIRECT(_xlfn.CONCAT("SSPMDER[",PopAgeSexCountry[[#This Row],[Sex]],"]")),SSPMDER[age],PopAgeSexCountry[[#This Row],[Age]])</f>
        <v>2000</v>
      </c>
      <c r="I308" s="5" t="s">
        <v>71</v>
      </c>
      <c r="J308" s="5">
        <v>0.342748</v>
      </c>
      <c r="K308" s="5">
        <v>0.35406145917265103</v>
      </c>
      <c r="L308" s="5">
        <v>0.34512267004311198</v>
      </c>
      <c r="M308" s="5">
        <v>0.33458702552824199</v>
      </c>
      <c r="N308" s="5">
        <v>0.32084071060730801</v>
      </c>
      <c r="O308" s="5">
        <v>0.33019381495153299</v>
      </c>
      <c r="P308" s="5">
        <v>0.345938321115628</v>
      </c>
      <c r="Q308" s="5">
        <v>0.345064243445379</v>
      </c>
      <c r="R308" s="5">
        <v>0.34262038110559501</v>
      </c>
      <c r="S308" s="6">
        <f ca="1">PopAgeSexCountry[[#This Row],[2010]]*PopAgeSexCountry[[#This Row],[MDER]]</f>
        <v>685.49599999999998</v>
      </c>
      <c r="T308" s="6">
        <f ca="1">PopAgeSexCountry[[#This Row],[2015]]*PopAgeSexCountry[[#This Row],[MDER]]</f>
        <v>708.12291834530208</v>
      </c>
      <c r="U308" s="6">
        <f ca="1">PopAgeSexCountry[[#This Row],[2020]]*PopAgeSexCountry[[#This Row],[MDER]]</f>
        <v>690.24534008622391</v>
      </c>
      <c r="V308" s="6">
        <f ca="1">PopAgeSexCountry[[#This Row],[2025]]*PopAgeSexCountry[[#This Row],[MDER]]</f>
        <v>669.17405105648402</v>
      </c>
      <c r="W308" s="6">
        <f ca="1">PopAgeSexCountry[[#This Row],[2030]]*PopAgeSexCountry[[#This Row],[MDER]]</f>
        <v>641.68142121461597</v>
      </c>
      <c r="X308" s="6">
        <f ca="1">PopAgeSexCountry[[#This Row],[2035]]*PopAgeSexCountry[[#This Row],[MDER]]</f>
        <v>660.387629903066</v>
      </c>
      <c r="Y308" s="6">
        <f ca="1">PopAgeSexCountry[[#This Row],[2040]]*PopAgeSexCountry[[#This Row],[MDER]]</f>
        <v>691.87664223125603</v>
      </c>
      <c r="Z308" s="6">
        <f ca="1">PopAgeSexCountry[[#This Row],[2045]]*PopAgeSexCountry[[#This Row],[MDER]]</f>
        <v>690.12848689075804</v>
      </c>
      <c r="AA308" s="6">
        <f ca="1">PopAgeSexCountry[[#This Row],[2050]]*PopAgeSexCountry[[#This Row],[MDER]]</f>
        <v>685.24076221119003</v>
      </c>
    </row>
    <row r="309" spans="1:27" x14ac:dyDescent="0.2">
      <c r="A309" s="6" t="s">
        <v>67</v>
      </c>
      <c r="B309" s="6" t="s">
        <v>68</v>
      </c>
      <c r="C309" s="6" t="s">
        <v>119</v>
      </c>
      <c r="D309" s="6" t="str">
        <f>VLOOKUP(PopAgeSexCountry[[#This Row],[REGION]],MapRegion[],2,FALSE)</f>
        <v>BEL</v>
      </c>
      <c r="E309" s="6" t="s">
        <v>78</v>
      </c>
      <c r="F309" s="6" t="str">
        <f>VLOOKUP(PopAgeSexCountry[[#This Row],[VARIABLE]],MapSexAge[],2,FALSE)</f>
        <v>Female</v>
      </c>
      <c r="G309" s="6" t="str">
        <f>VLOOKUP(PopAgeSexCountry[[#This Row],[VARIABLE]],MapSexAge[],3,FALSE)</f>
        <v>35-39</v>
      </c>
      <c r="H309" s="6">
        <f ca="1">SUMIFS(INDIRECT(_xlfn.CONCAT("SSPMDER[",PopAgeSexCountry[[#This Row],[Sex]],"]")),SSPMDER[age],PopAgeSexCountry[[#This Row],[Age]])</f>
        <v>2000</v>
      </c>
      <c r="I309" s="6" t="s">
        <v>71</v>
      </c>
      <c r="J309" s="6">
        <v>0.36808800000000003</v>
      </c>
      <c r="K309" s="6">
        <v>0.35980157533629198</v>
      </c>
      <c r="L309" s="6">
        <v>0.37063887859780997</v>
      </c>
      <c r="M309" s="6">
        <v>0.363165292230681</v>
      </c>
      <c r="N309" s="6">
        <v>0.352474246813892</v>
      </c>
      <c r="O309" s="6">
        <v>0.33846181507730799</v>
      </c>
      <c r="P309" s="6">
        <v>0.34793182670382999</v>
      </c>
      <c r="Q309" s="6">
        <v>0.36430367957721299</v>
      </c>
      <c r="R309" s="6">
        <v>0.36354080140102701</v>
      </c>
      <c r="S309" s="6">
        <f ca="1">PopAgeSexCountry[[#This Row],[2010]]*PopAgeSexCountry[[#This Row],[MDER]]</f>
        <v>736.17600000000004</v>
      </c>
      <c r="T309" s="6">
        <f ca="1">PopAgeSexCountry[[#This Row],[2015]]*PopAgeSexCountry[[#This Row],[MDER]]</f>
        <v>719.60315067258398</v>
      </c>
      <c r="U309" s="6">
        <f ca="1">PopAgeSexCountry[[#This Row],[2020]]*PopAgeSexCountry[[#This Row],[MDER]]</f>
        <v>741.27775719561998</v>
      </c>
      <c r="V309" s="6">
        <f ca="1">PopAgeSexCountry[[#This Row],[2025]]*PopAgeSexCountry[[#This Row],[MDER]]</f>
        <v>726.33058446136204</v>
      </c>
      <c r="W309" s="6">
        <f ca="1">PopAgeSexCountry[[#This Row],[2030]]*PopAgeSexCountry[[#This Row],[MDER]]</f>
        <v>704.94849362778405</v>
      </c>
      <c r="X309" s="6">
        <f ca="1">PopAgeSexCountry[[#This Row],[2035]]*PopAgeSexCountry[[#This Row],[MDER]]</f>
        <v>676.92363015461603</v>
      </c>
      <c r="Y309" s="6">
        <f ca="1">PopAgeSexCountry[[#This Row],[2040]]*PopAgeSexCountry[[#This Row],[MDER]]</f>
        <v>695.86365340765997</v>
      </c>
      <c r="Z309" s="6">
        <f ca="1">PopAgeSexCountry[[#This Row],[2045]]*PopAgeSexCountry[[#This Row],[MDER]]</f>
        <v>728.60735915442604</v>
      </c>
      <c r="AA309" s="6">
        <f ca="1">PopAgeSexCountry[[#This Row],[2050]]*PopAgeSexCountry[[#This Row],[MDER]]</f>
        <v>727.08160280205402</v>
      </c>
    </row>
    <row r="310" spans="1:27" x14ac:dyDescent="0.2">
      <c r="A310" s="5" t="s">
        <v>67</v>
      </c>
      <c r="B310" s="5" t="s">
        <v>68</v>
      </c>
      <c r="C310" s="5" t="s">
        <v>119</v>
      </c>
      <c r="D310" s="5" t="str">
        <f>VLOOKUP(PopAgeSexCountry[[#This Row],[REGION]],MapRegion[],2,FALSE)</f>
        <v>BEL</v>
      </c>
      <c r="E310" s="5" t="s">
        <v>79</v>
      </c>
      <c r="F310" s="5" t="str">
        <f>VLOOKUP(PopAgeSexCountry[[#This Row],[VARIABLE]],MapSexAge[],2,FALSE)</f>
        <v>Female</v>
      </c>
      <c r="G310" s="5" t="str">
        <f>VLOOKUP(PopAgeSexCountry[[#This Row],[VARIABLE]],MapSexAge[],3,FALSE)</f>
        <v>40-44</v>
      </c>
      <c r="H310" s="5">
        <f ca="1">SUMIFS(INDIRECT(_xlfn.CONCAT("SSPMDER[",PopAgeSexCountry[[#This Row],[Sex]],"]")),SSPMDER[age],PopAgeSexCountry[[#This Row],[Age]])</f>
        <v>2000</v>
      </c>
      <c r="I310" s="5" t="s">
        <v>71</v>
      </c>
      <c r="J310" s="5">
        <v>0.388013</v>
      </c>
      <c r="K310" s="5">
        <v>0.37813614807656898</v>
      </c>
      <c r="L310" s="5">
        <v>0.36935227560038503</v>
      </c>
      <c r="M310" s="5">
        <v>0.38146226065669803</v>
      </c>
      <c r="N310" s="5">
        <v>0.37503296882348602</v>
      </c>
      <c r="O310" s="5">
        <v>0.36432465783157097</v>
      </c>
      <c r="P310" s="5">
        <v>0.35021223776719601</v>
      </c>
      <c r="Q310" s="5">
        <v>0.35982321010465901</v>
      </c>
      <c r="R310" s="5">
        <v>0.37665186815024798</v>
      </c>
      <c r="S310" s="6">
        <f ca="1">PopAgeSexCountry[[#This Row],[2010]]*PopAgeSexCountry[[#This Row],[MDER]]</f>
        <v>776.02599999999995</v>
      </c>
      <c r="T310" s="6">
        <f ca="1">PopAgeSexCountry[[#This Row],[2015]]*PopAgeSexCountry[[#This Row],[MDER]]</f>
        <v>756.27229615313797</v>
      </c>
      <c r="U310" s="6">
        <f ca="1">PopAgeSexCountry[[#This Row],[2020]]*PopAgeSexCountry[[#This Row],[MDER]]</f>
        <v>738.70455120077008</v>
      </c>
      <c r="V310" s="6">
        <f ca="1">PopAgeSexCountry[[#This Row],[2025]]*PopAgeSexCountry[[#This Row],[MDER]]</f>
        <v>762.9245213133961</v>
      </c>
      <c r="W310" s="6">
        <f ca="1">PopAgeSexCountry[[#This Row],[2030]]*PopAgeSexCountry[[#This Row],[MDER]]</f>
        <v>750.06593764697209</v>
      </c>
      <c r="X310" s="6">
        <f ca="1">PopAgeSexCountry[[#This Row],[2035]]*PopAgeSexCountry[[#This Row],[MDER]]</f>
        <v>728.64931566314192</v>
      </c>
      <c r="Y310" s="6">
        <f ca="1">PopAgeSexCountry[[#This Row],[2040]]*PopAgeSexCountry[[#This Row],[MDER]]</f>
        <v>700.42447553439206</v>
      </c>
      <c r="Z310" s="6">
        <f ca="1">PopAgeSexCountry[[#This Row],[2045]]*PopAgeSexCountry[[#This Row],[MDER]]</f>
        <v>719.64642020931797</v>
      </c>
      <c r="AA310" s="6">
        <f ca="1">PopAgeSexCountry[[#This Row],[2050]]*PopAgeSexCountry[[#This Row],[MDER]]</f>
        <v>753.30373630049598</v>
      </c>
    </row>
    <row r="311" spans="1:27" x14ac:dyDescent="0.2">
      <c r="A311" s="6" t="s">
        <v>67</v>
      </c>
      <c r="B311" s="6" t="s">
        <v>68</v>
      </c>
      <c r="C311" s="6" t="s">
        <v>119</v>
      </c>
      <c r="D311" s="6" t="str">
        <f>VLOOKUP(PopAgeSexCountry[[#This Row],[REGION]],MapRegion[],2,FALSE)</f>
        <v>BEL</v>
      </c>
      <c r="E311" s="6" t="s">
        <v>80</v>
      </c>
      <c r="F311" s="6" t="str">
        <f>VLOOKUP(PopAgeSexCountry[[#This Row],[VARIABLE]],MapSexAge[],2,FALSE)</f>
        <v>Female</v>
      </c>
      <c r="G311" s="6" t="str">
        <f>VLOOKUP(PopAgeSexCountry[[#This Row],[VARIABLE]],MapSexAge[],3,FALSE)</f>
        <v>45-49</v>
      </c>
      <c r="H311" s="6">
        <f ca="1">SUMIFS(INDIRECT(_xlfn.CONCAT("SSPMDER[",PopAgeSexCountry[[#This Row],[Sex]],"]")),SSPMDER[age],PopAgeSexCountry[[#This Row],[Age]])</f>
        <v>2000</v>
      </c>
      <c r="I311" s="6" t="s">
        <v>71</v>
      </c>
      <c r="J311" s="6">
        <v>0.39816199999999902</v>
      </c>
      <c r="K311" s="6">
        <v>0.392623156102334</v>
      </c>
      <c r="L311" s="6">
        <v>0.38271255026170597</v>
      </c>
      <c r="M311" s="6">
        <v>0.37452969229358302</v>
      </c>
      <c r="N311" s="6">
        <v>0.38751981174991601</v>
      </c>
      <c r="O311" s="6">
        <v>0.38184926632497301</v>
      </c>
      <c r="P311" s="6">
        <v>0.371270140380422</v>
      </c>
      <c r="Q311" s="6">
        <v>0.35721659980144299</v>
      </c>
      <c r="R311" s="6">
        <v>0.36697200289729198</v>
      </c>
      <c r="S311" s="6">
        <f ca="1">PopAgeSexCountry[[#This Row],[2010]]*PopAgeSexCountry[[#This Row],[MDER]]</f>
        <v>796.32399999999802</v>
      </c>
      <c r="T311" s="6">
        <f ca="1">PopAgeSexCountry[[#This Row],[2015]]*PopAgeSexCountry[[#This Row],[MDER]]</f>
        <v>785.24631220466802</v>
      </c>
      <c r="U311" s="6">
        <f ca="1">PopAgeSexCountry[[#This Row],[2020]]*PopAgeSexCountry[[#This Row],[MDER]]</f>
        <v>765.42510052341197</v>
      </c>
      <c r="V311" s="6">
        <f ca="1">PopAgeSexCountry[[#This Row],[2025]]*PopAgeSexCountry[[#This Row],[MDER]]</f>
        <v>749.05938458716605</v>
      </c>
      <c r="W311" s="6">
        <f ca="1">PopAgeSexCountry[[#This Row],[2030]]*PopAgeSexCountry[[#This Row],[MDER]]</f>
        <v>775.03962349983203</v>
      </c>
      <c r="X311" s="6">
        <f ca="1">PopAgeSexCountry[[#This Row],[2035]]*PopAgeSexCountry[[#This Row],[MDER]]</f>
        <v>763.69853264994606</v>
      </c>
      <c r="Y311" s="6">
        <f ca="1">PopAgeSexCountry[[#This Row],[2040]]*PopAgeSexCountry[[#This Row],[MDER]]</f>
        <v>742.54028076084398</v>
      </c>
      <c r="Z311" s="6">
        <f ca="1">PopAgeSexCountry[[#This Row],[2045]]*PopAgeSexCountry[[#This Row],[MDER]]</f>
        <v>714.43319960288602</v>
      </c>
      <c r="AA311" s="6">
        <f ca="1">PopAgeSexCountry[[#This Row],[2050]]*PopAgeSexCountry[[#This Row],[MDER]]</f>
        <v>733.94400579458397</v>
      </c>
    </row>
    <row r="312" spans="1:27" x14ac:dyDescent="0.2">
      <c r="A312" s="5" t="s">
        <v>67</v>
      </c>
      <c r="B312" s="5" t="s">
        <v>68</v>
      </c>
      <c r="C312" s="5" t="s">
        <v>119</v>
      </c>
      <c r="D312" s="5" t="str">
        <f>VLOOKUP(PopAgeSexCountry[[#This Row],[REGION]],MapRegion[],2,FALSE)</f>
        <v>BEL</v>
      </c>
      <c r="E312" s="5" t="s">
        <v>81</v>
      </c>
      <c r="F312" s="5" t="str">
        <f>VLOOKUP(PopAgeSexCountry[[#This Row],[VARIABLE]],MapSexAge[],2,FALSE)</f>
        <v>Female</v>
      </c>
      <c r="G312" s="5" t="str">
        <f>VLOOKUP(PopAgeSexCountry[[#This Row],[VARIABLE]],MapSexAge[],3,FALSE)</f>
        <v>5-9</v>
      </c>
      <c r="H312" s="5">
        <f ca="1">SUMIFS(INDIRECT(_xlfn.CONCAT("SSPMDER[",PopAgeSexCountry[[#This Row],[Sex]],"]")),SSPMDER[age],PopAgeSexCountry[[#This Row],[Age]])</f>
        <v>1520</v>
      </c>
      <c r="I312" s="5" t="s">
        <v>71</v>
      </c>
      <c r="J312" s="5">
        <v>0.29380000000000001</v>
      </c>
      <c r="K312" s="5">
        <v>0.30880909198467399</v>
      </c>
      <c r="L312" s="5">
        <v>0.307647690483419</v>
      </c>
      <c r="M312" s="5">
        <v>0.30498739283745802</v>
      </c>
      <c r="N312" s="5">
        <v>0.30017849809806402</v>
      </c>
      <c r="O312" s="5">
        <v>0.29584106815540301</v>
      </c>
      <c r="P312" s="5">
        <v>0.29469047677674798</v>
      </c>
      <c r="Q312" s="5">
        <v>0.299382931146285</v>
      </c>
      <c r="R312" s="5">
        <v>0.30359582870858898</v>
      </c>
      <c r="S312" s="6">
        <f ca="1">PopAgeSexCountry[[#This Row],[2010]]*PopAgeSexCountry[[#This Row],[MDER]]</f>
        <v>446.57600000000002</v>
      </c>
      <c r="T312" s="6">
        <f ca="1">PopAgeSexCountry[[#This Row],[2015]]*PopAgeSexCountry[[#This Row],[MDER]]</f>
        <v>469.38981981670446</v>
      </c>
      <c r="U312" s="6">
        <f ca="1">PopAgeSexCountry[[#This Row],[2020]]*PopAgeSexCountry[[#This Row],[MDER]]</f>
        <v>467.62448953479691</v>
      </c>
      <c r="V312" s="6">
        <f ca="1">PopAgeSexCountry[[#This Row],[2025]]*PopAgeSexCountry[[#This Row],[MDER]]</f>
        <v>463.58083711293619</v>
      </c>
      <c r="W312" s="6">
        <f ca="1">PopAgeSexCountry[[#This Row],[2030]]*PopAgeSexCountry[[#This Row],[MDER]]</f>
        <v>456.27131710905729</v>
      </c>
      <c r="X312" s="6">
        <f ca="1">PopAgeSexCountry[[#This Row],[2035]]*PopAgeSexCountry[[#This Row],[MDER]]</f>
        <v>449.67842359621255</v>
      </c>
      <c r="Y312" s="6">
        <f ca="1">PopAgeSexCountry[[#This Row],[2040]]*PopAgeSexCountry[[#This Row],[MDER]]</f>
        <v>447.92952470065694</v>
      </c>
      <c r="Z312" s="6">
        <f ca="1">PopAgeSexCountry[[#This Row],[2045]]*PopAgeSexCountry[[#This Row],[MDER]]</f>
        <v>455.06205534235323</v>
      </c>
      <c r="AA312" s="6">
        <f ca="1">PopAgeSexCountry[[#This Row],[2050]]*PopAgeSexCountry[[#This Row],[MDER]]</f>
        <v>461.46565963705524</v>
      </c>
    </row>
    <row r="313" spans="1:27" x14ac:dyDescent="0.2">
      <c r="A313" s="6" t="s">
        <v>67</v>
      </c>
      <c r="B313" s="6" t="s">
        <v>68</v>
      </c>
      <c r="C313" s="6" t="s">
        <v>119</v>
      </c>
      <c r="D313" s="6" t="str">
        <f>VLOOKUP(PopAgeSexCountry[[#This Row],[REGION]],MapRegion[],2,FALSE)</f>
        <v>BEL</v>
      </c>
      <c r="E313" s="6" t="s">
        <v>82</v>
      </c>
      <c r="F313" s="6" t="str">
        <f>VLOOKUP(PopAgeSexCountry[[#This Row],[VARIABLE]],MapSexAge[],2,FALSE)</f>
        <v>Female</v>
      </c>
      <c r="G313" s="6" t="str">
        <f>VLOOKUP(PopAgeSexCountry[[#This Row],[VARIABLE]],MapSexAge[],3,FALSE)</f>
        <v>50-54</v>
      </c>
      <c r="H313" s="6">
        <f ca="1">SUMIFS(INDIRECT(_xlfn.CONCAT("SSPMDER[",PopAgeSexCountry[[#This Row],[Sex]],"]")),SSPMDER[age],PopAgeSexCountry[[#This Row],[Age]])</f>
        <v>1840</v>
      </c>
      <c r="I313" s="6" t="s">
        <v>71</v>
      </c>
      <c r="J313" s="6">
        <v>0.380025</v>
      </c>
      <c r="K313" s="6">
        <v>0.39901199182157698</v>
      </c>
      <c r="L313" s="6">
        <v>0.39370962054148101</v>
      </c>
      <c r="M313" s="6">
        <v>0.384598815179932</v>
      </c>
      <c r="N313" s="6">
        <v>0.37703226616892099</v>
      </c>
      <c r="O313" s="6">
        <v>0.39073190350141501</v>
      </c>
      <c r="P313" s="6">
        <v>0.38571819890699499</v>
      </c>
      <c r="Q313" s="6">
        <v>0.37536606998424799</v>
      </c>
      <c r="R313" s="6">
        <v>0.36146612433992997</v>
      </c>
      <c r="S313" s="6">
        <f ca="1">PopAgeSexCountry[[#This Row],[2010]]*PopAgeSexCountry[[#This Row],[MDER]]</f>
        <v>699.24599999999998</v>
      </c>
      <c r="T313" s="6">
        <f ca="1">PopAgeSexCountry[[#This Row],[2015]]*PopAgeSexCountry[[#This Row],[MDER]]</f>
        <v>734.1820649517017</v>
      </c>
      <c r="U313" s="6">
        <f ca="1">PopAgeSexCountry[[#This Row],[2020]]*PopAgeSexCountry[[#This Row],[MDER]]</f>
        <v>724.42570179632503</v>
      </c>
      <c r="V313" s="6">
        <f ca="1">PopAgeSexCountry[[#This Row],[2025]]*PopAgeSexCountry[[#This Row],[MDER]]</f>
        <v>707.66181993107489</v>
      </c>
      <c r="W313" s="6">
        <f ca="1">PopAgeSexCountry[[#This Row],[2030]]*PopAgeSexCountry[[#This Row],[MDER]]</f>
        <v>693.7393697508146</v>
      </c>
      <c r="X313" s="6">
        <f ca="1">PopAgeSexCountry[[#This Row],[2035]]*PopAgeSexCountry[[#This Row],[MDER]]</f>
        <v>718.94670244260362</v>
      </c>
      <c r="Y313" s="6">
        <f ca="1">PopAgeSexCountry[[#This Row],[2040]]*PopAgeSexCountry[[#This Row],[MDER]]</f>
        <v>709.72148598887077</v>
      </c>
      <c r="Z313" s="6">
        <f ca="1">PopAgeSexCountry[[#This Row],[2045]]*PopAgeSexCountry[[#This Row],[MDER]]</f>
        <v>690.67356877101633</v>
      </c>
      <c r="AA313" s="6">
        <f ca="1">PopAgeSexCountry[[#This Row],[2050]]*PopAgeSexCountry[[#This Row],[MDER]]</f>
        <v>665.09766878547111</v>
      </c>
    </row>
    <row r="314" spans="1:27" x14ac:dyDescent="0.2">
      <c r="A314" s="5" t="s">
        <v>67</v>
      </c>
      <c r="B314" s="5" t="s">
        <v>68</v>
      </c>
      <c r="C314" s="5" t="s">
        <v>119</v>
      </c>
      <c r="D314" s="5" t="str">
        <f>VLOOKUP(PopAgeSexCountry[[#This Row],[REGION]],MapRegion[],2,FALSE)</f>
        <v>BEL</v>
      </c>
      <c r="E314" s="5" t="s">
        <v>83</v>
      </c>
      <c r="F314" s="5" t="str">
        <f>VLOOKUP(PopAgeSexCountry[[#This Row],[VARIABLE]],MapSexAge[],2,FALSE)</f>
        <v>Female</v>
      </c>
      <c r="G314" s="5" t="str">
        <f>VLOOKUP(PopAgeSexCountry[[#This Row],[VARIABLE]],MapSexAge[],3,FALSE)</f>
        <v>55-59</v>
      </c>
      <c r="H314" s="5">
        <f ca="1">SUMIFS(INDIRECT(_xlfn.CONCAT("SSPMDER[",PopAgeSexCountry[[#This Row],[Sex]],"]")),SSPMDER[age],PopAgeSexCountry[[#This Row],[Age]])</f>
        <v>1800</v>
      </c>
      <c r="I314" s="5" t="s">
        <v>71</v>
      </c>
      <c r="J314" s="5">
        <v>0.34739500000000001</v>
      </c>
      <c r="K314" s="5">
        <v>0.37770579053130399</v>
      </c>
      <c r="L314" s="5">
        <v>0.39725325319191401</v>
      </c>
      <c r="M314" s="5">
        <v>0.39289659805974902</v>
      </c>
      <c r="N314" s="5">
        <v>0.38464024487979298</v>
      </c>
      <c r="O314" s="5">
        <v>0.377726368610597</v>
      </c>
      <c r="P314" s="5">
        <v>0.39207924261437199</v>
      </c>
      <c r="Q314" s="5">
        <v>0.38768618385213099</v>
      </c>
      <c r="R314" s="5">
        <v>0.37762437010146099</v>
      </c>
      <c r="S314" s="6">
        <f ca="1">PopAgeSexCountry[[#This Row],[2010]]*PopAgeSexCountry[[#This Row],[MDER]]</f>
        <v>625.31100000000004</v>
      </c>
      <c r="T314" s="6">
        <f ca="1">PopAgeSexCountry[[#This Row],[2015]]*PopAgeSexCountry[[#This Row],[MDER]]</f>
        <v>679.87042295634717</v>
      </c>
      <c r="U314" s="6">
        <f ca="1">PopAgeSexCountry[[#This Row],[2020]]*PopAgeSexCountry[[#This Row],[MDER]]</f>
        <v>715.05585574544523</v>
      </c>
      <c r="V314" s="6">
        <f ca="1">PopAgeSexCountry[[#This Row],[2025]]*PopAgeSexCountry[[#This Row],[MDER]]</f>
        <v>707.21387650754821</v>
      </c>
      <c r="W314" s="6">
        <f ca="1">PopAgeSexCountry[[#This Row],[2030]]*PopAgeSexCountry[[#This Row],[MDER]]</f>
        <v>692.35244078362734</v>
      </c>
      <c r="X314" s="6">
        <f ca="1">PopAgeSexCountry[[#This Row],[2035]]*PopAgeSexCountry[[#This Row],[MDER]]</f>
        <v>679.90746349907454</v>
      </c>
      <c r="Y314" s="6">
        <f ca="1">PopAgeSexCountry[[#This Row],[2040]]*PopAgeSexCountry[[#This Row],[MDER]]</f>
        <v>705.74263670586959</v>
      </c>
      <c r="Z314" s="6">
        <f ca="1">PopAgeSexCountry[[#This Row],[2045]]*PopAgeSexCountry[[#This Row],[MDER]]</f>
        <v>697.83513093383579</v>
      </c>
      <c r="AA314" s="6">
        <f ca="1">PopAgeSexCountry[[#This Row],[2050]]*PopAgeSexCountry[[#This Row],[MDER]]</f>
        <v>679.72386618262976</v>
      </c>
    </row>
    <row r="315" spans="1:27" x14ac:dyDescent="0.2">
      <c r="A315" s="6" t="s">
        <v>67</v>
      </c>
      <c r="B315" s="6" t="s">
        <v>68</v>
      </c>
      <c r="C315" s="6" t="s">
        <v>119</v>
      </c>
      <c r="D315" s="6" t="str">
        <f>VLOOKUP(PopAgeSexCountry[[#This Row],[REGION]],MapRegion[],2,FALSE)</f>
        <v>BEL</v>
      </c>
      <c r="E315" s="6" t="s">
        <v>84</v>
      </c>
      <c r="F315" s="6" t="str">
        <f>VLOOKUP(PopAgeSexCountry[[#This Row],[VARIABLE]],MapSexAge[],2,FALSE)</f>
        <v>Female</v>
      </c>
      <c r="G315" s="6" t="str">
        <f>VLOOKUP(PopAgeSexCountry[[#This Row],[VARIABLE]],MapSexAge[],3,FALSE)</f>
        <v>60-64</v>
      </c>
      <c r="H315" s="6">
        <f ca="1">SUMIFS(INDIRECT(_xlfn.CONCAT("SSPMDER[",PopAgeSexCountry[[#This Row],[Sex]],"]")),SSPMDER[age],PopAgeSexCountry[[#This Row],[Age]])</f>
        <v>1800</v>
      </c>
      <c r="I315" s="6" t="s">
        <v>71</v>
      </c>
      <c r="J315" s="6">
        <v>0.32278899999999999</v>
      </c>
      <c r="K315" s="6">
        <v>0.34247101612557801</v>
      </c>
      <c r="L315" s="6">
        <v>0.37336310957201502</v>
      </c>
      <c r="M315" s="6">
        <v>0.39376631602564899</v>
      </c>
      <c r="N315" s="6">
        <v>0.39046745318047898</v>
      </c>
      <c r="O315" s="6">
        <v>0.38312425431601099</v>
      </c>
      <c r="P315" s="6">
        <v>0.37695039551172299</v>
      </c>
      <c r="Q315" s="6">
        <v>0.391933434598839</v>
      </c>
      <c r="R315" s="6">
        <v>0.38815488949954802</v>
      </c>
      <c r="S315" s="6">
        <f ca="1">PopAgeSexCountry[[#This Row],[2010]]*PopAgeSexCountry[[#This Row],[MDER]]</f>
        <v>581.02019999999993</v>
      </c>
      <c r="T315" s="6">
        <f ca="1">PopAgeSexCountry[[#This Row],[2015]]*PopAgeSexCountry[[#This Row],[MDER]]</f>
        <v>616.44782902604038</v>
      </c>
      <c r="U315" s="6">
        <f ca="1">PopAgeSexCountry[[#This Row],[2020]]*PopAgeSexCountry[[#This Row],[MDER]]</f>
        <v>672.05359722962703</v>
      </c>
      <c r="V315" s="6">
        <f ca="1">PopAgeSexCountry[[#This Row],[2025]]*PopAgeSexCountry[[#This Row],[MDER]]</f>
        <v>708.77936884616815</v>
      </c>
      <c r="W315" s="6">
        <f ca="1">PopAgeSexCountry[[#This Row],[2030]]*PopAgeSexCountry[[#This Row],[MDER]]</f>
        <v>702.84141572486214</v>
      </c>
      <c r="X315" s="6">
        <f ca="1">PopAgeSexCountry[[#This Row],[2035]]*PopAgeSexCountry[[#This Row],[MDER]]</f>
        <v>689.62365776881984</v>
      </c>
      <c r="Y315" s="6">
        <f ca="1">PopAgeSexCountry[[#This Row],[2040]]*PopAgeSexCountry[[#This Row],[MDER]]</f>
        <v>678.51071192110135</v>
      </c>
      <c r="Z315" s="6">
        <f ca="1">PopAgeSexCountry[[#This Row],[2045]]*PopAgeSexCountry[[#This Row],[MDER]]</f>
        <v>705.48018227791022</v>
      </c>
      <c r="AA315" s="6">
        <f ca="1">PopAgeSexCountry[[#This Row],[2050]]*PopAgeSexCountry[[#This Row],[MDER]]</f>
        <v>698.67880109918644</v>
      </c>
    </row>
    <row r="316" spans="1:27" x14ac:dyDescent="0.2">
      <c r="A316" s="5" t="s">
        <v>67</v>
      </c>
      <c r="B316" s="5" t="s">
        <v>68</v>
      </c>
      <c r="C316" s="5" t="s">
        <v>119</v>
      </c>
      <c r="D316" s="5" t="str">
        <f>VLOOKUP(PopAgeSexCountry[[#This Row],[REGION]],MapRegion[],2,FALSE)</f>
        <v>BEL</v>
      </c>
      <c r="E316" s="5" t="s">
        <v>85</v>
      </c>
      <c r="F316" s="5" t="str">
        <f>VLOOKUP(PopAgeSexCountry[[#This Row],[VARIABLE]],MapSexAge[],2,FALSE)</f>
        <v>Female</v>
      </c>
      <c r="G316" s="5" t="str">
        <f>VLOOKUP(PopAgeSexCountry[[#This Row],[VARIABLE]],MapSexAge[],3,FALSE)</f>
        <v>65-69</v>
      </c>
      <c r="H316" s="5">
        <f ca="1">SUMIFS(INDIRECT(_xlfn.CONCAT("SSPMDER[",PopAgeSexCountry[[#This Row],[Sex]],"]")),SSPMDER[age],PopAgeSexCountry[[#This Row],[Age]])</f>
        <v>1800</v>
      </c>
      <c r="I316" s="5" t="s">
        <v>71</v>
      </c>
      <c r="J316" s="5">
        <v>0.245114</v>
      </c>
      <c r="K316" s="5">
        <v>0.31443454866640103</v>
      </c>
      <c r="L316" s="5">
        <v>0.33508503035619902</v>
      </c>
      <c r="M316" s="5">
        <v>0.36654692170820302</v>
      </c>
      <c r="N316" s="5">
        <v>0.38783280723652902</v>
      </c>
      <c r="O316" s="5">
        <v>0.38569370308933798</v>
      </c>
      <c r="P316" s="5">
        <v>0.379412387244355</v>
      </c>
      <c r="Q316" s="5">
        <v>0.37412730403518002</v>
      </c>
      <c r="R316" s="5">
        <v>0.38973594595576699</v>
      </c>
      <c r="S316" s="6">
        <f ca="1">PopAgeSexCountry[[#This Row],[2010]]*PopAgeSexCountry[[#This Row],[MDER]]</f>
        <v>441.20519999999999</v>
      </c>
      <c r="T316" s="6">
        <f ca="1">PopAgeSexCountry[[#This Row],[2015]]*PopAgeSexCountry[[#This Row],[MDER]]</f>
        <v>565.98218759952181</v>
      </c>
      <c r="U316" s="6">
        <f ca="1">PopAgeSexCountry[[#This Row],[2020]]*PopAgeSexCountry[[#This Row],[MDER]]</f>
        <v>603.15305464115829</v>
      </c>
      <c r="V316" s="6">
        <f ca="1">PopAgeSexCountry[[#This Row],[2025]]*PopAgeSexCountry[[#This Row],[MDER]]</f>
        <v>659.78445907476544</v>
      </c>
      <c r="W316" s="6">
        <f ca="1">PopAgeSexCountry[[#This Row],[2030]]*PopAgeSexCountry[[#This Row],[MDER]]</f>
        <v>698.09905302575226</v>
      </c>
      <c r="X316" s="6">
        <f ca="1">PopAgeSexCountry[[#This Row],[2035]]*PopAgeSexCountry[[#This Row],[MDER]]</f>
        <v>694.24866556080838</v>
      </c>
      <c r="Y316" s="6">
        <f ca="1">PopAgeSexCountry[[#This Row],[2040]]*PopAgeSexCountry[[#This Row],[MDER]]</f>
        <v>682.94229703983899</v>
      </c>
      <c r="Z316" s="6">
        <f ca="1">PopAgeSexCountry[[#This Row],[2045]]*PopAgeSexCountry[[#This Row],[MDER]]</f>
        <v>673.42914726332401</v>
      </c>
      <c r="AA316" s="6">
        <f ca="1">PopAgeSexCountry[[#This Row],[2050]]*PopAgeSexCountry[[#This Row],[MDER]]</f>
        <v>701.52470272038056</v>
      </c>
    </row>
    <row r="317" spans="1:27" x14ac:dyDescent="0.2">
      <c r="A317" s="6" t="s">
        <v>67</v>
      </c>
      <c r="B317" s="6" t="s">
        <v>68</v>
      </c>
      <c r="C317" s="6" t="s">
        <v>119</v>
      </c>
      <c r="D317" s="6" t="str">
        <f>VLOOKUP(PopAgeSexCountry[[#This Row],[REGION]],MapRegion[],2,FALSE)</f>
        <v>BEL</v>
      </c>
      <c r="E317" s="6" t="s">
        <v>86</v>
      </c>
      <c r="F317" s="6" t="str">
        <f>VLOOKUP(PopAgeSexCountry[[#This Row],[VARIABLE]],MapSexAge[],2,FALSE)</f>
        <v>Female</v>
      </c>
      <c r="G317" s="6" t="str">
        <f>VLOOKUP(PopAgeSexCountry[[#This Row],[VARIABLE]],MapSexAge[],3,FALSE)</f>
        <v>70-74</v>
      </c>
      <c r="H317" s="6">
        <f ca="1">SUMIFS(INDIRECT(_xlfn.CONCAT("SSPMDER[",PopAgeSexCountry[[#This Row],[Sex]],"]")),SSPMDER[age],PopAgeSexCountry[[#This Row],[Age]])</f>
        <v>1800</v>
      </c>
      <c r="I317" s="6" t="s">
        <v>71</v>
      </c>
      <c r="J317" s="6">
        <v>0.24565899999999999</v>
      </c>
      <c r="K317" s="6">
        <v>0.23374339767864399</v>
      </c>
      <c r="L317" s="6">
        <v>0.30167948759596003</v>
      </c>
      <c r="M317" s="6">
        <v>0.323112548568113</v>
      </c>
      <c r="N317" s="6">
        <v>0.355053619746731</v>
      </c>
      <c r="O317" s="6">
        <v>0.37723292459380398</v>
      </c>
      <c r="P317" s="6">
        <v>0.37644870020670002</v>
      </c>
      <c r="Q317" s="6">
        <v>0.37175985484176899</v>
      </c>
      <c r="R317" s="6">
        <v>0.367624220539154</v>
      </c>
      <c r="S317" s="6">
        <f ca="1">PopAgeSexCountry[[#This Row],[2010]]*PopAgeSexCountry[[#This Row],[MDER]]</f>
        <v>442.18619999999999</v>
      </c>
      <c r="T317" s="6">
        <f ca="1">PopAgeSexCountry[[#This Row],[2015]]*PopAgeSexCountry[[#This Row],[MDER]]</f>
        <v>420.73811582155918</v>
      </c>
      <c r="U317" s="6">
        <f ca="1">PopAgeSexCountry[[#This Row],[2020]]*PopAgeSexCountry[[#This Row],[MDER]]</f>
        <v>543.02307767272805</v>
      </c>
      <c r="V317" s="6">
        <f ca="1">PopAgeSexCountry[[#This Row],[2025]]*PopAgeSexCountry[[#This Row],[MDER]]</f>
        <v>581.60258742260339</v>
      </c>
      <c r="W317" s="6">
        <f ca="1">PopAgeSexCountry[[#This Row],[2030]]*PopAgeSexCountry[[#This Row],[MDER]]</f>
        <v>639.09651554411585</v>
      </c>
      <c r="X317" s="6">
        <f ca="1">PopAgeSexCountry[[#This Row],[2035]]*PopAgeSexCountry[[#This Row],[MDER]]</f>
        <v>679.01926426884711</v>
      </c>
      <c r="Y317" s="6">
        <f ca="1">PopAgeSexCountry[[#This Row],[2040]]*PopAgeSexCountry[[#This Row],[MDER]]</f>
        <v>677.60766037206008</v>
      </c>
      <c r="Z317" s="6">
        <f ca="1">PopAgeSexCountry[[#This Row],[2045]]*PopAgeSexCountry[[#This Row],[MDER]]</f>
        <v>669.16773871518421</v>
      </c>
      <c r="AA317" s="6">
        <f ca="1">PopAgeSexCountry[[#This Row],[2050]]*PopAgeSexCountry[[#This Row],[MDER]]</f>
        <v>661.72359697047716</v>
      </c>
    </row>
    <row r="318" spans="1:27" x14ac:dyDescent="0.2">
      <c r="A318" s="5" t="s">
        <v>67</v>
      </c>
      <c r="B318" s="5" t="s">
        <v>68</v>
      </c>
      <c r="C318" s="5" t="s">
        <v>119</v>
      </c>
      <c r="D318" s="5" t="str">
        <f>VLOOKUP(PopAgeSexCountry[[#This Row],[REGION]],MapRegion[],2,FALSE)</f>
        <v>BEL</v>
      </c>
      <c r="E318" s="5" t="s">
        <v>87</v>
      </c>
      <c r="F318" s="5" t="str">
        <f>VLOOKUP(PopAgeSexCountry[[#This Row],[VARIABLE]],MapSexAge[],2,FALSE)</f>
        <v>Female</v>
      </c>
      <c r="G318" s="5" t="str">
        <f>VLOOKUP(PopAgeSexCountry[[#This Row],[VARIABLE]],MapSexAge[],3,FALSE)</f>
        <v>75-79</v>
      </c>
      <c r="H318" s="5">
        <f ca="1">SUMIFS(INDIRECT(_xlfn.CONCAT("SSPMDER[",PopAgeSexCountry[[#This Row],[Sex]],"]")),SSPMDER[age],PopAgeSexCountry[[#This Row],[Age]])</f>
        <v>1800</v>
      </c>
      <c r="I318" s="5" t="s">
        <v>71</v>
      </c>
      <c r="J318" s="5">
        <v>0.23369599999999999</v>
      </c>
      <c r="K318" s="5">
        <v>0.22274113663991199</v>
      </c>
      <c r="L318" s="5">
        <v>0.214629529307473</v>
      </c>
      <c r="M318" s="5">
        <v>0.27968829504402598</v>
      </c>
      <c r="N318" s="5">
        <v>0.302138665514747</v>
      </c>
      <c r="O318" s="5">
        <v>0.33450203521400601</v>
      </c>
      <c r="P318" s="5">
        <v>0.35770782308079602</v>
      </c>
      <c r="Q318" s="5">
        <v>0.35957282315038402</v>
      </c>
      <c r="R318" s="5">
        <v>0.35705857575677002</v>
      </c>
      <c r="S318" s="6">
        <f ca="1">PopAgeSexCountry[[#This Row],[2010]]*PopAgeSexCountry[[#This Row],[MDER]]</f>
        <v>420.65279999999996</v>
      </c>
      <c r="T318" s="6">
        <f ca="1">PopAgeSexCountry[[#This Row],[2015]]*PopAgeSexCountry[[#This Row],[MDER]]</f>
        <v>400.9340459518416</v>
      </c>
      <c r="U318" s="6">
        <f ca="1">PopAgeSexCountry[[#This Row],[2020]]*PopAgeSexCountry[[#This Row],[MDER]]</f>
        <v>386.33315275345143</v>
      </c>
      <c r="V318" s="6">
        <f ca="1">PopAgeSexCountry[[#This Row],[2025]]*PopAgeSexCountry[[#This Row],[MDER]]</f>
        <v>503.43893107924674</v>
      </c>
      <c r="W318" s="6">
        <f ca="1">PopAgeSexCountry[[#This Row],[2030]]*PopAgeSexCountry[[#This Row],[MDER]]</f>
        <v>543.84959792654456</v>
      </c>
      <c r="X318" s="6">
        <f ca="1">PopAgeSexCountry[[#This Row],[2035]]*PopAgeSexCountry[[#This Row],[MDER]]</f>
        <v>602.10366338521078</v>
      </c>
      <c r="Y318" s="6">
        <f ca="1">PopAgeSexCountry[[#This Row],[2040]]*PopAgeSexCountry[[#This Row],[MDER]]</f>
        <v>643.87408154543289</v>
      </c>
      <c r="Z318" s="6">
        <f ca="1">PopAgeSexCountry[[#This Row],[2045]]*PopAgeSexCountry[[#This Row],[MDER]]</f>
        <v>647.2310816706912</v>
      </c>
      <c r="AA318" s="6">
        <f ca="1">PopAgeSexCountry[[#This Row],[2050]]*PopAgeSexCountry[[#This Row],[MDER]]</f>
        <v>642.70543636218599</v>
      </c>
    </row>
    <row r="319" spans="1:27" x14ac:dyDescent="0.2">
      <c r="A319" s="6" t="s">
        <v>67</v>
      </c>
      <c r="B319" s="6" t="s">
        <v>68</v>
      </c>
      <c r="C319" s="6" t="s">
        <v>119</v>
      </c>
      <c r="D319" s="6" t="str">
        <f>VLOOKUP(PopAgeSexCountry[[#This Row],[REGION]],MapRegion[],2,FALSE)</f>
        <v>BEL</v>
      </c>
      <c r="E319" s="6" t="s">
        <v>88</v>
      </c>
      <c r="F319" s="6" t="str">
        <f>VLOOKUP(PopAgeSexCountry[[#This Row],[VARIABLE]],MapSexAge[],2,FALSE)</f>
        <v>Female</v>
      </c>
      <c r="G319" s="6" t="str">
        <f>VLOOKUP(PopAgeSexCountry[[#This Row],[VARIABLE]],MapSexAge[],3,FALSE)</f>
        <v>80-84</v>
      </c>
      <c r="H319" s="6">
        <f ca="1">SUMIFS(INDIRECT(_xlfn.CONCAT("SSPMDER[",PopAgeSexCountry[[#This Row],[Sex]],"]")),SSPMDER[age],PopAgeSexCountry[[#This Row],[Age]])</f>
        <v>1800</v>
      </c>
      <c r="I319" s="6" t="s">
        <v>71</v>
      </c>
      <c r="J319" s="6">
        <v>0.18765200000000001</v>
      </c>
      <c r="K319" s="6">
        <v>0.193195961619722</v>
      </c>
      <c r="L319" s="6">
        <v>0.18806175006159501</v>
      </c>
      <c r="M319" s="6">
        <v>0.18474513675670901</v>
      </c>
      <c r="N319" s="6">
        <v>0.24476544993042401</v>
      </c>
      <c r="O319" s="6">
        <v>0.268317257444327</v>
      </c>
      <c r="P319" s="6">
        <v>0.30079524085470399</v>
      </c>
      <c r="Q319" s="6">
        <v>0.32592554062003898</v>
      </c>
      <c r="R319" s="6">
        <v>0.33130904281229201</v>
      </c>
      <c r="S319" s="6">
        <f ca="1">PopAgeSexCountry[[#This Row],[2010]]*PopAgeSexCountry[[#This Row],[MDER]]</f>
        <v>337.77360000000004</v>
      </c>
      <c r="T319" s="6">
        <f ca="1">PopAgeSexCountry[[#This Row],[2015]]*PopAgeSexCountry[[#This Row],[MDER]]</f>
        <v>347.75273091549957</v>
      </c>
      <c r="U319" s="6">
        <f ca="1">PopAgeSexCountry[[#This Row],[2020]]*PopAgeSexCountry[[#This Row],[MDER]]</f>
        <v>338.51115011087103</v>
      </c>
      <c r="V319" s="6">
        <f ca="1">PopAgeSexCountry[[#This Row],[2025]]*PopAgeSexCountry[[#This Row],[MDER]]</f>
        <v>332.54124616207622</v>
      </c>
      <c r="W319" s="6">
        <f ca="1">PopAgeSexCountry[[#This Row],[2030]]*PopAgeSexCountry[[#This Row],[MDER]]</f>
        <v>440.5778098747632</v>
      </c>
      <c r="X319" s="6">
        <f ca="1">PopAgeSexCountry[[#This Row],[2035]]*PopAgeSexCountry[[#This Row],[MDER]]</f>
        <v>482.97106339978859</v>
      </c>
      <c r="Y319" s="6">
        <f ca="1">PopAgeSexCountry[[#This Row],[2040]]*PopAgeSexCountry[[#This Row],[MDER]]</f>
        <v>541.43143353846722</v>
      </c>
      <c r="Z319" s="6">
        <f ca="1">PopAgeSexCountry[[#This Row],[2045]]*PopAgeSexCountry[[#This Row],[MDER]]</f>
        <v>586.66597311607018</v>
      </c>
      <c r="AA319" s="6">
        <f ca="1">PopAgeSexCountry[[#This Row],[2050]]*PopAgeSexCountry[[#This Row],[MDER]]</f>
        <v>596.35627706212563</v>
      </c>
    </row>
    <row r="320" spans="1:27" x14ac:dyDescent="0.2">
      <c r="A320" s="5" t="s">
        <v>67</v>
      </c>
      <c r="B320" s="5" t="s">
        <v>68</v>
      </c>
      <c r="C320" s="5" t="s">
        <v>119</v>
      </c>
      <c r="D320" s="5" t="str">
        <f>VLOOKUP(PopAgeSexCountry[[#This Row],[REGION]],MapRegion[],2,FALSE)</f>
        <v>BEL</v>
      </c>
      <c r="E320" s="5" t="s">
        <v>89</v>
      </c>
      <c r="F320" s="5" t="str">
        <f>VLOOKUP(PopAgeSexCountry[[#This Row],[VARIABLE]],MapSexAge[],2,FALSE)</f>
        <v>Female</v>
      </c>
      <c r="G320" s="5" t="str">
        <f>VLOOKUP(PopAgeSexCountry[[#This Row],[VARIABLE]],MapSexAge[],3,FALSE)</f>
        <v>85-89</v>
      </c>
      <c r="H320" s="5">
        <f ca="1">SUMIFS(INDIRECT(_xlfn.CONCAT("SSPMDER[",PopAgeSexCountry[[#This Row],[Sex]],"]")),SSPMDER[age],PopAgeSexCountry[[#This Row],[Age]])</f>
        <v>1800</v>
      </c>
      <c r="I320" s="5" t="s">
        <v>71</v>
      </c>
      <c r="J320" s="5">
        <v>0.120029</v>
      </c>
      <c r="K320" s="5">
        <v>0.13110154009703101</v>
      </c>
      <c r="L320" s="5">
        <v>0.139884890575808</v>
      </c>
      <c r="M320" s="5">
        <v>0.14071469926630401</v>
      </c>
      <c r="N320" s="5">
        <v>0.14246161828949599</v>
      </c>
      <c r="O320" s="5">
        <v>0.19410058506671099</v>
      </c>
      <c r="P320" s="5">
        <v>0.21808969654059601</v>
      </c>
      <c r="Q320" s="5">
        <v>0.24990594506879801</v>
      </c>
      <c r="R320" s="5">
        <v>0.27653301358506099</v>
      </c>
      <c r="S320" s="6">
        <f ca="1">PopAgeSexCountry[[#This Row],[2010]]*PopAgeSexCountry[[#This Row],[MDER]]</f>
        <v>216.0522</v>
      </c>
      <c r="T320" s="6">
        <f ca="1">PopAgeSexCountry[[#This Row],[2015]]*PopAgeSexCountry[[#This Row],[MDER]]</f>
        <v>235.98277217465582</v>
      </c>
      <c r="U320" s="6">
        <f ca="1">PopAgeSexCountry[[#This Row],[2020]]*PopAgeSexCountry[[#This Row],[MDER]]</f>
        <v>251.79280303645439</v>
      </c>
      <c r="V320" s="6">
        <f ca="1">PopAgeSexCountry[[#This Row],[2025]]*PopAgeSexCountry[[#This Row],[MDER]]</f>
        <v>253.28645867934722</v>
      </c>
      <c r="W320" s="6">
        <f ca="1">PopAgeSexCountry[[#This Row],[2030]]*PopAgeSexCountry[[#This Row],[MDER]]</f>
        <v>256.43091292109278</v>
      </c>
      <c r="X320" s="6">
        <f ca="1">PopAgeSexCountry[[#This Row],[2035]]*PopAgeSexCountry[[#This Row],[MDER]]</f>
        <v>349.3810531200798</v>
      </c>
      <c r="Y320" s="6">
        <f ca="1">PopAgeSexCountry[[#This Row],[2040]]*PopAgeSexCountry[[#This Row],[MDER]]</f>
        <v>392.5614537730728</v>
      </c>
      <c r="Z320" s="6">
        <f ca="1">PopAgeSexCountry[[#This Row],[2045]]*PopAgeSexCountry[[#This Row],[MDER]]</f>
        <v>449.83070112383643</v>
      </c>
      <c r="AA320" s="6">
        <f ca="1">PopAgeSexCountry[[#This Row],[2050]]*PopAgeSexCountry[[#This Row],[MDER]]</f>
        <v>497.75942445310977</v>
      </c>
    </row>
    <row r="321" spans="1:27" x14ac:dyDescent="0.2">
      <c r="A321" s="6" t="s">
        <v>67</v>
      </c>
      <c r="B321" s="6" t="s">
        <v>68</v>
      </c>
      <c r="C321" s="6" t="s">
        <v>119</v>
      </c>
      <c r="D321" s="6" t="str">
        <f>VLOOKUP(PopAgeSexCountry[[#This Row],[REGION]],MapRegion[],2,FALSE)</f>
        <v>BEL</v>
      </c>
      <c r="E321" s="6" t="s">
        <v>90</v>
      </c>
      <c r="F321" s="6" t="str">
        <f>VLOOKUP(PopAgeSexCountry[[#This Row],[VARIABLE]],MapSexAge[],2,FALSE)</f>
        <v>Female</v>
      </c>
      <c r="G321" s="6" t="str">
        <f>VLOOKUP(PopAgeSexCountry[[#This Row],[VARIABLE]],MapSexAge[],3,FALSE)</f>
        <v>90-94</v>
      </c>
      <c r="H321" s="6">
        <f ca="1">SUMIFS(INDIRECT(_xlfn.CONCAT("SSPMDER[",PopAgeSexCountry[[#This Row],[Sex]],"]")),SSPMDER[age],PopAgeSexCountry[[#This Row],[Age]])</f>
        <v>1800</v>
      </c>
      <c r="I321" s="6" t="s">
        <v>71</v>
      </c>
      <c r="J321" s="6">
        <v>3.4759999999999999E-2</v>
      </c>
      <c r="K321" s="6">
        <v>6.2981474600791801E-2</v>
      </c>
      <c r="L321" s="6">
        <v>7.2667614545753503E-2</v>
      </c>
      <c r="M321" s="6">
        <v>8.20075875957883E-2</v>
      </c>
      <c r="N321" s="6">
        <v>8.6396912746634205E-2</v>
      </c>
      <c r="O321" s="6">
        <v>9.1872123643867404E-2</v>
      </c>
      <c r="P321" s="6">
        <v>0.13108315740360599</v>
      </c>
      <c r="Q321" s="6">
        <v>0.152657967652545</v>
      </c>
      <c r="R321" s="6">
        <v>0.18139184440326001</v>
      </c>
      <c r="S321" s="6">
        <f ca="1">PopAgeSexCountry[[#This Row],[2010]]*PopAgeSexCountry[[#This Row],[MDER]]</f>
        <v>62.567999999999998</v>
      </c>
      <c r="T321" s="6">
        <f ca="1">PopAgeSexCountry[[#This Row],[2015]]*PopAgeSexCountry[[#This Row],[MDER]]</f>
        <v>113.36665428142524</v>
      </c>
      <c r="U321" s="6">
        <f ca="1">PopAgeSexCountry[[#This Row],[2020]]*PopAgeSexCountry[[#This Row],[MDER]]</f>
        <v>130.8017061823563</v>
      </c>
      <c r="V321" s="6">
        <f ca="1">PopAgeSexCountry[[#This Row],[2025]]*PopAgeSexCountry[[#This Row],[MDER]]</f>
        <v>147.61365767241895</v>
      </c>
      <c r="W321" s="6">
        <f ca="1">PopAgeSexCountry[[#This Row],[2030]]*PopAgeSexCountry[[#This Row],[MDER]]</f>
        <v>155.51444294394156</v>
      </c>
      <c r="X321" s="6">
        <f ca="1">PopAgeSexCountry[[#This Row],[2035]]*PopAgeSexCountry[[#This Row],[MDER]]</f>
        <v>165.36982255896132</v>
      </c>
      <c r="Y321" s="6">
        <f ca="1">PopAgeSexCountry[[#This Row],[2040]]*PopAgeSexCountry[[#This Row],[MDER]]</f>
        <v>235.94968332649077</v>
      </c>
      <c r="Z321" s="6">
        <f ca="1">PopAgeSexCountry[[#This Row],[2045]]*PopAgeSexCountry[[#This Row],[MDER]]</f>
        <v>274.78434177458098</v>
      </c>
      <c r="AA321" s="6">
        <f ca="1">PopAgeSexCountry[[#This Row],[2050]]*PopAgeSexCountry[[#This Row],[MDER]]</f>
        <v>326.50531992586804</v>
      </c>
    </row>
    <row r="322" spans="1:27" x14ac:dyDescent="0.2">
      <c r="A322" s="5" t="s">
        <v>67</v>
      </c>
      <c r="B322" s="5" t="s">
        <v>68</v>
      </c>
      <c r="C322" s="5" t="s">
        <v>119</v>
      </c>
      <c r="D322" s="5" t="str">
        <f>VLOOKUP(PopAgeSexCountry[[#This Row],[REGION]],MapRegion[],2,FALSE)</f>
        <v>BEL</v>
      </c>
      <c r="E322" s="5" t="s">
        <v>91</v>
      </c>
      <c r="F322" s="5" t="str">
        <f>VLOOKUP(PopAgeSexCountry[[#This Row],[VARIABLE]],MapSexAge[],2,FALSE)</f>
        <v>Female</v>
      </c>
      <c r="G322" s="5" t="str">
        <f>VLOOKUP(PopAgeSexCountry[[#This Row],[VARIABLE]],MapSexAge[],3,FALSE)</f>
        <v>95-99</v>
      </c>
      <c r="H322" s="5">
        <f ca="1">SUMIFS(INDIRECT(_xlfn.CONCAT("SSPMDER[",PopAgeSexCountry[[#This Row],[Sex]],"]")),SSPMDER[age],PopAgeSexCountry[[#This Row],[Age]])</f>
        <v>1800</v>
      </c>
      <c r="I322" s="5" t="s">
        <v>71</v>
      </c>
      <c r="J322" s="5">
        <v>1.1322E-2</v>
      </c>
      <c r="K322" s="5">
        <v>1.16045449098867E-2</v>
      </c>
      <c r="L322" s="5">
        <v>2.2819311070706699E-2</v>
      </c>
      <c r="M322" s="5">
        <v>2.8684182175858299E-2</v>
      </c>
      <c r="N322" s="5">
        <v>3.4676840986651303E-2</v>
      </c>
      <c r="O322" s="5">
        <v>3.9313945773892203E-2</v>
      </c>
      <c r="P322" s="5">
        <v>4.51712550310054E-2</v>
      </c>
      <c r="Q322" s="5">
        <v>6.8008423422798905E-2</v>
      </c>
      <c r="R322" s="5">
        <v>8.4121622397284504E-2</v>
      </c>
      <c r="S322" s="6">
        <f ca="1">PopAgeSexCountry[[#This Row],[2010]]*PopAgeSexCountry[[#This Row],[MDER]]</f>
        <v>20.3796</v>
      </c>
      <c r="T322" s="6">
        <f ca="1">PopAgeSexCountry[[#This Row],[2015]]*PopAgeSexCountry[[#This Row],[MDER]]</f>
        <v>20.88818083779606</v>
      </c>
      <c r="U322" s="6">
        <f ca="1">PopAgeSexCountry[[#This Row],[2020]]*PopAgeSexCountry[[#This Row],[MDER]]</f>
        <v>41.074759927272062</v>
      </c>
      <c r="V322" s="6">
        <f ca="1">PopAgeSexCountry[[#This Row],[2025]]*PopAgeSexCountry[[#This Row],[MDER]]</f>
        <v>51.63152791654494</v>
      </c>
      <c r="W322" s="6">
        <f ca="1">PopAgeSexCountry[[#This Row],[2030]]*PopAgeSexCountry[[#This Row],[MDER]]</f>
        <v>62.418313775972344</v>
      </c>
      <c r="X322" s="6">
        <f ca="1">PopAgeSexCountry[[#This Row],[2035]]*PopAgeSexCountry[[#This Row],[MDER]]</f>
        <v>70.765102393005961</v>
      </c>
      <c r="Y322" s="6">
        <f ca="1">PopAgeSexCountry[[#This Row],[2040]]*PopAgeSexCountry[[#This Row],[MDER]]</f>
        <v>81.308259055809714</v>
      </c>
      <c r="Z322" s="6">
        <f ca="1">PopAgeSexCountry[[#This Row],[2045]]*PopAgeSexCountry[[#This Row],[MDER]]</f>
        <v>122.41516216103803</v>
      </c>
      <c r="AA322" s="6">
        <f ca="1">PopAgeSexCountry[[#This Row],[2050]]*PopAgeSexCountry[[#This Row],[MDER]]</f>
        <v>151.4189203151121</v>
      </c>
    </row>
    <row r="323" spans="1:27" x14ac:dyDescent="0.2">
      <c r="A323" s="6" t="s">
        <v>67</v>
      </c>
      <c r="B323" s="6" t="s">
        <v>68</v>
      </c>
      <c r="C323" s="6" t="s">
        <v>119</v>
      </c>
      <c r="D323" s="6" t="str">
        <f>VLOOKUP(PopAgeSexCountry[[#This Row],[REGION]],MapRegion[],2,FALSE)</f>
        <v>BEL</v>
      </c>
      <c r="E323" s="6" t="s">
        <v>92</v>
      </c>
      <c r="F323" s="6" t="str">
        <f>VLOOKUP(PopAgeSexCountry[[#This Row],[VARIABLE]],MapSexAge[],2,FALSE)</f>
        <v>Male</v>
      </c>
      <c r="G323" s="6" t="str">
        <f>VLOOKUP(PopAgeSexCountry[[#This Row],[VARIABLE]],MapSexAge[],3,FALSE)</f>
        <v>0-4</v>
      </c>
      <c r="H323" s="6">
        <f ca="1">SUMIFS(INDIRECT(_xlfn.CONCAT("SSPMDER[",PopAgeSexCountry[[#This Row],[Sex]],"]")),SSPMDER[age],PopAgeSexCountry[[#This Row],[Age]])</f>
        <v>1040</v>
      </c>
      <c r="I323" s="6" t="s">
        <v>71</v>
      </c>
      <c r="J323" s="6">
        <v>0.31537900000000002</v>
      </c>
      <c r="K323" s="6">
        <v>0.31568369643280098</v>
      </c>
      <c r="L323" s="6">
        <v>0.31296573365185199</v>
      </c>
      <c r="M323" s="6">
        <v>0.30813614017007201</v>
      </c>
      <c r="N323" s="6">
        <v>0.30380709999788602</v>
      </c>
      <c r="O323" s="6">
        <v>0.30275221057475599</v>
      </c>
      <c r="P323" s="6">
        <v>0.30781309694741998</v>
      </c>
      <c r="Q323" s="6">
        <v>0.31242016095924702</v>
      </c>
      <c r="R323" s="6">
        <v>0.31284947806264801</v>
      </c>
      <c r="S323" s="6">
        <f ca="1">PopAgeSexCountry[[#This Row],[2010]]*PopAgeSexCountry[[#This Row],[MDER]]</f>
        <v>327.99416000000002</v>
      </c>
      <c r="T323" s="6">
        <f ca="1">PopAgeSexCountry[[#This Row],[2015]]*PopAgeSexCountry[[#This Row],[MDER]]</f>
        <v>328.31104429011299</v>
      </c>
      <c r="U323" s="6">
        <f ca="1">PopAgeSexCountry[[#This Row],[2020]]*PopAgeSexCountry[[#This Row],[MDER]]</f>
        <v>325.48436299792604</v>
      </c>
      <c r="V323" s="6">
        <f ca="1">PopAgeSexCountry[[#This Row],[2025]]*PopAgeSexCountry[[#This Row],[MDER]]</f>
        <v>320.46158577687487</v>
      </c>
      <c r="W323" s="6">
        <f ca="1">PopAgeSexCountry[[#This Row],[2030]]*PopAgeSexCountry[[#This Row],[MDER]]</f>
        <v>315.95938399780147</v>
      </c>
      <c r="X323" s="6">
        <f ca="1">PopAgeSexCountry[[#This Row],[2035]]*PopAgeSexCountry[[#This Row],[MDER]]</f>
        <v>314.86229899774622</v>
      </c>
      <c r="Y323" s="6">
        <f ca="1">PopAgeSexCountry[[#This Row],[2040]]*PopAgeSexCountry[[#This Row],[MDER]]</f>
        <v>320.12562082531679</v>
      </c>
      <c r="Z323" s="6">
        <f ca="1">PopAgeSexCountry[[#This Row],[2045]]*PopAgeSexCountry[[#This Row],[MDER]]</f>
        <v>324.91696739761687</v>
      </c>
      <c r="AA323" s="6">
        <f ca="1">PopAgeSexCountry[[#This Row],[2050]]*PopAgeSexCountry[[#This Row],[MDER]]</f>
        <v>325.36345718515395</v>
      </c>
    </row>
    <row r="324" spans="1:27" x14ac:dyDescent="0.2">
      <c r="A324" s="5" t="s">
        <v>67</v>
      </c>
      <c r="B324" s="5" t="s">
        <v>68</v>
      </c>
      <c r="C324" s="5" t="s">
        <v>119</v>
      </c>
      <c r="D324" s="5" t="str">
        <f>VLOOKUP(PopAgeSexCountry[[#This Row],[REGION]],MapRegion[],2,FALSE)</f>
        <v>BEL</v>
      </c>
      <c r="E324" s="5" t="s">
        <v>93</v>
      </c>
      <c r="F324" s="5" t="str">
        <f>VLOOKUP(PopAgeSexCountry[[#This Row],[VARIABLE]],MapSexAge[],2,FALSE)</f>
        <v>Male</v>
      </c>
      <c r="G324" s="5" t="str">
        <f>VLOOKUP(PopAgeSexCountry[[#This Row],[VARIABLE]],MapSexAge[],3,FALSE)</f>
        <v>10-14</v>
      </c>
      <c r="H324" s="5">
        <f ca="1">SUMIFS(INDIRECT(_xlfn.CONCAT("SSPMDER[",PopAgeSexCountry[[#This Row],[Sex]],"]")),SSPMDER[age],PopAgeSexCountry[[#This Row],[Age]])</f>
        <v>2120</v>
      </c>
      <c r="I324" s="5" t="s">
        <v>71</v>
      </c>
      <c r="J324" s="5">
        <v>0.30040499999999998</v>
      </c>
      <c r="K324" s="5">
        <v>0.31174810040930101</v>
      </c>
      <c r="L324" s="5">
        <v>0.32658939505836199</v>
      </c>
      <c r="M324" s="5">
        <v>0.32581893118768601</v>
      </c>
      <c r="N324" s="5">
        <v>0.32304708972495</v>
      </c>
      <c r="O324" s="5">
        <v>0.31797444420987497</v>
      </c>
      <c r="P324" s="5">
        <v>0.31333820381704103</v>
      </c>
      <c r="Q324" s="5">
        <v>0.31206720446112202</v>
      </c>
      <c r="R324" s="5">
        <v>0.316899176608682</v>
      </c>
      <c r="S324" s="6">
        <f ca="1">PopAgeSexCountry[[#This Row],[2010]]*PopAgeSexCountry[[#This Row],[MDER]]</f>
        <v>636.85859999999991</v>
      </c>
      <c r="T324" s="6">
        <f ca="1">PopAgeSexCountry[[#This Row],[2015]]*PopAgeSexCountry[[#This Row],[MDER]]</f>
        <v>660.90597286771811</v>
      </c>
      <c r="U324" s="6">
        <f ca="1">PopAgeSexCountry[[#This Row],[2020]]*PopAgeSexCountry[[#This Row],[MDER]]</f>
        <v>692.36951752372738</v>
      </c>
      <c r="V324" s="6">
        <f ca="1">PopAgeSexCountry[[#This Row],[2025]]*PopAgeSexCountry[[#This Row],[MDER]]</f>
        <v>690.73613411789438</v>
      </c>
      <c r="W324" s="6">
        <f ca="1">PopAgeSexCountry[[#This Row],[2030]]*PopAgeSexCountry[[#This Row],[MDER]]</f>
        <v>684.85983021689401</v>
      </c>
      <c r="X324" s="6">
        <f ca="1">PopAgeSexCountry[[#This Row],[2035]]*PopAgeSexCountry[[#This Row],[MDER]]</f>
        <v>674.10582172493491</v>
      </c>
      <c r="Y324" s="6">
        <f ca="1">PopAgeSexCountry[[#This Row],[2040]]*PopAgeSexCountry[[#This Row],[MDER]]</f>
        <v>664.27699209212699</v>
      </c>
      <c r="Z324" s="6">
        <f ca="1">PopAgeSexCountry[[#This Row],[2045]]*PopAgeSexCountry[[#This Row],[MDER]]</f>
        <v>661.58247345757866</v>
      </c>
      <c r="AA324" s="6">
        <f ca="1">PopAgeSexCountry[[#This Row],[2050]]*PopAgeSexCountry[[#This Row],[MDER]]</f>
        <v>671.8262544104058</v>
      </c>
    </row>
    <row r="325" spans="1:27" x14ac:dyDescent="0.2">
      <c r="A325" s="6" t="s">
        <v>67</v>
      </c>
      <c r="B325" s="6" t="s">
        <v>68</v>
      </c>
      <c r="C325" s="6" t="s">
        <v>119</v>
      </c>
      <c r="D325" s="6" t="str">
        <f>VLOOKUP(PopAgeSexCountry[[#This Row],[REGION]],MapRegion[],2,FALSE)</f>
        <v>BEL</v>
      </c>
      <c r="E325" s="6" t="s">
        <v>94</v>
      </c>
      <c r="F325" s="6" t="str">
        <f>VLOOKUP(PopAgeSexCountry[[#This Row],[VARIABLE]],MapSexAge[],2,FALSE)</f>
        <v>Male</v>
      </c>
      <c r="G325" s="6" t="str">
        <f>VLOOKUP(PopAgeSexCountry[[#This Row],[VARIABLE]],MapSexAge[],3,FALSE)</f>
        <v>100p</v>
      </c>
      <c r="H325" s="6">
        <f ca="1">SUMIFS(INDIRECT(_xlfn.CONCAT("SSPMDER[",PopAgeSexCountry[[#This Row],[Sex]],"]")),SSPMDER[age],PopAgeSexCountry[[#This Row],[Age]])</f>
        <v>2200</v>
      </c>
      <c r="I325" s="6" t="s">
        <v>71</v>
      </c>
      <c r="J325" s="6">
        <v>2.1000000000000001E-4</v>
      </c>
      <c r="K325" s="6">
        <v>3.54477065068492E-4</v>
      </c>
      <c r="L325" s="6">
        <v>4.7297256335106702E-4</v>
      </c>
      <c r="M325" s="6">
        <v>1.0952821890282201E-3</v>
      </c>
      <c r="N325" s="6">
        <v>1.6307846232481099E-3</v>
      </c>
      <c r="O325" s="6">
        <v>2.3515610564656098E-3</v>
      </c>
      <c r="P325" s="6">
        <v>3.1462902631180199E-3</v>
      </c>
      <c r="Q325" s="6">
        <v>4.25393034915295E-3</v>
      </c>
      <c r="R325" s="6">
        <v>7.3096396878721999E-3</v>
      </c>
      <c r="S325" s="6">
        <f ca="1">PopAgeSexCountry[[#This Row],[2010]]*PopAgeSexCountry[[#This Row],[MDER]]</f>
        <v>0.46200000000000002</v>
      </c>
      <c r="T325" s="6">
        <f ca="1">PopAgeSexCountry[[#This Row],[2015]]*PopAgeSexCountry[[#This Row],[MDER]]</f>
        <v>0.77984954315068244</v>
      </c>
      <c r="U325" s="6">
        <f ca="1">PopAgeSexCountry[[#This Row],[2020]]*PopAgeSexCountry[[#This Row],[MDER]]</f>
        <v>1.0405396393723474</v>
      </c>
      <c r="V325" s="6">
        <f ca="1">PopAgeSexCountry[[#This Row],[2025]]*PopAgeSexCountry[[#This Row],[MDER]]</f>
        <v>2.4096208158620844</v>
      </c>
      <c r="W325" s="6">
        <f ca="1">PopAgeSexCountry[[#This Row],[2030]]*PopAgeSexCountry[[#This Row],[MDER]]</f>
        <v>3.5877261711458419</v>
      </c>
      <c r="X325" s="6">
        <f ca="1">PopAgeSexCountry[[#This Row],[2035]]*PopAgeSexCountry[[#This Row],[MDER]]</f>
        <v>5.1734343242243419</v>
      </c>
      <c r="Y325" s="6">
        <f ca="1">PopAgeSexCountry[[#This Row],[2040]]*PopAgeSexCountry[[#This Row],[MDER]]</f>
        <v>6.9218385788596439</v>
      </c>
      <c r="Z325" s="6">
        <f ca="1">PopAgeSexCountry[[#This Row],[2045]]*PopAgeSexCountry[[#This Row],[MDER]]</f>
        <v>9.3586467681364898</v>
      </c>
      <c r="AA325" s="6">
        <f ca="1">PopAgeSexCountry[[#This Row],[2050]]*PopAgeSexCountry[[#This Row],[MDER]]</f>
        <v>16.081207313318838</v>
      </c>
    </row>
    <row r="326" spans="1:27" x14ac:dyDescent="0.2">
      <c r="A326" s="5" t="s">
        <v>67</v>
      </c>
      <c r="B326" s="5" t="s">
        <v>68</v>
      </c>
      <c r="C326" s="5" t="s">
        <v>119</v>
      </c>
      <c r="D326" s="5" t="str">
        <f>VLOOKUP(PopAgeSexCountry[[#This Row],[REGION]],MapRegion[],2,FALSE)</f>
        <v>BEL</v>
      </c>
      <c r="E326" s="5" t="s">
        <v>95</v>
      </c>
      <c r="F326" s="5" t="str">
        <f>VLOOKUP(PopAgeSexCountry[[#This Row],[VARIABLE]],MapSexAge[],2,FALSE)</f>
        <v>Male</v>
      </c>
      <c r="G326" s="5" t="str">
        <f>VLOOKUP(PopAgeSexCountry[[#This Row],[VARIABLE]],MapSexAge[],3,FALSE)</f>
        <v>15-19</v>
      </c>
      <c r="H326" s="5">
        <f ca="1">SUMIFS(INDIRECT(_xlfn.CONCAT("SSPMDER[",PopAgeSexCountry[[#This Row],[Sex]],"]")),SSPMDER[age],PopAgeSexCountry[[#This Row],[Age]])</f>
        <v>2760</v>
      </c>
      <c r="I326" s="5" t="s">
        <v>71</v>
      </c>
      <c r="J326" s="5">
        <v>0.31580200000000003</v>
      </c>
      <c r="K326" s="5">
        <v>0.30266906676917199</v>
      </c>
      <c r="L326" s="5">
        <v>0.31366074607051703</v>
      </c>
      <c r="M326" s="5">
        <v>0.32861321459280302</v>
      </c>
      <c r="N326" s="5">
        <v>0.32788056562502799</v>
      </c>
      <c r="O326" s="5">
        <v>0.32515157645056803</v>
      </c>
      <c r="P326" s="5">
        <v>0.32007331243522602</v>
      </c>
      <c r="Q326" s="5">
        <v>0.315412673391884</v>
      </c>
      <c r="R326" s="5">
        <v>0.314125896704814</v>
      </c>
      <c r="S326" s="6">
        <f ca="1">PopAgeSexCountry[[#This Row],[2010]]*PopAgeSexCountry[[#This Row],[MDER]]</f>
        <v>871.61352000000011</v>
      </c>
      <c r="T326" s="6">
        <f ca="1">PopAgeSexCountry[[#This Row],[2015]]*PopAgeSexCountry[[#This Row],[MDER]]</f>
        <v>835.3666242829147</v>
      </c>
      <c r="U326" s="6">
        <f ca="1">PopAgeSexCountry[[#This Row],[2020]]*PopAgeSexCountry[[#This Row],[MDER]]</f>
        <v>865.70365915462696</v>
      </c>
      <c r="V326" s="6">
        <f ca="1">PopAgeSexCountry[[#This Row],[2025]]*PopAgeSexCountry[[#This Row],[MDER]]</f>
        <v>906.97247227613627</v>
      </c>
      <c r="W326" s="6">
        <f ca="1">PopAgeSexCountry[[#This Row],[2030]]*PopAgeSexCountry[[#This Row],[MDER]]</f>
        <v>904.95036112507728</v>
      </c>
      <c r="X326" s="6">
        <f ca="1">PopAgeSexCountry[[#This Row],[2035]]*PopAgeSexCountry[[#This Row],[MDER]]</f>
        <v>897.41835100356775</v>
      </c>
      <c r="Y326" s="6">
        <f ca="1">PopAgeSexCountry[[#This Row],[2040]]*PopAgeSexCountry[[#This Row],[MDER]]</f>
        <v>883.40234232122384</v>
      </c>
      <c r="Z326" s="6">
        <f ca="1">PopAgeSexCountry[[#This Row],[2045]]*PopAgeSexCountry[[#This Row],[MDER]]</f>
        <v>870.53897856159983</v>
      </c>
      <c r="AA326" s="6">
        <f ca="1">PopAgeSexCountry[[#This Row],[2050]]*PopAgeSexCountry[[#This Row],[MDER]]</f>
        <v>866.9874749052866</v>
      </c>
    </row>
    <row r="327" spans="1:27" x14ac:dyDescent="0.2">
      <c r="A327" s="6" t="s">
        <v>67</v>
      </c>
      <c r="B327" s="6" t="s">
        <v>68</v>
      </c>
      <c r="C327" s="6" t="s">
        <v>119</v>
      </c>
      <c r="D327" s="6" t="str">
        <f>VLOOKUP(PopAgeSexCountry[[#This Row],[REGION]],MapRegion[],2,FALSE)</f>
        <v>BEL</v>
      </c>
      <c r="E327" s="6" t="s">
        <v>96</v>
      </c>
      <c r="F327" s="6" t="str">
        <f>VLOOKUP(PopAgeSexCountry[[#This Row],[VARIABLE]],MapSexAge[],2,FALSE)</f>
        <v>Male</v>
      </c>
      <c r="G327" s="6" t="str">
        <f>VLOOKUP(PopAgeSexCountry[[#This Row],[VARIABLE]],MapSexAge[],3,FALSE)</f>
        <v>20-24</v>
      </c>
      <c r="H327" s="6">
        <f ca="1">SUMIFS(INDIRECT(_xlfn.CONCAT("SSPMDER[",PopAgeSexCountry[[#This Row],[Sex]],"]")),SSPMDER[age],PopAgeSexCountry[[#This Row],[Age]])</f>
        <v>2800</v>
      </c>
      <c r="I327" s="6" t="s">
        <v>71</v>
      </c>
      <c r="J327" s="6">
        <v>0.32348700000000002</v>
      </c>
      <c r="K327" s="6">
        <v>0.31725931952428399</v>
      </c>
      <c r="L327" s="6">
        <v>0.30389092574027998</v>
      </c>
      <c r="M327" s="6">
        <v>0.314946060497033</v>
      </c>
      <c r="N327" s="6">
        <v>0.33001090547837902</v>
      </c>
      <c r="O327" s="6">
        <v>0.32936193730195301</v>
      </c>
      <c r="P327" s="6">
        <v>0.32670447826731203</v>
      </c>
      <c r="Q327" s="6">
        <v>0.32166359308982101</v>
      </c>
      <c r="R327" s="6">
        <v>0.31701597559004202</v>
      </c>
      <c r="S327" s="6">
        <f ca="1">PopAgeSexCountry[[#This Row],[2010]]*PopAgeSexCountry[[#This Row],[MDER]]</f>
        <v>905.76360000000011</v>
      </c>
      <c r="T327" s="6">
        <f ca="1">PopAgeSexCountry[[#This Row],[2015]]*PopAgeSexCountry[[#This Row],[MDER]]</f>
        <v>888.32609466799522</v>
      </c>
      <c r="U327" s="6">
        <f ca="1">PopAgeSexCountry[[#This Row],[2020]]*PopAgeSexCountry[[#This Row],[MDER]]</f>
        <v>850.89459207278401</v>
      </c>
      <c r="V327" s="6">
        <f ca="1">PopAgeSexCountry[[#This Row],[2025]]*PopAgeSexCountry[[#This Row],[MDER]]</f>
        <v>881.84896939169244</v>
      </c>
      <c r="W327" s="6">
        <f ca="1">PopAgeSexCountry[[#This Row],[2030]]*PopAgeSexCountry[[#This Row],[MDER]]</f>
        <v>924.03053533946127</v>
      </c>
      <c r="X327" s="6">
        <f ca="1">PopAgeSexCountry[[#This Row],[2035]]*PopAgeSexCountry[[#This Row],[MDER]]</f>
        <v>922.21342444546838</v>
      </c>
      <c r="Y327" s="6">
        <f ca="1">PopAgeSexCountry[[#This Row],[2040]]*PopAgeSexCountry[[#This Row],[MDER]]</f>
        <v>914.7725391484737</v>
      </c>
      <c r="Z327" s="6">
        <f ca="1">PopAgeSexCountry[[#This Row],[2045]]*PopAgeSexCountry[[#This Row],[MDER]]</f>
        <v>900.65806065149877</v>
      </c>
      <c r="AA327" s="6">
        <f ca="1">PopAgeSexCountry[[#This Row],[2050]]*PopAgeSexCountry[[#This Row],[MDER]]</f>
        <v>887.64473165211768</v>
      </c>
    </row>
    <row r="328" spans="1:27" x14ac:dyDescent="0.2">
      <c r="A328" s="5" t="s">
        <v>67</v>
      </c>
      <c r="B328" s="5" t="s">
        <v>68</v>
      </c>
      <c r="C328" s="5" t="s">
        <v>119</v>
      </c>
      <c r="D328" s="5" t="str">
        <f>VLOOKUP(PopAgeSexCountry[[#This Row],[REGION]],MapRegion[],2,FALSE)</f>
        <v>BEL</v>
      </c>
      <c r="E328" s="5" t="s">
        <v>97</v>
      </c>
      <c r="F328" s="5" t="str">
        <f>VLOOKUP(PopAgeSexCountry[[#This Row],[VARIABLE]],MapSexAge[],2,FALSE)</f>
        <v>Male</v>
      </c>
      <c r="G328" s="5" t="str">
        <f>VLOOKUP(PopAgeSexCountry[[#This Row],[VARIABLE]],MapSexAge[],3,FALSE)</f>
        <v>25-29</v>
      </c>
      <c r="H328" s="5">
        <f ca="1">SUMIFS(INDIRECT(_xlfn.CONCAT("SSPMDER[",PopAgeSexCountry[[#This Row],[Sex]],"]")),SSPMDER[age],PopAgeSexCountry[[#This Row],[Age]])</f>
        <v>2640</v>
      </c>
      <c r="I328" s="5" t="s">
        <v>71</v>
      </c>
      <c r="J328" s="5">
        <v>0.33578799999999998</v>
      </c>
      <c r="K328" s="5">
        <v>0.33279451837436602</v>
      </c>
      <c r="L328" s="5">
        <v>0.32531129827636401</v>
      </c>
      <c r="M328" s="5">
        <v>0.31199093170457298</v>
      </c>
      <c r="N328" s="5">
        <v>0.32314950879856902</v>
      </c>
      <c r="O328" s="5">
        <v>0.33855963394563499</v>
      </c>
      <c r="P328" s="5">
        <v>0.338005520162523</v>
      </c>
      <c r="Q328" s="5">
        <v>0.33541537631466201</v>
      </c>
      <c r="R328" s="5">
        <v>0.33029668752712199</v>
      </c>
      <c r="S328" s="6">
        <f ca="1">PopAgeSexCountry[[#This Row],[2010]]*PopAgeSexCountry[[#This Row],[MDER]]</f>
        <v>886.48031999999989</v>
      </c>
      <c r="T328" s="6">
        <f ca="1">PopAgeSexCountry[[#This Row],[2015]]*PopAgeSexCountry[[#This Row],[MDER]]</f>
        <v>878.57752850832628</v>
      </c>
      <c r="U328" s="6">
        <f ca="1">PopAgeSexCountry[[#This Row],[2020]]*PopAgeSexCountry[[#This Row],[MDER]]</f>
        <v>858.82182744960096</v>
      </c>
      <c r="V328" s="6">
        <f ca="1">PopAgeSexCountry[[#This Row],[2025]]*PopAgeSexCountry[[#This Row],[MDER]]</f>
        <v>823.65605970007266</v>
      </c>
      <c r="W328" s="6">
        <f ca="1">PopAgeSexCountry[[#This Row],[2030]]*PopAgeSexCountry[[#This Row],[MDER]]</f>
        <v>853.1147032282222</v>
      </c>
      <c r="X328" s="6">
        <f ca="1">PopAgeSexCountry[[#This Row],[2035]]*PopAgeSexCountry[[#This Row],[MDER]]</f>
        <v>893.79743361647638</v>
      </c>
      <c r="Y328" s="6">
        <f ca="1">PopAgeSexCountry[[#This Row],[2040]]*PopAgeSexCountry[[#This Row],[MDER]]</f>
        <v>892.33457322906077</v>
      </c>
      <c r="Z328" s="6">
        <f ca="1">PopAgeSexCountry[[#This Row],[2045]]*PopAgeSexCountry[[#This Row],[MDER]]</f>
        <v>885.49659347070769</v>
      </c>
      <c r="AA328" s="6">
        <f ca="1">PopAgeSexCountry[[#This Row],[2050]]*PopAgeSexCountry[[#This Row],[MDER]]</f>
        <v>871.983255071602</v>
      </c>
    </row>
    <row r="329" spans="1:27" x14ac:dyDescent="0.2">
      <c r="A329" s="6" t="s">
        <v>67</v>
      </c>
      <c r="B329" s="6" t="s">
        <v>68</v>
      </c>
      <c r="C329" s="6" t="s">
        <v>119</v>
      </c>
      <c r="D329" s="6" t="str">
        <f>VLOOKUP(PopAgeSexCountry[[#This Row],[REGION]],MapRegion[],2,FALSE)</f>
        <v>BEL</v>
      </c>
      <c r="E329" s="6" t="s">
        <v>98</v>
      </c>
      <c r="F329" s="6" t="str">
        <f>VLOOKUP(PopAgeSexCountry[[#This Row],[VARIABLE]],MapSexAge[],2,FALSE)</f>
        <v>Male</v>
      </c>
      <c r="G329" s="6" t="str">
        <f>VLOOKUP(PopAgeSexCountry[[#This Row],[VARIABLE]],MapSexAge[],3,FALSE)</f>
        <v>30-34</v>
      </c>
      <c r="H329" s="6">
        <f ca="1">SUMIFS(INDIRECT(_xlfn.CONCAT("SSPMDER[",PopAgeSexCountry[[#This Row],[Sex]],"]")),SSPMDER[age],PopAgeSexCountry[[#This Row],[Age]])</f>
        <v>2600</v>
      </c>
      <c r="I329" s="6" t="s">
        <v>71</v>
      </c>
      <c r="J329" s="6">
        <v>0.34609600000000001</v>
      </c>
      <c r="K329" s="6">
        <v>0.35627828458695898</v>
      </c>
      <c r="L329" s="6">
        <v>0.35189777231888297</v>
      </c>
      <c r="M329" s="6">
        <v>0.34464673161909498</v>
      </c>
      <c r="N329" s="6">
        <v>0.331224987187624</v>
      </c>
      <c r="O329" s="6">
        <v>0.34240130210026098</v>
      </c>
      <c r="P329" s="6">
        <v>0.35842129247501398</v>
      </c>
      <c r="Q329" s="6">
        <v>0.35794422556340899</v>
      </c>
      <c r="R329" s="6">
        <v>0.35550688864456398</v>
      </c>
      <c r="S329" s="6">
        <f ca="1">PopAgeSexCountry[[#This Row],[2010]]*PopAgeSexCountry[[#This Row],[MDER]]</f>
        <v>899.84960000000001</v>
      </c>
      <c r="T329" s="6">
        <f ca="1">PopAgeSexCountry[[#This Row],[2015]]*PopAgeSexCountry[[#This Row],[MDER]]</f>
        <v>926.3235399260933</v>
      </c>
      <c r="U329" s="6">
        <f ca="1">PopAgeSexCountry[[#This Row],[2020]]*PopAgeSexCountry[[#This Row],[MDER]]</f>
        <v>914.93420802909577</v>
      </c>
      <c r="V329" s="6">
        <f ca="1">PopAgeSexCountry[[#This Row],[2025]]*PopAgeSexCountry[[#This Row],[MDER]]</f>
        <v>896.08150220964694</v>
      </c>
      <c r="W329" s="6">
        <f ca="1">PopAgeSexCountry[[#This Row],[2030]]*PopAgeSexCountry[[#This Row],[MDER]]</f>
        <v>861.18496668782234</v>
      </c>
      <c r="X329" s="6">
        <f ca="1">PopAgeSexCountry[[#This Row],[2035]]*PopAgeSexCountry[[#This Row],[MDER]]</f>
        <v>890.24338546067861</v>
      </c>
      <c r="Y329" s="6">
        <f ca="1">PopAgeSexCountry[[#This Row],[2040]]*PopAgeSexCountry[[#This Row],[MDER]]</f>
        <v>931.89536043503631</v>
      </c>
      <c r="Z329" s="6">
        <f ca="1">PopAgeSexCountry[[#This Row],[2045]]*PopAgeSexCountry[[#This Row],[MDER]]</f>
        <v>930.65498646486333</v>
      </c>
      <c r="AA329" s="6">
        <f ca="1">PopAgeSexCountry[[#This Row],[2050]]*PopAgeSexCountry[[#This Row],[MDER]]</f>
        <v>924.31791047586637</v>
      </c>
    </row>
    <row r="330" spans="1:27" x14ac:dyDescent="0.2">
      <c r="A330" s="5" t="s">
        <v>67</v>
      </c>
      <c r="B330" s="5" t="s">
        <v>68</v>
      </c>
      <c r="C330" s="5" t="s">
        <v>119</v>
      </c>
      <c r="D330" s="5" t="str">
        <f>VLOOKUP(PopAgeSexCountry[[#This Row],[REGION]],MapRegion[],2,FALSE)</f>
        <v>BEL</v>
      </c>
      <c r="E330" s="5" t="s">
        <v>99</v>
      </c>
      <c r="F330" s="5" t="str">
        <f>VLOOKUP(PopAgeSexCountry[[#This Row],[VARIABLE]],MapSexAge[],2,FALSE)</f>
        <v>Male</v>
      </c>
      <c r="G330" s="5" t="str">
        <f>VLOOKUP(PopAgeSexCountry[[#This Row],[VARIABLE]],MapSexAge[],3,FALSE)</f>
        <v>35-39</v>
      </c>
      <c r="H330" s="5">
        <f ca="1">SUMIFS(INDIRECT(_xlfn.CONCAT("SSPMDER[",PopAgeSexCountry[[#This Row],[Sex]],"]")),SSPMDER[age],PopAgeSexCountry[[#This Row],[Age]])</f>
        <v>2600</v>
      </c>
      <c r="I330" s="5" t="s">
        <v>71</v>
      </c>
      <c r="J330" s="5">
        <v>0.37445400000000001</v>
      </c>
      <c r="K330" s="5">
        <v>0.36140763430679701</v>
      </c>
      <c r="L330" s="5">
        <v>0.37132460110973797</v>
      </c>
      <c r="M330" s="5">
        <v>0.36863245118005999</v>
      </c>
      <c r="N330" s="5">
        <v>0.36162112130855201</v>
      </c>
      <c r="O330" s="5">
        <v>0.348158776220654</v>
      </c>
      <c r="P330" s="5">
        <v>0.35943089262484701</v>
      </c>
      <c r="Q330" s="5">
        <v>0.37601977562093403</v>
      </c>
      <c r="R330" s="5">
        <v>0.37561571720531001</v>
      </c>
      <c r="S330" s="6">
        <f ca="1">PopAgeSexCountry[[#This Row],[2010]]*PopAgeSexCountry[[#This Row],[MDER]]</f>
        <v>973.58040000000005</v>
      </c>
      <c r="T330" s="6">
        <f ca="1">PopAgeSexCountry[[#This Row],[2015]]*PopAgeSexCountry[[#This Row],[MDER]]</f>
        <v>939.6598491976722</v>
      </c>
      <c r="U330" s="6">
        <f ca="1">PopAgeSexCountry[[#This Row],[2020]]*PopAgeSexCountry[[#This Row],[MDER]]</f>
        <v>965.44396288531868</v>
      </c>
      <c r="V330" s="6">
        <f ca="1">PopAgeSexCountry[[#This Row],[2025]]*PopAgeSexCountry[[#This Row],[MDER]]</f>
        <v>958.44437306815598</v>
      </c>
      <c r="W330" s="6">
        <f ca="1">PopAgeSexCountry[[#This Row],[2030]]*PopAgeSexCountry[[#This Row],[MDER]]</f>
        <v>940.21491540223519</v>
      </c>
      <c r="X330" s="6">
        <f ca="1">PopAgeSexCountry[[#This Row],[2035]]*PopAgeSexCountry[[#This Row],[MDER]]</f>
        <v>905.21281817370038</v>
      </c>
      <c r="Y330" s="6">
        <f ca="1">PopAgeSexCountry[[#This Row],[2040]]*PopAgeSexCountry[[#This Row],[MDER]]</f>
        <v>934.52032082460221</v>
      </c>
      <c r="Z330" s="6">
        <f ca="1">PopAgeSexCountry[[#This Row],[2045]]*PopAgeSexCountry[[#This Row],[MDER]]</f>
        <v>977.65141661442851</v>
      </c>
      <c r="AA330" s="6">
        <f ca="1">PopAgeSexCountry[[#This Row],[2050]]*PopAgeSexCountry[[#This Row],[MDER]]</f>
        <v>976.60086473380602</v>
      </c>
    </row>
    <row r="331" spans="1:27" x14ac:dyDescent="0.2">
      <c r="A331" s="6" t="s">
        <v>67</v>
      </c>
      <c r="B331" s="6" t="s">
        <v>68</v>
      </c>
      <c r="C331" s="6" t="s">
        <v>119</v>
      </c>
      <c r="D331" s="6" t="str">
        <f>VLOOKUP(PopAgeSexCountry[[#This Row],[REGION]],MapRegion[],2,FALSE)</f>
        <v>BEL</v>
      </c>
      <c r="E331" s="6" t="s">
        <v>100</v>
      </c>
      <c r="F331" s="6" t="str">
        <f>VLOOKUP(PopAgeSexCountry[[#This Row],[VARIABLE]],MapSexAge[],2,FALSE)</f>
        <v>Male</v>
      </c>
      <c r="G331" s="6" t="str">
        <f>VLOOKUP(PopAgeSexCountry[[#This Row],[VARIABLE]],MapSexAge[],3,FALSE)</f>
        <v>40-44</v>
      </c>
      <c r="H331" s="6">
        <f ca="1">SUMIFS(INDIRECT(_xlfn.CONCAT("SSPMDER[",PopAgeSexCountry[[#This Row],[Sex]],"]")),SSPMDER[age],PopAgeSexCountry[[#This Row],[Age]])</f>
        <v>2600</v>
      </c>
      <c r="I331" s="6" t="s">
        <v>71</v>
      </c>
      <c r="J331" s="6">
        <v>0.39665</v>
      </c>
      <c r="K331" s="6">
        <v>0.38283210302338599</v>
      </c>
      <c r="L331" s="6">
        <v>0.36956544806506803</v>
      </c>
      <c r="M331" s="6">
        <v>0.380871142741943</v>
      </c>
      <c r="N331" s="6">
        <v>0.37937971507106499</v>
      </c>
      <c r="O331" s="6">
        <v>0.37265635985401802</v>
      </c>
      <c r="P331" s="6">
        <v>0.35926734984724501</v>
      </c>
      <c r="Q331" s="6">
        <v>0.370695120892296</v>
      </c>
      <c r="R331" s="6">
        <v>0.38771889990090302</v>
      </c>
      <c r="S331" s="6">
        <f ca="1">PopAgeSexCountry[[#This Row],[2010]]*PopAgeSexCountry[[#This Row],[MDER]]</f>
        <v>1031.29</v>
      </c>
      <c r="T331" s="6">
        <f ca="1">PopAgeSexCountry[[#This Row],[2015]]*PopAgeSexCountry[[#This Row],[MDER]]</f>
        <v>995.36346786080355</v>
      </c>
      <c r="U331" s="6">
        <f ca="1">PopAgeSexCountry[[#This Row],[2020]]*PopAgeSexCountry[[#This Row],[MDER]]</f>
        <v>960.87016496917681</v>
      </c>
      <c r="V331" s="6">
        <f ca="1">PopAgeSexCountry[[#This Row],[2025]]*PopAgeSexCountry[[#This Row],[MDER]]</f>
        <v>990.26497112905179</v>
      </c>
      <c r="W331" s="6">
        <f ca="1">PopAgeSexCountry[[#This Row],[2030]]*PopAgeSexCountry[[#This Row],[MDER]]</f>
        <v>986.38725918476894</v>
      </c>
      <c r="X331" s="6">
        <f ca="1">PopAgeSexCountry[[#This Row],[2035]]*PopAgeSexCountry[[#This Row],[MDER]]</f>
        <v>968.90653562044679</v>
      </c>
      <c r="Y331" s="6">
        <f ca="1">PopAgeSexCountry[[#This Row],[2040]]*PopAgeSexCountry[[#This Row],[MDER]]</f>
        <v>934.09510960283706</v>
      </c>
      <c r="Z331" s="6">
        <f ca="1">PopAgeSexCountry[[#This Row],[2045]]*PopAgeSexCountry[[#This Row],[MDER]]</f>
        <v>963.80731431996958</v>
      </c>
      <c r="AA331" s="6">
        <f ca="1">PopAgeSexCountry[[#This Row],[2050]]*PopAgeSexCountry[[#This Row],[MDER]]</f>
        <v>1008.0691397423478</v>
      </c>
    </row>
    <row r="332" spans="1:27" x14ac:dyDescent="0.2">
      <c r="A332" s="5" t="s">
        <v>67</v>
      </c>
      <c r="B332" s="5" t="s">
        <v>68</v>
      </c>
      <c r="C332" s="5" t="s">
        <v>119</v>
      </c>
      <c r="D332" s="5" t="str">
        <f>VLOOKUP(PopAgeSexCountry[[#This Row],[REGION]],MapRegion[],2,FALSE)</f>
        <v>BEL</v>
      </c>
      <c r="E332" s="5" t="s">
        <v>101</v>
      </c>
      <c r="F332" s="5" t="str">
        <f>VLOOKUP(PopAgeSexCountry[[#This Row],[VARIABLE]],MapSexAge[],2,FALSE)</f>
        <v>Male</v>
      </c>
      <c r="G332" s="5" t="str">
        <f>VLOOKUP(PopAgeSexCountry[[#This Row],[VARIABLE]],MapSexAge[],3,FALSE)</f>
        <v>45-49</v>
      </c>
      <c r="H332" s="5">
        <f ca="1">SUMIFS(INDIRECT(_xlfn.CONCAT("SSPMDER[",PopAgeSexCountry[[#This Row],[Sex]],"]")),SSPMDER[age],PopAgeSexCountry[[#This Row],[Age]])</f>
        <v>2440</v>
      </c>
      <c r="I332" s="5" t="s">
        <v>71</v>
      </c>
      <c r="J332" s="5">
        <v>0.40521699999999999</v>
      </c>
      <c r="K332" s="5">
        <v>0.39919152402455998</v>
      </c>
      <c r="L332" s="5">
        <v>0.38568851942704802</v>
      </c>
      <c r="M332" s="5">
        <v>0.37329998281747401</v>
      </c>
      <c r="N332" s="5">
        <v>0.38559962621587002</v>
      </c>
      <c r="O332" s="5">
        <v>0.38502647544275198</v>
      </c>
      <c r="P332" s="5">
        <v>0.37866533497975402</v>
      </c>
      <c r="Q332" s="5">
        <v>0.365506667302889</v>
      </c>
      <c r="R332" s="5">
        <v>0.37712126526636103</v>
      </c>
      <c r="S332" s="6">
        <f ca="1">PopAgeSexCountry[[#This Row],[2010]]*PopAgeSexCountry[[#This Row],[MDER]]</f>
        <v>988.72947999999997</v>
      </c>
      <c r="T332" s="6">
        <f ca="1">PopAgeSexCountry[[#This Row],[2015]]*PopAgeSexCountry[[#This Row],[MDER]]</f>
        <v>974.0273186199264</v>
      </c>
      <c r="U332" s="6">
        <f ca="1">PopAgeSexCountry[[#This Row],[2020]]*PopAgeSexCountry[[#This Row],[MDER]]</f>
        <v>941.07998740199719</v>
      </c>
      <c r="V332" s="6">
        <f ca="1">PopAgeSexCountry[[#This Row],[2025]]*PopAgeSexCountry[[#This Row],[MDER]]</f>
        <v>910.85195807463663</v>
      </c>
      <c r="W332" s="6">
        <f ca="1">PopAgeSexCountry[[#This Row],[2030]]*PopAgeSexCountry[[#This Row],[MDER]]</f>
        <v>940.86308796672279</v>
      </c>
      <c r="X332" s="6">
        <f ca="1">PopAgeSexCountry[[#This Row],[2035]]*PopAgeSexCountry[[#This Row],[MDER]]</f>
        <v>939.46460008031488</v>
      </c>
      <c r="Y332" s="6">
        <f ca="1">PopAgeSexCountry[[#This Row],[2040]]*PopAgeSexCountry[[#This Row],[MDER]]</f>
        <v>923.94341735059982</v>
      </c>
      <c r="Z332" s="6">
        <f ca="1">PopAgeSexCountry[[#This Row],[2045]]*PopAgeSexCountry[[#This Row],[MDER]]</f>
        <v>891.8362682190492</v>
      </c>
      <c r="AA332" s="6">
        <f ca="1">PopAgeSexCountry[[#This Row],[2050]]*PopAgeSexCountry[[#This Row],[MDER]]</f>
        <v>920.17588724992095</v>
      </c>
    </row>
    <row r="333" spans="1:27" x14ac:dyDescent="0.2">
      <c r="A333" s="6" t="s">
        <v>67</v>
      </c>
      <c r="B333" s="6" t="s">
        <v>68</v>
      </c>
      <c r="C333" s="6" t="s">
        <v>119</v>
      </c>
      <c r="D333" s="6" t="str">
        <f>VLOOKUP(PopAgeSexCountry[[#This Row],[REGION]],MapRegion[],2,FALSE)</f>
        <v>BEL</v>
      </c>
      <c r="E333" s="6" t="s">
        <v>102</v>
      </c>
      <c r="F333" s="6" t="str">
        <f>VLOOKUP(PopAgeSexCountry[[#This Row],[VARIABLE]],MapSexAge[],2,FALSE)</f>
        <v>Male</v>
      </c>
      <c r="G333" s="6" t="str">
        <f>VLOOKUP(PopAgeSexCountry[[#This Row],[VARIABLE]],MapSexAge[],3,FALSE)</f>
        <v>5-9</v>
      </c>
      <c r="H333" s="6">
        <f ca="1">SUMIFS(INDIRECT(_xlfn.CONCAT("SSPMDER[",PopAgeSexCountry[[#This Row],[Sex]],"]")),SSPMDER[age],PopAgeSexCountry[[#This Row],[Age]])</f>
        <v>1600</v>
      </c>
      <c r="I333" s="6" t="s">
        <v>71</v>
      </c>
      <c r="J333" s="6">
        <v>0.30746899999999999</v>
      </c>
      <c r="K333" s="6">
        <v>0.32274953370931098</v>
      </c>
      <c r="L333" s="6">
        <v>0.32197081018608997</v>
      </c>
      <c r="M333" s="6">
        <v>0.319197732685925</v>
      </c>
      <c r="N333" s="6">
        <v>0.31419644289089099</v>
      </c>
      <c r="O333" s="6">
        <v>0.30965650269440798</v>
      </c>
      <c r="P333" s="6">
        <v>0.30845098647267499</v>
      </c>
      <c r="Q333" s="6">
        <v>0.31335753803405098</v>
      </c>
      <c r="R333" s="6">
        <v>0.31777869414118098</v>
      </c>
      <c r="S333" s="6">
        <f ca="1">PopAgeSexCountry[[#This Row],[2010]]*PopAgeSexCountry[[#This Row],[MDER]]</f>
        <v>491.9504</v>
      </c>
      <c r="T333" s="6">
        <f ca="1">PopAgeSexCountry[[#This Row],[2015]]*PopAgeSexCountry[[#This Row],[MDER]]</f>
        <v>516.39925393489762</v>
      </c>
      <c r="U333" s="6">
        <f ca="1">PopAgeSexCountry[[#This Row],[2020]]*PopAgeSexCountry[[#This Row],[MDER]]</f>
        <v>515.15329629774396</v>
      </c>
      <c r="V333" s="6">
        <f ca="1">PopAgeSexCountry[[#This Row],[2025]]*PopAgeSexCountry[[#This Row],[MDER]]</f>
        <v>510.71637229748001</v>
      </c>
      <c r="W333" s="6">
        <f ca="1">PopAgeSexCountry[[#This Row],[2030]]*PopAgeSexCountry[[#This Row],[MDER]]</f>
        <v>502.71430862542559</v>
      </c>
      <c r="X333" s="6">
        <f ca="1">PopAgeSexCountry[[#This Row],[2035]]*PopAgeSexCountry[[#This Row],[MDER]]</f>
        <v>495.45040431105275</v>
      </c>
      <c r="Y333" s="6">
        <f ca="1">PopAgeSexCountry[[#This Row],[2040]]*PopAgeSexCountry[[#This Row],[MDER]]</f>
        <v>493.52157835627997</v>
      </c>
      <c r="Z333" s="6">
        <f ca="1">PopAgeSexCountry[[#This Row],[2045]]*PopAgeSexCountry[[#This Row],[MDER]]</f>
        <v>501.37206085448156</v>
      </c>
      <c r="AA333" s="6">
        <f ca="1">PopAgeSexCountry[[#This Row],[2050]]*PopAgeSexCountry[[#This Row],[MDER]]</f>
        <v>508.44591062588955</v>
      </c>
    </row>
    <row r="334" spans="1:27" x14ac:dyDescent="0.2">
      <c r="A334" s="5" t="s">
        <v>67</v>
      </c>
      <c r="B334" s="5" t="s">
        <v>68</v>
      </c>
      <c r="C334" s="5" t="s">
        <v>119</v>
      </c>
      <c r="D334" s="5" t="str">
        <f>VLOOKUP(PopAgeSexCountry[[#This Row],[REGION]],MapRegion[],2,FALSE)</f>
        <v>BEL</v>
      </c>
      <c r="E334" s="5" t="s">
        <v>103</v>
      </c>
      <c r="F334" s="5" t="str">
        <f>VLOOKUP(PopAgeSexCountry[[#This Row],[VARIABLE]],MapSexAge[],2,FALSE)</f>
        <v>Male</v>
      </c>
      <c r="G334" s="5" t="str">
        <f>VLOOKUP(PopAgeSexCountry[[#This Row],[VARIABLE]],MapSexAge[],3,FALSE)</f>
        <v>50-54</v>
      </c>
      <c r="H334" s="5">
        <f ca="1">SUMIFS(INDIRECT(_xlfn.CONCAT("SSPMDER[",PopAgeSexCountry[[#This Row],[Sex]],"]")),SSPMDER[age],PopAgeSexCountry[[#This Row],[Age]])</f>
        <v>2400</v>
      </c>
      <c r="I334" s="5" t="s">
        <v>71</v>
      </c>
      <c r="J334" s="5">
        <v>0.38170399999999999</v>
      </c>
      <c r="K334" s="5">
        <v>0.40279628122172301</v>
      </c>
      <c r="L334" s="5">
        <v>0.39747225492279298</v>
      </c>
      <c r="M334" s="5">
        <v>0.38518688676852197</v>
      </c>
      <c r="N334" s="5">
        <v>0.37374182037539</v>
      </c>
      <c r="O334" s="5">
        <v>0.386918903507458</v>
      </c>
      <c r="P334" s="5">
        <v>0.38716732255032499</v>
      </c>
      <c r="Q334" s="5">
        <v>0.38128706408115398</v>
      </c>
      <c r="R334" s="5">
        <v>0.36849693509707798</v>
      </c>
      <c r="S334" s="6">
        <f ca="1">PopAgeSexCountry[[#This Row],[2010]]*PopAgeSexCountry[[#This Row],[MDER]]</f>
        <v>916.08960000000002</v>
      </c>
      <c r="T334" s="6">
        <f ca="1">PopAgeSexCountry[[#This Row],[2015]]*PopAgeSexCountry[[#This Row],[MDER]]</f>
        <v>966.71107493213526</v>
      </c>
      <c r="U334" s="6">
        <f ca="1">PopAgeSexCountry[[#This Row],[2020]]*PopAgeSexCountry[[#This Row],[MDER]]</f>
        <v>953.93341181470316</v>
      </c>
      <c r="V334" s="6">
        <f ca="1">PopAgeSexCountry[[#This Row],[2025]]*PopAgeSexCountry[[#This Row],[MDER]]</f>
        <v>924.44852824445275</v>
      </c>
      <c r="W334" s="6">
        <f ca="1">PopAgeSexCountry[[#This Row],[2030]]*PopAgeSexCountry[[#This Row],[MDER]]</f>
        <v>896.98036890093601</v>
      </c>
      <c r="X334" s="6">
        <f ca="1">PopAgeSexCountry[[#This Row],[2035]]*PopAgeSexCountry[[#This Row],[MDER]]</f>
        <v>928.60536841789917</v>
      </c>
      <c r="Y334" s="6">
        <f ca="1">PopAgeSexCountry[[#This Row],[2040]]*PopAgeSexCountry[[#This Row],[MDER]]</f>
        <v>929.20157412077992</v>
      </c>
      <c r="Z334" s="6">
        <f ca="1">PopAgeSexCountry[[#This Row],[2045]]*PopAgeSexCountry[[#This Row],[MDER]]</f>
        <v>915.08895379476951</v>
      </c>
      <c r="AA334" s="6">
        <f ca="1">PopAgeSexCountry[[#This Row],[2050]]*PopAgeSexCountry[[#This Row],[MDER]]</f>
        <v>884.39264423298721</v>
      </c>
    </row>
    <row r="335" spans="1:27" x14ac:dyDescent="0.2">
      <c r="A335" s="6" t="s">
        <v>67</v>
      </c>
      <c r="B335" s="6" t="s">
        <v>68</v>
      </c>
      <c r="C335" s="6" t="s">
        <v>119</v>
      </c>
      <c r="D335" s="6" t="str">
        <f>VLOOKUP(PopAgeSexCountry[[#This Row],[REGION]],MapRegion[],2,FALSE)</f>
        <v>BEL</v>
      </c>
      <c r="E335" s="6" t="s">
        <v>104</v>
      </c>
      <c r="F335" s="6" t="str">
        <f>VLOOKUP(PopAgeSexCountry[[#This Row],[VARIABLE]],MapSexAge[],2,FALSE)</f>
        <v>Male</v>
      </c>
      <c r="G335" s="6" t="str">
        <f>VLOOKUP(PopAgeSexCountry[[#This Row],[VARIABLE]],MapSexAge[],3,FALSE)</f>
        <v>55-59</v>
      </c>
      <c r="H335" s="6">
        <f ca="1">SUMIFS(INDIRECT(_xlfn.CONCAT("SSPMDER[",PopAgeSexCountry[[#This Row],[Sex]],"]")),SSPMDER[age],PopAgeSexCountry[[#This Row],[Age]])</f>
        <v>2400</v>
      </c>
      <c r="I335" s="6" t="s">
        <v>71</v>
      </c>
      <c r="J335" s="6">
        <v>0.346028</v>
      </c>
      <c r="K335" s="6">
        <v>0.37431554376617199</v>
      </c>
      <c r="L335" s="6">
        <v>0.39618902696932801</v>
      </c>
      <c r="M335" s="6">
        <v>0.392440840450202</v>
      </c>
      <c r="N335" s="6">
        <v>0.381574157583351</v>
      </c>
      <c r="O335" s="6">
        <v>0.37132036170780103</v>
      </c>
      <c r="P335" s="6">
        <v>0.38535978959530598</v>
      </c>
      <c r="Q335" s="6">
        <v>0.38649561775286301</v>
      </c>
      <c r="R335" s="6">
        <v>0.38124168221892202</v>
      </c>
      <c r="S335" s="6">
        <f ca="1">PopAgeSexCountry[[#This Row],[2010]]*PopAgeSexCountry[[#This Row],[MDER]]</f>
        <v>830.46720000000005</v>
      </c>
      <c r="T335" s="6">
        <f ca="1">PopAgeSexCountry[[#This Row],[2015]]*PopAgeSexCountry[[#This Row],[MDER]]</f>
        <v>898.3573050388128</v>
      </c>
      <c r="U335" s="6">
        <f ca="1">PopAgeSexCountry[[#This Row],[2020]]*PopAgeSexCountry[[#This Row],[MDER]]</f>
        <v>950.85366472638725</v>
      </c>
      <c r="V335" s="6">
        <f ca="1">PopAgeSexCountry[[#This Row],[2025]]*PopAgeSexCountry[[#This Row],[MDER]]</f>
        <v>941.85801708048484</v>
      </c>
      <c r="W335" s="6">
        <f ca="1">PopAgeSexCountry[[#This Row],[2030]]*PopAgeSexCountry[[#This Row],[MDER]]</f>
        <v>915.77797820004241</v>
      </c>
      <c r="X335" s="6">
        <f ca="1">PopAgeSexCountry[[#This Row],[2035]]*PopAgeSexCountry[[#This Row],[MDER]]</f>
        <v>891.16886809872244</v>
      </c>
      <c r="Y335" s="6">
        <f ca="1">PopAgeSexCountry[[#This Row],[2040]]*PopAgeSexCountry[[#This Row],[MDER]]</f>
        <v>924.86349502873441</v>
      </c>
      <c r="Z335" s="6">
        <f ca="1">PopAgeSexCountry[[#This Row],[2045]]*PopAgeSexCountry[[#This Row],[MDER]]</f>
        <v>927.58948260687123</v>
      </c>
      <c r="AA335" s="6">
        <f ca="1">PopAgeSexCountry[[#This Row],[2050]]*PopAgeSexCountry[[#This Row],[MDER]]</f>
        <v>914.98003732541281</v>
      </c>
    </row>
    <row r="336" spans="1:27" x14ac:dyDescent="0.2">
      <c r="A336" s="5" t="s">
        <v>67</v>
      </c>
      <c r="B336" s="5" t="s">
        <v>68</v>
      </c>
      <c r="C336" s="5" t="s">
        <v>119</v>
      </c>
      <c r="D336" s="5" t="str">
        <f>VLOOKUP(PopAgeSexCountry[[#This Row],[REGION]],MapRegion[],2,FALSE)</f>
        <v>BEL</v>
      </c>
      <c r="E336" s="5" t="s">
        <v>105</v>
      </c>
      <c r="F336" s="5" t="str">
        <f>VLOOKUP(PopAgeSexCountry[[#This Row],[VARIABLE]],MapSexAge[],2,FALSE)</f>
        <v>Male</v>
      </c>
      <c r="G336" s="5" t="str">
        <f>VLOOKUP(PopAgeSexCountry[[#This Row],[VARIABLE]],MapSexAge[],3,FALSE)</f>
        <v>60-64</v>
      </c>
      <c r="H336" s="5">
        <f ca="1">SUMIFS(INDIRECT(_xlfn.CONCAT("SSPMDER[",PopAgeSexCountry[[#This Row],[Sex]],"]")),SSPMDER[age],PopAgeSexCountry[[#This Row],[Age]])</f>
        <v>2400</v>
      </c>
      <c r="I336" s="5" t="s">
        <v>71</v>
      </c>
      <c r="J336" s="5">
        <v>0.31407400000000002</v>
      </c>
      <c r="K336" s="5">
        <v>0.33355719517798099</v>
      </c>
      <c r="L336" s="5">
        <v>0.362628890334595</v>
      </c>
      <c r="M336" s="5">
        <v>0.38570699322938301</v>
      </c>
      <c r="N336" s="5">
        <v>0.38383692210227899</v>
      </c>
      <c r="O336" s="5">
        <v>0.37478470192916102</v>
      </c>
      <c r="P336" s="5">
        <v>0.36596484608652102</v>
      </c>
      <c r="Q336" s="5">
        <v>0.38098709706438399</v>
      </c>
      <c r="R336" s="5">
        <v>0.38313496384409201</v>
      </c>
      <c r="S336" s="6">
        <f ca="1">PopAgeSexCountry[[#This Row],[2010]]*PopAgeSexCountry[[#This Row],[MDER]]</f>
        <v>753.77760000000001</v>
      </c>
      <c r="T336" s="6">
        <f ca="1">PopAgeSexCountry[[#This Row],[2015]]*PopAgeSexCountry[[#This Row],[MDER]]</f>
        <v>800.53726842715434</v>
      </c>
      <c r="U336" s="6">
        <f ca="1">PopAgeSexCountry[[#This Row],[2020]]*PopAgeSexCountry[[#This Row],[MDER]]</f>
        <v>870.30933680302803</v>
      </c>
      <c r="V336" s="6">
        <f ca="1">PopAgeSexCountry[[#This Row],[2025]]*PopAgeSexCountry[[#This Row],[MDER]]</f>
        <v>925.69678375051922</v>
      </c>
      <c r="W336" s="6">
        <f ca="1">PopAgeSexCountry[[#This Row],[2030]]*PopAgeSexCountry[[#This Row],[MDER]]</f>
        <v>921.20861304546952</v>
      </c>
      <c r="X336" s="6">
        <f ca="1">PopAgeSexCountry[[#This Row],[2035]]*PopAgeSexCountry[[#This Row],[MDER]]</f>
        <v>899.48328462998643</v>
      </c>
      <c r="Y336" s="6">
        <f ca="1">PopAgeSexCountry[[#This Row],[2040]]*PopAgeSexCountry[[#This Row],[MDER]]</f>
        <v>878.31563060765041</v>
      </c>
      <c r="Z336" s="6">
        <f ca="1">PopAgeSexCountry[[#This Row],[2045]]*PopAgeSexCountry[[#This Row],[MDER]]</f>
        <v>914.36903295452157</v>
      </c>
      <c r="AA336" s="6">
        <f ca="1">PopAgeSexCountry[[#This Row],[2050]]*PopAgeSexCountry[[#This Row],[MDER]]</f>
        <v>919.52391322582082</v>
      </c>
    </row>
    <row r="337" spans="1:27" x14ac:dyDescent="0.2">
      <c r="A337" s="6" t="s">
        <v>67</v>
      </c>
      <c r="B337" s="6" t="s">
        <v>68</v>
      </c>
      <c r="C337" s="6" t="s">
        <v>119</v>
      </c>
      <c r="D337" s="6" t="str">
        <f>VLOOKUP(PopAgeSexCountry[[#This Row],[REGION]],MapRegion[],2,FALSE)</f>
        <v>BEL</v>
      </c>
      <c r="E337" s="6" t="s">
        <v>106</v>
      </c>
      <c r="F337" s="6" t="str">
        <f>VLOOKUP(PopAgeSexCountry[[#This Row],[VARIABLE]],MapSexAge[],2,FALSE)</f>
        <v>Male</v>
      </c>
      <c r="G337" s="6" t="str">
        <f>VLOOKUP(PopAgeSexCountry[[#This Row],[VARIABLE]],MapSexAge[],3,FALSE)</f>
        <v>65-69</v>
      </c>
      <c r="H337" s="6">
        <f ca="1">SUMIFS(INDIRECT(_xlfn.CONCAT("SSPMDER[",PopAgeSexCountry[[#This Row],[Sex]],"]")),SSPMDER[age],PopAgeSexCountry[[#This Row],[Age]])</f>
        <v>2240</v>
      </c>
      <c r="I337" s="6" t="s">
        <v>71</v>
      </c>
      <c r="J337" s="6">
        <v>0.22602</v>
      </c>
      <c r="K337" s="6">
        <v>0.29533669834519699</v>
      </c>
      <c r="L337" s="6">
        <v>0.31611157087970398</v>
      </c>
      <c r="M337" s="6">
        <v>0.34597152130976999</v>
      </c>
      <c r="N337" s="6">
        <v>0.370225016689191</v>
      </c>
      <c r="O337" s="6">
        <v>0.37067590783195598</v>
      </c>
      <c r="P337" s="6">
        <v>0.36376559707440898</v>
      </c>
      <c r="Q337" s="6">
        <v>0.35679858723653302</v>
      </c>
      <c r="R337" s="6">
        <v>0.37290744369985102</v>
      </c>
      <c r="S337" s="6">
        <f ca="1">PopAgeSexCountry[[#This Row],[2010]]*PopAgeSexCountry[[#This Row],[MDER]]</f>
        <v>506.28480000000002</v>
      </c>
      <c r="T337" s="6">
        <f ca="1">PopAgeSexCountry[[#This Row],[2015]]*PopAgeSexCountry[[#This Row],[MDER]]</f>
        <v>661.55420429324124</v>
      </c>
      <c r="U337" s="6">
        <f ca="1">PopAgeSexCountry[[#This Row],[2020]]*PopAgeSexCountry[[#This Row],[MDER]]</f>
        <v>708.08991877053688</v>
      </c>
      <c r="V337" s="6">
        <f ca="1">PopAgeSexCountry[[#This Row],[2025]]*PopAgeSexCountry[[#This Row],[MDER]]</f>
        <v>774.97620773388473</v>
      </c>
      <c r="W337" s="6">
        <f ca="1">PopAgeSexCountry[[#This Row],[2030]]*PopAgeSexCountry[[#This Row],[MDER]]</f>
        <v>829.30403738378789</v>
      </c>
      <c r="X337" s="6">
        <f ca="1">PopAgeSexCountry[[#This Row],[2035]]*PopAgeSexCountry[[#This Row],[MDER]]</f>
        <v>830.31403354358133</v>
      </c>
      <c r="Y337" s="6">
        <f ca="1">PopAgeSexCountry[[#This Row],[2040]]*PopAgeSexCountry[[#This Row],[MDER]]</f>
        <v>814.83493744667612</v>
      </c>
      <c r="Z337" s="6">
        <f ca="1">PopAgeSexCountry[[#This Row],[2045]]*PopAgeSexCountry[[#This Row],[MDER]]</f>
        <v>799.22883540983401</v>
      </c>
      <c r="AA337" s="6">
        <f ca="1">PopAgeSexCountry[[#This Row],[2050]]*PopAgeSexCountry[[#This Row],[MDER]]</f>
        <v>835.31267388766628</v>
      </c>
    </row>
    <row r="338" spans="1:27" x14ac:dyDescent="0.2">
      <c r="A338" s="5" t="s">
        <v>67</v>
      </c>
      <c r="B338" s="5" t="s">
        <v>68</v>
      </c>
      <c r="C338" s="5" t="s">
        <v>119</v>
      </c>
      <c r="D338" s="5" t="str">
        <f>VLOOKUP(PopAgeSexCountry[[#This Row],[REGION]],MapRegion[],2,FALSE)</f>
        <v>BEL</v>
      </c>
      <c r="E338" s="5" t="s">
        <v>107</v>
      </c>
      <c r="F338" s="5" t="str">
        <f>VLOOKUP(PopAgeSexCountry[[#This Row],[VARIABLE]],MapSexAge[],2,FALSE)</f>
        <v>Male</v>
      </c>
      <c r="G338" s="5" t="str">
        <f>VLOOKUP(PopAgeSexCountry[[#This Row],[VARIABLE]],MapSexAge[],3,FALSE)</f>
        <v>70-74</v>
      </c>
      <c r="H338" s="5">
        <f ca="1">SUMIFS(INDIRECT(_xlfn.CONCAT("SSPMDER[",PopAgeSexCountry[[#This Row],[Sex]],"]")),SSPMDER[age],PopAgeSexCountry[[#This Row],[Age]])</f>
        <v>2200</v>
      </c>
      <c r="I338" s="5" t="s">
        <v>71</v>
      </c>
      <c r="J338" s="5">
        <v>0.20622499999999999</v>
      </c>
      <c r="K338" s="5">
        <v>0.20392116212140601</v>
      </c>
      <c r="L338" s="5">
        <v>0.269465356861042</v>
      </c>
      <c r="M338" s="5">
        <v>0.29134344325265499</v>
      </c>
      <c r="N338" s="5">
        <v>0.32163444778738398</v>
      </c>
      <c r="O338" s="5">
        <v>0.34712729421477101</v>
      </c>
      <c r="P338" s="5">
        <v>0.350288423332071</v>
      </c>
      <c r="Q338" s="5">
        <v>0.34614094925038102</v>
      </c>
      <c r="R338" s="5">
        <v>0.34156750266720398</v>
      </c>
      <c r="S338" s="6">
        <f ca="1">PopAgeSexCountry[[#This Row],[2010]]*PopAgeSexCountry[[#This Row],[MDER]]</f>
        <v>453.69499999999999</v>
      </c>
      <c r="T338" s="6">
        <f ca="1">PopAgeSexCountry[[#This Row],[2015]]*PopAgeSexCountry[[#This Row],[MDER]]</f>
        <v>448.62655666709321</v>
      </c>
      <c r="U338" s="6">
        <f ca="1">PopAgeSexCountry[[#This Row],[2020]]*PopAgeSexCountry[[#This Row],[MDER]]</f>
        <v>592.82378509429236</v>
      </c>
      <c r="V338" s="6">
        <f ca="1">PopAgeSexCountry[[#This Row],[2025]]*PopAgeSexCountry[[#This Row],[MDER]]</f>
        <v>640.95557515584096</v>
      </c>
      <c r="W338" s="6">
        <f ca="1">PopAgeSexCountry[[#This Row],[2030]]*PopAgeSexCountry[[#This Row],[MDER]]</f>
        <v>707.59578513224471</v>
      </c>
      <c r="X338" s="6">
        <f ca="1">PopAgeSexCountry[[#This Row],[2035]]*PopAgeSexCountry[[#This Row],[MDER]]</f>
        <v>763.68004727249627</v>
      </c>
      <c r="Y338" s="6">
        <f ca="1">PopAgeSexCountry[[#This Row],[2040]]*PopAgeSexCountry[[#This Row],[MDER]]</f>
        <v>770.63453133055623</v>
      </c>
      <c r="Z338" s="6">
        <f ca="1">PopAgeSexCountry[[#This Row],[2045]]*PopAgeSexCountry[[#This Row],[MDER]]</f>
        <v>761.51008835083826</v>
      </c>
      <c r="AA338" s="6">
        <f ca="1">PopAgeSexCountry[[#This Row],[2050]]*PopAgeSexCountry[[#This Row],[MDER]]</f>
        <v>751.44850586784878</v>
      </c>
    </row>
    <row r="339" spans="1:27" x14ac:dyDescent="0.2">
      <c r="A339" s="6" t="s">
        <v>67</v>
      </c>
      <c r="B339" s="6" t="s">
        <v>68</v>
      </c>
      <c r="C339" s="6" t="s">
        <v>119</v>
      </c>
      <c r="D339" s="6" t="str">
        <f>VLOOKUP(PopAgeSexCountry[[#This Row],[REGION]],MapRegion[],2,FALSE)</f>
        <v>BEL</v>
      </c>
      <c r="E339" s="6" t="s">
        <v>108</v>
      </c>
      <c r="F339" s="6" t="str">
        <f>VLOOKUP(PopAgeSexCountry[[#This Row],[VARIABLE]],MapSexAge[],2,FALSE)</f>
        <v>Male</v>
      </c>
      <c r="G339" s="6" t="str">
        <f>VLOOKUP(PopAgeSexCountry[[#This Row],[VARIABLE]],MapSexAge[],3,FALSE)</f>
        <v>75-79</v>
      </c>
      <c r="H339" s="6">
        <f ca="1">SUMIFS(INDIRECT(_xlfn.CONCAT("SSPMDER[",PopAgeSexCountry[[#This Row],[Sex]],"]")),SSPMDER[age],PopAgeSexCountry[[#This Row],[Age]])</f>
        <v>2200</v>
      </c>
      <c r="I339" s="6" t="s">
        <v>71</v>
      </c>
      <c r="J339" s="6">
        <v>0.173128</v>
      </c>
      <c r="K339" s="6">
        <v>0.170695071633928</v>
      </c>
      <c r="L339" s="6">
        <v>0.172629793797412</v>
      </c>
      <c r="M339" s="6">
        <v>0.232008888172655</v>
      </c>
      <c r="N339" s="6">
        <v>0.25449875561834601</v>
      </c>
      <c r="O339" s="6">
        <v>0.28482665400708801</v>
      </c>
      <c r="P339" s="6">
        <v>0.31131045758444698</v>
      </c>
      <c r="Q339" s="6">
        <v>0.317941973861252</v>
      </c>
      <c r="R339" s="6">
        <v>0.31751656883238299</v>
      </c>
      <c r="S339" s="6">
        <f ca="1">PopAgeSexCountry[[#This Row],[2010]]*PopAgeSexCountry[[#This Row],[MDER]]</f>
        <v>380.88159999999999</v>
      </c>
      <c r="T339" s="6">
        <f ca="1">PopAgeSexCountry[[#This Row],[2015]]*PopAgeSexCountry[[#This Row],[MDER]]</f>
        <v>375.52915759464162</v>
      </c>
      <c r="U339" s="6">
        <f ca="1">PopAgeSexCountry[[#This Row],[2020]]*PopAgeSexCountry[[#This Row],[MDER]]</f>
        <v>379.7855463543064</v>
      </c>
      <c r="V339" s="6">
        <f ca="1">PopAgeSexCountry[[#This Row],[2025]]*PopAgeSexCountry[[#This Row],[MDER]]</f>
        <v>510.419553979841</v>
      </c>
      <c r="W339" s="6">
        <f ca="1">PopAgeSexCountry[[#This Row],[2030]]*PopAgeSexCountry[[#This Row],[MDER]]</f>
        <v>559.8972623603612</v>
      </c>
      <c r="X339" s="6">
        <f ca="1">PopAgeSexCountry[[#This Row],[2035]]*PopAgeSexCountry[[#This Row],[MDER]]</f>
        <v>626.61863881559361</v>
      </c>
      <c r="Y339" s="6">
        <f ca="1">PopAgeSexCountry[[#This Row],[2040]]*PopAgeSexCountry[[#This Row],[MDER]]</f>
        <v>684.88300668578336</v>
      </c>
      <c r="Z339" s="6">
        <f ca="1">PopAgeSexCountry[[#This Row],[2045]]*PopAgeSexCountry[[#This Row],[MDER]]</f>
        <v>699.47234249475446</v>
      </c>
      <c r="AA339" s="6">
        <f ca="1">PopAgeSexCountry[[#This Row],[2050]]*PopAgeSexCountry[[#This Row],[MDER]]</f>
        <v>698.53645143124254</v>
      </c>
    </row>
    <row r="340" spans="1:27" x14ac:dyDescent="0.2">
      <c r="A340" s="5" t="s">
        <v>67</v>
      </c>
      <c r="B340" s="5" t="s">
        <v>68</v>
      </c>
      <c r="C340" s="5" t="s">
        <v>119</v>
      </c>
      <c r="D340" s="5" t="str">
        <f>VLOOKUP(PopAgeSexCountry[[#This Row],[REGION]],MapRegion[],2,FALSE)</f>
        <v>BEL</v>
      </c>
      <c r="E340" s="5" t="s">
        <v>109</v>
      </c>
      <c r="F340" s="5" t="str">
        <f>VLOOKUP(PopAgeSexCountry[[#This Row],[VARIABLE]],MapSexAge[],2,FALSE)</f>
        <v>Male</v>
      </c>
      <c r="G340" s="5" t="str">
        <f>VLOOKUP(PopAgeSexCountry[[#This Row],[VARIABLE]],MapSexAge[],3,FALSE)</f>
        <v>80-84</v>
      </c>
      <c r="H340" s="5">
        <f ca="1">SUMIFS(INDIRECT(_xlfn.CONCAT("SSPMDER[",PopAgeSexCountry[[#This Row],[Sex]],"]")),SSPMDER[age],PopAgeSexCountry[[#This Row],[Age]])</f>
        <v>2200</v>
      </c>
      <c r="I340" s="5" t="s">
        <v>71</v>
      </c>
      <c r="J340" s="5">
        <v>0.11244800000000001</v>
      </c>
      <c r="K340" s="5">
        <v>0.12446128879514</v>
      </c>
      <c r="L340" s="5">
        <v>0.126709911846412</v>
      </c>
      <c r="M340" s="5">
        <v>0.13221873291184699</v>
      </c>
      <c r="N340" s="5">
        <v>0.18208232633337701</v>
      </c>
      <c r="O340" s="5">
        <v>0.20423105095017899</v>
      </c>
      <c r="P340" s="5">
        <v>0.23331285453367001</v>
      </c>
      <c r="Q340" s="5">
        <v>0.25995162242547698</v>
      </c>
      <c r="R340" s="5">
        <v>0.270572925899841</v>
      </c>
      <c r="S340" s="6">
        <f ca="1">PopAgeSexCountry[[#This Row],[2010]]*PopAgeSexCountry[[#This Row],[MDER]]</f>
        <v>247.38560000000001</v>
      </c>
      <c r="T340" s="6">
        <f ca="1">PopAgeSexCountry[[#This Row],[2015]]*PopAgeSexCountry[[#This Row],[MDER]]</f>
        <v>273.814835349308</v>
      </c>
      <c r="U340" s="6">
        <f ca="1">PopAgeSexCountry[[#This Row],[2020]]*PopAgeSexCountry[[#This Row],[MDER]]</f>
        <v>278.76180606210642</v>
      </c>
      <c r="V340" s="6">
        <f ca="1">PopAgeSexCountry[[#This Row],[2025]]*PopAgeSexCountry[[#This Row],[MDER]]</f>
        <v>290.88121240606336</v>
      </c>
      <c r="W340" s="6">
        <f ca="1">PopAgeSexCountry[[#This Row],[2030]]*PopAgeSexCountry[[#This Row],[MDER]]</f>
        <v>400.58111793342943</v>
      </c>
      <c r="X340" s="6">
        <f ca="1">PopAgeSexCountry[[#This Row],[2035]]*PopAgeSexCountry[[#This Row],[MDER]]</f>
        <v>449.30831209039377</v>
      </c>
      <c r="Y340" s="6">
        <f ca="1">PopAgeSexCountry[[#This Row],[2040]]*PopAgeSexCountry[[#This Row],[MDER]]</f>
        <v>513.28827997407404</v>
      </c>
      <c r="Z340" s="6">
        <f ca="1">PopAgeSexCountry[[#This Row],[2045]]*PopAgeSexCountry[[#This Row],[MDER]]</f>
        <v>571.89356933604938</v>
      </c>
      <c r="AA340" s="6">
        <f ca="1">PopAgeSexCountry[[#This Row],[2050]]*PopAgeSexCountry[[#This Row],[MDER]]</f>
        <v>595.26043697965019</v>
      </c>
    </row>
    <row r="341" spans="1:27" x14ac:dyDescent="0.2">
      <c r="A341" s="6" t="s">
        <v>67</v>
      </c>
      <c r="B341" s="6" t="s">
        <v>68</v>
      </c>
      <c r="C341" s="6" t="s">
        <v>119</v>
      </c>
      <c r="D341" s="6" t="str">
        <f>VLOOKUP(PopAgeSexCountry[[#This Row],[REGION]],MapRegion[],2,FALSE)</f>
        <v>BEL</v>
      </c>
      <c r="E341" s="6" t="s">
        <v>110</v>
      </c>
      <c r="F341" s="6" t="str">
        <f>VLOOKUP(PopAgeSexCountry[[#This Row],[VARIABLE]],MapSexAge[],2,FALSE)</f>
        <v>Male</v>
      </c>
      <c r="G341" s="6" t="str">
        <f>VLOOKUP(PopAgeSexCountry[[#This Row],[VARIABLE]],MapSexAge[],3,FALSE)</f>
        <v>85-89</v>
      </c>
      <c r="H341" s="6">
        <f ca="1">SUMIFS(INDIRECT(_xlfn.CONCAT("SSPMDER[",PopAgeSexCountry[[#This Row],[Sex]],"]")),SSPMDER[age],PopAgeSexCountry[[#This Row],[Age]])</f>
        <v>2200</v>
      </c>
      <c r="I341" s="6" t="s">
        <v>71</v>
      </c>
      <c r="J341" s="6">
        <v>5.5989999999999998E-2</v>
      </c>
      <c r="K341" s="6">
        <v>6.4588712861366804E-2</v>
      </c>
      <c r="L341" s="6">
        <v>7.4772902297581101E-2</v>
      </c>
      <c r="M341" s="6">
        <v>7.9494068993387804E-2</v>
      </c>
      <c r="N341" s="6">
        <v>8.6527394860821005E-2</v>
      </c>
      <c r="O341" s="6">
        <v>0.123455408064156</v>
      </c>
      <c r="P341" s="6">
        <v>0.14311347620626</v>
      </c>
      <c r="Q341" s="6">
        <v>0.16841429514307499</v>
      </c>
      <c r="R341" s="6">
        <v>0.19334437092204201</v>
      </c>
      <c r="S341" s="6">
        <f ca="1">PopAgeSexCountry[[#This Row],[2010]]*PopAgeSexCountry[[#This Row],[MDER]]</f>
        <v>123.178</v>
      </c>
      <c r="T341" s="6">
        <f ca="1">PopAgeSexCountry[[#This Row],[2015]]*PopAgeSexCountry[[#This Row],[MDER]]</f>
        <v>142.09516829500697</v>
      </c>
      <c r="U341" s="6">
        <f ca="1">PopAgeSexCountry[[#This Row],[2020]]*PopAgeSexCountry[[#This Row],[MDER]]</f>
        <v>164.50038505467842</v>
      </c>
      <c r="V341" s="6">
        <f ca="1">PopAgeSexCountry[[#This Row],[2025]]*PopAgeSexCountry[[#This Row],[MDER]]</f>
        <v>174.88695178545316</v>
      </c>
      <c r="W341" s="6">
        <f ca="1">PopAgeSexCountry[[#This Row],[2030]]*PopAgeSexCountry[[#This Row],[MDER]]</f>
        <v>190.3602686938062</v>
      </c>
      <c r="X341" s="6">
        <f ca="1">PopAgeSexCountry[[#This Row],[2035]]*PopAgeSexCountry[[#This Row],[MDER]]</f>
        <v>271.6018977411432</v>
      </c>
      <c r="Y341" s="6">
        <f ca="1">PopAgeSexCountry[[#This Row],[2040]]*PopAgeSexCountry[[#This Row],[MDER]]</f>
        <v>314.84964765377202</v>
      </c>
      <c r="Z341" s="6">
        <f ca="1">PopAgeSexCountry[[#This Row],[2045]]*PopAgeSexCountry[[#This Row],[MDER]]</f>
        <v>370.51144931476495</v>
      </c>
      <c r="AA341" s="6">
        <f ca="1">PopAgeSexCountry[[#This Row],[2050]]*PopAgeSexCountry[[#This Row],[MDER]]</f>
        <v>425.35761602849243</v>
      </c>
    </row>
    <row r="342" spans="1:27" x14ac:dyDescent="0.2">
      <c r="A342" s="5" t="s">
        <v>67</v>
      </c>
      <c r="B342" s="5" t="s">
        <v>68</v>
      </c>
      <c r="C342" s="5" t="s">
        <v>119</v>
      </c>
      <c r="D342" s="5" t="str">
        <f>VLOOKUP(PopAgeSexCountry[[#This Row],[REGION]],MapRegion[],2,FALSE)</f>
        <v>BEL</v>
      </c>
      <c r="E342" s="5" t="s">
        <v>111</v>
      </c>
      <c r="F342" s="5" t="str">
        <f>VLOOKUP(PopAgeSexCountry[[#This Row],[VARIABLE]],MapSexAge[],2,FALSE)</f>
        <v>Male</v>
      </c>
      <c r="G342" s="5" t="str">
        <f>VLOOKUP(PopAgeSexCountry[[#This Row],[VARIABLE]],MapSexAge[],3,FALSE)</f>
        <v>90-94</v>
      </c>
      <c r="H342" s="5">
        <f ca="1">SUMIFS(INDIRECT(_xlfn.CONCAT("SSPMDER[",PopAgeSexCountry[[#This Row],[Sex]],"]")),SSPMDER[age],PopAgeSexCountry[[#This Row],[Age]])</f>
        <v>2200</v>
      </c>
      <c r="I342" s="5" t="s">
        <v>71</v>
      </c>
      <c r="J342" s="5">
        <v>1.1504E-2</v>
      </c>
      <c r="K342" s="5">
        <v>2.2867593694350302E-2</v>
      </c>
      <c r="L342" s="5">
        <v>2.8071024311842899E-2</v>
      </c>
      <c r="M342" s="5">
        <v>3.4452578589135099E-2</v>
      </c>
      <c r="N342" s="5">
        <v>3.8729707724142803E-2</v>
      </c>
      <c r="O342" s="5">
        <v>4.4557156263473202E-2</v>
      </c>
      <c r="P342" s="5">
        <v>6.6878530958628196E-2</v>
      </c>
      <c r="Q342" s="5">
        <v>8.1039876269903804E-2</v>
      </c>
      <c r="R342" s="5">
        <v>9.9795767726028606E-2</v>
      </c>
      <c r="S342" s="6">
        <f ca="1">PopAgeSexCountry[[#This Row],[2010]]*PopAgeSexCountry[[#This Row],[MDER]]</f>
        <v>25.308800000000002</v>
      </c>
      <c r="T342" s="6">
        <f ca="1">PopAgeSexCountry[[#This Row],[2015]]*PopAgeSexCountry[[#This Row],[MDER]]</f>
        <v>50.308706127570666</v>
      </c>
      <c r="U342" s="6">
        <f ca="1">PopAgeSexCountry[[#This Row],[2020]]*PopAgeSexCountry[[#This Row],[MDER]]</f>
        <v>61.756253486054376</v>
      </c>
      <c r="V342" s="6">
        <f ca="1">PopAgeSexCountry[[#This Row],[2025]]*PopAgeSexCountry[[#This Row],[MDER]]</f>
        <v>75.795672896097216</v>
      </c>
      <c r="W342" s="6">
        <f ca="1">PopAgeSexCountry[[#This Row],[2030]]*PopAgeSexCountry[[#This Row],[MDER]]</f>
        <v>85.205356993114165</v>
      </c>
      <c r="X342" s="6">
        <f ca="1">PopAgeSexCountry[[#This Row],[2035]]*PopAgeSexCountry[[#This Row],[MDER]]</f>
        <v>98.025743779641047</v>
      </c>
      <c r="Y342" s="6">
        <f ca="1">PopAgeSexCountry[[#This Row],[2040]]*PopAgeSexCountry[[#This Row],[MDER]]</f>
        <v>147.13276810898202</v>
      </c>
      <c r="Z342" s="6">
        <f ca="1">PopAgeSexCountry[[#This Row],[2045]]*PopAgeSexCountry[[#This Row],[MDER]]</f>
        <v>178.28772779378838</v>
      </c>
      <c r="AA342" s="6">
        <f ca="1">PopAgeSexCountry[[#This Row],[2050]]*PopAgeSexCountry[[#This Row],[MDER]]</f>
        <v>219.55068899726294</v>
      </c>
    </row>
    <row r="343" spans="1:27" x14ac:dyDescent="0.2">
      <c r="A343" s="6" t="s">
        <v>67</v>
      </c>
      <c r="B343" s="6" t="s">
        <v>68</v>
      </c>
      <c r="C343" s="6" t="s">
        <v>119</v>
      </c>
      <c r="D343" s="6" t="str">
        <f>VLOOKUP(PopAgeSexCountry[[#This Row],[REGION]],MapRegion[],2,FALSE)</f>
        <v>BEL</v>
      </c>
      <c r="E343" s="6" t="s">
        <v>112</v>
      </c>
      <c r="F343" s="6" t="str">
        <f>VLOOKUP(PopAgeSexCountry[[#This Row],[VARIABLE]],MapSexAge[],2,FALSE)</f>
        <v>Male</v>
      </c>
      <c r="G343" s="6" t="str">
        <f>VLOOKUP(PopAgeSexCountry[[#This Row],[VARIABLE]],MapSexAge[],3,FALSE)</f>
        <v>95-99</v>
      </c>
      <c r="H343" s="6">
        <f ca="1">SUMIFS(INDIRECT(_xlfn.CONCAT("SSPMDER[",PopAgeSexCountry[[#This Row],[Sex]],"]")),SSPMDER[age],PopAgeSexCountry[[#This Row],[Age]])</f>
        <v>2200</v>
      </c>
      <c r="I343" s="6" t="s">
        <v>71</v>
      </c>
      <c r="J343" s="6">
        <v>2.4530000000000099E-3</v>
      </c>
      <c r="K343" s="6">
        <v>2.8949187456532299E-3</v>
      </c>
      <c r="L343" s="6">
        <v>6.2499408943190102E-3</v>
      </c>
      <c r="M343" s="6">
        <v>8.2765195409694806E-3</v>
      </c>
      <c r="N343" s="6">
        <v>1.0896976894599701E-2</v>
      </c>
      <c r="O343" s="6">
        <v>1.3114140718174299E-2</v>
      </c>
      <c r="P343" s="6">
        <v>1.6232235634962199E-2</v>
      </c>
      <c r="Q343" s="6">
        <v>2.5912327022648399E-2</v>
      </c>
      <c r="R343" s="6">
        <v>3.3509432828071999E-2</v>
      </c>
      <c r="S343" s="6">
        <f ca="1">PopAgeSexCountry[[#This Row],[2010]]*PopAgeSexCountry[[#This Row],[MDER]]</f>
        <v>5.3966000000000216</v>
      </c>
      <c r="T343" s="6">
        <f ca="1">PopAgeSexCountry[[#This Row],[2015]]*PopAgeSexCountry[[#This Row],[MDER]]</f>
        <v>6.3688212404371054</v>
      </c>
      <c r="U343" s="6">
        <f ca="1">PopAgeSexCountry[[#This Row],[2020]]*PopAgeSexCountry[[#This Row],[MDER]]</f>
        <v>13.749869967501823</v>
      </c>
      <c r="V343" s="6">
        <f ca="1">PopAgeSexCountry[[#This Row],[2025]]*PopAgeSexCountry[[#This Row],[MDER]]</f>
        <v>18.208342990132856</v>
      </c>
      <c r="W343" s="6">
        <f ca="1">PopAgeSexCountry[[#This Row],[2030]]*PopAgeSexCountry[[#This Row],[MDER]]</f>
        <v>23.973349168119341</v>
      </c>
      <c r="X343" s="6">
        <f ca="1">PopAgeSexCountry[[#This Row],[2035]]*PopAgeSexCountry[[#This Row],[MDER]]</f>
        <v>28.851109579983458</v>
      </c>
      <c r="Y343" s="6">
        <f ca="1">PopAgeSexCountry[[#This Row],[2040]]*PopAgeSexCountry[[#This Row],[MDER]]</f>
        <v>35.710918396916838</v>
      </c>
      <c r="Z343" s="6">
        <f ca="1">PopAgeSexCountry[[#This Row],[2045]]*PopAgeSexCountry[[#This Row],[MDER]]</f>
        <v>57.007119449826476</v>
      </c>
      <c r="AA343" s="6">
        <f ca="1">PopAgeSexCountry[[#This Row],[2050]]*PopAgeSexCountry[[#This Row],[MDER]]</f>
        <v>73.720752221758403</v>
      </c>
    </row>
    <row r="344" spans="1:27" x14ac:dyDescent="0.2">
      <c r="A344" s="5" t="s">
        <v>67</v>
      </c>
      <c r="B344" s="5" t="s">
        <v>68</v>
      </c>
      <c r="C344" s="5" t="s">
        <v>120</v>
      </c>
      <c r="D344" s="5" t="str">
        <f>VLOOKUP(PopAgeSexCountry[[#This Row],[REGION]],MapRegion[],2,FALSE)</f>
        <v>BGR</v>
      </c>
      <c r="E344" s="5" t="s">
        <v>70</v>
      </c>
      <c r="F344" s="5" t="str">
        <f>VLOOKUP(PopAgeSexCountry[[#This Row],[VARIABLE]],MapSexAge[],2,FALSE)</f>
        <v>Female</v>
      </c>
      <c r="G344" s="5" t="str">
        <f>VLOOKUP(PopAgeSexCountry[[#This Row],[VARIABLE]],MapSexAge[],3,FALSE)</f>
        <v>0-4</v>
      </c>
      <c r="H344" s="5">
        <f ca="1">SUMIFS(INDIRECT(_xlfn.CONCAT("SSPMDER[",PopAgeSexCountry[[#This Row],[Sex]],"]")),SSPMDER[age],PopAgeSexCountry[[#This Row],[Age]])</f>
        <v>1000</v>
      </c>
      <c r="I344" s="5" t="s">
        <v>71</v>
      </c>
      <c r="J344" s="5">
        <v>0.181172</v>
      </c>
      <c r="K344" s="5">
        <v>0.16977745830371499</v>
      </c>
      <c r="L344" s="5">
        <v>0.15443813265408801</v>
      </c>
      <c r="M344" s="5">
        <v>0.14235219150808501</v>
      </c>
      <c r="N344" s="5">
        <v>0.13525712938401199</v>
      </c>
      <c r="O344" s="5">
        <v>0.13345482444540899</v>
      </c>
      <c r="P344" s="5">
        <v>0.13305898985887701</v>
      </c>
      <c r="Q344" s="5">
        <v>0.130001296272894</v>
      </c>
      <c r="R344" s="5">
        <v>0.124415088871022</v>
      </c>
      <c r="S344" s="6">
        <f ca="1">PopAgeSexCountry[[#This Row],[2010]]*PopAgeSexCountry[[#This Row],[MDER]]</f>
        <v>181.172</v>
      </c>
      <c r="T344" s="6">
        <f ca="1">PopAgeSexCountry[[#This Row],[2015]]*PopAgeSexCountry[[#This Row],[MDER]]</f>
        <v>169.77745830371498</v>
      </c>
      <c r="U344" s="6">
        <f ca="1">PopAgeSexCountry[[#This Row],[2020]]*PopAgeSexCountry[[#This Row],[MDER]]</f>
        <v>154.43813265408801</v>
      </c>
      <c r="V344" s="6">
        <f ca="1">PopAgeSexCountry[[#This Row],[2025]]*PopAgeSexCountry[[#This Row],[MDER]]</f>
        <v>142.35219150808501</v>
      </c>
      <c r="W344" s="6">
        <f ca="1">PopAgeSexCountry[[#This Row],[2030]]*PopAgeSexCountry[[#This Row],[MDER]]</f>
        <v>135.25712938401199</v>
      </c>
      <c r="X344" s="6">
        <f ca="1">PopAgeSexCountry[[#This Row],[2035]]*PopAgeSexCountry[[#This Row],[MDER]]</f>
        <v>133.45482444540897</v>
      </c>
      <c r="Y344" s="6">
        <f ca="1">PopAgeSexCountry[[#This Row],[2040]]*PopAgeSexCountry[[#This Row],[MDER]]</f>
        <v>133.05898985887703</v>
      </c>
      <c r="Z344" s="6">
        <f ca="1">PopAgeSexCountry[[#This Row],[2045]]*PopAgeSexCountry[[#This Row],[MDER]]</f>
        <v>130.001296272894</v>
      </c>
      <c r="AA344" s="6">
        <f ca="1">PopAgeSexCountry[[#This Row],[2050]]*PopAgeSexCountry[[#This Row],[MDER]]</f>
        <v>124.41508887102199</v>
      </c>
    </row>
    <row r="345" spans="1:27" x14ac:dyDescent="0.2">
      <c r="A345" s="6" t="s">
        <v>67</v>
      </c>
      <c r="B345" s="6" t="s">
        <v>68</v>
      </c>
      <c r="C345" s="6" t="s">
        <v>120</v>
      </c>
      <c r="D345" s="6" t="str">
        <f>VLOOKUP(PopAgeSexCountry[[#This Row],[REGION]],MapRegion[],2,FALSE)</f>
        <v>BGR</v>
      </c>
      <c r="E345" s="6" t="s">
        <v>72</v>
      </c>
      <c r="F345" s="6" t="str">
        <f>VLOOKUP(PopAgeSexCountry[[#This Row],[VARIABLE]],MapSexAge[],2,FALSE)</f>
        <v>Female</v>
      </c>
      <c r="G345" s="6" t="str">
        <f>VLOOKUP(PopAgeSexCountry[[#This Row],[VARIABLE]],MapSexAge[],3,FALSE)</f>
        <v>10-14</v>
      </c>
      <c r="H345" s="6">
        <f ca="1">SUMIFS(INDIRECT(_xlfn.CONCAT("SSPMDER[",PopAgeSexCountry[[#This Row],[Sex]],"]")),SSPMDER[age],PopAgeSexCountry[[#This Row],[Age]])</f>
        <v>1920</v>
      </c>
      <c r="I345" s="6" t="s">
        <v>71</v>
      </c>
      <c r="J345" s="6">
        <v>0.157585</v>
      </c>
      <c r="K345" s="6">
        <v>0.15868138267006199</v>
      </c>
      <c r="L345" s="6">
        <v>0.17513632957015199</v>
      </c>
      <c r="M345" s="6">
        <v>0.165303906377889</v>
      </c>
      <c r="N345" s="6">
        <v>0.15179460697498501</v>
      </c>
      <c r="O345" s="6">
        <v>0.14086563139494701</v>
      </c>
      <c r="P345" s="6">
        <v>0.13420363408695901</v>
      </c>
      <c r="Q345" s="6">
        <v>0.132336115850585</v>
      </c>
      <c r="R345" s="6">
        <v>0.131909800351066</v>
      </c>
      <c r="S345" s="6">
        <f ca="1">PopAgeSexCountry[[#This Row],[2010]]*PopAgeSexCountry[[#This Row],[MDER]]</f>
        <v>302.56319999999999</v>
      </c>
      <c r="T345" s="6">
        <f ca="1">PopAgeSexCountry[[#This Row],[2015]]*PopAgeSexCountry[[#This Row],[MDER]]</f>
        <v>304.66825472651902</v>
      </c>
      <c r="U345" s="6">
        <f ca="1">PopAgeSexCountry[[#This Row],[2020]]*PopAgeSexCountry[[#This Row],[MDER]]</f>
        <v>336.26175277469184</v>
      </c>
      <c r="V345" s="6">
        <f ca="1">PopAgeSexCountry[[#This Row],[2025]]*PopAgeSexCountry[[#This Row],[MDER]]</f>
        <v>317.38350024554688</v>
      </c>
      <c r="W345" s="6">
        <f ca="1">PopAgeSexCountry[[#This Row],[2030]]*PopAgeSexCountry[[#This Row],[MDER]]</f>
        <v>291.4456453919712</v>
      </c>
      <c r="X345" s="6">
        <f ca="1">PopAgeSexCountry[[#This Row],[2035]]*PopAgeSexCountry[[#This Row],[MDER]]</f>
        <v>270.46201227829829</v>
      </c>
      <c r="Y345" s="6">
        <f ca="1">PopAgeSexCountry[[#This Row],[2040]]*PopAgeSexCountry[[#This Row],[MDER]]</f>
        <v>257.67097744696127</v>
      </c>
      <c r="Z345" s="6">
        <f ca="1">PopAgeSexCountry[[#This Row],[2045]]*PopAgeSexCountry[[#This Row],[MDER]]</f>
        <v>254.0853424331232</v>
      </c>
      <c r="AA345" s="6">
        <f ca="1">PopAgeSexCountry[[#This Row],[2050]]*PopAgeSexCountry[[#This Row],[MDER]]</f>
        <v>253.26681667404674</v>
      </c>
    </row>
    <row r="346" spans="1:27" x14ac:dyDescent="0.2">
      <c r="A346" s="5" t="s">
        <v>67</v>
      </c>
      <c r="B346" s="5" t="s">
        <v>68</v>
      </c>
      <c r="C346" s="5" t="s">
        <v>120</v>
      </c>
      <c r="D346" s="5" t="str">
        <f>VLOOKUP(PopAgeSexCountry[[#This Row],[REGION]],MapRegion[],2,FALSE)</f>
        <v>BGR</v>
      </c>
      <c r="E346" s="5" t="s">
        <v>73</v>
      </c>
      <c r="F346" s="5" t="str">
        <f>VLOOKUP(PopAgeSexCountry[[#This Row],[VARIABLE]],MapSexAge[],2,FALSE)</f>
        <v>Female</v>
      </c>
      <c r="G346" s="5" t="str">
        <f>VLOOKUP(PopAgeSexCountry[[#This Row],[VARIABLE]],MapSexAge[],3,FALSE)</f>
        <v>100p</v>
      </c>
      <c r="H346" s="5">
        <f ca="1">SUMIFS(INDIRECT(_xlfn.CONCAT("SSPMDER[",PopAgeSexCountry[[#This Row],[Sex]],"]")),SSPMDER[age],PopAgeSexCountry[[#This Row],[Age]])</f>
        <v>1800</v>
      </c>
      <c r="I346" s="5" t="s">
        <v>71</v>
      </c>
      <c r="J346" s="5">
        <v>1.3999999999999999E-4</v>
      </c>
      <c r="K346" s="5">
        <v>1.8045871382455999E-4</v>
      </c>
      <c r="L346" s="5">
        <v>2.0263752891828201E-4</v>
      </c>
      <c r="M346" s="5">
        <v>4.4550468903381199E-4</v>
      </c>
      <c r="N346" s="5">
        <v>7.0039366915430098E-4</v>
      </c>
      <c r="O346" s="5">
        <v>1.06792467076297E-3</v>
      </c>
      <c r="P346" s="5">
        <v>1.42972890833661E-3</v>
      </c>
      <c r="Q346" s="5">
        <v>2.11805111393383E-3</v>
      </c>
      <c r="R346" s="5">
        <v>3.6259643861697999E-3</v>
      </c>
      <c r="S346" s="6">
        <f ca="1">PopAgeSexCountry[[#This Row],[2010]]*PopAgeSexCountry[[#This Row],[MDER]]</f>
        <v>0.252</v>
      </c>
      <c r="T346" s="6">
        <f ca="1">PopAgeSexCountry[[#This Row],[2015]]*PopAgeSexCountry[[#This Row],[MDER]]</f>
        <v>0.32482568488420799</v>
      </c>
      <c r="U346" s="6">
        <f ca="1">PopAgeSexCountry[[#This Row],[2020]]*PopAgeSexCountry[[#This Row],[MDER]]</f>
        <v>0.3647475520529076</v>
      </c>
      <c r="V346" s="6">
        <f ca="1">PopAgeSexCountry[[#This Row],[2025]]*PopAgeSexCountry[[#This Row],[MDER]]</f>
        <v>0.80190844026086161</v>
      </c>
      <c r="W346" s="6">
        <f ca="1">PopAgeSexCountry[[#This Row],[2030]]*PopAgeSexCountry[[#This Row],[MDER]]</f>
        <v>1.2607086044777418</v>
      </c>
      <c r="X346" s="6">
        <f ca="1">PopAgeSexCountry[[#This Row],[2035]]*PopAgeSexCountry[[#This Row],[MDER]]</f>
        <v>1.9222644073733459</v>
      </c>
      <c r="Y346" s="6">
        <f ca="1">PopAgeSexCountry[[#This Row],[2040]]*PopAgeSexCountry[[#This Row],[MDER]]</f>
        <v>2.5735120350058982</v>
      </c>
      <c r="Z346" s="6">
        <f ca="1">PopAgeSexCountry[[#This Row],[2045]]*PopAgeSexCountry[[#This Row],[MDER]]</f>
        <v>3.8124920050808937</v>
      </c>
      <c r="AA346" s="6">
        <f ca="1">PopAgeSexCountry[[#This Row],[2050]]*PopAgeSexCountry[[#This Row],[MDER]]</f>
        <v>6.5267358951056398</v>
      </c>
    </row>
    <row r="347" spans="1:27" x14ac:dyDescent="0.2">
      <c r="A347" s="6" t="s">
        <v>67</v>
      </c>
      <c r="B347" s="6" t="s">
        <v>68</v>
      </c>
      <c r="C347" s="6" t="s">
        <v>120</v>
      </c>
      <c r="D347" s="6" t="str">
        <f>VLOOKUP(PopAgeSexCountry[[#This Row],[REGION]],MapRegion[],2,FALSE)</f>
        <v>BGR</v>
      </c>
      <c r="E347" s="6" t="s">
        <v>74</v>
      </c>
      <c r="F347" s="6" t="str">
        <f>VLOOKUP(PopAgeSexCountry[[#This Row],[VARIABLE]],MapSexAge[],2,FALSE)</f>
        <v>Female</v>
      </c>
      <c r="G347" s="6" t="str">
        <f>VLOOKUP(PopAgeSexCountry[[#This Row],[VARIABLE]],MapSexAge[],3,FALSE)</f>
        <v>15-19</v>
      </c>
      <c r="H347" s="6">
        <f ca="1">SUMIFS(INDIRECT(_xlfn.CONCAT("SSPMDER[",PopAgeSexCountry[[#This Row],[Sex]],"]")),SSPMDER[age],PopAgeSexCountry[[#This Row],[Age]])</f>
        <v>2040</v>
      </c>
      <c r="I347" s="6" t="s">
        <v>71</v>
      </c>
      <c r="J347" s="6">
        <v>0.19439999999999999</v>
      </c>
      <c r="K347" s="6">
        <v>0.15737592599881201</v>
      </c>
      <c r="L347" s="6">
        <v>0.158462892157541</v>
      </c>
      <c r="M347" s="6">
        <v>0.174690956274339</v>
      </c>
      <c r="N347" s="6">
        <v>0.165158996845856</v>
      </c>
      <c r="O347" s="6">
        <v>0.152007941434358</v>
      </c>
      <c r="P347" s="6">
        <v>0.14130520295801699</v>
      </c>
      <c r="Q347" s="6">
        <v>0.13473937556062601</v>
      </c>
      <c r="R347" s="6">
        <v>0.13288397603846699</v>
      </c>
      <c r="S347" s="6">
        <f ca="1">PopAgeSexCountry[[#This Row],[2010]]*PopAgeSexCountry[[#This Row],[MDER]]</f>
        <v>396.57599999999996</v>
      </c>
      <c r="T347" s="6">
        <f ca="1">PopAgeSexCountry[[#This Row],[2015]]*PopAgeSexCountry[[#This Row],[MDER]]</f>
        <v>321.04688903757648</v>
      </c>
      <c r="U347" s="6">
        <f ca="1">PopAgeSexCountry[[#This Row],[2020]]*PopAgeSexCountry[[#This Row],[MDER]]</f>
        <v>323.26430000138362</v>
      </c>
      <c r="V347" s="6">
        <f ca="1">PopAgeSexCountry[[#This Row],[2025]]*PopAgeSexCountry[[#This Row],[MDER]]</f>
        <v>356.36955079965156</v>
      </c>
      <c r="W347" s="6">
        <f ca="1">PopAgeSexCountry[[#This Row],[2030]]*PopAgeSexCountry[[#This Row],[MDER]]</f>
        <v>336.92435356554626</v>
      </c>
      <c r="X347" s="6">
        <f ca="1">PopAgeSexCountry[[#This Row],[2035]]*PopAgeSexCountry[[#This Row],[MDER]]</f>
        <v>310.09620052609034</v>
      </c>
      <c r="Y347" s="6">
        <f ca="1">PopAgeSexCountry[[#This Row],[2040]]*PopAgeSexCountry[[#This Row],[MDER]]</f>
        <v>288.26261403435467</v>
      </c>
      <c r="Z347" s="6">
        <f ca="1">PopAgeSexCountry[[#This Row],[2045]]*PopAgeSexCountry[[#This Row],[MDER]]</f>
        <v>274.86832614367705</v>
      </c>
      <c r="AA347" s="6">
        <f ca="1">PopAgeSexCountry[[#This Row],[2050]]*PopAgeSexCountry[[#This Row],[MDER]]</f>
        <v>271.08331111847269</v>
      </c>
    </row>
    <row r="348" spans="1:27" x14ac:dyDescent="0.2">
      <c r="A348" s="5" t="s">
        <v>67</v>
      </c>
      <c r="B348" s="5" t="s">
        <v>68</v>
      </c>
      <c r="C348" s="5" t="s">
        <v>120</v>
      </c>
      <c r="D348" s="5" t="str">
        <f>VLOOKUP(PopAgeSexCountry[[#This Row],[REGION]],MapRegion[],2,FALSE)</f>
        <v>BGR</v>
      </c>
      <c r="E348" s="5" t="s">
        <v>75</v>
      </c>
      <c r="F348" s="5" t="str">
        <f>VLOOKUP(PopAgeSexCountry[[#This Row],[VARIABLE]],MapSexAge[],2,FALSE)</f>
        <v>Female</v>
      </c>
      <c r="G348" s="5" t="str">
        <f>VLOOKUP(PopAgeSexCountry[[#This Row],[VARIABLE]],MapSexAge[],3,FALSE)</f>
        <v>20-24</v>
      </c>
      <c r="H348" s="5">
        <f ca="1">SUMIFS(INDIRECT(_xlfn.CONCAT("SSPMDER[",PopAgeSexCountry[[#This Row],[Sex]],"]")),SSPMDER[age],PopAgeSexCountry[[#This Row],[Age]])</f>
        <v>2200</v>
      </c>
      <c r="I348" s="5" t="s">
        <v>71</v>
      </c>
      <c r="J348" s="5">
        <v>0.24562300000000001</v>
      </c>
      <c r="K348" s="5">
        <v>0.19370034696504901</v>
      </c>
      <c r="L348" s="5">
        <v>0.157465485556542</v>
      </c>
      <c r="M348" s="5">
        <v>0.15858333411556699</v>
      </c>
      <c r="N348" s="5">
        <v>0.17459765407700301</v>
      </c>
      <c r="O348" s="5">
        <v>0.16537782196977899</v>
      </c>
      <c r="P348" s="5">
        <v>0.15258376086684999</v>
      </c>
      <c r="Q348" s="5">
        <v>0.14210827065822901</v>
      </c>
      <c r="R348" s="5">
        <v>0.13563873708903901</v>
      </c>
      <c r="S348" s="6">
        <f ca="1">PopAgeSexCountry[[#This Row],[2010]]*PopAgeSexCountry[[#This Row],[MDER]]</f>
        <v>540.37059999999997</v>
      </c>
      <c r="T348" s="6">
        <f ca="1">PopAgeSexCountry[[#This Row],[2015]]*PopAgeSexCountry[[#This Row],[MDER]]</f>
        <v>426.14076332310782</v>
      </c>
      <c r="U348" s="6">
        <f ca="1">PopAgeSexCountry[[#This Row],[2020]]*PopAgeSexCountry[[#This Row],[MDER]]</f>
        <v>346.42406822439239</v>
      </c>
      <c r="V348" s="6">
        <f ca="1">PopAgeSexCountry[[#This Row],[2025]]*PopAgeSexCountry[[#This Row],[MDER]]</f>
        <v>348.88333505424737</v>
      </c>
      <c r="W348" s="6">
        <f ca="1">PopAgeSexCountry[[#This Row],[2030]]*PopAgeSexCountry[[#This Row],[MDER]]</f>
        <v>384.11483896940661</v>
      </c>
      <c r="X348" s="6">
        <f ca="1">PopAgeSexCountry[[#This Row],[2035]]*PopAgeSexCountry[[#This Row],[MDER]]</f>
        <v>363.83120833351376</v>
      </c>
      <c r="Y348" s="6">
        <f ca="1">PopAgeSexCountry[[#This Row],[2040]]*PopAgeSexCountry[[#This Row],[MDER]]</f>
        <v>335.68427390707001</v>
      </c>
      <c r="Z348" s="6">
        <f ca="1">PopAgeSexCountry[[#This Row],[2045]]*PopAgeSexCountry[[#This Row],[MDER]]</f>
        <v>312.63819544810383</v>
      </c>
      <c r="AA348" s="6">
        <f ca="1">PopAgeSexCountry[[#This Row],[2050]]*PopAgeSexCountry[[#This Row],[MDER]]</f>
        <v>298.40522159588579</v>
      </c>
    </row>
    <row r="349" spans="1:27" x14ac:dyDescent="0.2">
      <c r="A349" s="6" t="s">
        <v>67</v>
      </c>
      <c r="B349" s="6" t="s">
        <v>68</v>
      </c>
      <c r="C349" s="6" t="s">
        <v>120</v>
      </c>
      <c r="D349" s="6" t="str">
        <f>VLOOKUP(PopAgeSexCountry[[#This Row],[REGION]],MapRegion[],2,FALSE)</f>
        <v>BGR</v>
      </c>
      <c r="E349" s="6" t="s">
        <v>76</v>
      </c>
      <c r="F349" s="6" t="str">
        <f>VLOOKUP(PopAgeSexCountry[[#This Row],[VARIABLE]],MapSexAge[],2,FALSE)</f>
        <v>Female</v>
      </c>
      <c r="G349" s="6" t="str">
        <f>VLOOKUP(PopAgeSexCountry[[#This Row],[VARIABLE]],MapSexAge[],3,FALSE)</f>
        <v>25-29</v>
      </c>
      <c r="H349" s="6">
        <f ca="1">SUMIFS(INDIRECT(_xlfn.CONCAT("SSPMDER[",PopAgeSexCountry[[#This Row],[Sex]],"]")),SSPMDER[age],PopAgeSexCountry[[#This Row],[Age]])</f>
        <v>2040</v>
      </c>
      <c r="I349" s="6" t="s">
        <v>71</v>
      </c>
      <c r="J349" s="6">
        <v>0.25628099999999998</v>
      </c>
      <c r="K349" s="6">
        <v>0.236639953994501</v>
      </c>
      <c r="L349" s="6">
        <v>0.19090744364509399</v>
      </c>
      <c r="M349" s="6">
        <v>0.15926146326507401</v>
      </c>
      <c r="N349" s="6">
        <v>0.16048678049102399</v>
      </c>
      <c r="O349" s="6">
        <v>0.17532411423010599</v>
      </c>
      <c r="P349" s="6">
        <v>0.167701431005118</v>
      </c>
      <c r="Q349" s="6">
        <v>0.156651944005442</v>
      </c>
      <c r="R349" s="6">
        <v>0.14725611227473401</v>
      </c>
      <c r="S349" s="6">
        <f ca="1">PopAgeSexCountry[[#This Row],[2010]]*PopAgeSexCountry[[#This Row],[MDER]]</f>
        <v>522.81323999999995</v>
      </c>
      <c r="T349" s="6">
        <f ca="1">PopAgeSexCountry[[#This Row],[2015]]*PopAgeSexCountry[[#This Row],[MDER]]</f>
        <v>482.74550614878206</v>
      </c>
      <c r="U349" s="6">
        <f ca="1">PopAgeSexCountry[[#This Row],[2020]]*PopAgeSexCountry[[#This Row],[MDER]]</f>
        <v>389.45118503599173</v>
      </c>
      <c r="V349" s="6">
        <f ca="1">PopAgeSexCountry[[#This Row],[2025]]*PopAgeSexCountry[[#This Row],[MDER]]</f>
        <v>324.89338506075097</v>
      </c>
      <c r="W349" s="6">
        <f ca="1">PopAgeSexCountry[[#This Row],[2030]]*PopAgeSexCountry[[#This Row],[MDER]]</f>
        <v>327.39303220168892</v>
      </c>
      <c r="X349" s="6">
        <f ca="1">PopAgeSexCountry[[#This Row],[2035]]*PopAgeSexCountry[[#This Row],[MDER]]</f>
        <v>357.66119302941621</v>
      </c>
      <c r="Y349" s="6">
        <f ca="1">PopAgeSexCountry[[#This Row],[2040]]*PopAgeSexCountry[[#This Row],[MDER]]</f>
        <v>342.1109192504407</v>
      </c>
      <c r="Z349" s="6">
        <f ca="1">PopAgeSexCountry[[#This Row],[2045]]*PopAgeSexCountry[[#This Row],[MDER]]</f>
        <v>319.56996577110169</v>
      </c>
      <c r="AA349" s="6">
        <f ca="1">PopAgeSexCountry[[#This Row],[2050]]*PopAgeSexCountry[[#This Row],[MDER]]</f>
        <v>300.40246904045739</v>
      </c>
    </row>
    <row r="350" spans="1:27" x14ac:dyDescent="0.2">
      <c r="A350" s="5" t="s">
        <v>67</v>
      </c>
      <c r="B350" s="5" t="s">
        <v>68</v>
      </c>
      <c r="C350" s="5" t="s">
        <v>120</v>
      </c>
      <c r="D350" s="5" t="str">
        <f>VLOOKUP(PopAgeSexCountry[[#This Row],[REGION]],MapRegion[],2,FALSE)</f>
        <v>BGR</v>
      </c>
      <c r="E350" s="5" t="s">
        <v>77</v>
      </c>
      <c r="F350" s="5" t="str">
        <f>VLOOKUP(PopAgeSexCountry[[#This Row],[VARIABLE]],MapSexAge[],2,FALSE)</f>
        <v>Female</v>
      </c>
      <c r="G350" s="5" t="str">
        <f>VLOOKUP(PopAgeSexCountry[[#This Row],[VARIABLE]],MapSexAge[],3,FALSE)</f>
        <v>30-34</v>
      </c>
      <c r="H350" s="5">
        <f ca="1">SUMIFS(INDIRECT(_xlfn.CONCAT("SSPMDER[",PopAgeSexCountry[[#This Row],[Sex]],"]")),SSPMDER[age],PopAgeSexCountry[[#This Row],[Age]])</f>
        <v>2000</v>
      </c>
      <c r="I350" s="5" t="s">
        <v>71</v>
      </c>
      <c r="J350" s="5">
        <v>0.27934500000000001</v>
      </c>
      <c r="K350" s="5">
        <v>0.256780658950091</v>
      </c>
      <c r="L350" s="5">
        <v>0.240739294429897</v>
      </c>
      <c r="M350" s="5">
        <v>0.19981047705329499</v>
      </c>
      <c r="N350" s="5">
        <v>0.17104079413053899</v>
      </c>
      <c r="O350" s="5">
        <v>0.17245608507804699</v>
      </c>
      <c r="P350" s="5">
        <v>0.186808250047834</v>
      </c>
      <c r="Q350" s="5">
        <v>0.18025577245709701</v>
      </c>
      <c r="R350" s="5">
        <v>0.17058131581028099</v>
      </c>
      <c r="S350" s="6">
        <f ca="1">PopAgeSexCountry[[#This Row],[2010]]*PopAgeSexCountry[[#This Row],[MDER]]</f>
        <v>558.69000000000005</v>
      </c>
      <c r="T350" s="6">
        <f ca="1">PopAgeSexCountry[[#This Row],[2015]]*PopAgeSexCountry[[#This Row],[MDER]]</f>
        <v>513.56131790018196</v>
      </c>
      <c r="U350" s="6">
        <f ca="1">PopAgeSexCountry[[#This Row],[2020]]*PopAgeSexCountry[[#This Row],[MDER]]</f>
        <v>481.478588859794</v>
      </c>
      <c r="V350" s="6">
        <f ca="1">PopAgeSexCountry[[#This Row],[2025]]*PopAgeSexCountry[[#This Row],[MDER]]</f>
        <v>399.62095410658998</v>
      </c>
      <c r="W350" s="6">
        <f ca="1">PopAgeSexCountry[[#This Row],[2030]]*PopAgeSexCountry[[#This Row],[MDER]]</f>
        <v>342.08158826107797</v>
      </c>
      <c r="X350" s="6">
        <f ca="1">PopAgeSexCountry[[#This Row],[2035]]*PopAgeSexCountry[[#This Row],[MDER]]</f>
        <v>344.91217015609396</v>
      </c>
      <c r="Y350" s="6">
        <f ca="1">PopAgeSexCountry[[#This Row],[2040]]*PopAgeSexCountry[[#This Row],[MDER]]</f>
        <v>373.61650009566802</v>
      </c>
      <c r="Z350" s="6">
        <f ca="1">PopAgeSexCountry[[#This Row],[2045]]*PopAgeSexCountry[[#This Row],[MDER]]</f>
        <v>360.51154491419402</v>
      </c>
      <c r="AA350" s="6">
        <f ca="1">PopAgeSexCountry[[#This Row],[2050]]*PopAgeSexCountry[[#This Row],[MDER]]</f>
        <v>341.16263162056197</v>
      </c>
    </row>
    <row r="351" spans="1:27" x14ac:dyDescent="0.2">
      <c r="A351" s="6" t="s">
        <v>67</v>
      </c>
      <c r="B351" s="6" t="s">
        <v>68</v>
      </c>
      <c r="C351" s="6" t="s">
        <v>120</v>
      </c>
      <c r="D351" s="6" t="str">
        <f>VLOOKUP(PopAgeSexCountry[[#This Row],[REGION]],MapRegion[],2,FALSE)</f>
        <v>BGR</v>
      </c>
      <c r="E351" s="6" t="s">
        <v>78</v>
      </c>
      <c r="F351" s="6" t="str">
        <f>VLOOKUP(PopAgeSexCountry[[#This Row],[VARIABLE]],MapSexAge[],2,FALSE)</f>
        <v>Female</v>
      </c>
      <c r="G351" s="6" t="str">
        <f>VLOOKUP(PopAgeSexCountry[[#This Row],[VARIABLE]],MapSexAge[],3,FALSE)</f>
        <v>35-39</v>
      </c>
      <c r="H351" s="6">
        <f ca="1">SUMIFS(INDIRECT(_xlfn.CONCAT("SSPMDER[",PopAgeSexCountry[[#This Row],[Sex]],"]")),SSPMDER[age],PopAgeSexCountry[[#This Row],[Age]])</f>
        <v>2000</v>
      </c>
      <c r="I351" s="6" t="s">
        <v>71</v>
      </c>
      <c r="J351" s="6">
        <v>0.27314300000000002</v>
      </c>
      <c r="K351" s="6">
        <v>0.27778670937581201</v>
      </c>
      <c r="L351" s="6">
        <v>0.25908346457667297</v>
      </c>
      <c r="M351" s="6">
        <v>0.245426645358614</v>
      </c>
      <c r="N351" s="6">
        <v>0.20741615174490399</v>
      </c>
      <c r="O351" s="6">
        <v>0.18036794196450601</v>
      </c>
      <c r="P351" s="6">
        <v>0.18200179868680699</v>
      </c>
      <c r="Q351" s="6">
        <v>0.19618536327214001</v>
      </c>
      <c r="R351" s="6">
        <v>0.190298188681255</v>
      </c>
      <c r="S351" s="6">
        <f ca="1">PopAgeSexCountry[[#This Row],[2010]]*PopAgeSexCountry[[#This Row],[MDER]]</f>
        <v>546.28600000000006</v>
      </c>
      <c r="T351" s="6">
        <f ca="1">PopAgeSexCountry[[#This Row],[2015]]*PopAgeSexCountry[[#This Row],[MDER]]</f>
        <v>555.57341875162399</v>
      </c>
      <c r="U351" s="6">
        <f ca="1">PopAgeSexCountry[[#This Row],[2020]]*PopAgeSexCountry[[#This Row],[MDER]]</f>
        <v>518.1669291533459</v>
      </c>
      <c r="V351" s="6">
        <f ca="1">PopAgeSexCountry[[#This Row],[2025]]*PopAgeSexCountry[[#This Row],[MDER]]</f>
        <v>490.85329071722799</v>
      </c>
      <c r="W351" s="6">
        <f ca="1">PopAgeSexCountry[[#This Row],[2030]]*PopAgeSexCountry[[#This Row],[MDER]]</f>
        <v>414.832303489808</v>
      </c>
      <c r="X351" s="6">
        <f ca="1">PopAgeSexCountry[[#This Row],[2035]]*PopAgeSexCountry[[#This Row],[MDER]]</f>
        <v>360.735883929012</v>
      </c>
      <c r="Y351" s="6">
        <f ca="1">PopAgeSexCountry[[#This Row],[2040]]*PopAgeSexCountry[[#This Row],[MDER]]</f>
        <v>364.00359737361396</v>
      </c>
      <c r="Z351" s="6">
        <f ca="1">PopAgeSexCountry[[#This Row],[2045]]*PopAgeSexCountry[[#This Row],[MDER]]</f>
        <v>392.37072654427999</v>
      </c>
      <c r="AA351" s="6">
        <f ca="1">PopAgeSexCountry[[#This Row],[2050]]*PopAgeSexCountry[[#This Row],[MDER]]</f>
        <v>380.59637736251</v>
      </c>
    </row>
    <row r="352" spans="1:27" x14ac:dyDescent="0.2">
      <c r="A352" s="5" t="s">
        <v>67</v>
      </c>
      <c r="B352" s="5" t="s">
        <v>68</v>
      </c>
      <c r="C352" s="5" t="s">
        <v>120</v>
      </c>
      <c r="D352" s="5" t="str">
        <f>VLOOKUP(PopAgeSexCountry[[#This Row],[REGION]],MapRegion[],2,FALSE)</f>
        <v>BGR</v>
      </c>
      <c r="E352" s="5" t="s">
        <v>79</v>
      </c>
      <c r="F352" s="5" t="str">
        <f>VLOOKUP(PopAgeSexCountry[[#This Row],[VARIABLE]],MapSexAge[],2,FALSE)</f>
        <v>Female</v>
      </c>
      <c r="G352" s="5" t="str">
        <f>VLOOKUP(PopAgeSexCountry[[#This Row],[VARIABLE]],MapSexAge[],3,FALSE)</f>
        <v>40-44</v>
      </c>
      <c r="H352" s="5">
        <f ca="1">SUMIFS(INDIRECT(_xlfn.CONCAT("SSPMDER[",PopAgeSexCountry[[#This Row],[Sex]],"]")),SSPMDER[age],PopAgeSexCountry[[#This Row],[Age]])</f>
        <v>2000</v>
      </c>
      <c r="I352" s="5" t="s">
        <v>71</v>
      </c>
      <c r="J352" s="5">
        <v>0.25810699999999998</v>
      </c>
      <c r="K352" s="5">
        <v>0.27089439078712302</v>
      </c>
      <c r="L352" s="5">
        <v>0.27619133572167298</v>
      </c>
      <c r="M352" s="5">
        <v>0.25989943822796302</v>
      </c>
      <c r="N352" s="5">
        <v>0.247819392173383</v>
      </c>
      <c r="O352" s="5">
        <v>0.21173476813244199</v>
      </c>
      <c r="P352" s="5">
        <v>0.1858469239486</v>
      </c>
      <c r="Q352" s="5">
        <v>0.18768930569067199</v>
      </c>
      <c r="R352" s="5">
        <v>0.20182508662236801</v>
      </c>
      <c r="S352" s="6">
        <f ca="1">PopAgeSexCountry[[#This Row],[2010]]*PopAgeSexCountry[[#This Row],[MDER]]</f>
        <v>516.21399999999994</v>
      </c>
      <c r="T352" s="6">
        <f ca="1">PopAgeSexCountry[[#This Row],[2015]]*PopAgeSexCountry[[#This Row],[MDER]]</f>
        <v>541.78878157424606</v>
      </c>
      <c r="U352" s="6">
        <f ca="1">PopAgeSexCountry[[#This Row],[2020]]*PopAgeSexCountry[[#This Row],[MDER]]</f>
        <v>552.382671443346</v>
      </c>
      <c r="V352" s="6">
        <f ca="1">PopAgeSexCountry[[#This Row],[2025]]*PopAgeSexCountry[[#This Row],[MDER]]</f>
        <v>519.79887645592601</v>
      </c>
      <c r="W352" s="6">
        <f ca="1">PopAgeSexCountry[[#This Row],[2030]]*PopAgeSexCountry[[#This Row],[MDER]]</f>
        <v>495.63878434676599</v>
      </c>
      <c r="X352" s="6">
        <f ca="1">PopAgeSexCountry[[#This Row],[2035]]*PopAgeSexCountry[[#This Row],[MDER]]</f>
        <v>423.46953626488397</v>
      </c>
      <c r="Y352" s="6">
        <f ca="1">PopAgeSexCountry[[#This Row],[2040]]*PopAgeSexCountry[[#This Row],[MDER]]</f>
        <v>371.69384789719999</v>
      </c>
      <c r="Z352" s="6">
        <f ca="1">PopAgeSexCountry[[#This Row],[2045]]*PopAgeSexCountry[[#This Row],[MDER]]</f>
        <v>375.378611381344</v>
      </c>
      <c r="AA352" s="6">
        <f ca="1">PopAgeSexCountry[[#This Row],[2050]]*PopAgeSexCountry[[#This Row],[MDER]]</f>
        <v>403.65017324473604</v>
      </c>
    </row>
    <row r="353" spans="1:27" x14ac:dyDescent="0.2">
      <c r="A353" s="6" t="s">
        <v>67</v>
      </c>
      <c r="B353" s="6" t="s">
        <v>68</v>
      </c>
      <c r="C353" s="6" t="s">
        <v>120</v>
      </c>
      <c r="D353" s="6" t="str">
        <f>VLOOKUP(PopAgeSexCountry[[#This Row],[REGION]],MapRegion[],2,FALSE)</f>
        <v>BGR</v>
      </c>
      <c r="E353" s="6" t="s">
        <v>80</v>
      </c>
      <c r="F353" s="6" t="str">
        <f>VLOOKUP(PopAgeSexCountry[[#This Row],[VARIABLE]],MapSexAge[],2,FALSE)</f>
        <v>Female</v>
      </c>
      <c r="G353" s="6" t="str">
        <f>VLOOKUP(PopAgeSexCountry[[#This Row],[VARIABLE]],MapSexAge[],3,FALSE)</f>
        <v>45-49</v>
      </c>
      <c r="H353" s="6">
        <f ca="1">SUMIFS(INDIRECT(_xlfn.CONCAT("SSPMDER[",PopAgeSexCountry[[#This Row],[Sex]],"]")),SSPMDER[age],PopAgeSexCountry[[#This Row],[Age]])</f>
        <v>2000</v>
      </c>
      <c r="I353" s="6" t="s">
        <v>71</v>
      </c>
      <c r="J353" s="6">
        <v>0.25883299999999998</v>
      </c>
      <c r="K353" s="6">
        <v>0.25557025015734303</v>
      </c>
      <c r="L353" s="6">
        <v>0.26856785584389098</v>
      </c>
      <c r="M353" s="6">
        <v>0.27438656228495201</v>
      </c>
      <c r="N353" s="6">
        <v>0.259696120570864</v>
      </c>
      <c r="O353" s="6">
        <v>0.24872000310057199</v>
      </c>
      <c r="P353" s="6">
        <v>0.213977647433095</v>
      </c>
      <c r="Q353" s="6">
        <v>0.18892746535256599</v>
      </c>
      <c r="R353" s="6">
        <v>0.19097515544709001</v>
      </c>
      <c r="S353" s="6">
        <f ca="1">PopAgeSexCountry[[#This Row],[2010]]*PopAgeSexCountry[[#This Row],[MDER]]</f>
        <v>517.66599999999994</v>
      </c>
      <c r="T353" s="6">
        <f ca="1">PopAgeSexCountry[[#This Row],[2015]]*PopAgeSexCountry[[#This Row],[MDER]]</f>
        <v>511.14050031468605</v>
      </c>
      <c r="U353" s="6">
        <f ca="1">PopAgeSexCountry[[#This Row],[2020]]*PopAgeSexCountry[[#This Row],[MDER]]</f>
        <v>537.13571168778196</v>
      </c>
      <c r="V353" s="6">
        <f ca="1">PopAgeSexCountry[[#This Row],[2025]]*PopAgeSexCountry[[#This Row],[MDER]]</f>
        <v>548.77312456990398</v>
      </c>
      <c r="W353" s="6">
        <f ca="1">PopAgeSexCountry[[#This Row],[2030]]*PopAgeSexCountry[[#This Row],[MDER]]</f>
        <v>519.39224114172805</v>
      </c>
      <c r="X353" s="6">
        <f ca="1">PopAgeSexCountry[[#This Row],[2035]]*PopAgeSexCountry[[#This Row],[MDER]]</f>
        <v>497.440006201144</v>
      </c>
      <c r="Y353" s="6">
        <f ca="1">PopAgeSexCountry[[#This Row],[2040]]*PopAgeSexCountry[[#This Row],[MDER]]</f>
        <v>427.95529486619</v>
      </c>
      <c r="Z353" s="6">
        <f ca="1">PopAgeSexCountry[[#This Row],[2045]]*PopAgeSexCountry[[#This Row],[MDER]]</f>
        <v>377.85493070513201</v>
      </c>
      <c r="AA353" s="6">
        <f ca="1">PopAgeSexCountry[[#This Row],[2050]]*PopAgeSexCountry[[#This Row],[MDER]]</f>
        <v>381.95031089418001</v>
      </c>
    </row>
    <row r="354" spans="1:27" x14ac:dyDescent="0.2">
      <c r="A354" s="5" t="s">
        <v>67</v>
      </c>
      <c r="B354" s="5" t="s">
        <v>68</v>
      </c>
      <c r="C354" s="5" t="s">
        <v>120</v>
      </c>
      <c r="D354" s="5" t="str">
        <f>VLOOKUP(PopAgeSexCountry[[#This Row],[REGION]],MapRegion[],2,FALSE)</f>
        <v>BGR</v>
      </c>
      <c r="E354" s="5" t="s">
        <v>81</v>
      </c>
      <c r="F354" s="5" t="str">
        <f>VLOOKUP(PopAgeSexCountry[[#This Row],[VARIABLE]],MapSexAge[],2,FALSE)</f>
        <v>Female</v>
      </c>
      <c r="G354" s="5" t="str">
        <f>VLOOKUP(PopAgeSexCountry[[#This Row],[VARIABLE]],MapSexAge[],3,FALSE)</f>
        <v>5-9</v>
      </c>
      <c r="H354" s="5">
        <f ca="1">SUMIFS(INDIRECT(_xlfn.CONCAT("SSPMDER[",PopAgeSexCountry[[#This Row],[Sex]],"]")),SSPMDER[age],PopAgeSexCountry[[#This Row],[Age]])</f>
        <v>1520</v>
      </c>
      <c r="I354" s="5" t="s">
        <v>71</v>
      </c>
      <c r="J354" s="5">
        <v>0.160326</v>
      </c>
      <c r="K354" s="5">
        <v>0.177350767043333</v>
      </c>
      <c r="L354" s="5">
        <v>0.16694030300863899</v>
      </c>
      <c r="M354" s="5">
        <v>0.15272744693365101</v>
      </c>
      <c r="N354" s="5">
        <v>0.141352141934627</v>
      </c>
      <c r="O354" s="5">
        <v>0.13450479408703001</v>
      </c>
      <c r="P354" s="5">
        <v>0.13262467625964799</v>
      </c>
      <c r="Q354" s="5">
        <v>0.13219930556953599</v>
      </c>
      <c r="R354" s="5">
        <v>0.12929877691830399</v>
      </c>
      <c r="S354" s="6">
        <f ca="1">PopAgeSexCountry[[#This Row],[2010]]*PopAgeSexCountry[[#This Row],[MDER]]</f>
        <v>243.69551999999999</v>
      </c>
      <c r="T354" s="6">
        <f ca="1">PopAgeSexCountry[[#This Row],[2015]]*PopAgeSexCountry[[#This Row],[MDER]]</f>
        <v>269.57316590586618</v>
      </c>
      <c r="U354" s="6">
        <f ca="1">PopAgeSexCountry[[#This Row],[2020]]*PopAgeSexCountry[[#This Row],[MDER]]</f>
        <v>253.74926057313127</v>
      </c>
      <c r="V354" s="6">
        <f ca="1">PopAgeSexCountry[[#This Row],[2025]]*PopAgeSexCountry[[#This Row],[MDER]]</f>
        <v>232.14571933914954</v>
      </c>
      <c r="W354" s="6">
        <f ca="1">PopAgeSexCountry[[#This Row],[2030]]*PopAgeSexCountry[[#This Row],[MDER]]</f>
        <v>214.85525574063305</v>
      </c>
      <c r="X354" s="6">
        <f ca="1">PopAgeSexCountry[[#This Row],[2035]]*PopAgeSexCountry[[#This Row],[MDER]]</f>
        <v>204.44728701228561</v>
      </c>
      <c r="Y354" s="6">
        <f ca="1">PopAgeSexCountry[[#This Row],[2040]]*PopAgeSexCountry[[#This Row],[MDER]]</f>
        <v>201.58950791466495</v>
      </c>
      <c r="Z354" s="6">
        <f ca="1">PopAgeSexCountry[[#This Row],[2045]]*PopAgeSexCountry[[#This Row],[MDER]]</f>
        <v>200.94294446569469</v>
      </c>
      <c r="AA354" s="6">
        <f ca="1">PopAgeSexCountry[[#This Row],[2050]]*PopAgeSexCountry[[#This Row],[MDER]]</f>
        <v>196.53414091582206</v>
      </c>
    </row>
    <row r="355" spans="1:27" x14ac:dyDescent="0.2">
      <c r="A355" s="6" t="s">
        <v>67</v>
      </c>
      <c r="B355" s="6" t="s">
        <v>68</v>
      </c>
      <c r="C355" s="6" t="s">
        <v>120</v>
      </c>
      <c r="D355" s="6" t="str">
        <f>VLOOKUP(PopAgeSexCountry[[#This Row],[REGION]],MapRegion[],2,FALSE)</f>
        <v>BGR</v>
      </c>
      <c r="E355" s="6" t="s">
        <v>82</v>
      </c>
      <c r="F355" s="6" t="str">
        <f>VLOOKUP(PopAgeSexCountry[[#This Row],[VARIABLE]],MapSexAge[],2,FALSE)</f>
        <v>Female</v>
      </c>
      <c r="G355" s="6" t="str">
        <f>VLOOKUP(PopAgeSexCountry[[#This Row],[VARIABLE]],MapSexAge[],3,FALSE)</f>
        <v>50-54</v>
      </c>
      <c r="H355" s="6">
        <f ca="1">SUMIFS(INDIRECT(_xlfn.CONCAT("SSPMDER[",PopAgeSexCountry[[#This Row],[Sex]],"]")),SSPMDER[age],PopAgeSexCountry[[#This Row],[Age]])</f>
        <v>1840</v>
      </c>
      <c r="I355" s="6" t="s">
        <v>71</v>
      </c>
      <c r="J355" s="6">
        <v>0.269372</v>
      </c>
      <c r="K355" s="6">
        <v>0.255344732326581</v>
      </c>
      <c r="L355" s="6">
        <v>0.25272771399305799</v>
      </c>
      <c r="M355" s="6">
        <v>0.266058096542648</v>
      </c>
      <c r="N355" s="6">
        <v>0.27240185632434699</v>
      </c>
      <c r="O355" s="6">
        <v>0.25897703277547901</v>
      </c>
      <c r="P355" s="6">
        <v>0.248910808810057</v>
      </c>
      <c r="Q355" s="6">
        <v>0.21521996058496001</v>
      </c>
      <c r="R355" s="6">
        <v>0.19084873690322701</v>
      </c>
      <c r="S355" s="6">
        <f ca="1">PopAgeSexCountry[[#This Row],[2010]]*PopAgeSexCountry[[#This Row],[MDER]]</f>
        <v>495.64447999999999</v>
      </c>
      <c r="T355" s="6">
        <f ca="1">PopAgeSexCountry[[#This Row],[2015]]*PopAgeSexCountry[[#This Row],[MDER]]</f>
        <v>469.83430748090905</v>
      </c>
      <c r="U355" s="6">
        <f ca="1">PopAgeSexCountry[[#This Row],[2020]]*PopAgeSexCountry[[#This Row],[MDER]]</f>
        <v>465.01899374722672</v>
      </c>
      <c r="V355" s="6">
        <f ca="1">PopAgeSexCountry[[#This Row],[2025]]*PopAgeSexCountry[[#This Row],[MDER]]</f>
        <v>489.54689763847233</v>
      </c>
      <c r="W355" s="6">
        <f ca="1">PopAgeSexCountry[[#This Row],[2030]]*PopAgeSexCountry[[#This Row],[MDER]]</f>
        <v>501.21941563679849</v>
      </c>
      <c r="X355" s="6">
        <f ca="1">PopAgeSexCountry[[#This Row],[2035]]*PopAgeSexCountry[[#This Row],[MDER]]</f>
        <v>476.51774030688136</v>
      </c>
      <c r="Y355" s="6">
        <f ca="1">PopAgeSexCountry[[#This Row],[2040]]*PopAgeSexCountry[[#This Row],[MDER]]</f>
        <v>457.99588821050492</v>
      </c>
      <c r="Z355" s="6">
        <f ca="1">PopAgeSexCountry[[#This Row],[2045]]*PopAgeSexCountry[[#This Row],[MDER]]</f>
        <v>396.00472747632642</v>
      </c>
      <c r="AA355" s="6">
        <f ca="1">PopAgeSexCountry[[#This Row],[2050]]*PopAgeSexCountry[[#This Row],[MDER]]</f>
        <v>351.16167590193771</v>
      </c>
    </row>
    <row r="356" spans="1:27" x14ac:dyDescent="0.2">
      <c r="A356" s="5" t="s">
        <v>67</v>
      </c>
      <c r="B356" s="5" t="s">
        <v>68</v>
      </c>
      <c r="C356" s="5" t="s">
        <v>120</v>
      </c>
      <c r="D356" s="5" t="str">
        <f>VLOOKUP(PopAgeSexCountry[[#This Row],[REGION]],MapRegion[],2,FALSE)</f>
        <v>BGR</v>
      </c>
      <c r="E356" s="5" t="s">
        <v>83</v>
      </c>
      <c r="F356" s="5" t="str">
        <f>VLOOKUP(PopAgeSexCountry[[#This Row],[VARIABLE]],MapSexAge[],2,FALSE)</f>
        <v>Female</v>
      </c>
      <c r="G356" s="5" t="str">
        <f>VLOOKUP(PopAgeSexCountry[[#This Row],[VARIABLE]],MapSexAge[],3,FALSE)</f>
        <v>55-59</v>
      </c>
      <c r="H356" s="5">
        <f ca="1">SUMIFS(INDIRECT(_xlfn.CONCAT("SSPMDER[",PopAgeSexCountry[[#This Row],[Sex]],"]")),SSPMDER[age],PopAgeSexCountry[[#This Row],[Age]])</f>
        <v>1800</v>
      </c>
      <c r="I356" s="5" t="s">
        <v>71</v>
      </c>
      <c r="J356" s="5">
        <v>0.27638599999999902</v>
      </c>
      <c r="K356" s="5">
        <v>0.263501494990384</v>
      </c>
      <c r="L356" s="5">
        <v>0.25076581459460701</v>
      </c>
      <c r="M356" s="5">
        <v>0.248969194427166</v>
      </c>
      <c r="N356" s="5">
        <v>0.26271613694959001</v>
      </c>
      <c r="O356" s="5">
        <v>0.26965230778638899</v>
      </c>
      <c r="P356" s="5">
        <v>0.25739980849520999</v>
      </c>
      <c r="Q356" s="5">
        <v>0.248205745246867</v>
      </c>
      <c r="R356" s="5">
        <v>0.21550967954751801</v>
      </c>
      <c r="S356" s="6">
        <f ca="1">PopAgeSexCountry[[#This Row],[2010]]*PopAgeSexCountry[[#This Row],[MDER]]</f>
        <v>497.49479999999824</v>
      </c>
      <c r="T356" s="6">
        <f ca="1">PopAgeSexCountry[[#This Row],[2015]]*PopAgeSexCountry[[#This Row],[MDER]]</f>
        <v>474.30269098269122</v>
      </c>
      <c r="U356" s="6">
        <f ca="1">PopAgeSexCountry[[#This Row],[2020]]*PopAgeSexCountry[[#This Row],[MDER]]</f>
        <v>451.37846627029262</v>
      </c>
      <c r="V356" s="6">
        <f ca="1">PopAgeSexCountry[[#This Row],[2025]]*PopAgeSexCountry[[#This Row],[MDER]]</f>
        <v>448.14454996889879</v>
      </c>
      <c r="W356" s="6">
        <f ca="1">PopAgeSexCountry[[#This Row],[2030]]*PopAgeSexCountry[[#This Row],[MDER]]</f>
        <v>472.88904650926202</v>
      </c>
      <c r="X356" s="6">
        <f ca="1">PopAgeSexCountry[[#This Row],[2035]]*PopAgeSexCountry[[#This Row],[MDER]]</f>
        <v>485.37415401550015</v>
      </c>
      <c r="Y356" s="6">
        <f ca="1">PopAgeSexCountry[[#This Row],[2040]]*PopAgeSexCountry[[#This Row],[MDER]]</f>
        <v>463.31965529137801</v>
      </c>
      <c r="Z356" s="6">
        <f ca="1">PopAgeSexCountry[[#This Row],[2045]]*PopAgeSexCountry[[#This Row],[MDER]]</f>
        <v>446.77034144436061</v>
      </c>
      <c r="AA356" s="6">
        <f ca="1">PopAgeSexCountry[[#This Row],[2050]]*PopAgeSexCountry[[#This Row],[MDER]]</f>
        <v>387.91742318553241</v>
      </c>
    </row>
    <row r="357" spans="1:27" x14ac:dyDescent="0.2">
      <c r="A357" s="6" t="s">
        <v>67</v>
      </c>
      <c r="B357" s="6" t="s">
        <v>68</v>
      </c>
      <c r="C357" s="6" t="s">
        <v>120</v>
      </c>
      <c r="D357" s="6" t="str">
        <f>VLOOKUP(PopAgeSexCountry[[#This Row],[REGION]],MapRegion[],2,FALSE)</f>
        <v>BGR</v>
      </c>
      <c r="E357" s="6" t="s">
        <v>84</v>
      </c>
      <c r="F357" s="6" t="str">
        <f>VLOOKUP(PopAgeSexCountry[[#This Row],[VARIABLE]],MapSexAge[],2,FALSE)</f>
        <v>Female</v>
      </c>
      <c r="G357" s="6" t="str">
        <f>VLOOKUP(PopAgeSexCountry[[#This Row],[VARIABLE]],MapSexAge[],3,FALSE)</f>
        <v>60-64</v>
      </c>
      <c r="H357" s="6">
        <f ca="1">SUMIFS(INDIRECT(_xlfn.CONCAT("SSPMDER[",PopAgeSexCountry[[#This Row],[Sex]],"]")),SSPMDER[age],PopAgeSexCountry[[#This Row],[Age]])</f>
        <v>1800</v>
      </c>
      <c r="I357" s="6" t="s">
        <v>71</v>
      </c>
      <c r="J357" s="6">
        <v>0.28030100000000002</v>
      </c>
      <c r="K357" s="6">
        <v>0.26685421639524098</v>
      </c>
      <c r="L357" s="6">
        <v>0.255618782717487</v>
      </c>
      <c r="M357" s="6">
        <v>0.244429352138442</v>
      </c>
      <c r="N357" s="6">
        <v>0.243617760910605</v>
      </c>
      <c r="O357" s="6">
        <v>0.25790083980302803</v>
      </c>
      <c r="P357" s="6">
        <v>0.26554192097805501</v>
      </c>
      <c r="Q357" s="6">
        <v>0.25452007764745799</v>
      </c>
      <c r="R357" s="6">
        <v>0.24629812089877301</v>
      </c>
      <c r="S357" s="6">
        <f ca="1">PopAgeSexCountry[[#This Row],[2010]]*PopAgeSexCountry[[#This Row],[MDER]]</f>
        <v>504.54180000000002</v>
      </c>
      <c r="T357" s="6">
        <f ca="1">PopAgeSexCountry[[#This Row],[2015]]*PopAgeSexCountry[[#This Row],[MDER]]</f>
        <v>480.33758951143375</v>
      </c>
      <c r="U357" s="6">
        <f ca="1">PopAgeSexCountry[[#This Row],[2020]]*PopAgeSexCountry[[#This Row],[MDER]]</f>
        <v>460.11380889147659</v>
      </c>
      <c r="V357" s="6">
        <f ca="1">PopAgeSexCountry[[#This Row],[2025]]*PopAgeSexCountry[[#This Row],[MDER]]</f>
        <v>439.97283384919558</v>
      </c>
      <c r="W357" s="6">
        <f ca="1">PopAgeSexCountry[[#This Row],[2030]]*PopAgeSexCountry[[#This Row],[MDER]]</f>
        <v>438.51196963908899</v>
      </c>
      <c r="X357" s="6">
        <f ca="1">PopAgeSexCountry[[#This Row],[2035]]*PopAgeSexCountry[[#This Row],[MDER]]</f>
        <v>464.22151164545045</v>
      </c>
      <c r="Y357" s="6">
        <f ca="1">PopAgeSexCountry[[#This Row],[2040]]*PopAgeSexCountry[[#This Row],[MDER]]</f>
        <v>477.97545776049901</v>
      </c>
      <c r="Z357" s="6">
        <f ca="1">PopAgeSexCountry[[#This Row],[2045]]*PopAgeSexCountry[[#This Row],[MDER]]</f>
        <v>458.13613976542439</v>
      </c>
      <c r="AA357" s="6">
        <f ca="1">PopAgeSexCountry[[#This Row],[2050]]*PopAgeSexCountry[[#This Row],[MDER]]</f>
        <v>443.33661761779143</v>
      </c>
    </row>
    <row r="358" spans="1:27" x14ac:dyDescent="0.2">
      <c r="A358" s="5" t="s">
        <v>67</v>
      </c>
      <c r="B358" s="5" t="s">
        <v>68</v>
      </c>
      <c r="C358" s="5" t="s">
        <v>120</v>
      </c>
      <c r="D358" s="5" t="str">
        <f>VLOOKUP(PopAgeSexCountry[[#This Row],[REGION]],MapRegion[],2,FALSE)</f>
        <v>BGR</v>
      </c>
      <c r="E358" s="5" t="s">
        <v>85</v>
      </c>
      <c r="F358" s="5" t="str">
        <f>VLOOKUP(PopAgeSexCountry[[#This Row],[VARIABLE]],MapSexAge[],2,FALSE)</f>
        <v>Female</v>
      </c>
      <c r="G358" s="5" t="str">
        <f>VLOOKUP(PopAgeSexCountry[[#This Row],[VARIABLE]],MapSexAge[],3,FALSE)</f>
        <v>65-69</v>
      </c>
      <c r="H358" s="5">
        <f ca="1">SUMIFS(INDIRECT(_xlfn.CONCAT("SSPMDER[",PopAgeSexCountry[[#This Row],[Sex]],"]")),SSPMDER[age],PopAgeSexCountry[[#This Row],[Age]])</f>
        <v>1800</v>
      </c>
      <c r="I358" s="5" t="s">
        <v>71</v>
      </c>
      <c r="J358" s="5">
        <v>0.22257099999999999</v>
      </c>
      <c r="K358" s="5">
        <v>0.26380175477537798</v>
      </c>
      <c r="L358" s="5">
        <v>0.25290510699903901</v>
      </c>
      <c r="M358" s="5">
        <v>0.24384382960651099</v>
      </c>
      <c r="N358" s="5">
        <v>0.23456351624818</v>
      </c>
      <c r="O358" s="5">
        <v>0.234995970789144</v>
      </c>
      <c r="P358" s="5">
        <v>0.249926823180455</v>
      </c>
      <c r="Q358" s="5">
        <v>0.258459580302489</v>
      </c>
      <c r="R358" s="5">
        <v>0.24897715913398499</v>
      </c>
      <c r="S358" s="6">
        <f ca="1">PopAgeSexCountry[[#This Row],[2010]]*PopAgeSexCountry[[#This Row],[MDER]]</f>
        <v>400.62779999999998</v>
      </c>
      <c r="T358" s="6">
        <f ca="1">PopAgeSexCountry[[#This Row],[2015]]*PopAgeSexCountry[[#This Row],[MDER]]</f>
        <v>474.84315859568039</v>
      </c>
      <c r="U358" s="6">
        <f ca="1">PopAgeSexCountry[[#This Row],[2020]]*PopAgeSexCountry[[#This Row],[MDER]]</f>
        <v>455.22919259827023</v>
      </c>
      <c r="V358" s="6">
        <f ca="1">PopAgeSexCountry[[#This Row],[2025]]*PopAgeSexCountry[[#This Row],[MDER]]</f>
        <v>438.91889329171977</v>
      </c>
      <c r="W358" s="6">
        <f ca="1">PopAgeSexCountry[[#This Row],[2030]]*PopAgeSexCountry[[#This Row],[MDER]]</f>
        <v>422.21432924672399</v>
      </c>
      <c r="X358" s="6">
        <f ca="1">PopAgeSexCountry[[#This Row],[2035]]*PopAgeSexCountry[[#This Row],[MDER]]</f>
        <v>422.99274742045918</v>
      </c>
      <c r="Y358" s="6">
        <f ca="1">PopAgeSexCountry[[#This Row],[2040]]*PopAgeSexCountry[[#This Row],[MDER]]</f>
        <v>449.86828172481898</v>
      </c>
      <c r="Z358" s="6">
        <f ca="1">PopAgeSexCountry[[#This Row],[2045]]*PopAgeSexCountry[[#This Row],[MDER]]</f>
        <v>465.22724454448019</v>
      </c>
      <c r="AA358" s="6">
        <f ca="1">PopAgeSexCountry[[#This Row],[2050]]*PopAgeSexCountry[[#This Row],[MDER]]</f>
        <v>448.15888644117297</v>
      </c>
    </row>
    <row r="359" spans="1:27" x14ac:dyDescent="0.2">
      <c r="A359" s="6" t="s">
        <v>67</v>
      </c>
      <c r="B359" s="6" t="s">
        <v>68</v>
      </c>
      <c r="C359" s="6" t="s">
        <v>120</v>
      </c>
      <c r="D359" s="6" t="str">
        <f>VLOOKUP(PopAgeSexCountry[[#This Row],[REGION]],MapRegion[],2,FALSE)</f>
        <v>BGR</v>
      </c>
      <c r="E359" s="6" t="s">
        <v>86</v>
      </c>
      <c r="F359" s="6" t="str">
        <f>VLOOKUP(PopAgeSexCountry[[#This Row],[VARIABLE]],MapSexAge[],2,FALSE)</f>
        <v>Female</v>
      </c>
      <c r="G359" s="6" t="str">
        <f>VLOOKUP(PopAgeSexCountry[[#This Row],[VARIABLE]],MapSexAge[],3,FALSE)</f>
        <v>70-74</v>
      </c>
      <c r="H359" s="6">
        <f ca="1">SUMIFS(INDIRECT(_xlfn.CONCAT("SSPMDER[",PopAgeSexCountry[[#This Row],[Sex]],"]")),SSPMDER[age],PopAgeSexCountry[[#This Row],[Age]])</f>
        <v>1800</v>
      </c>
      <c r="I359" s="6" t="s">
        <v>71</v>
      </c>
      <c r="J359" s="6">
        <v>0.19778399999999999</v>
      </c>
      <c r="K359" s="6">
        <v>0.199135987428158</v>
      </c>
      <c r="L359" s="6">
        <v>0.23856009428531599</v>
      </c>
      <c r="M359" s="6">
        <v>0.23116084552623301</v>
      </c>
      <c r="N359" s="6">
        <v>0.22500327405593301</v>
      </c>
      <c r="O359" s="6">
        <v>0.21826285713794899</v>
      </c>
      <c r="P359" s="6">
        <v>0.22036391126447799</v>
      </c>
      <c r="Q359" s="6">
        <v>0.23607926985126201</v>
      </c>
      <c r="R359" s="6">
        <v>0.24587201755486299</v>
      </c>
      <c r="S359" s="6">
        <f ca="1">PopAgeSexCountry[[#This Row],[2010]]*PopAgeSexCountry[[#This Row],[MDER]]</f>
        <v>356.01119999999997</v>
      </c>
      <c r="T359" s="6">
        <f ca="1">PopAgeSexCountry[[#This Row],[2015]]*PopAgeSexCountry[[#This Row],[MDER]]</f>
        <v>358.44477737068439</v>
      </c>
      <c r="U359" s="6">
        <f ca="1">PopAgeSexCountry[[#This Row],[2020]]*PopAgeSexCountry[[#This Row],[MDER]]</f>
        <v>429.40816971356878</v>
      </c>
      <c r="V359" s="6">
        <f ca="1">PopAgeSexCountry[[#This Row],[2025]]*PopAgeSexCountry[[#This Row],[MDER]]</f>
        <v>416.0895219472194</v>
      </c>
      <c r="W359" s="6">
        <f ca="1">PopAgeSexCountry[[#This Row],[2030]]*PopAgeSexCountry[[#This Row],[MDER]]</f>
        <v>405.00589330067942</v>
      </c>
      <c r="X359" s="6">
        <f ca="1">PopAgeSexCountry[[#This Row],[2035]]*PopAgeSexCountry[[#This Row],[MDER]]</f>
        <v>392.87314284830819</v>
      </c>
      <c r="Y359" s="6">
        <f ca="1">PopAgeSexCountry[[#This Row],[2040]]*PopAgeSexCountry[[#This Row],[MDER]]</f>
        <v>396.65504027606039</v>
      </c>
      <c r="Z359" s="6">
        <f ca="1">PopAgeSexCountry[[#This Row],[2045]]*PopAgeSexCountry[[#This Row],[MDER]]</f>
        <v>424.94268573227163</v>
      </c>
      <c r="AA359" s="6">
        <f ca="1">PopAgeSexCountry[[#This Row],[2050]]*PopAgeSexCountry[[#This Row],[MDER]]</f>
        <v>442.5696315987534</v>
      </c>
    </row>
    <row r="360" spans="1:27" x14ac:dyDescent="0.2">
      <c r="A360" s="5" t="s">
        <v>67</v>
      </c>
      <c r="B360" s="5" t="s">
        <v>68</v>
      </c>
      <c r="C360" s="5" t="s">
        <v>120</v>
      </c>
      <c r="D360" s="5" t="str">
        <f>VLOOKUP(PopAgeSexCountry[[#This Row],[REGION]],MapRegion[],2,FALSE)</f>
        <v>BGR</v>
      </c>
      <c r="E360" s="5" t="s">
        <v>87</v>
      </c>
      <c r="F360" s="5" t="str">
        <f>VLOOKUP(PopAgeSexCountry[[#This Row],[VARIABLE]],MapSexAge[],2,FALSE)</f>
        <v>Female</v>
      </c>
      <c r="G360" s="5" t="str">
        <f>VLOOKUP(PopAgeSexCountry[[#This Row],[VARIABLE]],MapSexAge[],3,FALSE)</f>
        <v>75-79</v>
      </c>
      <c r="H360" s="5">
        <f ca="1">SUMIFS(INDIRECT(_xlfn.CONCAT("SSPMDER[",PopAgeSexCountry[[#This Row],[Sex]],"]")),SSPMDER[age],PopAgeSexCountry[[#This Row],[Age]])</f>
        <v>1800</v>
      </c>
      <c r="I360" s="5" t="s">
        <v>71</v>
      </c>
      <c r="J360" s="5">
        <v>0.178483</v>
      </c>
      <c r="K360" s="5">
        <v>0.16047755948345199</v>
      </c>
      <c r="L360" s="5">
        <v>0.16471271912031299</v>
      </c>
      <c r="M360" s="5">
        <v>0.201218480476474</v>
      </c>
      <c r="N360" s="5">
        <v>0.19836196993234001</v>
      </c>
      <c r="O360" s="5">
        <v>0.19599727877466699</v>
      </c>
      <c r="P360" s="5">
        <v>0.192651929448485</v>
      </c>
      <c r="Q360" s="5">
        <v>0.196994969780795</v>
      </c>
      <c r="R360" s="5">
        <v>0.21366703246822299</v>
      </c>
      <c r="S360" s="6">
        <f ca="1">PopAgeSexCountry[[#This Row],[2010]]*PopAgeSexCountry[[#This Row],[MDER]]</f>
        <v>321.26940000000002</v>
      </c>
      <c r="T360" s="6">
        <f ca="1">PopAgeSexCountry[[#This Row],[2015]]*PopAgeSexCountry[[#This Row],[MDER]]</f>
        <v>288.8596070702136</v>
      </c>
      <c r="U360" s="6">
        <f ca="1">PopAgeSexCountry[[#This Row],[2020]]*PopAgeSexCountry[[#This Row],[MDER]]</f>
        <v>296.4828944165634</v>
      </c>
      <c r="V360" s="6">
        <f ca="1">PopAgeSexCountry[[#This Row],[2025]]*PopAgeSexCountry[[#This Row],[MDER]]</f>
        <v>362.19326485765322</v>
      </c>
      <c r="W360" s="6">
        <f ca="1">PopAgeSexCountry[[#This Row],[2030]]*PopAgeSexCountry[[#This Row],[MDER]]</f>
        <v>357.05154587821204</v>
      </c>
      <c r="X360" s="6">
        <f ca="1">PopAgeSexCountry[[#This Row],[2035]]*PopAgeSexCountry[[#This Row],[MDER]]</f>
        <v>352.79510179440058</v>
      </c>
      <c r="Y360" s="6">
        <f ca="1">PopAgeSexCountry[[#This Row],[2040]]*PopAgeSexCountry[[#This Row],[MDER]]</f>
        <v>346.77347300727303</v>
      </c>
      <c r="Z360" s="6">
        <f ca="1">PopAgeSexCountry[[#This Row],[2045]]*PopAgeSexCountry[[#This Row],[MDER]]</f>
        <v>354.59094560543099</v>
      </c>
      <c r="AA360" s="6">
        <f ca="1">PopAgeSexCountry[[#This Row],[2050]]*PopAgeSexCountry[[#This Row],[MDER]]</f>
        <v>384.60065844280138</v>
      </c>
    </row>
    <row r="361" spans="1:27" x14ac:dyDescent="0.2">
      <c r="A361" s="6" t="s">
        <v>67</v>
      </c>
      <c r="B361" s="6" t="s">
        <v>68</v>
      </c>
      <c r="C361" s="6" t="s">
        <v>120</v>
      </c>
      <c r="D361" s="6" t="str">
        <f>VLOOKUP(PopAgeSexCountry[[#This Row],[REGION]],MapRegion[],2,FALSE)</f>
        <v>BGR</v>
      </c>
      <c r="E361" s="6" t="s">
        <v>88</v>
      </c>
      <c r="F361" s="6" t="str">
        <f>VLOOKUP(PopAgeSexCountry[[#This Row],[VARIABLE]],MapSexAge[],2,FALSE)</f>
        <v>Female</v>
      </c>
      <c r="G361" s="6" t="str">
        <f>VLOOKUP(PopAgeSexCountry[[#This Row],[VARIABLE]],MapSexAge[],3,FALSE)</f>
        <v>80-84</v>
      </c>
      <c r="H361" s="6">
        <f ca="1">SUMIFS(INDIRECT(_xlfn.CONCAT("SSPMDER[",PopAgeSexCountry[[#This Row],[Sex]],"]")),SSPMDER[age],PopAgeSexCountry[[#This Row],[Age]])</f>
        <v>1800</v>
      </c>
      <c r="I361" s="6" t="s">
        <v>71</v>
      </c>
      <c r="J361" s="6">
        <v>0.115519</v>
      </c>
      <c r="K361" s="6">
        <v>0.121880212656756</v>
      </c>
      <c r="L361" s="6">
        <v>0.113377300351875</v>
      </c>
      <c r="M361" s="6">
        <v>0.120495640639461</v>
      </c>
      <c r="N361" s="6">
        <v>0.15188256649033699</v>
      </c>
      <c r="O361" s="6">
        <v>0.154031003261446</v>
      </c>
      <c r="P361" s="6">
        <v>0.15593154826233599</v>
      </c>
      <c r="Q361" s="6">
        <v>0.15666288683875501</v>
      </c>
      <c r="R361" s="6">
        <v>0.16354193998498401</v>
      </c>
      <c r="S361" s="6">
        <f ca="1">PopAgeSexCountry[[#This Row],[2010]]*PopAgeSexCountry[[#This Row],[MDER]]</f>
        <v>207.9342</v>
      </c>
      <c r="T361" s="6">
        <f ca="1">PopAgeSexCountry[[#This Row],[2015]]*PopAgeSexCountry[[#This Row],[MDER]]</f>
        <v>219.3843827821608</v>
      </c>
      <c r="U361" s="6">
        <f ca="1">PopAgeSexCountry[[#This Row],[2020]]*PopAgeSexCountry[[#This Row],[MDER]]</f>
        <v>204.079140633375</v>
      </c>
      <c r="V361" s="6">
        <f ca="1">PopAgeSexCountry[[#This Row],[2025]]*PopAgeSexCountry[[#This Row],[MDER]]</f>
        <v>216.89215315102979</v>
      </c>
      <c r="W361" s="6">
        <f ca="1">PopAgeSexCountry[[#This Row],[2030]]*PopAgeSexCountry[[#This Row],[MDER]]</f>
        <v>273.38861968260659</v>
      </c>
      <c r="X361" s="6">
        <f ca="1">PopAgeSexCountry[[#This Row],[2035]]*PopAgeSexCountry[[#This Row],[MDER]]</f>
        <v>277.25580587060279</v>
      </c>
      <c r="Y361" s="6">
        <f ca="1">PopAgeSexCountry[[#This Row],[2040]]*PopAgeSexCountry[[#This Row],[MDER]]</f>
        <v>280.67678687220479</v>
      </c>
      <c r="Z361" s="6">
        <f ca="1">PopAgeSexCountry[[#This Row],[2045]]*PopAgeSexCountry[[#This Row],[MDER]]</f>
        <v>281.99319630975901</v>
      </c>
      <c r="AA361" s="6">
        <f ca="1">PopAgeSexCountry[[#This Row],[2050]]*PopAgeSexCountry[[#This Row],[MDER]]</f>
        <v>294.37549197297119</v>
      </c>
    </row>
    <row r="362" spans="1:27" x14ac:dyDescent="0.2">
      <c r="A362" s="5" t="s">
        <v>67</v>
      </c>
      <c r="B362" s="5" t="s">
        <v>68</v>
      </c>
      <c r="C362" s="5" t="s">
        <v>120</v>
      </c>
      <c r="D362" s="5" t="str">
        <f>VLOOKUP(PopAgeSexCountry[[#This Row],[REGION]],MapRegion[],2,FALSE)</f>
        <v>BGR</v>
      </c>
      <c r="E362" s="5" t="s">
        <v>89</v>
      </c>
      <c r="F362" s="5" t="str">
        <f>VLOOKUP(PopAgeSexCountry[[#This Row],[VARIABLE]],MapSexAge[],2,FALSE)</f>
        <v>Female</v>
      </c>
      <c r="G362" s="5" t="str">
        <f>VLOOKUP(PopAgeSexCountry[[#This Row],[VARIABLE]],MapSexAge[],3,FALSE)</f>
        <v>85-89</v>
      </c>
      <c r="H362" s="5">
        <f ca="1">SUMIFS(INDIRECT(_xlfn.CONCAT("SSPMDER[",PopAgeSexCountry[[#This Row],[Sex]],"]")),SSPMDER[age],PopAgeSexCountry[[#This Row],[Age]])</f>
        <v>1800</v>
      </c>
      <c r="I362" s="5" t="s">
        <v>71</v>
      </c>
      <c r="J362" s="5">
        <v>5.4245000000000002E-2</v>
      </c>
      <c r="K362" s="5">
        <v>5.9451663960038897E-2</v>
      </c>
      <c r="L362" s="5">
        <v>6.6124351324753097E-2</v>
      </c>
      <c r="M362" s="5">
        <v>6.5163033579736504E-2</v>
      </c>
      <c r="N362" s="5">
        <v>7.2904023413281102E-2</v>
      </c>
      <c r="O362" s="5">
        <v>9.6469785710543501E-2</v>
      </c>
      <c r="P362" s="5">
        <v>0.102090539030097</v>
      </c>
      <c r="Q362" s="5">
        <v>0.107389896593252</v>
      </c>
      <c r="R362" s="5">
        <v>0.11159025822264899</v>
      </c>
      <c r="S362" s="6">
        <f ca="1">PopAgeSexCountry[[#This Row],[2010]]*PopAgeSexCountry[[#This Row],[MDER]]</f>
        <v>97.641000000000005</v>
      </c>
      <c r="T362" s="6">
        <f ca="1">PopAgeSexCountry[[#This Row],[2015]]*PopAgeSexCountry[[#This Row],[MDER]]</f>
        <v>107.01299512807002</v>
      </c>
      <c r="U362" s="6">
        <f ca="1">PopAgeSexCountry[[#This Row],[2020]]*PopAgeSexCountry[[#This Row],[MDER]]</f>
        <v>119.02383238455558</v>
      </c>
      <c r="V362" s="6">
        <f ca="1">PopAgeSexCountry[[#This Row],[2025]]*PopAgeSexCountry[[#This Row],[MDER]]</f>
        <v>117.2934604435257</v>
      </c>
      <c r="W362" s="6">
        <f ca="1">PopAgeSexCountry[[#This Row],[2030]]*PopAgeSexCountry[[#This Row],[MDER]]</f>
        <v>131.22724214390598</v>
      </c>
      <c r="X362" s="6">
        <f ca="1">PopAgeSexCountry[[#This Row],[2035]]*PopAgeSexCountry[[#This Row],[MDER]]</f>
        <v>173.64561427897831</v>
      </c>
      <c r="Y362" s="6">
        <f ca="1">PopAgeSexCountry[[#This Row],[2040]]*PopAgeSexCountry[[#This Row],[MDER]]</f>
        <v>183.7629702541746</v>
      </c>
      <c r="Z362" s="6">
        <f ca="1">PopAgeSexCountry[[#This Row],[2045]]*PopAgeSexCountry[[#This Row],[MDER]]</f>
        <v>193.30181386785361</v>
      </c>
      <c r="AA362" s="6">
        <f ca="1">PopAgeSexCountry[[#This Row],[2050]]*PopAgeSexCountry[[#This Row],[MDER]]</f>
        <v>200.86246480076818</v>
      </c>
    </row>
    <row r="363" spans="1:27" x14ac:dyDescent="0.2">
      <c r="A363" s="6" t="s">
        <v>67</v>
      </c>
      <c r="B363" s="6" t="s">
        <v>68</v>
      </c>
      <c r="C363" s="6" t="s">
        <v>120</v>
      </c>
      <c r="D363" s="6" t="str">
        <f>VLOOKUP(PopAgeSexCountry[[#This Row],[REGION]],MapRegion[],2,FALSE)</f>
        <v>BGR</v>
      </c>
      <c r="E363" s="6" t="s">
        <v>90</v>
      </c>
      <c r="F363" s="6" t="str">
        <f>VLOOKUP(PopAgeSexCountry[[#This Row],[VARIABLE]],MapSexAge[],2,FALSE)</f>
        <v>Female</v>
      </c>
      <c r="G363" s="6" t="str">
        <f>VLOOKUP(PopAgeSexCountry[[#This Row],[VARIABLE]],MapSexAge[],3,FALSE)</f>
        <v>90-94</v>
      </c>
      <c r="H363" s="6">
        <f ca="1">SUMIFS(INDIRECT(_xlfn.CONCAT("SSPMDER[",PopAgeSexCountry[[#This Row],[Sex]],"]")),SSPMDER[age],PopAgeSexCountry[[#This Row],[Age]])</f>
        <v>1800</v>
      </c>
      <c r="I363" s="6" t="s">
        <v>71</v>
      </c>
      <c r="J363" s="6">
        <v>1.0083E-2</v>
      </c>
      <c r="K363" s="6">
        <v>1.8117689162472399E-2</v>
      </c>
      <c r="L363" s="6">
        <v>2.15282668223905E-2</v>
      </c>
      <c r="M363" s="6">
        <v>2.59993219271374E-2</v>
      </c>
      <c r="N363" s="6">
        <v>2.7716026669616201E-2</v>
      </c>
      <c r="O363" s="6">
        <v>3.3374201665134703E-2</v>
      </c>
      <c r="P363" s="6">
        <v>4.7191052628992897E-2</v>
      </c>
      <c r="Q363" s="6">
        <v>5.3151484498149999E-2</v>
      </c>
      <c r="R363" s="6">
        <v>5.9028332865743903E-2</v>
      </c>
      <c r="S363" s="6">
        <f ca="1">PopAgeSexCountry[[#This Row],[2010]]*PopAgeSexCountry[[#This Row],[MDER]]</f>
        <v>18.1494</v>
      </c>
      <c r="T363" s="6">
        <f ca="1">PopAgeSexCountry[[#This Row],[2015]]*PopAgeSexCountry[[#This Row],[MDER]]</f>
        <v>32.61184049245032</v>
      </c>
      <c r="U363" s="6">
        <f ca="1">PopAgeSexCountry[[#This Row],[2020]]*PopAgeSexCountry[[#This Row],[MDER]]</f>
        <v>38.750880280302901</v>
      </c>
      <c r="V363" s="6">
        <f ca="1">PopAgeSexCountry[[#This Row],[2025]]*PopAgeSexCountry[[#This Row],[MDER]]</f>
        <v>46.798779468847322</v>
      </c>
      <c r="W363" s="6">
        <f ca="1">PopAgeSexCountry[[#This Row],[2030]]*PopAgeSexCountry[[#This Row],[MDER]]</f>
        <v>49.888848005309164</v>
      </c>
      <c r="X363" s="6">
        <f ca="1">PopAgeSexCountry[[#This Row],[2035]]*PopAgeSexCountry[[#This Row],[MDER]]</f>
        <v>60.073562997242469</v>
      </c>
      <c r="Y363" s="6">
        <f ca="1">PopAgeSexCountry[[#This Row],[2040]]*PopAgeSexCountry[[#This Row],[MDER]]</f>
        <v>84.943894732187218</v>
      </c>
      <c r="Z363" s="6">
        <f ca="1">PopAgeSexCountry[[#This Row],[2045]]*PopAgeSexCountry[[#This Row],[MDER]]</f>
        <v>95.672672096669999</v>
      </c>
      <c r="AA363" s="6">
        <f ca="1">PopAgeSexCountry[[#This Row],[2050]]*PopAgeSexCountry[[#This Row],[MDER]]</f>
        <v>106.25099915833903</v>
      </c>
    </row>
    <row r="364" spans="1:27" x14ac:dyDescent="0.2">
      <c r="A364" s="5" t="s">
        <v>67</v>
      </c>
      <c r="B364" s="5" t="s">
        <v>68</v>
      </c>
      <c r="C364" s="5" t="s">
        <v>120</v>
      </c>
      <c r="D364" s="5" t="str">
        <f>VLOOKUP(PopAgeSexCountry[[#This Row],[REGION]],MapRegion[],2,FALSE)</f>
        <v>BGR</v>
      </c>
      <c r="E364" s="5" t="s">
        <v>91</v>
      </c>
      <c r="F364" s="5" t="str">
        <f>VLOOKUP(PopAgeSexCountry[[#This Row],[VARIABLE]],MapSexAge[],2,FALSE)</f>
        <v>Female</v>
      </c>
      <c r="G364" s="5" t="str">
        <f>VLOOKUP(PopAgeSexCountry[[#This Row],[VARIABLE]],MapSexAge[],3,FALSE)</f>
        <v>95-99</v>
      </c>
      <c r="H364" s="5">
        <f ca="1">SUMIFS(INDIRECT(_xlfn.CONCAT("SSPMDER[",PopAgeSexCountry[[#This Row],[Sex]],"]")),SSPMDER[age],PopAgeSexCountry[[#This Row],[Age]])</f>
        <v>1800</v>
      </c>
      <c r="I364" s="5" t="s">
        <v>71</v>
      </c>
      <c r="J364" s="5">
        <v>1.964E-3</v>
      </c>
      <c r="K364" s="5">
        <v>1.8537554446877099E-3</v>
      </c>
      <c r="L364" s="5">
        <v>3.7313782512391402E-3</v>
      </c>
      <c r="M364" s="5">
        <v>4.9263374536631602E-3</v>
      </c>
      <c r="N364" s="5">
        <v>6.6373567680451497E-3</v>
      </c>
      <c r="O364" s="5">
        <v>7.80791720322941E-3</v>
      </c>
      <c r="P364" s="5">
        <v>1.0294837198676099E-2</v>
      </c>
      <c r="Q364" s="5">
        <v>1.5904634694376099E-2</v>
      </c>
      <c r="R364" s="5">
        <v>1.9385641314286599E-2</v>
      </c>
      <c r="S364" s="6">
        <f ca="1">PopAgeSexCountry[[#This Row],[2010]]*PopAgeSexCountry[[#This Row],[MDER]]</f>
        <v>3.5352000000000001</v>
      </c>
      <c r="T364" s="6">
        <f ca="1">PopAgeSexCountry[[#This Row],[2015]]*PopAgeSexCountry[[#This Row],[MDER]]</f>
        <v>3.336759800437878</v>
      </c>
      <c r="U364" s="6">
        <f ca="1">PopAgeSexCountry[[#This Row],[2020]]*PopAgeSexCountry[[#This Row],[MDER]]</f>
        <v>6.7164808522304522</v>
      </c>
      <c r="V364" s="6">
        <f ca="1">PopAgeSexCountry[[#This Row],[2025]]*PopAgeSexCountry[[#This Row],[MDER]]</f>
        <v>8.8674074165936876</v>
      </c>
      <c r="W364" s="6">
        <f ca="1">PopAgeSexCountry[[#This Row],[2030]]*PopAgeSexCountry[[#This Row],[MDER]]</f>
        <v>11.94724218248127</v>
      </c>
      <c r="X364" s="6">
        <f ca="1">PopAgeSexCountry[[#This Row],[2035]]*PopAgeSexCountry[[#This Row],[MDER]]</f>
        <v>14.054250965812939</v>
      </c>
      <c r="Y364" s="6">
        <f ca="1">PopAgeSexCountry[[#This Row],[2040]]*PopAgeSexCountry[[#This Row],[MDER]]</f>
        <v>18.530706957616978</v>
      </c>
      <c r="Z364" s="6">
        <f ca="1">PopAgeSexCountry[[#This Row],[2045]]*PopAgeSexCountry[[#This Row],[MDER]]</f>
        <v>28.628342449876978</v>
      </c>
      <c r="AA364" s="6">
        <f ca="1">PopAgeSexCountry[[#This Row],[2050]]*PopAgeSexCountry[[#This Row],[MDER]]</f>
        <v>34.894154365715877</v>
      </c>
    </row>
    <row r="365" spans="1:27" x14ac:dyDescent="0.2">
      <c r="A365" s="6" t="s">
        <v>67</v>
      </c>
      <c r="B365" s="6" t="s">
        <v>68</v>
      </c>
      <c r="C365" s="6" t="s">
        <v>120</v>
      </c>
      <c r="D365" s="6" t="str">
        <f>VLOOKUP(PopAgeSexCountry[[#This Row],[REGION]],MapRegion[],2,FALSE)</f>
        <v>BGR</v>
      </c>
      <c r="E365" s="6" t="s">
        <v>92</v>
      </c>
      <c r="F365" s="6" t="str">
        <f>VLOOKUP(PopAgeSexCountry[[#This Row],[VARIABLE]],MapSexAge[],2,FALSE)</f>
        <v>Male</v>
      </c>
      <c r="G365" s="6" t="str">
        <f>VLOOKUP(PopAgeSexCountry[[#This Row],[VARIABLE]],MapSexAge[],3,FALSE)</f>
        <v>0-4</v>
      </c>
      <c r="H365" s="6">
        <f ca="1">SUMIFS(INDIRECT(_xlfn.CONCAT("SSPMDER[",PopAgeSexCountry[[#This Row],[Sex]],"]")),SSPMDER[age],PopAgeSexCountry[[#This Row],[Age]])</f>
        <v>1040</v>
      </c>
      <c r="I365" s="6" t="s">
        <v>71</v>
      </c>
      <c r="J365" s="6">
        <v>0.19192300000000001</v>
      </c>
      <c r="K365" s="6">
        <v>0.17981539831247101</v>
      </c>
      <c r="L365" s="6">
        <v>0.16354919735711199</v>
      </c>
      <c r="M365" s="6">
        <v>0.15068758126833401</v>
      </c>
      <c r="N365" s="6">
        <v>0.14316745964653099</v>
      </c>
      <c r="O365" s="6">
        <v>0.141235175244463</v>
      </c>
      <c r="P365" s="6">
        <v>0.14083870942482801</v>
      </c>
      <c r="Q365" s="6">
        <v>0.137583406780274</v>
      </c>
      <c r="R365" s="6">
        <v>0.13166723688623899</v>
      </c>
      <c r="S365" s="6">
        <f ca="1">PopAgeSexCountry[[#This Row],[2010]]*PopAgeSexCountry[[#This Row],[MDER]]</f>
        <v>199.59992</v>
      </c>
      <c r="T365" s="6">
        <f ca="1">PopAgeSexCountry[[#This Row],[2015]]*PopAgeSexCountry[[#This Row],[MDER]]</f>
        <v>187.00801424496984</v>
      </c>
      <c r="U365" s="6">
        <f ca="1">PopAgeSexCountry[[#This Row],[2020]]*PopAgeSexCountry[[#This Row],[MDER]]</f>
        <v>170.09116525139646</v>
      </c>
      <c r="V365" s="6">
        <f ca="1">PopAgeSexCountry[[#This Row],[2025]]*PopAgeSexCountry[[#This Row],[MDER]]</f>
        <v>156.71508451906737</v>
      </c>
      <c r="W365" s="6">
        <f ca="1">PopAgeSexCountry[[#This Row],[2030]]*PopAgeSexCountry[[#This Row],[MDER]]</f>
        <v>148.89415803239223</v>
      </c>
      <c r="X365" s="6">
        <f ca="1">PopAgeSexCountry[[#This Row],[2035]]*PopAgeSexCountry[[#This Row],[MDER]]</f>
        <v>146.88458225424151</v>
      </c>
      <c r="Y365" s="6">
        <f ca="1">PopAgeSexCountry[[#This Row],[2040]]*PopAgeSexCountry[[#This Row],[MDER]]</f>
        <v>146.47225780182114</v>
      </c>
      <c r="Z365" s="6">
        <f ca="1">PopAgeSexCountry[[#This Row],[2045]]*PopAgeSexCountry[[#This Row],[MDER]]</f>
        <v>143.08674305148497</v>
      </c>
      <c r="AA365" s="6">
        <f ca="1">PopAgeSexCountry[[#This Row],[2050]]*PopAgeSexCountry[[#This Row],[MDER]]</f>
        <v>136.93392636168855</v>
      </c>
    </row>
    <row r="366" spans="1:27" x14ac:dyDescent="0.2">
      <c r="A366" s="5" t="s">
        <v>67</v>
      </c>
      <c r="B366" s="5" t="s">
        <v>68</v>
      </c>
      <c r="C366" s="5" t="s">
        <v>120</v>
      </c>
      <c r="D366" s="5" t="str">
        <f>VLOOKUP(PopAgeSexCountry[[#This Row],[REGION]],MapRegion[],2,FALSE)</f>
        <v>BGR</v>
      </c>
      <c r="E366" s="5" t="s">
        <v>93</v>
      </c>
      <c r="F366" s="5" t="str">
        <f>VLOOKUP(PopAgeSexCountry[[#This Row],[VARIABLE]],MapSexAge[],2,FALSE)</f>
        <v>Male</v>
      </c>
      <c r="G366" s="5" t="str">
        <f>VLOOKUP(PopAgeSexCountry[[#This Row],[VARIABLE]],MapSexAge[],3,FALSE)</f>
        <v>10-14</v>
      </c>
      <c r="H366" s="5">
        <f ca="1">SUMIFS(INDIRECT(_xlfn.CONCAT("SSPMDER[",PopAgeSexCountry[[#This Row],[Sex]],"]")),SSPMDER[age],PopAgeSexCountry[[#This Row],[Age]])</f>
        <v>2120</v>
      </c>
      <c r="I366" s="5" t="s">
        <v>71</v>
      </c>
      <c r="J366" s="5">
        <v>0.16664399999999999</v>
      </c>
      <c r="K366" s="5">
        <v>0.168622002301655</v>
      </c>
      <c r="L366" s="5">
        <v>0.18630368499427299</v>
      </c>
      <c r="M366" s="5">
        <v>0.17559682064200799</v>
      </c>
      <c r="N366" s="5">
        <v>0.160887776805863</v>
      </c>
      <c r="O366" s="5">
        <v>0.14904639650114199</v>
      </c>
      <c r="P366" s="5">
        <v>0.141901669864856</v>
      </c>
      <c r="Q366" s="5">
        <v>0.13990756091360801</v>
      </c>
      <c r="R366" s="5">
        <v>0.13945358416756001</v>
      </c>
      <c r="S366" s="6">
        <f ca="1">PopAgeSexCountry[[#This Row],[2010]]*PopAgeSexCountry[[#This Row],[MDER]]</f>
        <v>353.28527999999994</v>
      </c>
      <c r="T366" s="6">
        <f ca="1">PopAgeSexCountry[[#This Row],[2015]]*PopAgeSexCountry[[#This Row],[MDER]]</f>
        <v>357.47864487950858</v>
      </c>
      <c r="U366" s="6">
        <f ca="1">PopAgeSexCountry[[#This Row],[2020]]*PopAgeSexCountry[[#This Row],[MDER]]</f>
        <v>394.96381218785876</v>
      </c>
      <c r="V366" s="6">
        <f ca="1">PopAgeSexCountry[[#This Row],[2025]]*PopAgeSexCountry[[#This Row],[MDER]]</f>
        <v>372.26525976105694</v>
      </c>
      <c r="W366" s="6">
        <f ca="1">PopAgeSexCountry[[#This Row],[2030]]*PopAgeSexCountry[[#This Row],[MDER]]</f>
        <v>341.08208682842957</v>
      </c>
      <c r="X366" s="6">
        <f ca="1">PopAgeSexCountry[[#This Row],[2035]]*PopAgeSexCountry[[#This Row],[MDER]]</f>
        <v>315.97836058242103</v>
      </c>
      <c r="Y366" s="6">
        <f ca="1">PopAgeSexCountry[[#This Row],[2040]]*PopAgeSexCountry[[#This Row],[MDER]]</f>
        <v>300.83154011349473</v>
      </c>
      <c r="Z366" s="6">
        <f ca="1">PopAgeSexCountry[[#This Row],[2045]]*PopAgeSexCountry[[#This Row],[MDER]]</f>
        <v>296.60402913684896</v>
      </c>
      <c r="AA366" s="6">
        <f ca="1">PopAgeSexCountry[[#This Row],[2050]]*PopAgeSexCountry[[#This Row],[MDER]]</f>
        <v>295.64159843522725</v>
      </c>
    </row>
    <row r="367" spans="1:27" x14ac:dyDescent="0.2">
      <c r="A367" s="6" t="s">
        <v>67</v>
      </c>
      <c r="B367" s="6" t="s">
        <v>68</v>
      </c>
      <c r="C367" s="6" t="s">
        <v>120</v>
      </c>
      <c r="D367" s="6" t="str">
        <f>VLOOKUP(PopAgeSexCountry[[#This Row],[REGION]],MapRegion[],2,FALSE)</f>
        <v>BGR</v>
      </c>
      <c r="E367" s="6" t="s">
        <v>94</v>
      </c>
      <c r="F367" s="6" t="str">
        <f>VLOOKUP(PopAgeSexCountry[[#This Row],[VARIABLE]],MapSexAge[],2,FALSE)</f>
        <v>Male</v>
      </c>
      <c r="G367" s="6" t="str">
        <f>VLOOKUP(PopAgeSexCountry[[#This Row],[VARIABLE]],MapSexAge[],3,FALSE)</f>
        <v>100p</v>
      </c>
      <c r="H367" s="6">
        <f ca="1">SUMIFS(INDIRECT(_xlfn.CONCAT("SSPMDER[",PopAgeSexCountry[[#This Row],[Sex]],"]")),SSPMDER[age],PopAgeSexCountry[[#This Row],[Age]])</f>
        <v>2200</v>
      </c>
      <c r="I367" s="6" t="s">
        <v>71</v>
      </c>
      <c r="J367" s="6">
        <v>6.0999999999999999E-5</v>
      </c>
      <c r="K367" s="6">
        <v>9.3148441136650995E-5</v>
      </c>
      <c r="L367" s="6">
        <v>1.02028200548584E-4</v>
      </c>
      <c r="M367" s="6">
        <v>1.69873498310678E-4</v>
      </c>
      <c r="N367" s="6">
        <v>2.0715818763002701E-4</v>
      </c>
      <c r="O367" s="6">
        <v>2.4521482932541699E-4</v>
      </c>
      <c r="P367" s="6">
        <v>2.7563890523004899E-4</v>
      </c>
      <c r="Q367" s="6">
        <v>3.63865794204203E-4</v>
      </c>
      <c r="R367" s="6">
        <v>5.9622484765989596E-4</v>
      </c>
      <c r="S367" s="6">
        <f ca="1">PopAgeSexCountry[[#This Row],[2010]]*PopAgeSexCountry[[#This Row],[MDER]]</f>
        <v>0.13419999999999999</v>
      </c>
      <c r="T367" s="6">
        <f ca="1">PopAgeSexCountry[[#This Row],[2015]]*PopAgeSexCountry[[#This Row],[MDER]]</f>
        <v>0.20492657050063218</v>
      </c>
      <c r="U367" s="6">
        <f ca="1">PopAgeSexCountry[[#This Row],[2020]]*PopAgeSexCountry[[#This Row],[MDER]]</f>
        <v>0.22446204120688479</v>
      </c>
      <c r="V367" s="6">
        <f ca="1">PopAgeSexCountry[[#This Row],[2025]]*PopAgeSexCountry[[#This Row],[MDER]]</f>
        <v>0.37372169628349161</v>
      </c>
      <c r="W367" s="6">
        <f ca="1">PopAgeSexCountry[[#This Row],[2030]]*PopAgeSexCountry[[#This Row],[MDER]]</f>
        <v>0.45574801278605942</v>
      </c>
      <c r="X367" s="6">
        <f ca="1">PopAgeSexCountry[[#This Row],[2035]]*PopAgeSexCountry[[#This Row],[MDER]]</f>
        <v>0.53947262451591738</v>
      </c>
      <c r="Y367" s="6">
        <f ca="1">PopAgeSexCountry[[#This Row],[2040]]*PopAgeSexCountry[[#This Row],[MDER]]</f>
        <v>0.60640559150610773</v>
      </c>
      <c r="Z367" s="6">
        <f ca="1">PopAgeSexCountry[[#This Row],[2045]]*PopAgeSexCountry[[#This Row],[MDER]]</f>
        <v>0.80050474724924658</v>
      </c>
      <c r="AA367" s="6">
        <f ca="1">PopAgeSexCountry[[#This Row],[2050]]*PopAgeSexCountry[[#This Row],[MDER]]</f>
        <v>1.3116946648517711</v>
      </c>
    </row>
    <row r="368" spans="1:27" x14ac:dyDescent="0.2">
      <c r="A368" s="5" t="s">
        <v>67</v>
      </c>
      <c r="B368" s="5" t="s">
        <v>68</v>
      </c>
      <c r="C368" s="5" t="s">
        <v>120</v>
      </c>
      <c r="D368" s="5" t="str">
        <f>VLOOKUP(PopAgeSexCountry[[#This Row],[REGION]],MapRegion[],2,FALSE)</f>
        <v>BGR</v>
      </c>
      <c r="E368" s="5" t="s">
        <v>95</v>
      </c>
      <c r="F368" s="5" t="str">
        <f>VLOOKUP(PopAgeSexCountry[[#This Row],[VARIABLE]],MapSexAge[],2,FALSE)</f>
        <v>Male</v>
      </c>
      <c r="G368" s="5" t="str">
        <f>VLOOKUP(PopAgeSexCountry[[#This Row],[VARIABLE]],MapSexAge[],3,FALSE)</f>
        <v>15-19</v>
      </c>
      <c r="H368" s="5">
        <f ca="1">SUMIFS(INDIRECT(_xlfn.CONCAT("SSPMDER[",PopAgeSexCountry[[#This Row],[Sex]],"]")),SSPMDER[age],PopAgeSexCountry[[#This Row],[Age]])</f>
        <v>2760</v>
      </c>
      <c r="I368" s="5" t="s">
        <v>71</v>
      </c>
      <c r="J368" s="5">
        <v>0.20496600000000001</v>
      </c>
      <c r="K368" s="5">
        <v>0.16623187633734199</v>
      </c>
      <c r="L368" s="5">
        <v>0.16824744501778399</v>
      </c>
      <c r="M368" s="5">
        <v>0.185745940258113</v>
      </c>
      <c r="N368" s="5">
        <v>0.17531484702240599</v>
      </c>
      <c r="O368" s="5">
        <v>0.16093505095768099</v>
      </c>
      <c r="P368" s="5">
        <v>0.14930494976050299</v>
      </c>
      <c r="Q368" s="5">
        <v>0.14225313832448899</v>
      </c>
      <c r="R368" s="5">
        <v>0.140270479881178</v>
      </c>
      <c r="S368" s="6">
        <f ca="1">PopAgeSexCountry[[#This Row],[2010]]*PopAgeSexCountry[[#This Row],[MDER]]</f>
        <v>565.70616000000007</v>
      </c>
      <c r="T368" s="6">
        <f ca="1">PopAgeSexCountry[[#This Row],[2015]]*PopAgeSexCountry[[#This Row],[MDER]]</f>
        <v>458.79997869106387</v>
      </c>
      <c r="U368" s="6">
        <f ca="1">PopAgeSexCountry[[#This Row],[2020]]*PopAgeSexCountry[[#This Row],[MDER]]</f>
        <v>464.36294824908384</v>
      </c>
      <c r="V368" s="6">
        <f ca="1">PopAgeSexCountry[[#This Row],[2025]]*PopAgeSexCountry[[#This Row],[MDER]]</f>
        <v>512.65879511239189</v>
      </c>
      <c r="W368" s="6">
        <f ca="1">PopAgeSexCountry[[#This Row],[2030]]*PopAgeSexCountry[[#This Row],[MDER]]</f>
        <v>483.86897778184056</v>
      </c>
      <c r="X368" s="6">
        <f ca="1">PopAgeSexCountry[[#This Row],[2035]]*PopAgeSexCountry[[#This Row],[MDER]]</f>
        <v>444.1807406431995</v>
      </c>
      <c r="Y368" s="6">
        <f ca="1">PopAgeSexCountry[[#This Row],[2040]]*PopAgeSexCountry[[#This Row],[MDER]]</f>
        <v>412.08166133898823</v>
      </c>
      <c r="Z368" s="6">
        <f ca="1">PopAgeSexCountry[[#This Row],[2045]]*PopAgeSexCountry[[#This Row],[MDER]]</f>
        <v>392.6186617755896</v>
      </c>
      <c r="AA368" s="6">
        <f ca="1">PopAgeSexCountry[[#This Row],[2050]]*PopAgeSexCountry[[#This Row],[MDER]]</f>
        <v>387.14652447205128</v>
      </c>
    </row>
    <row r="369" spans="1:27" x14ac:dyDescent="0.2">
      <c r="A369" s="6" t="s">
        <v>67</v>
      </c>
      <c r="B369" s="6" t="s">
        <v>68</v>
      </c>
      <c r="C369" s="6" t="s">
        <v>120</v>
      </c>
      <c r="D369" s="6" t="str">
        <f>VLOOKUP(PopAgeSexCountry[[#This Row],[REGION]],MapRegion[],2,FALSE)</f>
        <v>BGR</v>
      </c>
      <c r="E369" s="6" t="s">
        <v>96</v>
      </c>
      <c r="F369" s="6" t="str">
        <f>VLOOKUP(PopAgeSexCountry[[#This Row],[VARIABLE]],MapSexAge[],2,FALSE)</f>
        <v>Male</v>
      </c>
      <c r="G369" s="6" t="str">
        <f>VLOOKUP(PopAgeSexCountry[[#This Row],[VARIABLE]],MapSexAge[],3,FALSE)</f>
        <v>20-24</v>
      </c>
      <c r="H369" s="6">
        <f ca="1">SUMIFS(INDIRECT(_xlfn.CONCAT("SSPMDER[",PopAgeSexCountry[[#This Row],[Sex]],"]")),SSPMDER[age],PopAgeSexCountry[[#This Row],[Age]])</f>
        <v>2800</v>
      </c>
      <c r="I369" s="6" t="s">
        <v>71</v>
      </c>
      <c r="J369" s="6">
        <v>0.25742799999999999</v>
      </c>
      <c r="K369" s="6">
        <v>0.20378582668893999</v>
      </c>
      <c r="L369" s="6">
        <v>0.165945376387482</v>
      </c>
      <c r="M369" s="6">
        <v>0.16804504637408299</v>
      </c>
      <c r="N369" s="6">
        <v>0.18537086760565899</v>
      </c>
      <c r="O369" s="6">
        <v>0.17525043146697</v>
      </c>
      <c r="P369" s="6">
        <v>0.161219145399248</v>
      </c>
      <c r="Q369" s="6">
        <v>0.149815914579223</v>
      </c>
      <c r="R369" s="6">
        <v>0.142863829876061</v>
      </c>
      <c r="S369" s="6">
        <f ca="1">PopAgeSexCountry[[#This Row],[2010]]*PopAgeSexCountry[[#This Row],[MDER]]</f>
        <v>720.79840000000002</v>
      </c>
      <c r="T369" s="6">
        <f ca="1">PopAgeSexCountry[[#This Row],[2015]]*PopAgeSexCountry[[#This Row],[MDER]]</f>
        <v>570.60031472903199</v>
      </c>
      <c r="U369" s="6">
        <f ca="1">PopAgeSexCountry[[#This Row],[2020]]*PopAgeSexCountry[[#This Row],[MDER]]</f>
        <v>464.64705388494957</v>
      </c>
      <c r="V369" s="6">
        <f ca="1">PopAgeSexCountry[[#This Row],[2025]]*PopAgeSexCountry[[#This Row],[MDER]]</f>
        <v>470.5261298474324</v>
      </c>
      <c r="W369" s="6">
        <f ca="1">PopAgeSexCountry[[#This Row],[2030]]*PopAgeSexCountry[[#This Row],[MDER]]</f>
        <v>519.03842929584516</v>
      </c>
      <c r="X369" s="6">
        <f ca="1">PopAgeSexCountry[[#This Row],[2035]]*PopAgeSexCountry[[#This Row],[MDER]]</f>
        <v>490.70120810751598</v>
      </c>
      <c r="Y369" s="6">
        <f ca="1">PopAgeSexCountry[[#This Row],[2040]]*PopAgeSexCountry[[#This Row],[MDER]]</f>
        <v>451.4136071178944</v>
      </c>
      <c r="Z369" s="6">
        <f ca="1">PopAgeSexCountry[[#This Row],[2045]]*PopAgeSexCountry[[#This Row],[MDER]]</f>
        <v>419.4845608218244</v>
      </c>
      <c r="AA369" s="6">
        <f ca="1">PopAgeSexCountry[[#This Row],[2050]]*PopAgeSexCountry[[#This Row],[MDER]]</f>
        <v>400.01872365297078</v>
      </c>
    </row>
    <row r="370" spans="1:27" x14ac:dyDescent="0.2">
      <c r="A370" s="5" t="s">
        <v>67</v>
      </c>
      <c r="B370" s="5" t="s">
        <v>68</v>
      </c>
      <c r="C370" s="5" t="s">
        <v>120</v>
      </c>
      <c r="D370" s="5" t="str">
        <f>VLOOKUP(PopAgeSexCountry[[#This Row],[REGION]],MapRegion[],2,FALSE)</f>
        <v>BGR</v>
      </c>
      <c r="E370" s="5" t="s">
        <v>97</v>
      </c>
      <c r="F370" s="5" t="str">
        <f>VLOOKUP(PopAgeSexCountry[[#This Row],[VARIABLE]],MapSexAge[],2,FALSE)</f>
        <v>Male</v>
      </c>
      <c r="G370" s="5" t="str">
        <f>VLOOKUP(PopAgeSexCountry[[#This Row],[VARIABLE]],MapSexAge[],3,FALSE)</f>
        <v>25-29</v>
      </c>
      <c r="H370" s="5">
        <f ca="1">SUMIFS(INDIRECT(_xlfn.CONCAT("SSPMDER[",PopAgeSexCountry[[#This Row],[Sex]],"]")),SSPMDER[age],PopAgeSexCountry[[#This Row],[Age]])</f>
        <v>2640</v>
      </c>
      <c r="I370" s="5" t="s">
        <v>71</v>
      </c>
      <c r="J370" s="5">
        <v>0.27016299999999999</v>
      </c>
      <c r="K370" s="5">
        <v>0.24911635742097599</v>
      </c>
      <c r="L370" s="5">
        <v>0.20132576271123401</v>
      </c>
      <c r="M370" s="5">
        <v>0.167603866840668</v>
      </c>
      <c r="N370" s="5">
        <v>0.16977267281443001</v>
      </c>
      <c r="O370" s="5">
        <v>0.18606387297668001</v>
      </c>
      <c r="P370" s="5">
        <v>0.17729448947859699</v>
      </c>
      <c r="Q370" s="5">
        <v>0.164805496471156</v>
      </c>
      <c r="R370" s="5">
        <v>0.15435014895239599</v>
      </c>
      <c r="S370" s="6">
        <f ca="1">PopAgeSexCountry[[#This Row],[2010]]*PopAgeSexCountry[[#This Row],[MDER]]</f>
        <v>713.23032000000001</v>
      </c>
      <c r="T370" s="6">
        <f ca="1">PopAgeSexCountry[[#This Row],[2015]]*PopAgeSexCountry[[#This Row],[MDER]]</f>
        <v>657.66718359137656</v>
      </c>
      <c r="U370" s="6">
        <f ca="1">PopAgeSexCountry[[#This Row],[2020]]*PopAgeSexCountry[[#This Row],[MDER]]</f>
        <v>531.50001355765778</v>
      </c>
      <c r="V370" s="6">
        <f ca="1">PopAgeSexCountry[[#This Row],[2025]]*PopAgeSexCountry[[#This Row],[MDER]]</f>
        <v>442.47420845936352</v>
      </c>
      <c r="W370" s="6">
        <f ca="1">PopAgeSexCountry[[#This Row],[2030]]*PopAgeSexCountry[[#This Row],[MDER]]</f>
        <v>448.19985623009524</v>
      </c>
      <c r="X370" s="6">
        <f ca="1">PopAgeSexCountry[[#This Row],[2035]]*PopAgeSexCountry[[#This Row],[MDER]]</f>
        <v>491.20862465843521</v>
      </c>
      <c r="Y370" s="6">
        <f ca="1">PopAgeSexCountry[[#This Row],[2040]]*PopAgeSexCountry[[#This Row],[MDER]]</f>
        <v>468.05745222349606</v>
      </c>
      <c r="Z370" s="6">
        <f ca="1">PopAgeSexCountry[[#This Row],[2045]]*PopAgeSexCountry[[#This Row],[MDER]]</f>
        <v>435.08651068385183</v>
      </c>
      <c r="AA370" s="6">
        <f ca="1">PopAgeSexCountry[[#This Row],[2050]]*PopAgeSexCountry[[#This Row],[MDER]]</f>
        <v>407.48439323432541</v>
      </c>
    </row>
    <row r="371" spans="1:27" x14ac:dyDescent="0.2">
      <c r="A371" s="6" t="s">
        <v>67</v>
      </c>
      <c r="B371" s="6" t="s">
        <v>68</v>
      </c>
      <c r="C371" s="6" t="s">
        <v>120</v>
      </c>
      <c r="D371" s="6" t="str">
        <f>VLOOKUP(PopAgeSexCountry[[#This Row],[REGION]],MapRegion[],2,FALSE)</f>
        <v>BGR</v>
      </c>
      <c r="E371" s="6" t="s">
        <v>98</v>
      </c>
      <c r="F371" s="6" t="str">
        <f>VLOOKUP(PopAgeSexCountry[[#This Row],[VARIABLE]],MapSexAge[],2,FALSE)</f>
        <v>Male</v>
      </c>
      <c r="G371" s="6" t="str">
        <f>VLOOKUP(PopAgeSexCountry[[#This Row],[VARIABLE]],MapSexAge[],3,FALSE)</f>
        <v>30-34</v>
      </c>
      <c r="H371" s="6">
        <f ca="1">SUMIFS(INDIRECT(_xlfn.CONCAT("SSPMDER[",PopAgeSexCountry[[#This Row],[Sex]],"]")),SSPMDER[age],PopAgeSexCountry[[#This Row],[Age]])</f>
        <v>2600</v>
      </c>
      <c r="I371" s="6" t="s">
        <v>71</v>
      </c>
      <c r="J371" s="6">
        <v>0.29235299999999997</v>
      </c>
      <c r="K371" s="6">
        <v>0.26915860984742701</v>
      </c>
      <c r="L371" s="6">
        <v>0.25161826036941998</v>
      </c>
      <c r="M371" s="6">
        <v>0.20841672429685601</v>
      </c>
      <c r="N371" s="6">
        <v>0.17739545155231101</v>
      </c>
      <c r="O371" s="6">
        <v>0.17968357932961199</v>
      </c>
      <c r="P371" s="6">
        <v>0.19544743045829199</v>
      </c>
      <c r="Q371" s="6">
        <v>0.187601554643444</v>
      </c>
      <c r="R371" s="6">
        <v>0.17632351438705701</v>
      </c>
      <c r="S371" s="6">
        <f ca="1">PopAgeSexCountry[[#This Row],[2010]]*PopAgeSexCountry[[#This Row],[MDER]]</f>
        <v>760.11779999999999</v>
      </c>
      <c r="T371" s="6">
        <f ca="1">PopAgeSexCountry[[#This Row],[2015]]*PopAgeSexCountry[[#This Row],[MDER]]</f>
        <v>699.81238560331019</v>
      </c>
      <c r="U371" s="6">
        <f ca="1">PopAgeSexCountry[[#This Row],[2020]]*PopAgeSexCountry[[#This Row],[MDER]]</f>
        <v>654.20747696049193</v>
      </c>
      <c r="V371" s="6">
        <f ca="1">PopAgeSexCountry[[#This Row],[2025]]*PopAgeSexCountry[[#This Row],[MDER]]</f>
        <v>541.88348317182567</v>
      </c>
      <c r="W371" s="6">
        <f ca="1">PopAgeSexCountry[[#This Row],[2030]]*PopAgeSexCountry[[#This Row],[MDER]]</f>
        <v>461.22817403600862</v>
      </c>
      <c r="X371" s="6">
        <f ca="1">PopAgeSexCountry[[#This Row],[2035]]*PopAgeSexCountry[[#This Row],[MDER]]</f>
        <v>467.17730625699119</v>
      </c>
      <c r="Y371" s="6">
        <f ca="1">PopAgeSexCountry[[#This Row],[2040]]*PopAgeSexCountry[[#This Row],[MDER]]</f>
        <v>508.1633191915592</v>
      </c>
      <c r="Z371" s="6">
        <f ca="1">PopAgeSexCountry[[#This Row],[2045]]*PopAgeSexCountry[[#This Row],[MDER]]</f>
        <v>487.7640420729544</v>
      </c>
      <c r="AA371" s="6">
        <f ca="1">PopAgeSexCountry[[#This Row],[2050]]*PopAgeSexCountry[[#This Row],[MDER]]</f>
        <v>458.44113740634822</v>
      </c>
    </row>
    <row r="372" spans="1:27" x14ac:dyDescent="0.2">
      <c r="A372" s="5" t="s">
        <v>67</v>
      </c>
      <c r="B372" s="5" t="s">
        <v>68</v>
      </c>
      <c r="C372" s="5" t="s">
        <v>120</v>
      </c>
      <c r="D372" s="5" t="str">
        <f>VLOOKUP(PopAgeSexCountry[[#This Row],[REGION]],MapRegion[],2,FALSE)</f>
        <v>BGR</v>
      </c>
      <c r="E372" s="5" t="s">
        <v>99</v>
      </c>
      <c r="F372" s="5" t="str">
        <f>VLOOKUP(PopAgeSexCountry[[#This Row],[VARIABLE]],MapSexAge[],2,FALSE)</f>
        <v>Male</v>
      </c>
      <c r="G372" s="5" t="str">
        <f>VLOOKUP(PopAgeSexCountry[[#This Row],[VARIABLE]],MapSexAge[],3,FALSE)</f>
        <v>35-39</v>
      </c>
      <c r="H372" s="5">
        <f ca="1">SUMIFS(INDIRECT(_xlfn.CONCAT("SSPMDER[",PopAgeSexCountry[[#This Row],[Sex]],"]")),SSPMDER[age],PopAgeSexCountry[[#This Row],[Age]])</f>
        <v>2600</v>
      </c>
      <c r="I372" s="5" t="s">
        <v>71</v>
      </c>
      <c r="J372" s="5">
        <v>0.28121400000000002</v>
      </c>
      <c r="K372" s="5">
        <v>0.28923801915474301</v>
      </c>
      <c r="L372" s="5">
        <v>0.26970251466175299</v>
      </c>
      <c r="M372" s="5">
        <v>0.25453837392861101</v>
      </c>
      <c r="N372" s="5">
        <v>0.21428368347333099</v>
      </c>
      <c r="O372" s="5">
        <v>0.18500371745727801</v>
      </c>
      <c r="P372" s="5">
        <v>0.187457829910713</v>
      </c>
      <c r="Q372" s="5">
        <v>0.202997508726114</v>
      </c>
      <c r="R372" s="5">
        <v>0.19574489025316499</v>
      </c>
      <c r="S372" s="6">
        <f ca="1">PopAgeSexCountry[[#This Row],[2010]]*PopAgeSexCountry[[#This Row],[MDER]]</f>
        <v>731.15640000000008</v>
      </c>
      <c r="T372" s="6">
        <f ca="1">PopAgeSexCountry[[#This Row],[2015]]*PopAgeSexCountry[[#This Row],[MDER]]</f>
        <v>752.01884980233183</v>
      </c>
      <c r="U372" s="6">
        <f ca="1">PopAgeSexCountry[[#This Row],[2020]]*PopAgeSexCountry[[#This Row],[MDER]]</f>
        <v>701.22653812055773</v>
      </c>
      <c r="V372" s="6">
        <f ca="1">PopAgeSexCountry[[#This Row],[2025]]*PopAgeSexCountry[[#This Row],[MDER]]</f>
        <v>661.79977221438867</v>
      </c>
      <c r="W372" s="6">
        <f ca="1">PopAgeSexCountry[[#This Row],[2030]]*PopAgeSexCountry[[#This Row],[MDER]]</f>
        <v>557.13757703066062</v>
      </c>
      <c r="X372" s="6">
        <f ca="1">PopAgeSexCountry[[#This Row],[2035]]*PopAgeSexCountry[[#This Row],[MDER]]</f>
        <v>481.00966538892283</v>
      </c>
      <c r="Y372" s="6">
        <f ca="1">PopAgeSexCountry[[#This Row],[2040]]*PopAgeSexCountry[[#This Row],[MDER]]</f>
        <v>487.3903577678538</v>
      </c>
      <c r="Z372" s="6">
        <f ca="1">PopAgeSexCountry[[#This Row],[2045]]*PopAgeSexCountry[[#This Row],[MDER]]</f>
        <v>527.79352268789637</v>
      </c>
      <c r="AA372" s="6">
        <f ca="1">PopAgeSexCountry[[#This Row],[2050]]*PopAgeSexCountry[[#This Row],[MDER]]</f>
        <v>508.93671465822899</v>
      </c>
    </row>
    <row r="373" spans="1:27" x14ac:dyDescent="0.2">
      <c r="A373" s="6" t="s">
        <v>67</v>
      </c>
      <c r="B373" s="6" t="s">
        <v>68</v>
      </c>
      <c r="C373" s="6" t="s">
        <v>120</v>
      </c>
      <c r="D373" s="6" t="str">
        <f>VLOOKUP(PopAgeSexCountry[[#This Row],[REGION]],MapRegion[],2,FALSE)</f>
        <v>BGR</v>
      </c>
      <c r="E373" s="6" t="s">
        <v>100</v>
      </c>
      <c r="F373" s="6" t="str">
        <f>VLOOKUP(PopAgeSexCountry[[#This Row],[VARIABLE]],MapSexAge[],2,FALSE)</f>
        <v>Male</v>
      </c>
      <c r="G373" s="6" t="str">
        <f>VLOOKUP(PopAgeSexCountry[[#This Row],[VARIABLE]],MapSexAge[],3,FALSE)</f>
        <v>40-44</v>
      </c>
      <c r="H373" s="6">
        <f ca="1">SUMIFS(INDIRECT(_xlfn.CONCAT("SSPMDER[",PopAgeSexCountry[[#This Row],[Sex]],"]")),SSPMDER[age],PopAgeSexCountry[[#This Row],[Age]])</f>
        <v>2600</v>
      </c>
      <c r="I373" s="6" t="s">
        <v>71</v>
      </c>
      <c r="J373" s="6">
        <v>0.262127</v>
      </c>
      <c r="K373" s="6">
        <v>0.27703527681829898</v>
      </c>
      <c r="L373" s="6">
        <v>0.28588491585379899</v>
      </c>
      <c r="M373" s="6">
        <v>0.26887708108485597</v>
      </c>
      <c r="N373" s="6">
        <v>0.25537542072749297</v>
      </c>
      <c r="O373" s="6">
        <v>0.21723597088954899</v>
      </c>
      <c r="P373" s="6">
        <v>0.18920759932195499</v>
      </c>
      <c r="Q373" s="6">
        <v>0.191871234858768</v>
      </c>
      <c r="R373" s="6">
        <v>0.20732037446208501</v>
      </c>
      <c r="S373" s="6">
        <f ca="1">PopAgeSexCountry[[#This Row],[2010]]*PopAgeSexCountry[[#This Row],[MDER]]</f>
        <v>681.53020000000004</v>
      </c>
      <c r="T373" s="6">
        <f ca="1">PopAgeSexCountry[[#This Row],[2015]]*PopAgeSexCountry[[#This Row],[MDER]]</f>
        <v>720.2917197275774</v>
      </c>
      <c r="U373" s="6">
        <f ca="1">PopAgeSexCountry[[#This Row],[2020]]*PopAgeSexCountry[[#This Row],[MDER]]</f>
        <v>743.30078121987742</v>
      </c>
      <c r="V373" s="6">
        <f ca="1">PopAgeSexCountry[[#This Row],[2025]]*PopAgeSexCountry[[#This Row],[MDER]]</f>
        <v>699.0804108206255</v>
      </c>
      <c r="W373" s="6">
        <f ca="1">PopAgeSexCountry[[#This Row],[2030]]*PopAgeSexCountry[[#This Row],[MDER]]</f>
        <v>663.9760938914817</v>
      </c>
      <c r="X373" s="6">
        <f ca="1">PopAgeSexCountry[[#This Row],[2035]]*PopAgeSexCountry[[#This Row],[MDER]]</f>
        <v>564.81352431282733</v>
      </c>
      <c r="Y373" s="6">
        <f ca="1">PopAgeSexCountry[[#This Row],[2040]]*PopAgeSexCountry[[#This Row],[MDER]]</f>
        <v>491.93975823708297</v>
      </c>
      <c r="Z373" s="6">
        <f ca="1">PopAgeSexCountry[[#This Row],[2045]]*PopAgeSexCountry[[#This Row],[MDER]]</f>
        <v>498.86521063279679</v>
      </c>
      <c r="AA373" s="6">
        <f ca="1">PopAgeSexCountry[[#This Row],[2050]]*PopAgeSexCountry[[#This Row],[MDER]]</f>
        <v>539.03297360142108</v>
      </c>
    </row>
    <row r="374" spans="1:27" x14ac:dyDescent="0.2">
      <c r="A374" s="5" t="s">
        <v>67</v>
      </c>
      <c r="B374" s="5" t="s">
        <v>68</v>
      </c>
      <c r="C374" s="5" t="s">
        <v>120</v>
      </c>
      <c r="D374" s="5" t="str">
        <f>VLOOKUP(PopAgeSexCountry[[#This Row],[REGION]],MapRegion[],2,FALSE)</f>
        <v>BGR</v>
      </c>
      <c r="E374" s="5" t="s">
        <v>101</v>
      </c>
      <c r="F374" s="5" t="str">
        <f>VLOOKUP(PopAgeSexCountry[[#This Row],[VARIABLE]],MapSexAge[],2,FALSE)</f>
        <v>Male</v>
      </c>
      <c r="G374" s="5" t="str">
        <f>VLOOKUP(PopAgeSexCountry[[#This Row],[VARIABLE]],MapSexAge[],3,FALSE)</f>
        <v>45-49</v>
      </c>
      <c r="H374" s="5">
        <f ca="1">SUMIFS(INDIRECT(_xlfn.CONCAT("SSPMDER[",PopAgeSexCountry[[#This Row],[Sex]],"]")),SSPMDER[age],PopAgeSexCountry[[#This Row],[Age]])</f>
        <v>2440</v>
      </c>
      <c r="I374" s="5" t="s">
        <v>71</v>
      </c>
      <c r="J374" s="5">
        <v>0.25543500000000002</v>
      </c>
      <c r="K374" s="5">
        <v>0.25618532262016502</v>
      </c>
      <c r="L374" s="5">
        <v>0.27169743146316999</v>
      </c>
      <c r="M374" s="5">
        <v>0.28149125231671401</v>
      </c>
      <c r="N374" s="5">
        <v>0.26641282050433102</v>
      </c>
      <c r="O374" s="5">
        <v>0.25433485286425001</v>
      </c>
      <c r="P374" s="5">
        <v>0.21788993738535201</v>
      </c>
      <c r="Q374" s="5">
        <v>0.190952476452634</v>
      </c>
      <c r="R374" s="5">
        <v>0.193871331359455</v>
      </c>
      <c r="S374" s="6">
        <f ca="1">PopAgeSexCountry[[#This Row],[2010]]*PopAgeSexCountry[[#This Row],[MDER]]</f>
        <v>623.26140000000009</v>
      </c>
      <c r="T374" s="6">
        <f ca="1">PopAgeSexCountry[[#This Row],[2015]]*PopAgeSexCountry[[#This Row],[MDER]]</f>
        <v>625.09218719320268</v>
      </c>
      <c r="U374" s="6">
        <f ca="1">PopAgeSexCountry[[#This Row],[2020]]*PopAgeSexCountry[[#This Row],[MDER]]</f>
        <v>662.94173277013476</v>
      </c>
      <c r="V374" s="6">
        <f ca="1">PopAgeSexCountry[[#This Row],[2025]]*PopAgeSexCountry[[#This Row],[MDER]]</f>
        <v>686.83865565278222</v>
      </c>
      <c r="W374" s="6">
        <f ca="1">PopAgeSexCountry[[#This Row],[2030]]*PopAgeSexCountry[[#This Row],[MDER]]</f>
        <v>650.04728203056766</v>
      </c>
      <c r="X374" s="6">
        <f ca="1">PopAgeSexCountry[[#This Row],[2035]]*PopAgeSexCountry[[#This Row],[MDER]]</f>
        <v>620.57704098877002</v>
      </c>
      <c r="Y374" s="6">
        <f ca="1">PopAgeSexCountry[[#This Row],[2040]]*PopAgeSexCountry[[#This Row],[MDER]]</f>
        <v>531.65144722025889</v>
      </c>
      <c r="Z374" s="6">
        <f ca="1">PopAgeSexCountry[[#This Row],[2045]]*PopAgeSexCountry[[#This Row],[MDER]]</f>
        <v>465.92404254442692</v>
      </c>
      <c r="AA374" s="6">
        <f ca="1">PopAgeSexCountry[[#This Row],[2050]]*PopAgeSexCountry[[#This Row],[MDER]]</f>
        <v>473.04604851707018</v>
      </c>
    </row>
    <row r="375" spans="1:27" x14ac:dyDescent="0.2">
      <c r="A375" s="6" t="s">
        <v>67</v>
      </c>
      <c r="B375" s="6" t="s">
        <v>68</v>
      </c>
      <c r="C375" s="6" t="s">
        <v>120</v>
      </c>
      <c r="D375" s="6" t="str">
        <f>VLOOKUP(PopAgeSexCountry[[#This Row],[REGION]],MapRegion[],2,FALSE)</f>
        <v>BGR</v>
      </c>
      <c r="E375" s="6" t="s">
        <v>102</v>
      </c>
      <c r="F375" s="6" t="str">
        <f>VLOOKUP(PopAgeSexCountry[[#This Row],[VARIABLE]],MapSexAge[],2,FALSE)</f>
        <v>Male</v>
      </c>
      <c r="G375" s="6" t="str">
        <f>VLOOKUP(PopAgeSexCountry[[#This Row],[VARIABLE]],MapSexAge[],3,FALSE)</f>
        <v>5-9</v>
      </c>
      <c r="H375" s="6">
        <f ca="1">SUMIFS(INDIRECT(_xlfn.CONCAT("SSPMDER[",PopAgeSexCountry[[#This Row],[Sex]],"]")),SSPMDER[age],PopAgeSexCountry[[#This Row],[Age]])</f>
        <v>1600</v>
      </c>
      <c r="I375" s="6" t="s">
        <v>71</v>
      </c>
      <c r="J375" s="6">
        <v>0.170233</v>
      </c>
      <c r="K375" s="6">
        <v>0.188362240659533</v>
      </c>
      <c r="L375" s="6">
        <v>0.17714215706207001</v>
      </c>
      <c r="M375" s="6">
        <v>0.16181281546099799</v>
      </c>
      <c r="N375" s="6">
        <v>0.149573047614668</v>
      </c>
      <c r="O375" s="6">
        <v>0.14226036264315101</v>
      </c>
      <c r="P375" s="6">
        <v>0.140256219781451</v>
      </c>
      <c r="Q375" s="6">
        <v>0.139815292679146</v>
      </c>
      <c r="R375" s="6">
        <v>0.13666875315301599</v>
      </c>
      <c r="S375" s="6">
        <f ca="1">PopAgeSexCountry[[#This Row],[2010]]*PopAgeSexCountry[[#This Row],[MDER]]</f>
        <v>272.37279999999998</v>
      </c>
      <c r="T375" s="6">
        <f ca="1">PopAgeSexCountry[[#This Row],[2015]]*PopAgeSexCountry[[#This Row],[MDER]]</f>
        <v>301.37958505525279</v>
      </c>
      <c r="U375" s="6">
        <f ca="1">PopAgeSexCountry[[#This Row],[2020]]*PopAgeSexCountry[[#This Row],[MDER]]</f>
        <v>283.427451299312</v>
      </c>
      <c r="V375" s="6">
        <f ca="1">PopAgeSexCountry[[#This Row],[2025]]*PopAgeSexCountry[[#This Row],[MDER]]</f>
        <v>258.9005047375968</v>
      </c>
      <c r="W375" s="6">
        <f ca="1">PopAgeSexCountry[[#This Row],[2030]]*PopAgeSexCountry[[#This Row],[MDER]]</f>
        <v>239.31687618346879</v>
      </c>
      <c r="X375" s="6">
        <f ca="1">PopAgeSexCountry[[#This Row],[2035]]*PopAgeSexCountry[[#This Row],[MDER]]</f>
        <v>227.6165802290416</v>
      </c>
      <c r="Y375" s="6">
        <f ca="1">PopAgeSexCountry[[#This Row],[2040]]*PopAgeSexCountry[[#This Row],[MDER]]</f>
        <v>224.4099516503216</v>
      </c>
      <c r="Z375" s="6">
        <f ca="1">PopAgeSexCountry[[#This Row],[2045]]*PopAgeSexCountry[[#This Row],[MDER]]</f>
        <v>223.70446828663358</v>
      </c>
      <c r="AA375" s="6">
        <f ca="1">PopAgeSexCountry[[#This Row],[2050]]*PopAgeSexCountry[[#This Row],[MDER]]</f>
        <v>218.67000504482559</v>
      </c>
    </row>
    <row r="376" spans="1:27" x14ac:dyDescent="0.2">
      <c r="A376" s="5" t="s">
        <v>67</v>
      </c>
      <c r="B376" s="5" t="s">
        <v>68</v>
      </c>
      <c r="C376" s="5" t="s">
        <v>120</v>
      </c>
      <c r="D376" s="5" t="str">
        <f>VLOOKUP(PopAgeSexCountry[[#This Row],[REGION]],MapRegion[],2,FALSE)</f>
        <v>BGR</v>
      </c>
      <c r="E376" s="5" t="s">
        <v>103</v>
      </c>
      <c r="F376" s="5" t="str">
        <f>VLOOKUP(PopAgeSexCountry[[#This Row],[VARIABLE]],MapSexAge[],2,FALSE)</f>
        <v>Male</v>
      </c>
      <c r="G376" s="5" t="str">
        <f>VLOOKUP(PopAgeSexCountry[[#This Row],[VARIABLE]],MapSexAge[],3,FALSE)</f>
        <v>50-54</v>
      </c>
      <c r="H376" s="5">
        <f ca="1">SUMIFS(INDIRECT(_xlfn.CONCAT("SSPMDER[",PopAgeSexCountry[[#This Row],[Sex]],"]")),SSPMDER[age],PopAgeSexCountry[[#This Row],[Age]])</f>
        <v>2400</v>
      </c>
      <c r="I376" s="5" t="s">
        <v>71</v>
      </c>
      <c r="J376" s="5">
        <v>0.25502399999999997</v>
      </c>
      <c r="K376" s="5">
        <v>0.24567775748679399</v>
      </c>
      <c r="L376" s="5">
        <v>0.24776815278653899</v>
      </c>
      <c r="M376" s="5">
        <v>0.26420206508636401</v>
      </c>
      <c r="N376" s="5">
        <v>0.274957491972116</v>
      </c>
      <c r="O376" s="5">
        <v>0.26188405030730699</v>
      </c>
      <c r="P376" s="5">
        <v>0.25123454341746598</v>
      </c>
      <c r="Q376" s="5">
        <v>0.21658058394471</v>
      </c>
      <c r="R376" s="5">
        <v>0.19080131933806499</v>
      </c>
      <c r="S376" s="6">
        <f ca="1">PopAgeSexCountry[[#This Row],[2010]]*PopAgeSexCountry[[#This Row],[MDER]]</f>
        <v>612.05759999999998</v>
      </c>
      <c r="T376" s="6">
        <f ca="1">PopAgeSexCountry[[#This Row],[2015]]*PopAgeSexCountry[[#This Row],[MDER]]</f>
        <v>589.6266179683056</v>
      </c>
      <c r="U376" s="6">
        <f ca="1">PopAgeSexCountry[[#This Row],[2020]]*PopAgeSexCountry[[#This Row],[MDER]]</f>
        <v>594.64356668769358</v>
      </c>
      <c r="V376" s="6">
        <f ca="1">PopAgeSexCountry[[#This Row],[2025]]*PopAgeSexCountry[[#This Row],[MDER]]</f>
        <v>634.08495620727365</v>
      </c>
      <c r="W376" s="6">
        <f ca="1">PopAgeSexCountry[[#This Row],[2030]]*PopAgeSexCountry[[#This Row],[MDER]]</f>
        <v>659.89798073307838</v>
      </c>
      <c r="X376" s="6">
        <f ca="1">PopAgeSexCountry[[#This Row],[2035]]*PopAgeSexCountry[[#This Row],[MDER]]</f>
        <v>628.52172073753673</v>
      </c>
      <c r="Y376" s="6">
        <f ca="1">PopAgeSexCountry[[#This Row],[2040]]*PopAgeSexCountry[[#This Row],[MDER]]</f>
        <v>602.96290420191838</v>
      </c>
      <c r="Z376" s="6">
        <f ca="1">PopAgeSexCountry[[#This Row],[2045]]*PopAgeSexCountry[[#This Row],[MDER]]</f>
        <v>519.79340146730397</v>
      </c>
      <c r="AA376" s="6">
        <f ca="1">PopAgeSexCountry[[#This Row],[2050]]*PopAgeSexCountry[[#This Row],[MDER]]</f>
        <v>457.92316641135596</v>
      </c>
    </row>
    <row r="377" spans="1:27" x14ac:dyDescent="0.2">
      <c r="A377" s="6" t="s">
        <v>67</v>
      </c>
      <c r="B377" s="6" t="s">
        <v>68</v>
      </c>
      <c r="C377" s="6" t="s">
        <v>120</v>
      </c>
      <c r="D377" s="6" t="str">
        <f>VLOOKUP(PopAgeSexCountry[[#This Row],[REGION]],MapRegion[],2,FALSE)</f>
        <v>BGR</v>
      </c>
      <c r="E377" s="6" t="s">
        <v>104</v>
      </c>
      <c r="F377" s="6" t="str">
        <f>VLOOKUP(PopAgeSexCountry[[#This Row],[VARIABLE]],MapSexAge[],2,FALSE)</f>
        <v>Male</v>
      </c>
      <c r="G377" s="6" t="str">
        <f>VLOOKUP(PopAgeSexCountry[[#This Row],[VARIABLE]],MapSexAge[],3,FALSE)</f>
        <v>55-59</v>
      </c>
      <c r="H377" s="6">
        <f ca="1">SUMIFS(INDIRECT(_xlfn.CONCAT("SSPMDER[",PopAgeSexCountry[[#This Row],[Sex]],"]")),SSPMDER[age],PopAgeSexCountry[[#This Row],[Age]])</f>
        <v>2400</v>
      </c>
      <c r="I377" s="6" t="s">
        <v>71</v>
      </c>
      <c r="J377" s="6">
        <v>0.247783</v>
      </c>
      <c r="K377" s="6">
        <v>0.23886253994086201</v>
      </c>
      <c r="L377" s="6">
        <v>0.23204741289237299</v>
      </c>
      <c r="M377" s="6">
        <v>0.23588687515186599</v>
      </c>
      <c r="N377" s="6">
        <v>0.25315489215232501</v>
      </c>
      <c r="O377" s="6">
        <v>0.265167619378879</v>
      </c>
      <c r="P377" s="6">
        <v>0.25426666645120499</v>
      </c>
      <c r="Q377" s="6">
        <v>0.245391396220798</v>
      </c>
      <c r="R377" s="6">
        <v>0.21288840866782699</v>
      </c>
      <c r="S377" s="6">
        <f ca="1">PopAgeSexCountry[[#This Row],[2010]]*PopAgeSexCountry[[#This Row],[MDER]]</f>
        <v>594.67920000000004</v>
      </c>
      <c r="T377" s="6">
        <f ca="1">PopAgeSexCountry[[#This Row],[2015]]*PopAgeSexCountry[[#This Row],[MDER]]</f>
        <v>573.27009585806888</v>
      </c>
      <c r="U377" s="6">
        <f ca="1">PopAgeSexCountry[[#This Row],[2020]]*PopAgeSexCountry[[#This Row],[MDER]]</f>
        <v>556.9137909416952</v>
      </c>
      <c r="V377" s="6">
        <f ca="1">PopAgeSexCountry[[#This Row],[2025]]*PopAgeSexCountry[[#This Row],[MDER]]</f>
        <v>566.12850036447833</v>
      </c>
      <c r="W377" s="6">
        <f ca="1">PopAgeSexCountry[[#This Row],[2030]]*PopAgeSexCountry[[#This Row],[MDER]]</f>
        <v>607.57174116557997</v>
      </c>
      <c r="X377" s="6">
        <f ca="1">PopAgeSexCountry[[#This Row],[2035]]*PopAgeSexCountry[[#This Row],[MDER]]</f>
        <v>636.40228650930965</v>
      </c>
      <c r="Y377" s="6">
        <f ca="1">PopAgeSexCountry[[#This Row],[2040]]*PopAgeSexCountry[[#This Row],[MDER]]</f>
        <v>610.23999948289202</v>
      </c>
      <c r="Z377" s="6">
        <f ca="1">PopAgeSexCountry[[#This Row],[2045]]*PopAgeSexCountry[[#This Row],[MDER]]</f>
        <v>588.93935092991524</v>
      </c>
      <c r="AA377" s="6">
        <f ca="1">PopAgeSexCountry[[#This Row],[2050]]*PopAgeSexCountry[[#This Row],[MDER]]</f>
        <v>510.93218080278479</v>
      </c>
    </row>
    <row r="378" spans="1:27" x14ac:dyDescent="0.2">
      <c r="A378" s="5" t="s">
        <v>67</v>
      </c>
      <c r="B378" s="5" t="s">
        <v>68</v>
      </c>
      <c r="C378" s="5" t="s">
        <v>120</v>
      </c>
      <c r="D378" s="5" t="str">
        <f>VLOOKUP(PopAgeSexCountry[[#This Row],[REGION]],MapRegion[],2,FALSE)</f>
        <v>BGR</v>
      </c>
      <c r="E378" s="5" t="s">
        <v>105</v>
      </c>
      <c r="F378" s="5" t="str">
        <f>VLOOKUP(PopAgeSexCountry[[#This Row],[VARIABLE]],MapSexAge[],2,FALSE)</f>
        <v>Male</v>
      </c>
      <c r="G378" s="5" t="str">
        <f>VLOOKUP(PopAgeSexCountry[[#This Row],[VARIABLE]],MapSexAge[],3,FALSE)</f>
        <v>60-64</v>
      </c>
      <c r="H378" s="5">
        <f ca="1">SUMIFS(INDIRECT(_xlfn.CONCAT("SSPMDER[",PopAgeSexCountry[[#This Row],[Sex]],"]")),SSPMDER[age],PopAgeSexCountry[[#This Row],[Age]])</f>
        <v>2400</v>
      </c>
      <c r="I378" s="5" t="s">
        <v>71</v>
      </c>
      <c r="J378" s="5">
        <v>0.234879</v>
      </c>
      <c r="K378" s="5">
        <v>0.22416269595502999</v>
      </c>
      <c r="L378" s="5">
        <v>0.21844673175544199</v>
      </c>
      <c r="M378" s="5">
        <v>0.214521889678501</v>
      </c>
      <c r="N378" s="5">
        <v>0.220073090470051</v>
      </c>
      <c r="O378" s="5">
        <v>0.23828240827202701</v>
      </c>
      <c r="P378" s="5">
        <v>0.25154342143842201</v>
      </c>
      <c r="Q378" s="5">
        <v>0.24321979894308199</v>
      </c>
      <c r="R378" s="5">
        <v>0.23644214169021199</v>
      </c>
      <c r="S378" s="6">
        <f ca="1">PopAgeSexCountry[[#This Row],[2010]]*PopAgeSexCountry[[#This Row],[MDER]]</f>
        <v>563.70960000000002</v>
      </c>
      <c r="T378" s="6">
        <f ca="1">PopAgeSexCountry[[#This Row],[2015]]*PopAgeSexCountry[[#This Row],[MDER]]</f>
        <v>537.99047029207202</v>
      </c>
      <c r="U378" s="6">
        <f ca="1">PopAgeSexCountry[[#This Row],[2020]]*PopAgeSexCountry[[#This Row],[MDER]]</f>
        <v>524.27215621306073</v>
      </c>
      <c r="V378" s="6">
        <f ca="1">PopAgeSexCountry[[#This Row],[2025]]*PopAgeSexCountry[[#This Row],[MDER]]</f>
        <v>514.85253522840242</v>
      </c>
      <c r="W378" s="6">
        <f ca="1">PopAgeSexCountry[[#This Row],[2030]]*PopAgeSexCountry[[#This Row],[MDER]]</f>
        <v>528.17541712812238</v>
      </c>
      <c r="X378" s="6">
        <f ca="1">PopAgeSexCountry[[#This Row],[2035]]*PopAgeSexCountry[[#This Row],[MDER]]</f>
        <v>571.87777985286482</v>
      </c>
      <c r="Y378" s="6">
        <f ca="1">PopAgeSexCountry[[#This Row],[2040]]*PopAgeSexCountry[[#This Row],[MDER]]</f>
        <v>603.7042114522128</v>
      </c>
      <c r="Z378" s="6">
        <f ca="1">PopAgeSexCountry[[#This Row],[2045]]*PopAgeSexCountry[[#This Row],[MDER]]</f>
        <v>583.72751746339679</v>
      </c>
      <c r="AA378" s="6">
        <f ca="1">PopAgeSexCountry[[#This Row],[2050]]*PopAgeSexCountry[[#This Row],[MDER]]</f>
        <v>567.46114005650884</v>
      </c>
    </row>
    <row r="379" spans="1:27" x14ac:dyDescent="0.2">
      <c r="A379" s="6" t="s">
        <v>67</v>
      </c>
      <c r="B379" s="6" t="s">
        <v>68</v>
      </c>
      <c r="C379" s="6" t="s">
        <v>120</v>
      </c>
      <c r="D379" s="6" t="str">
        <f>VLOOKUP(PopAgeSexCountry[[#This Row],[REGION]],MapRegion[],2,FALSE)</f>
        <v>BGR</v>
      </c>
      <c r="E379" s="6" t="s">
        <v>106</v>
      </c>
      <c r="F379" s="6" t="str">
        <f>VLOOKUP(PopAgeSexCountry[[#This Row],[VARIABLE]],MapSexAge[],2,FALSE)</f>
        <v>Male</v>
      </c>
      <c r="G379" s="6" t="str">
        <f>VLOOKUP(PopAgeSexCountry[[#This Row],[VARIABLE]],MapSexAge[],3,FALSE)</f>
        <v>65-69</v>
      </c>
      <c r="H379" s="6">
        <f ca="1">SUMIFS(INDIRECT(_xlfn.CONCAT("SSPMDER[",PopAgeSexCountry[[#This Row],[Sex]],"]")),SSPMDER[age],PopAgeSexCountry[[#This Row],[Age]])</f>
        <v>2240</v>
      </c>
      <c r="I379" s="6" t="s">
        <v>71</v>
      </c>
      <c r="J379" s="6">
        <v>0.172459</v>
      </c>
      <c r="K379" s="6">
        <v>0.20258672984462101</v>
      </c>
      <c r="L379" s="6">
        <v>0.19600868593767501</v>
      </c>
      <c r="M379" s="6">
        <v>0.193598543043906</v>
      </c>
      <c r="N379" s="6">
        <v>0.19256490083675701</v>
      </c>
      <c r="O379" s="6">
        <v>0.19986604133006799</v>
      </c>
      <c r="P379" s="6">
        <v>0.21874282484157101</v>
      </c>
      <c r="Q379" s="6">
        <v>0.23329244943751001</v>
      </c>
      <c r="R379" s="6">
        <v>0.22789678709639399</v>
      </c>
      <c r="S379" s="6">
        <f ca="1">PopAgeSexCountry[[#This Row],[2010]]*PopAgeSexCountry[[#This Row],[MDER]]</f>
        <v>386.30815999999999</v>
      </c>
      <c r="T379" s="6">
        <f ca="1">PopAgeSexCountry[[#This Row],[2015]]*PopAgeSexCountry[[#This Row],[MDER]]</f>
        <v>453.79427485195106</v>
      </c>
      <c r="U379" s="6">
        <f ca="1">PopAgeSexCountry[[#This Row],[2020]]*PopAgeSexCountry[[#This Row],[MDER]]</f>
        <v>439.059456500392</v>
      </c>
      <c r="V379" s="6">
        <f ca="1">PopAgeSexCountry[[#This Row],[2025]]*PopAgeSexCountry[[#This Row],[MDER]]</f>
        <v>433.66073641834942</v>
      </c>
      <c r="W379" s="6">
        <f ca="1">PopAgeSexCountry[[#This Row],[2030]]*PopAgeSexCountry[[#This Row],[MDER]]</f>
        <v>431.34537787433572</v>
      </c>
      <c r="X379" s="6">
        <f ca="1">PopAgeSexCountry[[#This Row],[2035]]*PopAgeSexCountry[[#This Row],[MDER]]</f>
        <v>447.69993257935232</v>
      </c>
      <c r="Y379" s="6">
        <f ca="1">PopAgeSexCountry[[#This Row],[2040]]*PopAgeSexCountry[[#This Row],[MDER]]</f>
        <v>489.98392764511908</v>
      </c>
      <c r="Z379" s="6">
        <f ca="1">PopAgeSexCountry[[#This Row],[2045]]*PopAgeSexCountry[[#This Row],[MDER]]</f>
        <v>522.57508674002247</v>
      </c>
      <c r="AA379" s="6">
        <f ca="1">PopAgeSexCountry[[#This Row],[2050]]*PopAgeSexCountry[[#This Row],[MDER]]</f>
        <v>510.48880309592255</v>
      </c>
    </row>
    <row r="380" spans="1:27" x14ac:dyDescent="0.2">
      <c r="A380" s="5" t="s">
        <v>67</v>
      </c>
      <c r="B380" s="5" t="s">
        <v>68</v>
      </c>
      <c r="C380" s="5" t="s">
        <v>120</v>
      </c>
      <c r="D380" s="5" t="str">
        <f>VLOOKUP(PopAgeSexCountry[[#This Row],[REGION]],MapRegion[],2,FALSE)</f>
        <v>BGR</v>
      </c>
      <c r="E380" s="5" t="s">
        <v>107</v>
      </c>
      <c r="F380" s="5" t="str">
        <f>VLOOKUP(PopAgeSexCountry[[#This Row],[VARIABLE]],MapSexAge[],2,FALSE)</f>
        <v>Male</v>
      </c>
      <c r="G380" s="5" t="str">
        <f>VLOOKUP(PopAgeSexCountry[[#This Row],[VARIABLE]],MapSexAge[],3,FALSE)</f>
        <v>70-74</v>
      </c>
      <c r="H380" s="5">
        <f ca="1">SUMIFS(INDIRECT(_xlfn.CONCAT("SSPMDER[",PopAgeSexCountry[[#This Row],[Sex]],"]")),SSPMDER[age],PopAgeSexCountry[[#This Row],[Age]])</f>
        <v>2200</v>
      </c>
      <c r="I380" s="5" t="s">
        <v>71</v>
      </c>
      <c r="J380" s="5">
        <v>0.13986199999999999</v>
      </c>
      <c r="K380" s="5">
        <v>0.13820001667071999</v>
      </c>
      <c r="L380" s="5">
        <v>0.165224514832508</v>
      </c>
      <c r="M380" s="5">
        <v>0.162618140485319</v>
      </c>
      <c r="N380" s="5">
        <v>0.163462230966754</v>
      </c>
      <c r="O380" s="5">
        <v>0.16529702938165</v>
      </c>
      <c r="P380" s="5">
        <v>0.17408195413047101</v>
      </c>
      <c r="Q380" s="5">
        <v>0.19322267095524701</v>
      </c>
      <c r="R380" s="5">
        <v>0.20894944225364401</v>
      </c>
      <c r="S380" s="6">
        <f ca="1">PopAgeSexCountry[[#This Row],[2010]]*PopAgeSexCountry[[#This Row],[MDER]]</f>
        <v>307.69639999999998</v>
      </c>
      <c r="T380" s="6">
        <f ca="1">PopAgeSexCountry[[#This Row],[2015]]*PopAgeSexCountry[[#This Row],[MDER]]</f>
        <v>304.04003667558396</v>
      </c>
      <c r="U380" s="6">
        <f ca="1">PopAgeSexCountry[[#This Row],[2020]]*PopAgeSexCountry[[#This Row],[MDER]]</f>
        <v>363.49393263151757</v>
      </c>
      <c r="V380" s="6">
        <f ca="1">PopAgeSexCountry[[#This Row],[2025]]*PopAgeSexCountry[[#This Row],[MDER]]</f>
        <v>357.75990906770181</v>
      </c>
      <c r="W380" s="6">
        <f ca="1">PopAgeSexCountry[[#This Row],[2030]]*PopAgeSexCountry[[#This Row],[MDER]]</f>
        <v>359.61690812685879</v>
      </c>
      <c r="X380" s="6">
        <f ca="1">PopAgeSexCountry[[#This Row],[2035]]*PopAgeSexCountry[[#This Row],[MDER]]</f>
        <v>363.65346463962999</v>
      </c>
      <c r="Y380" s="6">
        <f ca="1">PopAgeSexCountry[[#This Row],[2040]]*PopAgeSexCountry[[#This Row],[MDER]]</f>
        <v>382.9802990870362</v>
      </c>
      <c r="Z380" s="6">
        <f ca="1">PopAgeSexCountry[[#This Row],[2045]]*PopAgeSexCountry[[#This Row],[MDER]]</f>
        <v>425.08987610154344</v>
      </c>
      <c r="AA380" s="6">
        <f ca="1">PopAgeSexCountry[[#This Row],[2050]]*PopAgeSexCountry[[#This Row],[MDER]]</f>
        <v>459.68877295801684</v>
      </c>
    </row>
    <row r="381" spans="1:27" x14ac:dyDescent="0.2">
      <c r="A381" s="6" t="s">
        <v>67</v>
      </c>
      <c r="B381" s="6" t="s">
        <v>68</v>
      </c>
      <c r="C381" s="6" t="s">
        <v>120</v>
      </c>
      <c r="D381" s="6" t="str">
        <f>VLOOKUP(PopAgeSexCountry[[#This Row],[REGION]],MapRegion[],2,FALSE)</f>
        <v>BGR</v>
      </c>
      <c r="E381" s="6" t="s">
        <v>108</v>
      </c>
      <c r="F381" s="6" t="str">
        <f>VLOOKUP(PopAgeSexCountry[[#This Row],[VARIABLE]],MapSexAge[],2,FALSE)</f>
        <v>Male</v>
      </c>
      <c r="G381" s="6" t="str">
        <f>VLOOKUP(PopAgeSexCountry[[#This Row],[VARIABLE]],MapSexAge[],3,FALSE)</f>
        <v>75-79</v>
      </c>
      <c r="H381" s="6">
        <f ca="1">SUMIFS(INDIRECT(_xlfn.CONCAT("SSPMDER[",PopAgeSexCountry[[#This Row],[Sex]],"]")),SSPMDER[age],PopAgeSexCountry[[#This Row],[Age]])</f>
        <v>2200</v>
      </c>
      <c r="I381" s="6" t="s">
        <v>71</v>
      </c>
      <c r="J381" s="6">
        <v>0.117287</v>
      </c>
      <c r="K381" s="6">
        <v>9.8434339057385606E-2</v>
      </c>
      <c r="L381" s="6">
        <v>9.9505944811044494E-2</v>
      </c>
      <c r="M381" s="6">
        <v>0.12175625174336301</v>
      </c>
      <c r="N381" s="6">
        <v>0.122830339582606</v>
      </c>
      <c r="O381" s="6">
        <v>0.126514556274541</v>
      </c>
      <c r="P381" s="6">
        <v>0.13080538049990401</v>
      </c>
      <c r="Q381" s="6">
        <v>0.14055206476350701</v>
      </c>
      <c r="R381" s="6">
        <v>0.15933378455618499</v>
      </c>
      <c r="S381" s="6">
        <f ca="1">PopAgeSexCountry[[#This Row],[2010]]*PopAgeSexCountry[[#This Row],[MDER]]</f>
        <v>258.03140000000002</v>
      </c>
      <c r="T381" s="6">
        <f ca="1">PopAgeSexCountry[[#This Row],[2015]]*PopAgeSexCountry[[#This Row],[MDER]]</f>
        <v>216.55554592624833</v>
      </c>
      <c r="U381" s="6">
        <f ca="1">PopAgeSexCountry[[#This Row],[2020]]*PopAgeSexCountry[[#This Row],[MDER]]</f>
        <v>218.91307858429789</v>
      </c>
      <c r="V381" s="6">
        <f ca="1">PopAgeSexCountry[[#This Row],[2025]]*PopAgeSexCountry[[#This Row],[MDER]]</f>
        <v>267.8637538353986</v>
      </c>
      <c r="W381" s="6">
        <f ca="1">PopAgeSexCountry[[#This Row],[2030]]*PopAgeSexCountry[[#This Row],[MDER]]</f>
        <v>270.22674708173321</v>
      </c>
      <c r="X381" s="6">
        <f ca="1">PopAgeSexCountry[[#This Row],[2035]]*PopAgeSexCountry[[#This Row],[MDER]]</f>
        <v>278.33202380399018</v>
      </c>
      <c r="Y381" s="6">
        <f ca="1">PopAgeSexCountry[[#This Row],[2040]]*PopAgeSexCountry[[#This Row],[MDER]]</f>
        <v>287.7718370997888</v>
      </c>
      <c r="Z381" s="6">
        <f ca="1">PopAgeSexCountry[[#This Row],[2045]]*PopAgeSexCountry[[#This Row],[MDER]]</f>
        <v>309.21454247971542</v>
      </c>
      <c r="AA381" s="6">
        <f ca="1">PopAgeSexCountry[[#This Row],[2050]]*PopAgeSexCountry[[#This Row],[MDER]]</f>
        <v>350.53432602360698</v>
      </c>
    </row>
    <row r="382" spans="1:27" x14ac:dyDescent="0.2">
      <c r="A382" s="5" t="s">
        <v>67</v>
      </c>
      <c r="B382" s="5" t="s">
        <v>68</v>
      </c>
      <c r="C382" s="5" t="s">
        <v>120</v>
      </c>
      <c r="D382" s="5" t="str">
        <f>VLOOKUP(PopAgeSexCountry[[#This Row],[REGION]],MapRegion[],2,FALSE)</f>
        <v>BGR</v>
      </c>
      <c r="E382" s="5" t="s">
        <v>109</v>
      </c>
      <c r="F382" s="5" t="str">
        <f>VLOOKUP(PopAgeSexCountry[[#This Row],[VARIABLE]],MapSexAge[],2,FALSE)</f>
        <v>Male</v>
      </c>
      <c r="G382" s="5" t="str">
        <f>VLOOKUP(PopAgeSexCountry[[#This Row],[VARIABLE]],MapSexAge[],3,FALSE)</f>
        <v>80-84</v>
      </c>
      <c r="H382" s="5">
        <f ca="1">SUMIFS(INDIRECT(_xlfn.CONCAT("SSPMDER[",PopAgeSexCountry[[#This Row],[Sex]],"]")),SSPMDER[age],PopAgeSexCountry[[#This Row],[Age]])</f>
        <v>2200</v>
      </c>
      <c r="I382" s="5" t="s">
        <v>71</v>
      </c>
      <c r="J382" s="5">
        <v>6.8348000000000006E-2</v>
      </c>
      <c r="K382" s="5">
        <v>6.7638769692237394E-2</v>
      </c>
      <c r="L382" s="5">
        <v>5.8509033783970897E-2</v>
      </c>
      <c r="M382" s="5">
        <v>6.08359644789127E-2</v>
      </c>
      <c r="N382" s="5">
        <v>7.7144132805940305E-2</v>
      </c>
      <c r="O382" s="5">
        <v>8.0590728279115495E-2</v>
      </c>
      <c r="P382" s="5">
        <v>8.5846332936014402E-2</v>
      </c>
      <c r="Q382" s="5">
        <v>9.1504945332507401E-2</v>
      </c>
      <c r="R382" s="5">
        <v>0.10139115536952301</v>
      </c>
      <c r="S382" s="6">
        <f ca="1">PopAgeSexCountry[[#This Row],[2010]]*PopAgeSexCountry[[#This Row],[MDER]]</f>
        <v>150.3656</v>
      </c>
      <c r="T382" s="6">
        <f ca="1">PopAgeSexCountry[[#This Row],[2015]]*PopAgeSexCountry[[#This Row],[MDER]]</f>
        <v>148.80529332292227</v>
      </c>
      <c r="U382" s="6">
        <f ca="1">PopAgeSexCountry[[#This Row],[2020]]*PopAgeSexCountry[[#This Row],[MDER]]</f>
        <v>128.71987432473597</v>
      </c>
      <c r="V382" s="6">
        <f ca="1">PopAgeSexCountry[[#This Row],[2025]]*PopAgeSexCountry[[#This Row],[MDER]]</f>
        <v>133.83912185360794</v>
      </c>
      <c r="W382" s="6">
        <f ca="1">PopAgeSexCountry[[#This Row],[2030]]*PopAgeSexCountry[[#This Row],[MDER]]</f>
        <v>169.71709217306866</v>
      </c>
      <c r="X382" s="6">
        <f ca="1">PopAgeSexCountry[[#This Row],[2035]]*PopAgeSexCountry[[#This Row],[MDER]]</f>
        <v>177.29960221405409</v>
      </c>
      <c r="Y382" s="6">
        <f ca="1">PopAgeSexCountry[[#This Row],[2040]]*PopAgeSexCountry[[#This Row],[MDER]]</f>
        <v>188.8619324592317</v>
      </c>
      <c r="Z382" s="6">
        <f ca="1">PopAgeSexCountry[[#This Row],[2045]]*PopAgeSexCountry[[#This Row],[MDER]]</f>
        <v>201.31087973151628</v>
      </c>
      <c r="AA382" s="6">
        <f ca="1">PopAgeSexCountry[[#This Row],[2050]]*PopAgeSexCountry[[#This Row],[MDER]]</f>
        <v>223.06054181295062</v>
      </c>
    </row>
    <row r="383" spans="1:27" x14ac:dyDescent="0.2">
      <c r="A383" s="6" t="s">
        <v>67</v>
      </c>
      <c r="B383" s="6" t="s">
        <v>68</v>
      </c>
      <c r="C383" s="6" t="s">
        <v>120</v>
      </c>
      <c r="D383" s="6" t="str">
        <f>VLOOKUP(PopAgeSexCountry[[#This Row],[REGION]],MapRegion[],2,FALSE)</f>
        <v>BGR</v>
      </c>
      <c r="E383" s="6" t="s">
        <v>110</v>
      </c>
      <c r="F383" s="6" t="str">
        <f>VLOOKUP(PopAgeSexCountry[[#This Row],[VARIABLE]],MapSexAge[],2,FALSE)</f>
        <v>Male</v>
      </c>
      <c r="G383" s="6" t="str">
        <f>VLOOKUP(PopAgeSexCountry[[#This Row],[VARIABLE]],MapSexAge[],3,FALSE)</f>
        <v>85-89</v>
      </c>
      <c r="H383" s="6">
        <f ca="1">SUMIFS(INDIRECT(_xlfn.CONCAT("SSPMDER[",PopAgeSexCountry[[#This Row],[Sex]],"]")),SSPMDER[age],PopAgeSexCountry[[#This Row],[Age]])</f>
        <v>2200</v>
      </c>
      <c r="I383" s="6" t="s">
        <v>71</v>
      </c>
      <c r="J383" s="6">
        <v>2.8518999999999899E-2</v>
      </c>
      <c r="K383" s="6">
        <v>2.9675804489503799E-2</v>
      </c>
      <c r="L383" s="6">
        <v>3.0393822912007099E-2</v>
      </c>
      <c r="M383" s="6">
        <v>2.7135591007325599E-2</v>
      </c>
      <c r="N383" s="6">
        <v>2.95354020988823E-2</v>
      </c>
      <c r="O383" s="6">
        <v>3.92641837919636E-2</v>
      </c>
      <c r="P383" s="6">
        <v>4.3015325357247898E-2</v>
      </c>
      <c r="Q383" s="6">
        <v>4.7852911232319197E-2</v>
      </c>
      <c r="R383" s="6">
        <v>5.3397857895557697E-2</v>
      </c>
      <c r="S383" s="6">
        <f ca="1">PopAgeSexCountry[[#This Row],[2010]]*PopAgeSexCountry[[#This Row],[MDER]]</f>
        <v>62.741799999999778</v>
      </c>
      <c r="T383" s="6">
        <f ca="1">PopAgeSexCountry[[#This Row],[2015]]*PopAgeSexCountry[[#This Row],[MDER]]</f>
        <v>65.286769876908352</v>
      </c>
      <c r="U383" s="6">
        <f ca="1">PopAgeSexCountry[[#This Row],[2020]]*PopAgeSexCountry[[#This Row],[MDER]]</f>
        <v>66.866410406415625</v>
      </c>
      <c r="V383" s="6">
        <f ca="1">PopAgeSexCountry[[#This Row],[2025]]*PopAgeSexCountry[[#This Row],[MDER]]</f>
        <v>59.698300216116316</v>
      </c>
      <c r="W383" s="6">
        <f ca="1">PopAgeSexCountry[[#This Row],[2030]]*PopAgeSexCountry[[#This Row],[MDER]]</f>
        <v>64.977884617541065</v>
      </c>
      <c r="X383" s="6">
        <f ca="1">PopAgeSexCountry[[#This Row],[2035]]*PopAgeSexCountry[[#This Row],[MDER]]</f>
        <v>86.381204342319919</v>
      </c>
      <c r="Y383" s="6">
        <f ca="1">PopAgeSexCountry[[#This Row],[2040]]*PopAgeSexCountry[[#This Row],[MDER]]</f>
        <v>94.63371578594537</v>
      </c>
      <c r="Z383" s="6">
        <f ca="1">PopAgeSexCountry[[#This Row],[2045]]*PopAgeSexCountry[[#This Row],[MDER]]</f>
        <v>105.27640471110223</v>
      </c>
      <c r="AA383" s="6">
        <f ca="1">PopAgeSexCountry[[#This Row],[2050]]*PopAgeSexCountry[[#This Row],[MDER]]</f>
        <v>117.47528737022694</v>
      </c>
    </row>
    <row r="384" spans="1:27" x14ac:dyDescent="0.2">
      <c r="A384" s="5" t="s">
        <v>67</v>
      </c>
      <c r="B384" s="5" t="s">
        <v>68</v>
      </c>
      <c r="C384" s="5" t="s">
        <v>120</v>
      </c>
      <c r="D384" s="5" t="str">
        <f>VLOOKUP(PopAgeSexCountry[[#This Row],[REGION]],MapRegion[],2,FALSE)</f>
        <v>BGR</v>
      </c>
      <c r="E384" s="5" t="s">
        <v>111</v>
      </c>
      <c r="F384" s="5" t="str">
        <f>VLOOKUP(PopAgeSexCountry[[#This Row],[VARIABLE]],MapSexAge[],2,FALSE)</f>
        <v>Male</v>
      </c>
      <c r="G384" s="5" t="str">
        <f>VLOOKUP(PopAgeSexCountry[[#This Row],[VARIABLE]],MapSexAge[],3,FALSE)</f>
        <v>90-94</v>
      </c>
      <c r="H384" s="5">
        <f ca="1">SUMIFS(INDIRECT(_xlfn.CONCAT("SSPMDER[",PopAgeSexCountry[[#This Row],[Sex]],"]")),SSPMDER[age],PopAgeSexCountry[[#This Row],[Age]])</f>
        <v>2200</v>
      </c>
      <c r="I384" s="5" t="s">
        <v>71</v>
      </c>
      <c r="J384" s="5">
        <v>5.0659999999999898E-3</v>
      </c>
      <c r="K384" s="5">
        <v>8.3891167595273094E-3</v>
      </c>
      <c r="L384" s="5">
        <v>9.0995783300731204E-3</v>
      </c>
      <c r="M384" s="5">
        <v>9.5671455815655899E-3</v>
      </c>
      <c r="N384" s="5">
        <v>9.0438573688818892E-3</v>
      </c>
      <c r="O384" s="5">
        <v>1.0401773292985901E-2</v>
      </c>
      <c r="P384" s="5">
        <v>1.47433060012936E-2</v>
      </c>
      <c r="Q384" s="5">
        <v>1.7074599857942001E-2</v>
      </c>
      <c r="R384" s="5">
        <v>2.0230253764039498E-2</v>
      </c>
      <c r="S384" s="6">
        <f ca="1">PopAgeSexCountry[[#This Row],[2010]]*PopAgeSexCountry[[#This Row],[MDER]]</f>
        <v>11.145199999999978</v>
      </c>
      <c r="T384" s="6">
        <f ca="1">PopAgeSexCountry[[#This Row],[2015]]*PopAgeSexCountry[[#This Row],[MDER]]</f>
        <v>18.456056870960079</v>
      </c>
      <c r="U384" s="6">
        <f ca="1">PopAgeSexCountry[[#This Row],[2020]]*PopAgeSexCountry[[#This Row],[MDER]]</f>
        <v>20.019072326160863</v>
      </c>
      <c r="V384" s="6">
        <f ca="1">PopAgeSexCountry[[#This Row],[2025]]*PopAgeSexCountry[[#This Row],[MDER]]</f>
        <v>21.047720279444299</v>
      </c>
      <c r="W384" s="6">
        <f ca="1">PopAgeSexCountry[[#This Row],[2030]]*PopAgeSexCountry[[#This Row],[MDER]]</f>
        <v>19.896486211540157</v>
      </c>
      <c r="X384" s="6">
        <f ca="1">PopAgeSexCountry[[#This Row],[2035]]*PopAgeSexCountry[[#This Row],[MDER]]</f>
        <v>22.883901244568982</v>
      </c>
      <c r="Y384" s="6">
        <f ca="1">PopAgeSexCountry[[#This Row],[2040]]*PopAgeSexCountry[[#This Row],[MDER]]</f>
        <v>32.43527320284592</v>
      </c>
      <c r="Z384" s="6">
        <f ca="1">PopAgeSexCountry[[#This Row],[2045]]*PopAgeSexCountry[[#This Row],[MDER]]</f>
        <v>37.564119687472406</v>
      </c>
      <c r="AA384" s="6">
        <f ca="1">PopAgeSexCountry[[#This Row],[2050]]*PopAgeSexCountry[[#This Row],[MDER]]</f>
        <v>44.5065582808869</v>
      </c>
    </row>
    <row r="385" spans="1:27" x14ac:dyDescent="0.2">
      <c r="A385" s="6" t="s">
        <v>67</v>
      </c>
      <c r="B385" s="6" t="s">
        <v>68</v>
      </c>
      <c r="C385" s="6" t="s">
        <v>120</v>
      </c>
      <c r="D385" s="6" t="str">
        <f>VLOOKUP(PopAgeSexCountry[[#This Row],[REGION]],MapRegion[],2,FALSE)</f>
        <v>BGR</v>
      </c>
      <c r="E385" s="6" t="s">
        <v>112</v>
      </c>
      <c r="F385" s="6" t="str">
        <f>VLOOKUP(PopAgeSexCountry[[#This Row],[VARIABLE]],MapSexAge[],2,FALSE)</f>
        <v>Male</v>
      </c>
      <c r="G385" s="6" t="str">
        <f>VLOOKUP(PopAgeSexCountry[[#This Row],[VARIABLE]],MapSexAge[],3,FALSE)</f>
        <v>95-99</v>
      </c>
      <c r="H385" s="6">
        <f ca="1">SUMIFS(INDIRECT(_xlfn.CONCAT("SSPMDER[",PopAgeSexCountry[[#This Row],[Sex]],"]")),SSPMDER[age],PopAgeSexCountry[[#This Row],[Age]])</f>
        <v>2200</v>
      </c>
      <c r="I385" s="6" t="s">
        <v>71</v>
      </c>
      <c r="J385" s="6">
        <v>8.9499999999999996E-4</v>
      </c>
      <c r="K385" s="6">
        <v>9.0709689052529004E-4</v>
      </c>
      <c r="L385" s="6">
        <v>1.57407166444549E-3</v>
      </c>
      <c r="M385" s="6">
        <v>1.7292334476080599E-3</v>
      </c>
      <c r="N385" s="6">
        <v>1.9445009692087799E-3</v>
      </c>
      <c r="O385" s="6">
        <v>1.9458934474874E-3</v>
      </c>
      <c r="P385" s="6">
        <v>2.42611815732121E-3</v>
      </c>
      <c r="Q385" s="6">
        <v>3.6641815374175799E-3</v>
      </c>
      <c r="R385" s="6">
        <v>4.5866525708566398E-3</v>
      </c>
      <c r="S385" s="6">
        <f ca="1">PopAgeSexCountry[[#This Row],[2010]]*PopAgeSexCountry[[#This Row],[MDER]]</f>
        <v>1.9689999999999999</v>
      </c>
      <c r="T385" s="6">
        <f ca="1">PopAgeSexCountry[[#This Row],[2015]]*PopAgeSexCountry[[#This Row],[MDER]]</f>
        <v>1.9956131591556381</v>
      </c>
      <c r="U385" s="6">
        <f ca="1">PopAgeSexCountry[[#This Row],[2020]]*PopAgeSexCountry[[#This Row],[MDER]]</f>
        <v>3.4629576617800781</v>
      </c>
      <c r="V385" s="6">
        <f ca="1">PopAgeSexCountry[[#This Row],[2025]]*PopAgeSexCountry[[#This Row],[MDER]]</f>
        <v>3.8043135847377321</v>
      </c>
      <c r="W385" s="6">
        <f ca="1">PopAgeSexCountry[[#This Row],[2030]]*PopAgeSexCountry[[#This Row],[MDER]]</f>
        <v>4.2779021322593156</v>
      </c>
      <c r="X385" s="6">
        <f ca="1">PopAgeSexCountry[[#This Row],[2035]]*PopAgeSexCountry[[#This Row],[MDER]]</f>
        <v>4.2809655844722796</v>
      </c>
      <c r="Y385" s="6">
        <f ca="1">PopAgeSexCountry[[#This Row],[2040]]*PopAgeSexCountry[[#This Row],[MDER]]</f>
        <v>5.3374599461066623</v>
      </c>
      <c r="Z385" s="6">
        <f ca="1">PopAgeSexCountry[[#This Row],[2045]]*PopAgeSexCountry[[#This Row],[MDER]]</f>
        <v>8.0611993823186765</v>
      </c>
      <c r="AA385" s="6">
        <f ca="1">PopAgeSexCountry[[#This Row],[2050]]*PopAgeSexCountry[[#This Row],[MDER]]</f>
        <v>10.090635655884608</v>
      </c>
    </row>
    <row r="386" spans="1:27" x14ac:dyDescent="0.2">
      <c r="A386" s="5" t="s">
        <v>67</v>
      </c>
      <c r="B386" s="5" t="s">
        <v>68</v>
      </c>
      <c r="C386" s="5" t="s">
        <v>121</v>
      </c>
      <c r="D386" s="5" t="str">
        <f>VLOOKUP(PopAgeSexCountry[[#This Row],[REGION]],MapRegion[],2,FALSE)</f>
        <v>CYP</v>
      </c>
      <c r="E386" s="5" t="s">
        <v>70</v>
      </c>
      <c r="F386" s="5" t="str">
        <f>VLOOKUP(PopAgeSexCountry[[#This Row],[VARIABLE]],MapSexAge[],2,FALSE)</f>
        <v>Female</v>
      </c>
      <c r="G386" s="5" t="str">
        <f>VLOOKUP(PopAgeSexCountry[[#This Row],[VARIABLE]],MapSexAge[],3,FALSE)</f>
        <v>0-4</v>
      </c>
      <c r="H386" s="5">
        <f ca="1">SUMIFS(INDIRECT(_xlfn.CONCAT("SSPMDER[",PopAgeSexCountry[[#This Row],[Sex]],"]")),SSPMDER[age],PopAgeSexCountry[[#This Row],[Age]])</f>
        <v>1000</v>
      </c>
      <c r="I386" s="5" t="s">
        <v>71</v>
      </c>
      <c r="J386" s="5">
        <v>3.0599999999999999E-2</v>
      </c>
      <c r="K386" s="5">
        <v>3.28506535733884E-2</v>
      </c>
      <c r="L386" s="5">
        <v>3.39149275198442E-2</v>
      </c>
      <c r="M386" s="5">
        <v>3.2916708948580002E-2</v>
      </c>
      <c r="N386" s="5">
        <v>3.11191561858572E-2</v>
      </c>
      <c r="O386" s="5">
        <v>2.9928339957226598E-2</v>
      </c>
      <c r="P386" s="5">
        <v>3.0166037626481901E-2</v>
      </c>
      <c r="Q386" s="5">
        <v>3.11540657018794E-2</v>
      </c>
      <c r="R386" s="5">
        <v>3.1654191852442101E-2</v>
      </c>
      <c r="S386" s="6">
        <f ca="1">PopAgeSexCountry[[#This Row],[2010]]*PopAgeSexCountry[[#This Row],[MDER]]</f>
        <v>30.599999999999998</v>
      </c>
      <c r="T386" s="6">
        <f ca="1">PopAgeSexCountry[[#This Row],[2015]]*PopAgeSexCountry[[#This Row],[MDER]]</f>
        <v>32.850653573388399</v>
      </c>
      <c r="U386" s="6">
        <f ca="1">PopAgeSexCountry[[#This Row],[2020]]*PopAgeSexCountry[[#This Row],[MDER]]</f>
        <v>33.914927519844198</v>
      </c>
      <c r="V386" s="6">
        <f ca="1">PopAgeSexCountry[[#This Row],[2025]]*PopAgeSexCountry[[#This Row],[MDER]]</f>
        <v>32.916708948580002</v>
      </c>
      <c r="W386" s="6">
        <f ca="1">PopAgeSexCountry[[#This Row],[2030]]*PopAgeSexCountry[[#This Row],[MDER]]</f>
        <v>31.1191561858572</v>
      </c>
      <c r="X386" s="6">
        <f ca="1">PopAgeSexCountry[[#This Row],[2035]]*PopAgeSexCountry[[#This Row],[MDER]]</f>
        <v>29.928339957226598</v>
      </c>
      <c r="Y386" s="6">
        <f ca="1">PopAgeSexCountry[[#This Row],[2040]]*PopAgeSexCountry[[#This Row],[MDER]]</f>
        <v>30.166037626481902</v>
      </c>
      <c r="Z386" s="6">
        <f ca="1">PopAgeSexCountry[[#This Row],[2045]]*PopAgeSexCountry[[#This Row],[MDER]]</f>
        <v>31.1540657018794</v>
      </c>
      <c r="AA386" s="6">
        <f ca="1">PopAgeSexCountry[[#This Row],[2050]]*PopAgeSexCountry[[#This Row],[MDER]]</f>
        <v>31.6541918524421</v>
      </c>
    </row>
    <row r="387" spans="1:27" x14ac:dyDescent="0.2">
      <c r="A387" s="6" t="s">
        <v>67</v>
      </c>
      <c r="B387" s="6" t="s">
        <v>68</v>
      </c>
      <c r="C387" s="6" t="s">
        <v>121</v>
      </c>
      <c r="D387" s="6" t="str">
        <f>VLOOKUP(PopAgeSexCountry[[#This Row],[REGION]],MapRegion[],2,FALSE)</f>
        <v>CYP</v>
      </c>
      <c r="E387" s="6" t="s">
        <v>72</v>
      </c>
      <c r="F387" s="6" t="str">
        <f>VLOOKUP(PopAgeSexCountry[[#This Row],[VARIABLE]],MapSexAge[],2,FALSE)</f>
        <v>Female</v>
      </c>
      <c r="G387" s="6" t="str">
        <f>VLOOKUP(PopAgeSexCountry[[#This Row],[VARIABLE]],MapSexAge[],3,FALSE)</f>
        <v>10-14</v>
      </c>
      <c r="H387" s="6">
        <f ca="1">SUMIFS(INDIRECT(_xlfn.CONCAT("SSPMDER[",PopAgeSexCountry[[#This Row],[Sex]],"]")),SSPMDER[age],PopAgeSexCountry[[#This Row],[Age]])</f>
        <v>1920</v>
      </c>
      <c r="I387" s="6" t="s">
        <v>71</v>
      </c>
      <c r="J387" s="6">
        <v>3.4029999999999998E-2</v>
      </c>
      <c r="K387" s="6">
        <v>3.1252092680089098E-2</v>
      </c>
      <c r="L387" s="6">
        <v>3.3378489540652999E-2</v>
      </c>
      <c r="M387" s="6">
        <v>3.5436541188524198E-2</v>
      </c>
      <c r="N387" s="6">
        <v>3.6487789652440601E-2</v>
      </c>
      <c r="O387" s="6">
        <v>3.5438993383808501E-2</v>
      </c>
      <c r="P387" s="6">
        <v>3.3583230130907901E-2</v>
      </c>
      <c r="Q387" s="6">
        <v>3.2356753847367699E-2</v>
      </c>
      <c r="R387" s="6">
        <v>3.2570905399978901E-2</v>
      </c>
      <c r="S387" s="6">
        <f ca="1">PopAgeSexCountry[[#This Row],[2010]]*PopAgeSexCountry[[#This Row],[MDER]]</f>
        <v>65.337599999999995</v>
      </c>
      <c r="T387" s="6">
        <f ca="1">PopAgeSexCountry[[#This Row],[2015]]*PopAgeSexCountry[[#This Row],[MDER]]</f>
        <v>60.004017945771068</v>
      </c>
      <c r="U387" s="6">
        <f ca="1">PopAgeSexCountry[[#This Row],[2020]]*PopAgeSexCountry[[#This Row],[MDER]]</f>
        <v>64.086699918053753</v>
      </c>
      <c r="V387" s="6">
        <f ca="1">PopAgeSexCountry[[#This Row],[2025]]*PopAgeSexCountry[[#This Row],[MDER]]</f>
        <v>68.038159081966455</v>
      </c>
      <c r="W387" s="6">
        <f ca="1">PopAgeSexCountry[[#This Row],[2030]]*PopAgeSexCountry[[#This Row],[MDER]]</f>
        <v>70.056556132685955</v>
      </c>
      <c r="X387" s="6">
        <f ca="1">PopAgeSexCountry[[#This Row],[2035]]*PopAgeSexCountry[[#This Row],[MDER]]</f>
        <v>68.04286729691232</v>
      </c>
      <c r="Y387" s="6">
        <f ca="1">PopAgeSexCountry[[#This Row],[2040]]*PopAgeSexCountry[[#This Row],[MDER]]</f>
        <v>64.479801851343169</v>
      </c>
      <c r="Z387" s="6">
        <f ca="1">PopAgeSexCountry[[#This Row],[2045]]*PopAgeSexCountry[[#This Row],[MDER]]</f>
        <v>62.124967386945983</v>
      </c>
      <c r="AA387" s="6">
        <f ca="1">PopAgeSexCountry[[#This Row],[2050]]*PopAgeSexCountry[[#This Row],[MDER]]</f>
        <v>62.536138367959488</v>
      </c>
    </row>
    <row r="388" spans="1:27" x14ac:dyDescent="0.2">
      <c r="A388" s="5" t="s">
        <v>67</v>
      </c>
      <c r="B388" s="5" t="s">
        <v>68</v>
      </c>
      <c r="C388" s="5" t="s">
        <v>121</v>
      </c>
      <c r="D388" s="5" t="str">
        <f>VLOOKUP(PopAgeSexCountry[[#This Row],[REGION]],MapRegion[],2,FALSE)</f>
        <v>CYP</v>
      </c>
      <c r="E388" s="5" t="s">
        <v>73</v>
      </c>
      <c r="F388" s="5" t="str">
        <f>VLOOKUP(PopAgeSexCountry[[#This Row],[VARIABLE]],MapSexAge[],2,FALSE)</f>
        <v>Female</v>
      </c>
      <c r="G388" s="5" t="str">
        <f>VLOOKUP(PopAgeSexCountry[[#This Row],[VARIABLE]],MapSexAge[],3,FALSE)</f>
        <v>100p</v>
      </c>
      <c r="H388" s="5">
        <f ca="1">SUMIFS(INDIRECT(_xlfn.CONCAT("SSPMDER[",PopAgeSexCountry[[#This Row],[Sex]],"]")),SSPMDER[age],PopAgeSexCountry[[#This Row],[Age]])</f>
        <v>1800</v>
      </c>
      <c r="I388" s="5" t="s">
        <v>71</v>
      </c>
      <c r="J388" s="5">
        <v>2.5999999999999998E-5</v>
      </c>
      <c r="K388" s="5">
        <v>5.9262824783355799E-5</v>
      </c>
      <c r="L388" s="5">
        <v>9.3648930681086703E-5</v>
      </c>
      <c r="M388" s="5">
        <v>1.4469165911351801E-4</v>
      </c>
      <c r="N388" s="5">
        <v>2.4955589357284998E-4</v>
      </c>
      <c r="O388" s="5">
        <v>3.6760662109167698E-4</v>
      </c>
      <c r="P388" s="5">
        <v>5.7305079810794797E-4</v>
      </c>
      <c r="Q388" s="5">
        <v>9.4657562222690602E-4</v>
      </c>
      <c r="R388" s="5">
        <v>1.54264017628215E-3</v>
      </c>
      <c r="S388" s="6">
        <f ca="1">PopAgeSexCountry[[#This Row],[2010]]*PopAgeSexCountry[[#This Row],[MDER]]</f>
        <v>4.6799999999999994E-2</v>
      </c>
      <c r="T388" s="6">
        <f ca="1">PopAgeSexCountry[[#This Row],[2015]]*PopAgeSexCountry[[#This Row],[MDER]]</f>
        <v>0.10667308461004044</v>
      </c>
      <c r="U388" s="6">
        <f ca="1">PopAgeSexCountry[[#This Row],[2020]]*PopAgeSexCountry[[#This Row],[MDER]]</f>
        <v>0.16856807522595607</v>
      </c>
      <c r="V388" s="6">
        <f ca="1">PopAgeSexCountry[[#This Row],[2025]]*PopAgeSexCountry[[#This Row],[MDER]]</f>
        <v>0.26044498640433245</v>
      </c>
      <c r="W388" s="6">
        <f ca="1">PopAgeSexCountry[[#This Row],[2030]]*PopAgeSexCountry[[#This Row],[MDER]]</f>
        <v>0.44920060843112997</v>
      </c>
      <c r="X388" s="6">
        <f ca="1">PopAgeSexCountry[[#This Row],[2035]]*PopAgeSexCountry[[#This Row],[MDER]]</f>
        <v>0.66169191796501858</v>
      </c>
      <c r="Y388" s="6">
        <f ca="1">PopAgeSexCountry[[#This Row],[2040]]*PopAgeSexCountry[[#This Row],[MDER]]</f>
        <v>1.0314914365943064</v>
      </c>
      <c r="Z388" s="6">
        <f ca="1">PopAgeSexCountry[[#This Row],[2045]]*PopAgeSexCountry[[#This Row],[MDER]]</f>
        <v>1.7038361200084309</v>
      </c>
      <c r="AA388" s="6">
        <f ca="1">PopAgeSexCountry[[#This Row],[2050]]*PopAgeSexCountry[[#This Row],[MDER]]</f>
        <v>2.7767523173078699</v>
      </c>
    </row>
    <row r="389" spans="1:27" x14ac:dyDescent="0.2">
      <c r="A389" s="6" t="s">
        <v>67</v>
      </c>
      <c r="B389" s="6" t="s">
        <v>68</v>
      </c>
      <c r="C389" s="6" t="s">
        <v>121</v>
      </c>
      <c r="D389" s="6" t="str">
        <f>VLOOKUP(PopAgeSexCountry[[#This Row],[REGION]],MapRegion[],2,FALSE)</f>
        <v>CYP</v>
      </c>
      <c r="E389" s="6" t="s">
        <v>74</v>
      </c>
      <c r="F389" s="6" t="str">
        <f>VLOOKUP(PopAgeSexCountry[[#This Row],[VARIABLE]],MapSexAge[],2,FALSE)</f>
        <v>Female</v>
      </c>
      <c r="G389" s="6" t="str">
        <f>VLOOKUP(PopAgeSexCountry[[#This Row],[VARIABLE]],MapSexAge[],3,FALSE)</f>
        <v>15-19</v>
      </c>
      <c r="H389" s="6">
        <f ca="1">SUMIFS(INDIRECT(_xlfn.CONCAT("SSPMDER[",PopAgeSexCountry[[#This Row],[Sex]],"]")),SSPMDER[age],PopAgeSexCountry[[#This Row],[Age]])</f>
        <v>2040</v>
      </c>
      <c r="I389" s="6" t="s">
        <v>71</v>
      </c>
      <c r="J389" s="6">
        <v>4.0113999999999997E-2</v>
      </c>
      <c r="K389" s="6">
        <v>3.46313095591579E-2</v>
      </c>
      <c r="L389" s="6">
        <v>3.1793359780228701E-2</v>
      </c>
      <c r="M389" s="6">
        <v>3.3941796220316303E-2</v>
      </c>
      <c r="N389" s="6">
        <v>3.6001183177531697E-2</v>
      </c>
      <c r="O389" s="6">
        <v>3.7053317912184303E-2</v>
      </c>
      <c r="P389" s="6">
        <v>3.5997150036532498E-2</v>
      </c>
      <c r="Q389" s="6">
        <v>3.4131865998554903E-2</v>
      </c>
      <c r="R389" s="6">
        <v>3.2899750053150503E-2</v>
      </c>
      <c r="S389" s="6">
        <f ca="1">PopAgeSexCountry[[#This Row],[2010]]*PopAgeSexCountry[[#This Row],[MDER]]</f>
        <v>81.832559999999987</v>
      </c>
      <c r="T389" s="6">
        <f ca="1">PopAgeSexCountry[[#This Row],[2015]]*PopAgeSexCountry[[#This Row],[MDER]]</f>
        <v>70.647871500682115</v>
      </c>
      <c r="U389" s="6">
        <f ca="1">PopAgeSexCountry[[#This Row],[2020]]*PopAgeSexCountry[[#This Row],[MDER]]</f>
        <v>64.858453951666547</v>
      </c>
      <c r="V389" s="6">
        <f ca="1">PopAgeSexCountry[[#This Row],[2025]]*PopAgeSexCountry[[#This Row],[MDER]]</f>
        <v>69.241264289445255</v>
      </c>
      <c r="W389" s="6">
        <f ca="1">PopAgeSexCountry[[#This Row],[2030]]*PopAgeSexCountry[[#This Row],[MDER]]</f>
        <v>73.442413682164656</v>
      </c>
      <c r="X389" s="6">
        <f ca="1">PopAgeSexCountry[[#This Row],[2035]]*PopAgeSexCountry[[#This Row],[MDER]]</f>
        <v>75.58876854085598</v>
      </c>
      <c r="Y389" s="6">
        <f ca="1">PopAgeSexCountry[[#This Row],[2040]]*PopAgeSexCountry[[#This Row],[MDER]]</f>
        <v>73.434186074526295</v>
      </c>
      <c r="Z389" s="6">
        <f ca="1">PopAgeSexCountry[[#This Row],[2045]]*PopAgeSexCountry[[#This Row],[MDER]]</f>
        <v>69.629006637052001</v>
      </c>
      <c r="AA389" s="6">
        <f ca="1">PopAgeSexCountry[[#This Row],[2050]]*PopAgeSexCountry[[#This Row],[MDER]]</f>
        <v>67.115490108427025</v>
      </c>
    </row>
    <row r="390" spans="1:27" x14ac:dyDescent="0.2">
      <c r="A390" s="5" t="s">
        <v>67</v>
      </c>
      <c r="B390" s="5" t="s">
        <v>68</v>
      </c>
      <c r="C390" s="5" t="s">
        <v>121</v>
      </c>
      <c r="D390" s="5" t="str">
        <f>VLOOKUP(PopAgeSexCountry[[#This Row],[REGION]],MapRegion[],2,FALSE)</f>
        <v>CYP</v>
      </c>
      <c r="E390" s="5" t="s">
        <v>75</v>
      </c>
      <c r="F390" s="5" t="str">
        <f>VLOOKUP(PopAgeSexCountry[[#This Row],[VARIABLE]],MapSexAge[],2,FALSE)</f>
        <v>Female</v>
      </c>
      <c r="G390" s="5" t="str">
        <f>VLOOKUP(PopAgeSexCountry[[#This Row],[VARIABLE]],MapSexAge[],3,FALSE)</f>
        <v>20-24</v>
      </c>
      <c r="H390" s="5">
        <f ca="1">SUMIFS(INDIRECT(_xlfn.CONCAT("SSPMDER[",PopAgeSexCountry[[#This Row],[Sex]],"]")),SSPMDER[age],PopAgeSexCountry[[#This Row],[Age]])</f>
        <v>2200</v>
      </c>
      <c r="I390" s="5" t="s">
        <v>71</v>
      </c>
      <c r="J390" s="5">
        <v>4.3668999999999999E-2</v>
      </c>
      <c r="K390" s="5">
        <v>4.0622207152673603E-2</v>
      </c>
      <c r="L390" s="5">
        <v>3.5065515164982103E-2</v>
      </c>
      <c r="M390" s="5">
        <v>3.2234189092584201E-2</v>
      </c>
      <c r="N390" s="5">
        <v>3.4400224317143298E-2</v>
      </c>
      <c r="O390" s="5">
        <v>3.6461645272335398E-2</v>
      </c>
      <c r="P390" s="5">
        <v>3.7515460353435101E-2</v>
      </c>
      <c r="Q390" s="5">
        <v>3.6454338202489001E-2</v>
      </c>
      <c r="R390" s="5">
        <v>3.4582255845812898E-2</v>
      </c>
      <c r="S390" s="6">
        <f ca="1">PopAgeSexCountry[[#This Row],[2010]]*PopAgeSexCountry[[#This Row],[MDER]]</f>
        <v>96.071799999999996</v>
      </c>
      <c r="T390" s="6">
        <f ca="1">PopAgeSexCountry[[#This Row],[2015]]*PopAgeSexCountry[[#This Row],[MDER]]</f>
        <v>89.368855735881922</v>
      </c>
      <c r="U390" s="6">
        <f ca="1">PopAgeSexCountry[[#This Row],[2020]]*PopAgeSexCountry[[#This Row],[MDER]]</f>
        <v>77.144133362960631</v>
      </c>
      <c r="V390" s="6">
        <f ca="1">PopAgeSexCountry[[#This Row],[2025]]*PopAgeSexCountry[[#This Row],[MDER]]</f>
        <v>70.915216003685245</v>
      </c>
      <c r="W390" s="6">
        <f ca="1">PopAgeSexCountry[[#This Row],[2030]]*PopAgeSexCountry[[#This Row],[MDER]]</f>
        <v>75.680493497715261</v>
      </c>
      <c r="X390" s="6">
        <f ca="1">PopAgeSexCountry[[#This Row],[2035]]*PopAgeSexCountry[[#This Row],[MDER]]</f>
        <v>80.215619599137881</v>
      </c>
      <c r="Y390" s="6">
        <f ca="1">PopAgeSexCountry[[#This Row],[2040]]*PopAgeSexCountry[[#This Row],[MDER]]</f>
        <v>82.534012777557223</v>
      </c>
      <c r="Z390" s="6">
        <f ca="1">PopAgeSexCountry[[#This Row],[2045]]*PopAgeSexCountry[[#This Row],[MDER]]</f>
        <v>80.199544045475804</v>
      </c>
      <c r="AA390" s="6">
        <f ca="1">PopAgeSexCountry[[#This Row],[2050]]*PopAgeSexCountry[[#This Row],[MDER]]</f>
        <v>76.080962860788375</v>
      </c>
    </row>
    <row r="391" spans="1:27" x14ac:dyDescent="0.2">
      <c r="A391" s="6" t="s">
        <v>67</v>
      </c>
      <c r="B391" s="6" t="s">
        <v>68</v>
      </c>
      <c r="C391" s="6" t="s">
        <v>121</v>
      </c>
      <c r="D391" s="6" t="str">
        <f>VLOOKUP(PopAgeSexCountry[[#This Row],[REGION]],MapRegion[],2,FALSE)</f>
        <v>CYP</v>
      </c>
      <c r="E391" s="6" t="s">
        <v>76</v>
      </c>
      <c r="F391" s="6" t="str">
        <f>VLOOKUP(PopAgeSexCountry[[#This Row],[VARIABLE]],MapSexAge[],2,FALSE)</f>
        <v>Female</v>
      </c>
      <c r="G391" s="6" t="str">
        <f>VLOOKUP(PopAgeSexCountry[[#This Row],[VARIABLE]],MapSexAge[],3,FALSE)</f>
        <v>25-29</v>
      </c>
      <c r="H391" s="6">
        <f ca="1">SUMIFS(INDIRECT(_xlfn.CONCAT("SSPMDER[",PopAgeSexCountry[[#This Row],[Sex]],"]")),SSPMDER[age],PopAgeSexCountry[[#This Row],[Age]])</f>
        <v>2040</v>
      </c>
      <c r="I391" s="6" t="s">
        <v>71</v>
      </c>
      <c r="J391" s="6">
        <v>4.76149999999999E-2</v>
      </c>
      <c r="K391" s="6">
        <v>4.5925633435233898E-2</v>
      </c>
      <c r="L391" s="6">
        <v>4.2544496486684201E-2</v>
      </c>
      <c r="M391" s="6">
        <v>3.69560100917194E-2</v>
      </c>
      <c r="N391" s="6">
        <v>3.4143209971838499E-2</v>
      </c>
      <c r="O391" s="6">
        <v>3.6380593596430998E-2</v>
      </c>
      <c r="P391" s="6">
        <v>3.8450685172856901E-2</v>
      </c>
      <c r="Q391" s="6">
        <v>3.9505937222750802E-2</v>
      </c>
      <c r="R391" s="6">
        <v>3.8418501707001701E-2</v>
      </c>
      <c r="S391" s="6">
        <f ca="1">PopAgeSexCountry[[#This Row],[2010]]*PopAgeSexCountry[[#This Row],[MDER]]</f>
        <v>97.134599999999793</v>
      </c>
      <c r="T391" s="6">
        <f ca="1">PopAgeSexCountry[[#This Row],[2015]]*PopAgeSexCountry[[#This Row],[MDER]]</f>
        <v>93.688292207877154</v>
      </c>
      <c r="U391" s="6">
        <f ca="1">PopAgeSexCountry[[#This Row],[2020]]*PopAgeSexCountry[[#This Row],[MDER]]</f>
        <v>86.790772832835771</v>
      </c>
      <c r="V391" s="6">
        <f ca="1">PopAgeSexCountry[[#This Row],[2025]]*PopAgeSexCountry[[#This Row],[MDER]]</f>
        <v>75.390260587107576</v>
      </c>
      <c r="W391" s="6">
        <f ca="1">PopAgeSexCountry[[#This Row],[2030]]*PopAgeSexCountry[[#This Row],[MDER]]</f>
        <v>69.652148342550532</v>
      </c>
      <c r="X391" s="6">
        <f ca="1">PopAgeSexCountry[[#This Row],[2035]]*PopAgeSexCountry[[#This Row],[MDER]]</f>
        <v>74.216410936719228</v>
      </c>
      <c r="Y391" s="6">
        <f ca="1">PopAgeSexCountry[[#This Row],[2040]]*PopAgeSexCountry[[#This Row],[MDER]]</f>
        <v>78.439397752628082</v>
      </c>
      <c r="Z391" s="6">
        <f ca="1">PopAgeSexCountry[[#This Row],[2045]]*PopAgeSexCountry[[#This Row],[MDER]]</f>
        <v>80.592111934411633</v>
      </c>
      <c r="AA391" s="6">
        <f ca="1">PopAgeSexCountry[[#This Row],[2050]]*PopAgeSexCountry[[#This Row],[MDER]]</f>
        <v>78.373743482283473</v>
      </c>
    </row>
    <row r="392" spans="1:27" x14ac:dyDescent="0.2">
      <c r="A392" s="5" t="s">
        <v>67</v>
      </c>
      <c r="B392" s="5" t="s">
        <v>68</v>
      </c>
      <c r="C392" s="5" t="s">
        <v>121</v>
      </c>
      <c r="D392" s="5" t="str">
        <f>VLOOKUP(PopAgeSexCountry[[#This Row],[REGION]],MapRegion[],2,FALSE)</f>
        <v>CYP</v>
      </c>
      <c r="E392" s="5" t="s">
        <v>77</v>
      </c>
      <c r="F392" s="5" t="str">
        <f>VLOOKUP(PopAgeSexCountry[[#This Row],[VARIABLE]],MapSexAge[],2,FALSE)</f>
        <v>Female</v>
      </c>
      <c r="G392" s="5" t="str">
        <f>VLOOKUP(PopAgeSexCountry[[#This Row],[VARIABLE]],MapSexAge[],3,FALSE)</f>
        <v>30-34</v>
      </c>
      <c r="H392" s="5">
        <f ca="1">SUMIFS(INDIRECT(_xlfn.CONCAT("SSPMDER[",PopAgeSexCountry[[#This Row],[Sex]],"]")),SSPMDER[age],PopAgeSexCountry[[#This Row],[Age]])</f>
        <v>2000</v>
      </c>
      <c r="I392" s="5" t="s">
        <v>71</v>
      </c>
      <c r="J392" s="5">
        <v>4.2103000000000002E-2</v>
      </c>
      <c r="K392" s="5">
        <v>5.2391424198035601E-2</v>
      </c>
      <c r="L392" s="5">
        <v>5.0389789281720297E-2</v>
      </c>
      <c r="M392" s="5">
        <v>4.6935200172042703E-2</v>
      </c>
      <c r="N392" s="5">
        <v>4.1253043492671199E-2</v>
      </c>
      <c r="O392" s="5">
        <v>3.8478655588985201E-2</v>
      </c>
      <c r="P392" s="5">
        <v>4.08709225234394E-2</v>
      </c>
      <c r="Q392" s="5">
        <v>4.2949520665155998E-2</v>
      </c>
      <c r="R392" s="5">
        <v>4.4020435137817601E-2</v>
      </c>
      <c r="S392" s="6">
        <f ca="1">PopAgeSexCountry[[#This Row],[2010]]*PopAgeSexCountry[[#This Row],[MDER]]</f>
        <v>84.206000000000003</v>
      </c>
      <c r="T392" s="6">
        <f ca="1">PopAgeSexCountry[[#This Row],[2015]]*PopAgeSexCountry[[#This Row],[MDER]]</f>
        <v>104.7828483960712</v>
      </c>
      <c r="U392" s="6">
        <f ca="1">PopAgeSexCountry[[#This Row],[2020]]*PopAgeSexCountry[[#This Row],[MDER]]</f>
        <v>100.77957856344059</v>
      </c>
      <c r="V392" s="6">
        <f ca="1">PopAgeSexCountry[[#This Row],[2025]]*PopAgeSexCountry[[#This Row],[MDER]]</f>
        <v>93.870400344085411</v>
      </c>
      <c r="W392" s="6">
        <f ca="1">PopAgeSexCountry[[#This Row],[2030]]*PopAgeSexCountry[[#This Row],[MDER]]</f>
        <v>82.506086985342392</v>
      </c>
      <c r="X392" s="6">
        <f ca="1">PopAgeSexCountry[[#This Row],[2035]]*PopAgeSexCountry[[#This Row],[MDER]]</f>
        <v>76.957311177970396</v>
      </c>
      <c r="Y392" s="6">
        <f ca="1">PopAgeSexCountry[[#This Row],[2040]]*PopAgeSexCountry[[#This Row],[MDER]]</f>
        <v>81.741845046878794</v>
      </c>
      <c r="Z392" s="6">
        <f ca="1">PopAgeSexCountry[[#This Row],[2045]]*PopAgeSexCountry[[#This Row],[MDER]]</f>
        <v>85.899041330312002</v>
      </c>
      <c r="AA392" s="6">
        <f ca="1">PopAgeSexCountry[[#This Row],[2050]]*PopAgeSexCountry[[#This Row],[MDER]]</f>
        <v>88.0408702756352</v>
      </c>
    </row>
    <row r="393" spans="1:27" x14ac:dyDescent="0.2">
      <c r="A393" s="6" t="s">
        <v>67</v>
      </c>
      <c r="B393" s="6" t="s">
        <v>68</v>
      </c>
      <c r="C393" s="6" t="s">
        <v>121</v>
      </c>
      <c r="D393" s="6" t="str">
        <f>VLOOKUP(PopAgeSexCountry[[#This Row],[REGION]],MapRegion[],2,FALSE)</f>
        <v>CYP</v>
      </c>
      <c r="E393" s="6" t="s">
        <v>78</v>
      </c>
      <c r="F393" s="6" t="str">
        <f>VLOOKUP(PopAgeSexCountry[[#This Row],[VARIABLE]],MapSexAge[],2,FALSE)</f>
        <v>Female</v>
      </c>
      <c r="G393" s="6" t="str">
        <f>VLOOKUP(PopAgeSexCountry[[#This Row],[VARIABLE]],MapSexAge[],3,FALSE)</f>
        <v>35-39</v>
      </c>
      <c r="H393" s="6">
        <f ca="1">SUMIFS(INDIRECT(_xlfn.CONCAT("SSPMDER[",PopAgeSexCountry[[#This Row],[Sex]],"]")),SSPMDER[age],PopAgeSexCountry[[#This Row],[Age]])</f>
        <v>2000</v>
      </c>
      <c r="I393" s="6" t="s">
        <v>71</v>
      </c>
      <c r="J393" s="6">
        <v>3.8514E-2</v>
      </c>
      <c r="K393" s="6">
        <v>4.5759453015591603E-2</v>
      </c>
      <c r="L393" s="6">
        <v>5.5977195764192897E-2</v>
      </c>
      <c r="M393" s="6">
        <v>5.4195374753919598E-2</v>
      </c>
      <c r="N393" s="6">
        <v>5.0685309700154703E-2</v>
      </c>
      <c r="O393" s="6">
        <v>4.4929828460512501E-2</v>
      </c>
      <c r="P393" s="6">
        <v>4.2194218614428701E-2</v>
      </c>
      <c r="Q393" s="6">
        <v>4.4719006090552099E-2</v>
      </c>
      <c r="R393" s="6">
        <v>4.6805163046853303E-2</v>
      </c>
      <c r="S393" s="6">
        <f ca="1">PopAgeSexCountry[[#This Row],[2010]]*PopAgeSexCountry[[#This Row],[MDER]]</f>
        <v>77.028000000000006</v>
      </c>
      <c r="T393" s="6">
        <f ca="1">PopAgeSexCountry[[#This Row],[2015]]*PopAgeSexCountry[[#This Row],[MDER]]</f>
        <v>91.518906031183207</v>
      </c>
      <c r="U393" s="6">
        <f ca="1">PopAgeSexCountry[[#This Row],[2020]]*PopAgeSexCountry[[#This Row],[MDER]]</f>
        <v>111.9543915283858</v>
      </c>
      <c r="V393" s="6">
        <f ca="1">PopAgeSexCountry[[#This Row],[2025]]*PopAgeSexCountry[[#This Row],[MDER]]</f>
        <v>108.39074950783919</v>
      </c>
      <c r="W393" s="6">
        <f ca="1">PopAgeSexCountry[[#This Row],[2030]]*PopAgeSexCountry[[#This Row],[MDER]]</f>
        <v>101.37061940030941</v>
      </c>
      <c r="X393" s="6">
        <f ca="1">PopAgeSexCountry[[#This Row],[2035]]*PopAgeSexCountry[[#This Row],[MDER]]</f>
        <v>89.859656921025007</v>
      </c>
      <c r="Y393" s="6">
        <f ca="1">PopAgeSexCountry[[#This Row],[2040]]*PopAgeSexCountry[[#This Row],[MDER]]</f>
        <v>84.388437228857399</v>
      </c>
      <c r="Z393" s="6">
        <f ca="1">PopAgeSexCountry[[#This Row],[2045]]*PopAgeSexCountry[[#This Row],[MDER]]</f>
        <v>89.438012181104199</v>
      </c>
      <c r="AA393" s="6">
        <f ca="1">PopAgeSexCountry[[#This Row],[2050]]*PopAgeSexCountry[[#This Row],[MDER]]</f>
        <v>93.610326093706604</v>
      </c>
    </row>
    <row r="394" spans="1:27" x14ac:dyDescent="0.2">
      <c r="A394" s="5" t="s">
        <v>67</v>
      </c>
      <c r="B394" s="5" t="s">
        <v>68</v>
      </c>
      <c r="C394" s="5" t="s">
        <v>121</v>
      </c>
      <c r="D394" s="5" t="str">
        <f>VLOOKUP(PopAgeSexCountry[[#This Row],[REGION]],MapRegion[],2,FALSE)</f>
        <v>CYP</v>
      </c>
      <c r="E394" s="5" t="s">
        <v>79</v>
      </c>
      <c r="F394" s="5" t="str">
        <f>VLOOKUP(PopAgeSexCountry[[#This Row],[VARIABLE]],MapSexAge[],2,FALSE)</f>
        <v>Female</v>
      </c>
      <c r="G394" s="5" t="str">
        <f>VLOOKUP(PopAgeSexCountry[[#This Row],[VARIABLE]],MapSexAge[],3,FALSE)</f>
        <v>40-44</v>
      </c>
      <c r="H394" s="5">
        <f ca="1">SUMIFS(INDIRECT(_xlfn.CONCAT("SSPMDER[",PopAgeSexCountry[[#This Row],[Sex]],"]")),SSPMDER[age],PopAgeSexCountry[[#This Row],[Age]])</f>
        <v>2000</v>
      </c>
      <c r="I394" s="5" t="s">
        <v>71</v>
      </c>
      <c r="J394" s="5">
        <v>3.6533999999999997E-2</v>
      </c>
      <c r="K394" s="5">
        <v>4.0786461880724399E-2</v>
      </c>
      <c r="L394" s="5">
        <v>4.7902442112433198E-2</v>
      </c>
      <c r="M394" s="5">
        <v>5.8316262473610402E-2</v>
      </c>
      <c r="N394" s="5">
        <v>5.6687600190872503E-2</v>
      </c>
      <c r="O394" s="5">
        <v>5.3150921282057798E-2</v>
      </c>
      <c r="P394" s="5">
        <v>4.7356068504774598E-2</v>
      </c>
      <c r="Q394" s="5">
        <v>4.4652284796313502E-2</v>
      </c>
      <c r="R394" s="5">
        <v>4.7267033800242803E-2</v>
      </c>
      <c r="S394" s="6">
        <f ca="1">PopAgeSexCountry[[#This Row],[2010]]*PopAgeSexCountry[[#This Row],[MDER]]</f>
        <v>73.067999999999998</v>
      </c>
      <c r="T394" s="6">
        <f ca="1">PopAgeSexCountry[[#This Row],[2015]]*PopAgeSexCountry[[#This Row],[MDER]]</f>
        <v>81.572923761448791</v>
      </c>
      <c r="U394" s="6">
        <f ca="1">PopAgeSexCountry[[#This Row],[2020]]*PopAgeSexCountry[[#This Row],[MDER]]</f>
        <v>95.804884224866399</v>
      </c>
      <c r="V394" s="6">
        <f ca="1">PopAgeSexCountry[[#This Row],[2025]]*PopAgeSexCountry[[#This Row],[MDER]]</f>
        <v>116.6325249472208</v>
      </c>
      <c r="W394" s="6">
        <f ca="1">PopAgeSexCountry[[#This Row],[2030]]*PopAgeSexCountry[[#This Row],[MDER]]</f>
        <v>113.375200381745</v>
      </c>
      <c r="X394" s="6">
        <f ca="1">PopAgeSexCountry[[#This Row],[2035]]*PopAgeSexCountry[[#This Row],[MDER]]</f>
        <v>106.30184256411559</v>
      </c>
      <c r="Y394" s="6">
        <f ca="1">PopAgeSexCountry[[#This Row],[2040]]*PopAgeSexCountry[[#This Row],[MDER]]</f>
        <v>94.712137009549195</v>
      </c>
      <c r="Z394" s="6">
        <f ca="1">PopAgeSexCountry[[#This Row],[2045]]*PopAgeSexCountry[[#This Row],[MDER]]</f>
        <v>89.304569592627004</v>
      </c>
      <c r="AA394" s="6">
        <f ca="1">PopAgeSexCountry[[#This Row],[2050]]*PopAgeSexCountry[[#This Row],[MDER]]</f>
        <v>94.534067600485599</v>
      </c>
    </row>
    <row r="395" spans="1:27" x14ac:dyDescent="0.2">
      <c r="A395" s="6" t="s">
        <v>67</v>
      </c>
      <c r="B395" s="6" t="s">
        <v>68</v>
      </c>
      <c r="C395" s="6" t="s">
        <v>121</v>
      </c>
      <c r="D395" s="6" t="str">
        <f>VLOOKUP(PopAgeSexCountry[[#This Row],[REGION]],MapRegion[],2,FALSE)</f>
        <v>CYP</v>
      </c>
      <c r="E395" s="6" t="s">
        <v>80</v>
      </c>
      <c r="F395" s="6" t="str">
        <f>VLOOKUP(PopAgeSexCountry[[#This Row],[VARIABLE]],MapSexAge[],2,FALSE)</f>
        <v>Female</v>
      </c>
      <c r="G395" s="6" t="str">
        <f>VLOOKUP(PopAgeSexCountry[[#This Row],[VARIABLE]],MapSexAge[],3,FALSE)</f>
        <v>45-49</v>
      </c>
      <c r="H395" s="6">
        <f ca="1">SUMIFS(INDIRECT(_xlfn.CONCAT("SSPMDER[",PopAgeSexCountry[[#This Row],[Sex]],"]")),SSPMDER[age],PopAgeSexCountry[[#This Row],[Age]])</f>
        <v>2000</v>
      </c>
      <c r="I395" s="6" t="s">
        <v>71</v>
      </c>
      <c r="J395" s="6">
        <v>3.51870000000001E-2</v>
      </c>
      <c r="K395" s="6">
        <v>3.7831413647210599E-2</v>
      </c>
      <c r="L395" s="6">
        <v>4.20123207996832E-2</v>
      </c>
      <c r="M395" s="6">
        <v>4.9162916075795801E-2</v>
      </c>
      <c r="N395" s="6">
        <v>5.9693858740353101E-2</v>
      </c>
      <c r="O395" s="6">
        <v>5.8170173830404702E-2</v>
      </c>
      <c r="P395" s="6">
        <v>5.4631296252179003E-2</v>
      </c>
      <c r="Q395" s="6">
        <v>4.8825949186947999E-2</v>
      </c>
      <c r="R395" s="6">
        <v>4.6148801152490697E-2</v>
      </c>
      <c r="S395" s="6">
        <f ca="1">PopAgeSexCountry[[#This Row],[2010]]*PopAgeSexCountry[[#This Row],[MDER]]</f>
        <v>70.374000000000194</v>
      </c>
      <c r="T395" s="6">
        <f ca="1">PopAgeSexCountry[[#This Row],[2015]]*PopAgeSexCountry[[#This Row],[MDER]]</f>
        <v>75.662827294421191</v>
      </c>
      <c r="U395" s="6">
        <f ca="1">PopAgeSexCountry[[#This Row],[2020]]*PopAgeSexCountry[[#This Row],[MDER]]</f>
        <v>84.024641599366404</v>
      </c>
      <c r="V395" s="6">
        <f ca="1">PopAgeSexCountry[[#This Row],[2025]]*PopAgeSexCountry[[#This Row],[MDER]]</f>
        <v>98.325832151591598</v>
      </c>
      <c r="W395" s="6">
        <f ca="1">PopAgeSexCountry[[#This Row],[2030]]*PopAgeSexCountry[[#This Row],[MDER]]</f>
        <v>119.3877174807062</v>
      </c>
      <c r="X395" s="6">
        <f ca="1">PopAgeSexCountry[[#This Row],[2035]]*PopAgeSexCountry[[#This Row],[MDER]]</f>
        <v>116.3403476608094</v>
      </c>
      <c r="Y395" s="6">
        <f ca="1">PopAgeSexCountry[[#This Row],[2040]]*PopAgeSexCountry[[#This Row],[MDER]]</f>
        <v>109.26259250435801</v>
      </c>
      <c r="Z395" s="6">
        <f ca="1">PopAgeSexCountry[[#This Row],[2045]]*PopAgeSexCountry[[#This Row],[MDER]]</f>
        <v>97.651898373896003</v>
      </c>
      <c r="AA395" s="6">
        <f ca="1">PopAgeSexCountry[[#This Row],[2050]]*PopAgeSexCountry[[#This Row],[MDER]]</f>
        <v>92.297602304981396</v>
      </c>
    </row>
    <row r="396" spans="1:27" x14ac:dyDescent="0.2">
      <c r="A396" s="5" t="s">
        <v>67</v>
      </c>
      <c r="B396" s="5" t="s">
        <v>68</v>
      </c>
      <c r="C396" s="5" t="s">
        <v>121</v>
      </c>
      <c r="D396" s="5" t="str">
        <f>VLOOKUP(PopAgeSexCountry[[#This Row],[REGION]],MapRegion[],2,FALSE)</f>
        <v>CYP</v>
      </c>
      <c r="E396" s="5" t="s">
        <v>81</v>
      </c>
      <c r="F396" s="5" t="str">
        <f>VLOOKUP(PopAgeSexCountry[[#This Row],[VARIABLE]],MapSexAge[],2,FALSE)</f>
        <v>Female</v>
      </c>
      <c r="G396" s="5" t="str">
        <f>VLOOKUP(PopAgeSexCountry[[#This Row],[VARIABLE]],MapSexAge[],3,FALSE)</f>
        <v>5-9</v>
      </c>
      <c r="H396" s="5">
        <f ca="1">SUMIFS(INDIRECT(_xlfn.CONCAT("SSPMDER[",PopAgeSexCountry[[#This Row],[Sex]],"]")),SSPMDER[age],PopAgeSexCountry[[#This Row],[Age]])</f>
        <v>1520</v>
      </c>
      <c r="I396" s="5" t="s">
        <v>71</v>
      </c>
      <c r="J396" s="5">
        <v>3.0202E-2</v>
      </c>
      <c r="K396" s="5">
        <v>3.2391689014289599E-2</v>
      </c>
      <c r="L396" s="5">
        <v>3.4450196470757699E-2</v>
      </c>
      <c r="M396" s="5">
        <v>3.5503647329816999E-2</v>
      </c>
      <c r="N396" s="5">
        <v>3.4471850001722003E-2</v>
      </c>
      <c r="O396" s="5">
        <v>3.2636246043952398E-2</v>
      </c>
      <c r="P396" s="5">
        <v>3.1421352375969901E-2</v>
      </c>
      <c r="Q396" s="5">
        <v>3.1643043936984798E-2</v>
      </c>
      <c r="R396" s="5">
        <v>3.2607789940832903E-2</v>
      </c>
      <c r="S396" s="6">
        <f ca="1">PopAgeSexCountry[[#This Row],[2010]]*PopAgeSexCountry[[#This Row],[MDER]]</f>
        <v>45.907040000000002</v>
      </c>
      <c r="T396" s="6">
        <f ca="1">PopAgeSexCountry[[#This Row],[2015]]*PopAgeSexCountry[[#This Row],[MDER]]</f>
        <v>49.235367301720188</v>
      </c>
      <c r="U396" s="6">
        <f ca="1">PopAgeSexCountry[[#This Row],[2020]]*PopAgeSexCountry[[#This Row],[MDER]]</f>
        <v>52.364298635551705</v>
      </c>
      <c r="V396" s="6">
        <f ca="1">PopAgeSexCountry[[#This Row],[2025]]*PopAgeSexCountry[[#This Row],[MDER]]</f>
        <v>53.96554394132184</v>
      </c>
      <c r="W396" s="6">
        <f ca="1">PopAgeSexCountry[[#This Row],[2030]]*PopAgeSexCountry[[#This Row],[MDER]]</f>
        <v>52.397212002617444</v>
      </c>
      <c r="X396" s="6">
        <f ca="1">PopAgeSexCountry[[#This Row],[2035]]*PopAgeSexCountry[[#This Row],[MDER]]</f>
        <v>49.607093986807648</v>
      </c>
      <c r="Y396" s="6">
        <f ca="1">PopAgeSexCountry[[#This Row],[2040]]*PopAgeSexCountry[[#This Row],[MDER]]</f>
        <v>47.760455611474249</v>
      </c>
      <c r="Z396" s="6">
        <f ca="1">PopAgeSexCountry[[#This Row],[2045]]*PopAgeSexCountry[[#This Row],[MDER]]</f>
        <v>48.097426784216893</v>
      </c>
      <c r="AA396" s="6">
        <f ca="1">PopAgeSexCountry[[#This Row],[2050]]*PopAgeSexCountry[[#This Row],[MDER]]</f>
        <v>49.56384071006601</v>
      </c>
    </row>
    <row r="397" spans="1:27" x14ac:dyDescent="0.2">
      <c r="A397" s="6" t="s">
        <v>67</v>
      </c>
      <c r="B397" s="6" t="s">
        <v>68</v>
      </c>
      <c r="C397" s="6" t="s">
        <v>121</v>
      </c>
      <c r="D397" s="6" t="str">
        <f>VLOOKUP(PopAgeSexCountry[[#This Row],[REGION]],MapRegion[],2,FALSE)</f>
        <v>CYP</v>
      </c>
      <c r="E397" s="6" t="s">
        <v>82</v>
      </c>
      <c r="F397" s="6" t="str">
        <f>VLOOKUP(PopAgeSexCountry[[#This Row],[VARIABLE]],MapSexAge[],2,FALSE)</f>
        <v>Female</v>
      </c>
      <c r="G397" s="6" t="str">
        <f>VLOOKUP(PopAgeSexCountry[[#This Row],[VARIABLE]],MapSexAge[],3,FALSE)</f>
        <v>50-54</v>
      </c>
      <c r="H397" s="6">
        <f ca="1">SUMIFS(INDIRECT(_xlfn.CONCAT("SSPMDER[",PopAgeSexCountry[[#This Row],[Sex]],"]")),SSPMDER[age],PopAgeSexCountry[[#This Row],[Age]])</f>
        <v>1840</v>
      </c>
      <c r="I397" s="6" t="s">
        <v>71</v>
      </c>
      <c r="J397" s="6">
        <v>3.4580999999999897E-2</v>
      </c>
      <c r="K397" s="6">
        <v>3.5920835194810402E-2</v>
      </c>
      <c r="L397" s="6">
        <v>3.8511073450238603E-2</v>
      </c>
      <c r="M397" s="6">
        <v>4.2743179604712501E-2</v>
      </c>
      <c r="N397" s="6">
        <v>4.99167064966562E-2</v>
      </c>
      <c r="O397" s="6">
        <v>6.05219723470194E-2</v>
      </c>
      <c r="P397" s="6">
        <v>5.9082141972132102E-2</v>
      </c>
      <c r="Q397" s="6">
        <v>5.5556914950970697E-2</v>
      </c>
      <c r="R397" s="6">
        <v>4.97590093002796E-2</v>
      </c>
      <c r="S397" s="6">
        <f ca="1">PopAgeSexCountry[[#This Row],[2010]]*PopAgeSexCountry[[#This Row],[MDER]]</f>
        <v>63.629039999999812</v>
      </c>
      <c r="T397" s="6">
        <f ca="1">PopAgeSexCountry[[#This Row],[2015]]*PopAgeSexCountry[[#This Row],[MDER]]</f>
        <v>66.094336758451135</v>
      </c>
      <c r="U397" s="6">
        <f ca="1">PopAgeSexCountry[[#This Row],[2020]]*PopAgeSexCountry[[#This Row],[MDER]]</f>
        <v>70.860375148439033</v>
      </c>
      <c r="V397" s="6">
        <f ca="1">PopAgeSexCountry[[#This Row],[2025]]*PopAgeSexCountry[[#This Row],[MDER]]</f>
        <v>78.647450472670997</v>
      </c>
      <c r="W397" s="6">
        <f ca="1">PopAgeSexCountry[[#This Row],[2030]]*PopAgeSexCountry[[#This Row],[MDER]]</f>
        <v>91.846739953847404</v>
      </c>
      <c r="X397" s="6">
        <f ca="1">PopAgeSexCountry[[#This Row],[2035]]*PopAgeSexCountry[[#This Row],[MDER]]</f>
        <v>111.3604291185157</v>
      </c>
      <c r="Y397" s="6">
        <f ca="1">PopAgeSexCountry[[#This Row],[2040]]*PopAgeSexCountry[[#This Row],[MDER]]</f>
        <v>108.71114122872306</v>
      </c>
      <c r="Z397" s="6">
        <f ca="1">PopAgeSexCountry[[#This Row],[2045]]*PopAgeSexCountry[[#This Row],[MDER]]</f>
        <v>102.22472350978609</v>
      </c>
      <c r="AA397" s="6">
        <f ca="1">PopAgeSexCountry[[#This Row],[2050]]*PopAgeSexCountry[[#This Row],[MDER]]</f>
        <v>91.556577112514461</v>
      </c>
    </row>
    <row r="398" spans="1:27" x14ac:dyDescent="0.2">
      <c r="A398" s="5" t="s">
        <v>67</v>
      </c>
      <c r="B398" s="5" t="s">
        <v>68</v>
      </c>
      <c r="C398" s="5" t="s">
        <v>121</v>
      </c>
      <c r="D398" s="5" t="str">
        <f>VLOOKUP(PopAgeSexCountry[[#This Row],[REGION]],MapRegion[],2,FALSE)</f>
        <v>CYP</v>
      </c>
      <c r="E398" s="5" t="s">
        <v>83</v>
      </c>
      <c r="F398" s="5" t="str">
        <f>VLOOKUP(PopAgeSexCountry[[#This Row],[VARIABLE]],MapSexAge[],2,FALSE)</f>
        <v>Female</v>
      </c>
      <c r="G398" s="5" t="str">
        <f>VLOOKUP(PopAgeSexCountry[[#This Row],[VARIABLE]],MapSexAge[],3,FALSE)</f>
        <v>55-59</v>
      </c>
      <c r="H398" s="5">
        <f ca="1">SUMIFS(INDIRECT(_xlfn.CONCAT("SSPMDER[",PopAgeSexCountry[[#This Row],[Sex]],"]")),SSPMDER[age],PopAgeSexCountry[[#This Row],[Age]])</f>
        <v>1800</v>
      </c>
      <c r="I398" s="5" t="s">
        <v>71</v>
      </c>
      <c r="J398" s="5">
        <v>3.0338E-2</v>
      </c>
      <c r="K398" s="5">
        <v>3.48413976524026E-2</v>
      </c>
      <c r="L398" s="5">
        <v>3.6208532121069399E-2</v>
      </c>
      <c r="M398" s="5">
        <v>3.8859174006762198E-2</v>
      </c>
      <c r="N398" s="5">
        <v>4.3134171878385301E-2</v>
      </c>
      <c r="O398" s="5">
        <v>5.0323604457859897E-2</v>
      </c>
      <c r="P398" s="5">
        <v>6.0977943701163502E-2</v>
      </c>
      <c r="Q398" s="5">
        <v>5.9616820962295099E-2</v>
      </c>
      <c r="R398" s="5">
        <v>5.6120032421909001E-2</v>
      </c>
      <c r="S398" s="6">
        <f ca="1">PopAgeSexCountry[[#This Row],[2010]]*PopAgeSexCountry[[#This Row],[MDER]]</f>
        <v>54.608400000000003</v>
      </c>
      <c r="T398" s="6">
        <f ca="1">PopAgeSexCountry[[#This Row],[2015]]*PopAgeSexCountry[[#This Row],[MDER]]</f>
        <v>62.714515774324681</v>
      </c>
      <c r="U398" s="6">
        <f ca="1">PopAgeSexCountry[[#This Row],[2020]]*PopAgeSexCountry[[#This Row],[MDER]]</f>
        <v>65.175357817924919</v>
      </c>
      <c r="V398" s="6">
        <f ca="1">PopAgeSexCountry[[#This Row],[2025]]*PopAgeSexCountry[[#This Row],[MDER]]</f>
        <v>69.946513212171951</v>
      </c>
      <c r="W398" s="6">
        <f ca="1">PopAgeSexCountry[[#This Row],[2030]]*PopAgeSexCountry[[#This Row],[MDER]]</f>
        <v>77.641509381093542</v>
      </c>
      <c r="X398" s="6">
        <f ca="1">PopAgeSexCountry[[#This Row],[2035]]*PopAgeSexCountry[[#This Row],[MDER]]</f>
        <v>90.582488024147821</v>
      </c>
      <c r="Y398" s="6">
        <f ca="1">PopAgeSexCountry[[#This Row],[2040]]*PopAgeSexCountry[[#This Row],[MDER]]</f>
        <v>109.7602986620943</v>
      </c>
      <c r="Z398" s="6">
        <f ca="1">PopAgeSexCountry[[#This Row],[2045]]*PopAgeSexCountry[[#This Row],[MDER]]</f>
        <v>107.31027773213118</v>
      </c>
      <c r="AA398" s="6">
        <f ca="1">PopAgeSexCountry[[#This Row],[2050]]*PopAgeSexCountry[[#This Row],[MDER]]</f>
        <v>101.0160583594362</v>
      </c>
    </row>
    <row r="399" spans="1:27" x14ac:dyDescent="0.2">
      <c r="A399" s="6" t="s">
        <v>67</v>
      </c>
      <c r="B399" s="6" t="s">
        <v>68</v>
      </c>
      <c r="C399" s="6" t="s">
        <v>121</v>
      </c>
      <c r="D399" s="6" t="str">
        <f>VLOOKUP(PopAgeSexCountry[[#This Row],[REGION]],MapRegion[],2,FALSE)</f>
        <v>CYP</v>
      </c>
      <c r="E399" s="6" t="s">
        <v>84</v>
      </c>
      <c r="F399" s="6" t="str">
        <f>VLOOKUP(PopAgeSexCountry[[#This Row],[VARIABLE]],MapSexAge[],2,FALSE)</f>
        <v>Female</v>
      </c>
      <c r="G399" s="6" t="str">
        <f>VLOOKUP(PopAgeSexCountry[[#This Row],[VARIABLE]],MapSexAge[],3,FALSE)</f>
        <v>60-64</v>
      </c>
      <c r="H399" s="6">
        <f ca="1">SUMIFS(INDIRECT(_xlfn.CONCAT("SSPMDER[",PopAgeSexCountry[[#This Row],[Sex]],"]")),SSPMDER[age],PopAgeSexCountry[[#This Row],[Age]])</f>
        <v>1800</v>
      </c>
      <c r="I399" s="6" t="s">
        <v>71</v>
      </c>
      <c r="J399" s="6">
        <v>2.6877000000000002E-2</v>
      </c>
      <c r="K399" s="6">
        <v>3.01771289139127E-2</v>
      </c>
      <c r="L399" s="6">
        <v>3.4707243075328797E-2</v>
      </c>
      <c r="M399" s="6">
        <v>3.61682298218899E-2</v>
      </c>
      <c r="N399" s="6">
        <v>3.8879633841333798E-2</v>
      </c>
      <c r="O399" s="6">
        <v>4.31960913881844E-2</v>
      </c>
      <c r="P399" s="6">
        <v>5.0396172670315903E-2</v>
      </c>
      <c r="Q399" s="6">
        <v>6.1074106234505397E-2</v>
      </c>
      <c r="R399" s="6">
        <v>5.9803201769557598E-2</v>
      </c>
      <c r="S399" s="6">
        <f ca="1">PopAgeSexCountry[[#This Row],[2010]]*PopAgeSexCountry[[#This Row],[MDER]]</f>
        <v>48.378600000000006</v>
      </c>
      <c r="T399" s="6">
        <f ca="1">PopAgeSexCountry[[#This Row],[2015]]*PopAgeSexCountry[[#This Row],[MDER]]</f>
        <v>54.318832045042861</v>
      </c>
      <c r="U399" s="6">
        <f ca="1">PopAgeSexCountry[[#This Row],[2020]]*PopAgeSexCountry[[#This Row],[MDER]]</f>
        <v>62.473037535591835</v>
      </c>
      <c r="V399" s="6">
        <f ca="1">PopAgeSexCountry[[#This Row],[2025]]*PopAgeSexCountry[[#This Row],[MDER]]</f>
        <v>65.10281367940182</v>
      </c>
      <c r="W399" s="6">
        <f ca="1">PopAgeSexCountry[[#This Row],[2030]]*PopAgeSexCountry[[#This Row],[MDER]]</f>
        <v>69.983340914400841</v>
      </c>
      <c r="X399" s="6">
        <f ca="1">PopAgeSexCountry[[#This Row],[2035]]*PopAgeSexCountry[[#This Row],[MDER]]</f>
        <v>77.752964498731927</v>
      </c>
      <c r="Y399" s="6">
        <f ca="1">PopAgeSexCountry[[#This Row],[2040]]*PopAgeSexCountry[[#This Row],[MDER]]</f>
        <v>90.713110806568622</v>
      </c>
      <c r="Z399" s="6">
        <f ca="1">PopAgeSexCountry[[#This Row],[2045]]*PopAgeSexCountry[[#This Row],[MDER]]</f>
        <v>109.93339122210972</v>
      </c>
      <c r="AA399" s="6">
        <f ca="1">PopAgeSexCountry[[#This Row],[2050]]*PopAgeSexCountry[[#This Row],[MDER]]</f>
        <v>107.64576318520368</v>
      </c>
    </row>
    <row r="400" spans="1:27" x14ac:dyDescent="0.2">
      <c r="A400" s="5" t="s">
        <v>67</v>
      </c>
      <c r="B400" s="5" t="s">
        <v>68</v>
      </c>
      <c r="C400" s="5" t="s">
        <v>121</v>
      </c>
      <c r="D400" s="5" t="str">
        <f>VLOOKUP(PopAgeSexCountry[[#This Row],[REGION]],MapRegion[],2,FALSE)</f>
        <v>CYP</v>
      </c>
      <c r="E400" s="5" t="s">
        <v>85</v>
      </c>
      <c r="F400" s="5" t="str">
        <f>VLOOKUP(PopAgeSexCountry[[#This Row],[VARIABLE]],MapSexAge[],2,FALSE)</f>
        <v>Female</v>
      </c>
      <c r="G400" s="5" t="str">
        <f>VLOOKUP(PopAgeSexCountry[[#This Row],[VARIABLE]],MapSexAge[],3,FALSE)</f>
        <v>65-69</v>
      </c>
      <c r="H400" s="5">
        <f ca="1">SUMIFS(INDIRECT(_xlfn.CONCAT("SSPMDER[",PopAgeSexCountry[[#This Row],[Sex]],"]")),SSPMDER[age],PopAgeSexCountry[[#This Row],[Age]])</f>
        <v>1800</v>
      </c>
      <c r="I400" s="5" t="s">
        <v>71</v>
      </c>
      <c r="J400" s="5">
        <v>2.2106000000000001E-2</v>
      </c>
      <c r="K400" s="5">
        <v>2.61568984504056E-2</v>
      </c>
      <c r="L400" s="5">
        <v>2.9521770379838899E-2</v>
      </c>
      <c r="M400" s="5">
        <v>3.41001842190208E-2</v>
      </c>
      <c r="N400" s="5">
        <v>3.5673616933594103E-2</v>
      </c>
      <c r="O400" s="5">
        <v>3.84552011272268E-2</v>
      </c>
      <c r="P400" s="5">
        <v>4.28164038675206E-2</v>
      </c>
      <c r="Q400" s="5">
        <v>5.00141083318736E-2</v>
      </c>
      <c r="R400" s="5">
        <v>6.0685245501919699E-2</v>
      </c>
      <c r="S400" s="6">
        <f ca="1">PopAgeSexCountry[[#This Row],[2010]]*PopAgeSexCountry[[#This Row],[MDER]]</f>
        <v>39.790800000000004</v>
      </c>
      <c r="T400" s="6">
        <f ca="1">PopAgeSexCountry[[#This Row],[2015]]*PopAgeSexCountry[[#This Row],[MDER]]</f>
        <v>47.082417210730078</v>
      </c>
      <c r="U400" s="6">
        <f ca="1">PopAgeSexCountry[[#This Row],[2020]]*PopAgeSexCountry[[#This Row],[MDER]]</f>
        <v>53.139186683710015</v>
      </c>
      <c r="V400" s="6">
        <f ca="1">PopAgeSexCountry[[#This Row],[2025]]*PopAgeSexCountry[[#This Row],[MDER]]</f>
        <v>61.38033159423744</v>
      </c>
      <c r="W400" s="6">
        <f ca="1">PopAgeSexCountry[[#This Row],[2030]]*PopAgeSexCountry[[#This Row],[MDER]]</f>
        <v>64.21251048046939</v>
      </c>
      <c r="X400" s="6">
        <f ca="1">PopAgeSexCountry[[#This Row],[2035]]*PopAgeSexCountry[[#This Row],[MDER]]</f>
        <v>69.219362029008238</v>
      </c>
      <c r="Y400" s="6">
        <f ca="1">PopAgeSexCountry[[#This Row],[2040]]*PopAgeSexCountry[[#This Row],[MDER]]</f>
        <v>77.069526961537079</v>
      </c>
      <c r="Z400" s="6">
        <f ca="1">PopAgeSexCountry[[#This Row],[2045]]*PopAgeSexCountry[[#This Row],[MDER]]</f>
        <v>90.025394997372473</v>
      </c>
      <c r="AA400" s="6">
        <f ca="1">PopAgeSexCountry[[#This Row],[2050]]*PopAgeSexCountry[[#This Row],[MDER]]</f>
        <v>109.23344190345546</v>
      </c>
    </row>
    <row r="401" spans="1:27" x14ac:dyDescent="0.2">
      <c r="A401" s="6" t="s">
        <v>67</v>
      </c>
      <c r="B401" s="6" t="s">
        <v>68</v>
      </c>
      <c r="C401" s="6" t="s">
        <v>121</v>
      </c>
      <c r="D401" s="6" t="str">
        <f>VLOOKUP(PopAgeSexCountry[[#This Row],[REGION]],MapRegion[],2,FALSE)</f>
        <v>CYP</v>
      </c>
      <c r="E401" s="6" t="s">
        <v>86</v>
      </c>
      <c r="F401" s="6" t="str">
        <f>VLOOKUP(PopAgeSexCountry[[#This Row],[VARIABLE]],MapSexAge[],2,FALSE)</f>
        <v>Female</v>
      </c>
      <c r="G401" s="6" t="str">
        <f>VLOOKUP(PopAgeSexCountry[[#This Row],[VARIABLE]],MapSexAge[],3,FALSE)</f>
        <v>70-74</v>
      </c>
      <c r="H401" s="6">
        <f ca="1">SUMIFS(INDIRECT(_xlfn.CONCAT("SSPMDER[",PopAgeSexCountry[[#This Row],[Sex]],"]")),SSPMDER[age],PopAgeSexCountry[[#This Row],[Age]])</f>
        <v>1800</v>
      </c>
      <c r="I401" s="6" t="s">
        <v>71</v>
      </c>
      <c r="J401" s="6">
        <v>1.7484E-2</v>
      </c>
      <c r="K401" s="6">
        <v>2.0691421466248399E-2</v>
      </c>
      <c r="L401" s="6">
        <v>2.4718842356971801E-2</v>
      </c>
      <c r="M401" s="6">
        <v>2.8144061634732799E-2</v>
      </c>
      <c r="N401" s="6">
        <v>3.2751636324053299E-2</v>
      </c>
      <c r="O401" s="6">
        <v>3.4469179086239102E-2</v>
      </c>
      <c r="P401" s="6">
        <v>3.73369976810983E-2</v>
      </c>
      <c r="Q401" s="6">
        <v>4.1744271293592698E-2</v>
      </c>
      <c r="R401" s="6">
        <v>4.8931410486359697E-2</v>
      </c>
      <c r="S401" s="6">
        <f ca="1">PopAgeSexCountry[[#This Row],[2010]]*PopAgeSexCountry[[#This Row],[MDER]]</f>
        <v>31.4712</v>
      </c>
      <c r="T401" s="6">
        <f ca="1">PopAgeSexCountry[[#This Row],[2015]]*PopAgeSexCountry[[#This Row],[MDER]]</f>
        <v>37.244558639247117</v>
      </c>
      <c r="U401" s="6">
        <f ca="1">PopAgeSexCountry[[#This Row],[2020]]*PopAgeSexCountry[[#This Row],[MDER]]</f>
        <v>44.49391624254924</v>
      </c>
      <c r="V401" s="6">
        <f ca="1">PopAgeSexCountry[[#This Row],[2025]]*PopAgeSexCountry[[#This Row],[MDER]]</f>
        <v>50.659310942519035</v>
      </c>
      <c r="W401" s="6">
        <f ca="1">PopAgeSexCountry[[#This Row],[2030]]*PopAgeSexCountry[[#This Row],[MDER]]</f>
        <v>58.95294538329594</v>
      </c>
      <c r="X401" s="6">
        <f ca="1">PopAgeSexCountry[[#This Row],[2035]]*PopAgeSexCountry[[#This Row],[MDER]]</f>
        <v>62.044522355230384</v>
      </c>
      <c r="Y401" s="6">
        <f ca="1">PopAgeSexCountry[[#This Row],[2040]]*PopAgeSexCountry[[#This Row],[MDER]]</f>
        <v>67.206595825976933</v>
      </c>
      <c r="Z401" s="6">
        <f ca="1">PopAgeSexCountry[[#This Row],[2045]]*PopAgeSexCountry[[#This Row],[MDER]]</f>
        <v>75.13968832846686</v>
      </c>
      <c r="AA401" s="6">
        <f ca="1">PopAgeSexCountry[[#This Row],[2050]]*PopAgeSexCountry[[#This Row],[MDER]]</f>
        <v>88.076538875447454</v>
      </c>
    </row>
    <row r="402" spans="1:27" x14ac:dyDescent="0.2">
      <c r="A402" s="5" t="s">
        <v>67</v>
      </c>
      <c r="B402" s="5" t="s">
        <v>68</v>
      </c>
      <c r="C402" s="5" t="s">
        <v>121</v>
      </c>
      <c r="D402" s="5" t="str">
        <f>VLOOKUP(PopAgeSexCountry[[#This Row],[REGION]],MapRegion[],2,FALSE)</f>
        <v>CYP</v>
      </c>
      <c r="E402" s="5" t="s">
        <v>87</v>
      </c>
      <c r="F402" s="5" t="str">
        <f>VLOOKUP(PopAgeSexCountry[[#This Row],[VARIABLE]],MapSexAge[],2,FALSE)</f>
        <v>Female</v>
      </c>
      <c r="G402" s="5" t="str">
        <f>VLOOKUP(PopAgeSexCountry[[#This Row],[VARIABLE]],MapSexAge[],3,FALSE)</f>
        <v>75-79</v>
      </c>
      <c r="H402" s="5">
        <f ca="1">SUMIFS(INDIRECT(_xlfn.CONCAT("SSPMDER[",PopAgeSexCountry[[#This Row],[Sex]],"]")),SSPMDER[age],PopAgeSexCountry[[#This Row],[Age]])</f>
        <v>1800</v>
      </c>
      <c r="I402" s="5" t="s">
        <v>71</v>
      </c>
      <c r="J402" s="5">
        <v>1.3483999999999999E-2</v>
      </c>
      <c r="K402" s="5">
        <v>1.5214594953177099E-2</v>
      </c>
      <c r="L402" s="5">
        <v>1.8364737020716001E-2</v>
      </c>
      <c r="M402" s="5">
        <v>2.2282006068627999E-2</v>
      </c>
      <c r="N402" s="5">
        <v>2.5731653487853799E-2</v>
      </c>
      <c r="O402" s="5">
        <v>3.0315996389481101E-2</v>
      </c>
      <c r="P402" s="5">
        <v>3.2220267646724698E-2</v>
      </c>
      <c r="Q402" s="5">
        <v>3.5192101337767297E-2</v>
      </c>
      <c r="R402" s="5">
        <v>3.9655776374379802E-2</v>
      </c>
      <c r="S402" s="6">
        <f ca="1">PopAgeSexCountry[[#This Row],[2010]]*PopAgeSexCountry[[#This Row],[MDER]]</f>
        <v>24.2712</v>
      </c>
      <c r="T402" s="6">
        <f ca="1">PopAgeSexCountry[[#This Row],[2015]]*PopAgeSexCountry[[#This Row],[MDER]]</f>
        <v>27.386270915718779</v>
      </c>
      <c r="U402" s="6">
        <f ca="1">PopAgeSexCountry[[#This Row],[2020]]*PopAgeSexCountry[[#This Row],[MDER]]</f>
        <v>33.056526637288805</v>
      </c>
      <c r="V402" s="6">
        <f ca="1">PopAgeSexCountry[[#This Row],[2025]]*PopAgeSexCountry[[#This Row],[MDER]]</f>
        <v>40.107610923530402</v>
      </c>
      <c r="W402" s="6">
        <f ca="1">PopAgeSexCountry[[#This Row],[2030]]*PopAgeSexCountry[[#This Row],[MDER]]</f>
        <v>46.316976278136842</v>
      </c>
      <c r="X402" s="6">
        <f ca="1">PopAgeSexCountry[[#This Row],[2035]]*PopAgeSexCountry[[#This Row],[MDER]]</f>
        <v>54.568793501065983</v>
      </c>
      <c r="Y402" s="6">
        <f ca="1">PopAgeSexCountry[[#This Row],[2040]]*PopAgeSexCountry[[#This Row],[MDER]]</f>
        <v>57.996481764104459</v>
      </c>
      <c r="Z402" s="6">
        <f ca="1">PopAgeSexCountry[[#This Row],[2045]]*PopAgeSexCountry[[#This Row],[MDER]]</f>
        <v>63.345782407981133</v>
      </c>
      <c r="AA402" s="6">
        <f ca="1">PopAgeSexCountry[[#This Row],[2050]]*PopAgeSexCountry[[#This Row],[MDER]]</f>
        <v>71.380397473883647</v>
      </c>
    </row>
    <row r="403" spans="1:27" x14ac:dyDescent="0.2">
      <c r="A403" s="6" t="s">
        <v>67</v>
      </c>
      <c r="B403" s="6" t="s">
        <v>68</v>
      </c>
      <c r="C403" s="6" t="s">
        <v>121</v>
      </c>
      <c r="D403" s="6" t="str">
        <f>VLOOKUP(PopAgeSexCountry[[#This Row],[REGION]],MapRegion[],2,FALSE)</f>
        <v>CYP</v>
      </c>
      <c r="E403" s="6" t="s">
        <v>88</v>
      </c>
      <c r="F403" s="6" t="str">
        <f>VLOOKUP(PopAgeSexCountry[[#This Row],[VARIABLE]],MapSexAge[],2,FALSE)</f>
        <v>Female</v>
      </c>
      <c r="G403" s="6" t="str">
        <f>VLOOKUP(PopAgeSexCountry[[#This Row],[VARIABLE]],MapSexAge[],3,FALSE)</f>
        <v>80-84</v>
      </c>
      <c r="H403" s="6">
        <f ca="1">SUMIFS(INDIRECT(_xlfn.CONCAT("SSPMDER[",PopAgeSexCountry[[#This Row],[Sex]],"]")),SSPMDER[age],PopAgeSexCountry[[#This Row],[Age]])</f>
        <v>1800</v>
      </c>
      <c r="I403" s="6" t="s">
        <v>71</v>
      </c>
      <c r="J403" s="6">
        <v>9.9000000000000095E-3</v>
      </c>
      <c r="K403" s="6">
        <v>1.0391870845189499E-2</v>
      </c>
      <c r="L403" s="6">
        <v>1.21159648271021E-2</v>
      </c>
      <c r="M403" s="6">
        <v>1.50571653425404E-2</v>
      </c>
      <c r="N403" s="6">
        <v>1.8712943941020101E-2</v>
      </c>
      <c r="O403" s="6">
        <v>2.2090013738282101E-2</v>
      </c>
      <c r="P403" s="6">
        <v>2.6552277390799298E-2</v>
      </c>
      <c r="Q403" s="6">
        <v>2.8671796664094001E-2</v>
      </c>
      <c r="R403" s="6">
        <v>3.1765348552570002E-2</v>
      </c>
      <c r="S403" s="6">
        <f ca="1">PopAgeSexCountry[[#This Row],[2010]]*PopAgeSexCountry[[#This Row],[MDER]]</f>
        <v>17.820000000000018</v>
      </c>
      <c r="T403" s="6">
        <f ca="1">PopAgeSexCountry[[#This Row],[2015]]*PopAgeSexCountry[[#This Row],[MDER]]</f>
        <v>18.705367521341099</v>
      </c>
      <c r="U403" s="6">
        <f ca="1">PopAgeSexCountry[[#This Row],[2020]]*PopAgeSexCountry[[#This Row],[MDER]]</f>
        <v>21.808736688783782</v>
      </c>
      <c r="V403" s="6">
        <f ca="1">PopAgeSexCountry[[#This Row],[2025]]*PopAgeSexCountry[[#This Row],[MDER]]</f>
        <v>27.102897616572719</v>
      </c>
      <c r="W403" s="6">
        <f ca="1">PopAgeSexCountry[[#This Row],[2030]]*PopAgeSexCountry[[#This Row],[MDER]]</f>
        <v>33.683299093836183</v>
      </c>
      <c r="X403" s="6">
        <f ca="1">PopAgeSexCountry[[#This Row],[2035]]*PopAgeSexCountry[[#This Row],[MDER]]</f>
        <v>39.762024728907782</v>
      </c>
      <c r="Y403" s="6">
        <f ca="1">PopAgeSexCountry[[#This Row],[2040]]*PopAgeSexCountry[[#This Row],[MDER]]</f>
        <v>47.794099303438735</v>
      </c>
      <c r="Z403" s="6">
        <f ca="1">PopAgeSexCountry[[#This Row],[2045]]*PopAgeSexCountry[[#This Row],[MDER]]</f>
        <v>51.609233995369202</v>
      </c>
      <c r="AA403" s="6">
        <f ca="1">PopAgeSexCountry[[#This Row],[2050]]*PopAgeSexCountry[[#This Row],[MDER]]</f>
        <v>57.177627394626008</v>
      </c>
    </row>
    <row r="404" spans="1:27" x14ac:dyDescent="0.2">
      <c r="A404" s="5" t="s">
        <v>67</v>
      </c>
      <c r="B404" s="5" t="s">
        <v>68</v>
      </c>
      <c r="C404" s="5" t="s">
        <v>121</v>
      </c>
      <c r="D404" s="5" t="str">
        <f>VLOOKUP(PopAgeSexCountry[[#This Row],[REGION]],MapRegion[],2,FALSE)</f>
        <v>CYP</v>
      </c>
      <c r="E404" s="5" t="s">
        <v>89</v>
      </c>
      <c r="F404" s="5" t="str">
        <f>VLOOKUP(PopAgeSexCountry[[#This Row],[VARIABLE]],MapSexAge[],2,FALSE)</f>
        <v>Female</v>
      </c>
      <c r="G404" s="5" t="str">
        <f>VLOOKUP(PopAgeSexCountry[[#This Row],[VARIABLE]],MapSexAge[],3,FALSE)</f>
        <v>85-89</v>
      </c>
      <c r="H404" s="5">
        <f ca="1">SUMIFS(INDIRECT(_xlfn.CONCAT("SSPMDER[",PopAgeSexCountry[[#This Row],[Sex]],"]")),SSPMDER[age],PopAgeSexCountry[[#This Row],[Age]])</f>
        <v>1800</v>
      </c>
      <c r="I404" s="5" t="s">
        <v>71</v>
      </c>
      <c r="J404" s="5">
        <v>4.78700000000001E-3</v>
      </c>
      <c r="K404" s="5">
        <v>6.2147928069009898E-3</v>
      </c>
      <c r="L404" s="5">
        <v>6.8604509130955399E-3</v>
      </c>
      <c r="M404" s="5">
        <v>8.3825709287772693E-3</v>
      </c>
      <c r="N404" s="5">
        <v>1.0857663749705799E-2</v>
      </c>
      <c r="O404" s="5">
        <v>1.3986340981482701E-2</v>
      </c>
      <c r="P404" s="5">
        <v>1.7085241918733701E-2</v>
      </c>
      <c r="Q404" s="5">
        <v>2.11744081581168E-2</v>
      </c>
      <c r="R404" s="5">
        <v>2.3463669002719501E-2</v>
      </c>
      <c r="S404" s="6">
        <f ca="1">PopAgeSexCountry[[#This Row],[2010]]*PopAgeSexCountry[[#This Row],[MDER]]</f>
        <v>8.6166000000000178</v>
      </c>
      <c r="T404" s="6">
        <f ca="1">PopAgeSexCountry[[#This Row],[2015]]*PopAgeSexCountry[[#This Row],[MDER]]</f>
        <v>11.186627052421782</v>
      </c>
      <c r="U404" s="6">
        <f ca="1">PopAgeSexCountry[[#This Row],[2020]]*PopAgeSexCountry[[#This Row],[MDER]]</f>
        <v>12.348811643571972</v>
      </c>
      <c r="V404" s="6">
        <f ca="1">PopAgeSexCountry[[#This Row],[2025]]*PopAgeSexCountry[[#This Row],[MDER]]</f>
        <v>15.088627671799085</v>
      </c>
      <c r="W404" s="6">
        <f ca="1">PopAgeSexCountry[[#This Row],[2030]]*PopAgeSexCountry[[#This Row],[MDER]]</f>
        <v>19.54379474947044</v>
      </c>
      <c r="X404" s="6">
        <f ca="1">PopAgeSexCountry[[#This Row],[2035]]*PopAgeSexCountry[[#This Row],[MDER]]</f>
        <v>25.175413766668861</v>
      </c>
      <c r="Y404" s="6">
        <f ca="1">PopAgeSexCountry[[#This Row],[2040]]*PopAgeSexCountry[[#This Row],[MDER]]</f>
        <v>30.753435453720662</v>
      </c>
      <c r="Z404" s="6">
        <f ca="1">PopAgeSexCountry[[#This Row],[2045]]*PopAgeSexCountry[[#This Row],[MDER]]</f>
        <v>38.113934684610243</v>
      </c>
      <c r="AA404" s="6">
        <f ca="1">PopAgeSexCountry[[#This Row],[2050]]*PopAgeSexCountry[[#This Row],[MDER]]</f>
        <v>42.234604204895099</v>
      </c>
    </row>
    <row r="405" spans="1:27" x14ac:dyDescent="0.2">
      <c r="A405" s="6" t="s">
        <v>67</v>
      </c>
      <c r="B405" s="6" t="s">
        <v>68</v>
      </c>
      <c r="C405" s="6" t="s">
        <v>121</v>
      </c>
      <c r="D405" s="6" t="str">
        <f>VLOOKUP(PopAgeSexCountry[[#This Row],[REGION]],MapRegion[],2,FALSE)</f>
        <v>CYP</v>
      </c>
      <c r="E405" s="6" t="s">
        <v>90</v>
      </c>
      <c r="F405" s="6" t="str">
        <f>VLOOKUP(PopAgeSexCountry[[#This Row],[VARIABLE]],MapSexAge[],2,FALSE)</f>
        <v>Female</v>
      </c>
      <c r="G405" s="6" t="str">
        <f>VLOOKUP(PopAgeSexCountry[[#This Row],[VARIABLE]],MapSexAge[],3,FALSE)</f>
        <v>90-94</v>
      </c>
      <c r="H405" s="6">
        <f ca="1">SUMIFS(INDIRECT(_xlfn.CONCAT("SSPMDER[",PopAgeSexCountry[[#This Row],[Sex]],"]")),SSPMDER[age],PopAgeSexCountry[[#This Row],[Age]])</f>
        <v>1800</v>
      </c>
      <c r="I405" s="6" t="s">
        <v>71</v>
      </c>
      <c r="J405" s="6">
        <v>1.7719999999999999E-3</v>
      </c>
      <c r="K405" s="6">
        <v>2.1695123997661002E-3</v>
      </c>
      <c r="L405" s="6">
        <v>3.0371507043430099E-3</v>
      </c>
      <c r="M405" s="6">
        <v>3.5920239313730999E-3</v>
      </c>
      <c r="N405" s="6">
        <v>4.6640517335285502E-3</v>
      </c>
      <c r="O405" s="6">
        <v>6.4038816714348298E-3</v>
      </c>
      <c r="P405" s="6">
        <v>8.6938838715373799E-3</v>
      </c>
      <c r="Q405" s="6">
        <v>1.11524133595563E-2</v>
      </c>
      <c r="R405" s="6">
        <v>1.44718054049572E-2</v>
      </c>
      <c r="S405" s="6">
        <f ca="1">PopAgeSexCountry[[#This Row],[2010]]*PopAgeSexCountry[[#This Row],[MDER]]</f>
        <v>3.1896</v>
      </c>
      <c r="T405" s="6">
        <f ca="1">PopAgeSexCountry[[#This Row],[2015]]*PopAgeSexCountry[[#This Row],[MDER]]</f>
        <v>3.9051223195789802</v>
      </c>
      <c r="U405" s="6">
        <f ca="1">PopAgeSexCountry[[#This Row],[2020]]*PopAgeSexCountry[[#This Row],[MDER]]</f>
        <v>5.4668712678174174</v>
      </c>
      <c r="V405" s="6">
        <f ca="1">PopAgeSexCountry[[#This Row],[2025]]*PopAgeSexCountry[[#This Row],[MDER]]</f>
        <v>6.4656430764715802</v>
      </c>
      <c r="W405" s="6">
        <f ca="1">PopAgeSexCountry[[#This Row],[2030]]*PopAgeSexCountry[[#This Row],[MDER]]</f>
        <v>8.3952931203513899</v>
      </c>
      <c r="X405" s="6">
        <f ca="1">PopAgeSexCountry[[#This Row],[2035]]*PopAgeSexCountry[[#This Row],[MDER]]</f>
        <v>11.526987008582694</v>
      </c>
      <c r="Y405" s="6">
        <f ca="1">PopAgeSexCountry[[#This Row],[2040]]*PopAgeSexCountry[[#This Row],[MDER]]</f>
        <v>15.648990968767285</v>
      </c>
      <c r="Z405" s="6">
        <f ca="1">PopAgeSexCountry[[#This Row],[2045]]*PopAgeSexCountry[[#This Row],[MDER]]</f>
        <v>20.07434404720134</v>
      </c>
      <c r="AA405" s="6">
        <f ca="1">PopAgeSexCountry[[#This Row],[2050]]*PopAgeSexCountry[[#This Row],[MDER]]</f>
        <v>26.049249728922963</v>
      </c>
    </row>
    <row r="406" spans="1:27" x14ac:dyDescent="0.2">
      <c r="A406" s="5" t="s">
        <v>67</v>
      </c>
      <c r="B406" s="5" t="s">
        <v>68</v>
      </c>
      <c r="C406" s="5" t="s">
        <v>121</v>
      </c>
      <c r="D406" s="5" t="str">
        <f>VLOOKUP(PopAgeSexCountry[[#This Row],[REGION]],MapRegion[],2,FALSE)</f>
        <v>CYP</v>
      </c>
      <c r="E406" s="5" t="s">
        <v>91</v>
      </c>
      <c r="F406" s="5" t="str">
        <f>VLOOKUP(PopAgeSexCountry[[#This Row],[VARIABLE]],MapSexAge[],2,FALSE)</f>
        <v>Female</v>
      </c>
      <c r="G406" s="5" t="str">
        <f>VLOOKUP(PopAgeSexCountry[[#This Row],[VARIABLE]],MapSexAge[],3,FALSE)</f>
        <v>95-99</v>
      </c>
      <c r="H406" s="5">
        <f ca="1">SUMIFS(INDIRECT(_xlfn.CONCAT("SSPMDER[",PopAgeSexCountry[[#This Row],[Sex]],"]")),SSPMDER[age],PopAgeSexCountry[[#This Row],[Age]])</f>
        <v>1800</v>
      </c>
      <c r="I406" s="5" t="s">
        <v>71</v>
      </c>
      <c r="J406" s="5">
        <v>3.7399999999999998E-4</v>
      </c>
      <c r="K406" s="5">
        <v>4.9767674141475301E-4</v>
      </c>
      <c r="L406" s="5">
        <v>6.7735567269823797E-4</v>
      </c>
      <c r="M406" s="5">
        <v>1.0424234739217499E-3</v>
      </c>
      <c r="N406" s="5">
        <v>1.3389531315854499E-3</v>
      </c>
      <c r="O406" s="5">
        <v>1.8857534353759E-3</v>
      </c>
      <c r="P406" s="5">
        <v>2.7963510151043599E-3</v>
      </c>
      <c r="Q406" s="5">
        <v>4.0727662094172399E-3</v>
      </c>
      <c r="R406" s="5">
        <v>5.5926106915538997E-3</v>
      </c>
      <c r="S406" s="6">
        <f ca="1">PopAgeSexCountry[[#This Row],[2010]]*PopAgeSexCountry[[#This Row],[MDER]]</f>
        <v>0.67320000000000002</v>
      </c>
      <c r="T406" s="6">
        <f ca="1">PopAgeSexCountry[[#This Row],[2015]]*PopAgeSexCountry[[#This Row],[MDER]]</f>
        <v>0.89581813454655546</v>
      </c>
      <c r="U406" s="6">
        <f ca="1">PopAgeSexCountry[[#This Row],[2020]]*PopAgeSexCountry[[#This Row],[MDER]]</f>
        <v>1.2192402108568283</v>
      </c>
      <c r="V406" s="6">
        <f ca="1">PopAgeSexCountry[[#This Row],[2025]]*PopAgeSexCountry[[#This Row],[MDER]]</f>
        <v>1.8763622530591499</v>
      </c>
      <c r="W406" s="6">
        <f ca="1">PopAgeSexCountry[[#This Row],[2030]]*PopAgeSexCountry[[#This Row],[MDER]]</f>
        <v>2.4101156368538099</v>
      </c>
      <c r="X406" s="6">
        <f ca="1">PopAgeSexCountry[[#This Row],[2035]]*PopAgeSexCountry[[#This Row],[MDER]]</f>
        <v>3.3943561836766203</v>
      </c>
      <c r="Y406" s="6">
        <f ca="1">PopAgeSexCountry[[#This Row],[2040]]*PopAgeSexCountry[[#This Row],[MDER]]</f>
        <v>5.0334318271878482</v>
      </c>
      <c r="Z406" s="6">
        <f ca="1">PopAgeSexCountry[[#This Row],[2045]]*PopAgeSexCountry[[#This Row],[MDER]]</f>
        <v>7.3309791769510317</v>
      </c>
      <c r="AA406" s="6">
        <f ca="1">PopAgeSexCountry[[#This Row],[2050]]*PopAgeSexCountry[[#This Row],[MDER]]</f>
        <v>10.06669924479702</v>
      </c>
    </row>
    <row r="407" spans="1:27" x14ac:dyDescent="0.2">
      <c r="A407" s="6" t="s">
        <v>67</v>
      </c>
      <c r="B407" s="6" t="s">
        <v>68</v>
      </c>
      <c r="C407" s="6" t="s">
        <v>121</v>
      </c>
      <c r="D407" s="6" t="str">
        <f>VLOOKUP(PopAgeSexCountry[[#This Row],[REGION]],MapRegion[],2,FALSE)</f>
        <v>CYP</v>
      </c>
      <c r="E407" s="6" t="s">
        <v>92</v>
      </c>
      <c r="F407" s="6" t="str">
        <f>VLOOKUP(PopAgeSexCountry[[#This Row],[VARIABLE]],MapSexAge[],2,FALSE)</f>
        <v>Male</v>
      </c>
      <c r="G407" s="6" t="str">
        <f>VLOOKUP(PopAgeSexCountry[[#This Row],[VARIABLE]],MapSexAge[],3,FALSE)</f>
        <v>0-4</v>
      </c>
      <c r="H407" s="6">
        <f ca="1">SUMIFS(INDIRECT(_xlfn.CONCAT("SSPMDER[",PopAgeSexCountry[[#This Row],[Sex]],"]")),SSPMDER[age],PopAgeSexCountry[[#This Row],[Age]])</f>
        <v>1040</v>
      </c>
      <c r="I407" s="6" t="s">
        <v>71</v>
      </c>
      <c r="J407" s="6">
        <v>3.2953000000000003E-2</v>
      </c>
      <c r="K407" s="6">
        <v>3.5098488782899798E-2</v>
      </c>
      <c r="L407" s="6">
        <v>3.6237158063310099E-2</v>
      </c>
      <c r="M407" s="6">
        <v>3.5177686349476801E-2</v>
      </c>
      <c r="N407" s="6">
        <v>3.3251237097311599E-2</v>
      </c>
      <c r="O407" s="6">
        <v>3.1980201979847703E-2</v>
      </c>
      <c r="P407" s="6">
        <v>3.2240466377113502E-2</v>
      </c>
      <c r="Q407" s="6">
        <v>3.3292498365112798E-2</v>
      </c>
      <c r="R407" s="6">
        <v>3.3828745036002202E-2</v>
      </c>
      <c r="S407" s="6">
        <f ca="1">PopAgeSexCountry[[#This Row],[2010]]*PopAgeSexCountry[[#This Row],[MDER]]</f>
        <v>34.271120000000003</v>
      </c>
      <c r="T407" s="6">
        <f ca="1">PopAgeSexCountry[[#This Row],[2015]]*PopAgeSexCountry[[#This Row],[MDER]]</f>
        <v>36.502428334215793</v>
      </c>
      <c r="U407" s="6">
        <f ca="1">PopAgeSexCountry[[#This Row],[2020]]*PopAgeSexCountry[[#This Row],[MDER]]</f>
        <v>37.686644385842506</v>
      </c>
      <c r="V407" s="6">
        <f ca="1">PopAgeSexCountry[[#This Row],[2025]]*PopAgeSexCountry[[#This Row],[MDER]]</f>
        <v>36.584793803455874</v>
      </c>
      <c r="W407" s="6">
        <f ca="1">PopAgeSexCountry[[#This Row],[2030]]*PopAgeSexCountry[[#This Row],[MDER]]</f>
        <v>34.581286581204061</v>
      </c>
      <c r="X407" s="6">
        <f ca="1">PopAgeSexCountry[[#This Row],[2035]]*PopAgeSexCountry[[#This Row],[MDER]]</f>
        <v>33.259410059041613</v>
      </c>
      <c r="Y407" s="6">
        <f ca="1">PopAgeSexCountry[[#This Row],[2040]]*PopAgeSexCountry[[#This Row],[MDER]]</f>
        <v>33.530085032198045</v>
      </c>
      <c r="Z407" s="6">
        <f ca="1">PopAgeSexCountry[[#This Row],[2045]]*PopAgeSexCountry[[#This Row],[MDER]]</f>
        <v>34.624198299717307</v>
      </c>
      <c r="AA407" s="6">
        <f ca="1">PopAgeSexCountry[[#This Row],[2050]]*PopAgeSexCountry[[#This Row],[MDER]]</f>
        <v>35.181894837442293</v>
      </c>
    </row>
    <row r="408" spans="1:27" x14ac:dyDescent="0.2">
      <c r="A408" s="5" t="s">
        <v>67</v>
      </c>
      <c r="B408" s="5" t="s">
        <v>68</v>
      </c>
      <c r="C408" s="5" t="s">
        <v>121</v>
      </c>
      <c r="D408" s="5" t="str">
        <f>VLOOKUP(PopAgeSexCountry[[#This Row],[REGION]],MapRegion[],2,FALSE)</f>
        <v>CYP</v>
      </c>
      <c r="E408" s="5" t="s">
        <v>93</v>
      </c>
      <c r="F408" s="5" t="str">
        <f>VLOOKUP(PopAgeSexCountry[[#This Row],[VARIABLE]],MapSexAge[],2,FALSE)</f>
        <v>Male</v>
      </c>
      <c r="G408" s="5" t="str">
        <f>VLOOKUP(PopAgeSexCountry[[#This Row],[VARIABLE]],MapSexAge[],3,FALSE)</f>
        <v>10-14</v>
      </c>
      <c r="H408" s="5">
        <f ca="1">SUMIFS(INDIRECT(_xlfn.CONCAT("SSPMDER[",PopAgeSexCountry[[#This Row],[Sex]],"]")),SSPMDER[age],PopAgeSexCountry[[#This Row],[Age]])</f>
        <v>2120</v>
      </c>
      <c r="I408" s="5" t="s">
        <v>71</v>
      </c>
      <c r="J408" s="5">
        <v>3.6018000000000001E-2</v>
      </c>
      <c r="K408" s="5">
        <v>3.3381894392342099E-2</v>
      </c>
      <c r="L408" s="5">
        <v>3.57852905603867E-2</v>
      </c>
      <c r="M408" s="5">
        <v>3.7741663626560798E-2</v>
      </c>
      <c r="N408" s="5">
        <v>3.8865156215016398E-2</v>
      </c>
      <c r="O408" s="5">
        <v>3.7753696909770901E-2</v>
      </c>
      <c r="P408" s="5">
        <v>3.5767901526516099E-2</v>
      </c>
      <c r="Q408" s="5">
        <v>3.4458440071951403E-2</v>
      </c>
      <c r="R408" s="5">
        <v>3.4690034959406701E-2</v>
      </c>
      <c r="S408" s="6">
        <f ca="1">PopAgeSexCountry[[#This Row],[2010]]*PopAgeSexCountry[[#This Row],[MDER]]</f>
        <v>76.358159999999998</v>
      </c>
      <c r="T408" s="6">
        <f ca="1">PopAgeSexCountry[[#This Row],[2015]]*PopAgeSexCountry[[#This Row],[MDER]]</f>
        <v>70.769616111765245</v>
      </c>
      <c r="U408" s="6">
        <f ca="1">PopAgeSexCountry[[#This Row],[2020]]*PopAgeSexCountry[[#This Row],[MDER]]</f>
        <v>75.864815988019799</v>
      </c>
      <c r="V408" s="6">
        <f ca="1">PopAgeSexCountry[[#This Row],[2025]]*PopAgeSexCountry[[#This Row],[MDER]]</f>
        <v>80.012326888308891</v>
      </c>
      <c r="W408" s="6">
        <f ca="1">PopAgeSexCountry[[#This Row],[2030]]*PopAgeSexCountry[[#This Row],[MDER]]</f>
        <v>82.394131175834758</v>
      </c>
      <c r="X408" s="6">
        <f ca="1">PopAgeSexCountry[[#This Row],[2035]]*PopAgeSexCountry[[#This Row],[MDER]]</f>
        <v>80.037837448714313</v>
      </c>
      <c r="Y408" s="6">
        <f ca="1">PopAgeSexCountry[[#This Row],[2040]]*PopAgeSexCountry[[#This Row],[MDER]]</f>
        <v>75.827951236214133</v>
      </c>
      <c r="Z408" s="6">
        <f ca="1">PopAgeSexCountry[[#This Row],[2045]]*PopAgeSexCountry[[#This Row],[MDER]]</f>
        <v>73.051892952536974</v>
      </c>
      <c r="AA408" s="6">
        <f ca="1">PopAgeSexCountry[[#This Row],[2050]]*PopAgeSexCountry[[#This Row],[MDER]]</f>
        <v>73.542874113942204</v>
      </c>
    </row>
    <row r="409" spans="1:27" x14ac:dyDescent="0.2">
      <c r="A409" s="6" t="s">
        <v>67</v>
      </c>
      <c r="B409" s="6" t="s">
        <v>68</v>
      </c>
      <c r="C409" s="6" t="s">
        <v>121</v>
      </c>
      <c r="D409" s="6" t="str">
        <f>VLOOKUP(PopAgeSexCountry[[#This Row],[REGION]],MapRegion[],2,FALSE)</f>
        <v>CYP</v>
      </c>
      <c r="E409" s="6" t="s">
        <v>94</v>
      </c>
      <c r="F409" s="6" t="str">
        <f>VLOOKUP(PopAgeSexCountry[[#This Row],[VARIABLE]],MapSexAge[],2,FALSE)</f>
        <v>Male</v>
      </c>
      <c r="G409" s="6" t="str">
        <f>VLOOKUP(PopAgeSexCountry[[#This Row],[VARIABLE]],MapSexAge[],3,FALSE)</f>
        <v>100p</v>
      </c>
      <c r="H409" s="6">
        <f ca="1">SUMIFS(INDIRECT(_xlfn.CONCAT("SSPMDER[",PopAgeSexCountry[[#This Row],[Sex]],"]")),SSPMDER[age],PopAgeSexCountry[[#This Row],[Age]])</f>
        <v>2200</v>
      </c>
      <c r="I409" s="6" t="s">
        <v>71</v>
      </c>
      <c r="J409" s="6">
        <v>4.00000000000001E-6</v>
      </c>
      <c r="K409" s="6">
        <v>1.18112679136527E-5</v>
      </c>
      <c r="L409" s="6">
        <v>2.00781292744442E-5</v>
      </c>
      <c r="M409" s="6">
        <v>3.1974794568430903E-5</v>
      </c>
      <c r="N409" s="6">
        <v>5.5380549532182802E-5</v>
      </c>
      <c r="O409" s="6">
        <v>7.8381577654385406E-5</v>
      </c>
      <c r="P409" s="6">
        <v>1.39570730376182E-4</v>
      </c>
      <c r="Q409" s="6">
        <v>2.2991514415702399E-4</v>
      </c>
      <c r="R409" s="6">
        <v>4.0634795207784098E-4</v>
      </c>
      <c r="S409" s="6">
        <f ca="1">PopAgeSexCountry[[#This Row],[2010]]*PopAgeSexCountry[[#This Row],[MDER]]</f>
        <v>8.8000000000000213E-3</v>
      </c>
      <c r="T409" s="6">
        <f ca="1">PopAgeSexCountry[[#This Row],[2015]]*PopAgeSexCountry[[#This Row],[MDER]]</f>
        <v>2.598478941003594E-2</v>
      </c>
      <c r="U409" s="6">
        <f ca="1">PopAgeSexCountry[[#This Row],[2020]]*PopAgeSexCountry[[#This Row],[MDER]]</f>
        <v>4.4171884403777242E-2</v>
      </c>
      <c r="V409" s="6">
        <f ca="1">PopAgeSexCountry[[#This Row],[2025]]*PopAgeSexCountry[[#This Row],[MDER]]</f>
        <v>7.0344548050547989E-2</v>
      </c>
      <c r="W409" s="6">
        <f ca="1">PopAgeSexCountry[[#This Row],[2030]]*PopAgeSexCountry[[#This Row],[MDER]]</f>
        <v>0.12183720897080216</v>
      </c>
      <c r="X409" s="6">
        <f ca="1">PopAgeSexCountry[[#This Row],[2035]]*PopAgeSexCountry[[#This Row],[MDER]]</f>
        <v>0.17243947083964789</v>
      </c>
      <c r="Y409" s="6">
        <f ca="1">PopAgeSexCountry[[#This Row],[2040]]*PopAgeSexCountry[[#This Row],[MDER]]</f>
        <v>0.30705560682760041</v>
      </c>
      <c r="Z409" s="6">
        <f ca="1">PopAgeSexCountry[[#This Row],[2045]]*PopAgeSexCountry[[#This Row],[MDER]]</f>
        <v>0.50581331714545275</v>
      </c>
      <c r="AA409" s="6">
        <f ca="1">PopAgeSexCountry[[#This Row],[2050]]*PopAgeSexCountry[[#This Row],[MDER]]</f>
        <v>0.89396549457125019</v>
      </c>
    </row>
    <row r="410" spans="1:27" x14ac:dyDescent="0.2">
      <c r="A410" s="5" t="s">
        <v>67</v>
      </c>
      <c r="B410" s="5" t="s">
        <v>68</v>
      </c>
      <c r="C410" s="5" t="s">
        <v>121</v>
      </c>
      <c r="D410" s="5" t="str">
        <f>VLOOKUP(PopAgeSexCountry[[#This Row],[REGION]],MapRegion[],2,FALSE)</f>
        <v>CYP</v>
      </c>
      <c r="E410" s="5" t="s">
        <v>95</v>
      </c>
      <c r="F410" s="5" t="str">
        <f>VLOOKUP(PopAgeSexCountry[[#This Row],[VARIABLE]],MapSexAge[],2,FALSE)</f>
        <v>Male</v>
      </c>
      <c r="G410" s="5" t="str">
        <f>VLOOKUP(PopAgeSexCountry[[#This Row],[VARIABLE]],MapSexAge[],3,FALSE)</f>
        <v>15-19</v>
      </c>
      <c r="H410" s="5">
        <f ca="1">SUMIFS(INDIRECT(_xlfn.CONCAT("SSPMDER[",PopAgeSexCountry[[#This Row],[Sex]],"]")),SSPMDER[age],PopAgeSexCountry[[#This Row],[Age]])</f>
        <v>2760</v>
      </c>
      <c r="I410" s="5" t="s">
        <v>71</v>
      </c>
      <c r="J410" s="5">
        <v>4.4066999999999898E-2</v>
      </c>
      <c r="K410" s="5">
        <v>3.66366364610946E-2</v>
      </c>
      <c r="L410" s="5">
        <v>3.3943947548868501E-2</v>
      </c>
      <c r="M410" s="5">
        <v>3.6368460379881097E-2</v>
      </c>
      <c r="N410" s="5">
        <v>3.83242145316793E-2</v>
      </c>
      <c r="O410" s="5">
        <v>3.9448094197205602E-2</v>
      </c>
      <c r="P410" s="5">
        <v>3.8329082284503199E-2</v>
      </c>
      <c r="Q410" s="5">
        <v>3.6333247878369397E-2</v>
      </c>
      <c r="R410" s="5">
        <v>3.5017633845223599E-2</v>
      </c>
      <c r="S410" s="6">
        <f ca="1">PopAgeSexCountry[[#This Row],[2010]]*PopAgeSexCountry[[#This Row],[MDER]]</f>
        <v>121.62491999999972</v>
      </c>
      <c r="T410" s="6">
        <f ca="1">PopAgeSexCountry[[#This Row],[2015]]*PopAgeSexCountry[[#This Row],[MDER]]</f>
        <v>101.11711663262109</v>
      </c>
      <c r="U410" s="6">
        <f ca="1">PopAgeSexCountry[[#This Row],[2020]]*PopAgeSexCountry[[#This Row],[MDER]]</f>
        <v>93.68529523487706</v>
      </c>
      <c r="V410" s="6">
        <f ca="1">PopAgeSexCountry[[#This Row],[2025]]*PopAgeSexCountry[[#This Row],[MDER]]</f>
        <v>100.37695064847183</v>
      </c>
      <c r="W410" s="6">
        <f ca="1">PopAgeSexCountry[[#This Row],[2030]]*PopAgeSexCountry[[#This Row],[MDER]]</f>
        <v>105.77483210743488</v>
      </c>
      <c r="X410" s="6">
        <f ca="1">PopAgeSexCountry[[#This Row],[2035]]*PopAgeSexCountry[[#This Row],[MDER]]</f>
        <v>108.87673998428747</v>
      </c>
      <c r="Y410" s="6">
        <f ca="1">PopAgeSexCountry[[#This Row],[2040]]*PopAgeSexCountry[[#This Row],[MDER]]</f>
        <v>105.78826710522883</v>
      </c>
      <c r="Z410" s="6">
        <f ca="1">PopAgeSexCountry[[#This Row],[2045]]*PopAgeSexCountry[[#This Row],[MDER]]</f>
        <v>100.27976414429953</v>
      </c>
      <c r="AA410" s="6">
        <f ca="1">PopAgeSexCountry[[#This Row],[2050]]*PopAgeSexCountry[[#This Row],[MDER]]</f>
        <v>96.648669412817128</v>
      </c>
    </row>
    <row r="411" spans="1:27" x14ac:dyDescent="0.2">
      <c r="A411" s="6" t="s">
        <v>67</v>
      </c>
      <c r="B411" s="6" t="s">
        <v>68</v>
      </c>
      <c r="C411" s="6" t="s">
        <v>121</v>
      </c>
      <c r="D411" s="6" t="str">
        <f>VLOOKUP(PopAgeSexCountry[[#This Row],[REGION]],MapRegion[],2,FALSE)</f>
        <v>CYP</v>
      </c>
      <c r="E411" s="6" t="s">
        <v>96</v>
      </c>
      <c r="F411" s="6" t="str">
        <f>VLOOKUP(PopAgeSexCountry[[#This Row],[VARIABLE]],MapSexAge[],2,FALSE)</f>
        <v>Male</v>
      </c>
      <c r="G411" s="6" t="str">
        <f>VLOOKUP(PopAgeSexCountry[[#This Row],[VARIABLE]],MapSexAge[],3,FALSE)</f>
        <v>20-24</v>
      </c>
      <c r="H411" s="6">
        <f ca="1">SUMIFS(INDIRECT(_xlfn.CONCAT("SSPMDER[",PopAgeSexCountry[[#This Row],[Sex]],"]")),SSPMDER[age],PopAgeSexCountry[[#This Row],[Age]])</f>
        <v>2800</v>
      </c>
      <c r="I411" s="6" t="s">
        <v>71</v>
      </c>
      <c r="J411" s="6">
        <v>5.0229999999999997E-2</v>
      </c>
      <c r="K411" s="6">
        <v>4.4580827475831399E-2</v>
      </c>
      <c r="L411" s="6">
        <v>3.7085839769114601E-2</v>
      </c>
      <c r="M411" s="6">
        <v>3.4401480305430603E-2</v>
      </c>
      <c r="N411" s="6">
        <v>3.6843307124394702E-2</v>
      </c>
      <c r="O411" s="6">
        <v>3.8799725316704399E-2</v>
      </c>
      <c r="P411" s="6">
        <v>3.9924895106031699E-2</v>
      </c>
      <c r="Q411" s="6">
        <v>3.8801258936664897E-2</v>
      </c>
      <c r="R411" s="6">
        <v>3.6798694275914298E-2</v>
      </c>
      <c r="S411" s="6">
        <f ca="1">PopAgeSexCountry[[#This Row],[2010]]*PopAgeSexCountry[[#This Row],[MDER]]</f>
        <v>140.64400000000001</v>
      </c>
      <c r="T411" s="6">
        <f ca="1">PopAgeSexCountry[[#This Row],[2015]]*PopAgeSexCountry[[#This Row],[MDER]]</f>
        <v>124.82631693232791</v>
      </c>
      <c r="U411" s="6">
        <f ca="1">PopAgeSexCountry[[#This Row],[2020]]*PopAgeSexCountry[[#This Row],[MDER]]</f>
        <v>103.84035135352089</v>
      </c>
      <c r="V411" s="6">
        <f ca="1">PopAgeSexCountry[[#This Row],[2025]]*PopAgeSexCountry[[#This Row],[MDER]]</f>
        <v>96.324144855205688</v>
      </c>
      <c r="W411" s="6">
        <f ca="1">PopAgeSexCountry[[#This Row],[2030]]*PopAgeSexCountry[[#This Row],[MDER]]</f>
        <v>103.16125994830516</v>
      </c>
      <c r="X411" s="6">
        <f ca="1">PopAgeSexCountry[[#This Row],[2035]]*PopAgeSexCountry[[#This Row],[MDER]]</f>
        <v>108.63923088677231</v>
      </c>
      <c r="Y411" s="6">
        <f ca="1">PopAgeSexCountry[[#This Row],[2040]]*PopAgeSexCountry[[#This Row],[MDER]]</f>
        <v>111.78970629688875</v>
      </c>
      <c r="Z411" s="6">
        <f ca="1">PopAgeSexCountry[[#This Row],[2045]]*PopAgeSexCountry[[#This Row],[MDER]]</f>
        <v>108.64352502266171</v>
      </c>
      <c r="AA411" s="6">
        <f ca="1">PopAgeSexCountry[[#This Row],[2050]]*PopAgeSexCountry[[#This Row],[MDER]]</f>
        <v>103.03634397256003</v>
      </c>
    </row>
    <row r="412" spans="1:27" x14ac:dyDescent="0.2">
      <c r="A412" s="5" t="s">
        <v>67</v>
      </c>
      <c r="B412" s="5" t="s">
        <v>68</v>
      </c>
      <c r="C412" s="5" t="s">
        <v>121</v>
      </c>
      <c r="D412" s="5" t="str">
        <f>VLOOKUP(PopAgeSexCountry[[#This Row],[REGION]],MapRegion[],2,FALSE)</f>
        <v>CYP</v>
      </c>
      <c r="E412" s="5" t="s">
        <v>97</v>
      </c>
      <c r="F412" s="5" t="str">
        <f>VLOOKUP(PopAgeSexCountry[[#This Row],[VARIABLE]],MapSexAge[],2,FALSE)</f>
        <v>Male</v>
      </c>
      <c r="G412" s="5" t="str">
        <f>VLOOKUP(PopAgeSexCountry[[#This Row],[VARIABLE]],MapSexAge[],3,FALSE)</f>
        <v>25-29</v>
      </c>
      <c r="H412" s="5">
        <f ca="1">SUMIFS(INDIRECT(_xlfn.CONCAT("SSPMDER[",PopAgeSexCountry[[#This Row],[Sex]],"]")),SSPMDER[age],PopAgeSexCountry[[#This Row],[Age]])</f>
        <v>2640</v>
      </c>
      <c r="I412" s="5" t="s">
        <v>71</v>
      </c>
      <c r="J412" s="5">
        <v>5.4816999999999998E-2</v>
      </c>
      <c r="K412" s="5">
        <v>5.2514719043368401E-2</v>
      </c>
      <c r="L412" s="5">
        <v>4.6586018507161799E-2</v>
      </c>
      <c r="M412" s="5">
        <v>3.9077831056132703E-2</v>
      </c>
      <c r="N412" s="5">
        <v>3.6415630725245202E-2</v>
      </c>
      <c r="O412" s="5">
        <v>3.89261192095606E-2</v>
      </c>
      <c r="P412" s="5">
        <v>4.0884585962477502E-2</v>
      </c>
      <c r="Q412" s="5">
        <v>4.2009488218963401E-2</v>
      </c>
      <c r="R412" s="5">
        <v>4.0857443621605503E-2</v>
      </c>
      <c r="S412" s="6">
        <f ca="1">PopAgeSexCountry[[#This Row],[2010]]*PopAgeSexCountry[[#This Row],[MDER]]</f>
        <v>144.71688</v>
      </c>
      <c r="T412" s="6">
        <f ca="1">PopAgeSexCountry[[#This Row],[2015]]*PopAgeSexCountry[[#This Row],[MDER]]</f>
        <v>138.63885827449258</v>
      </c>
      <c r="U412" s="6">
        <f ca="1">PopAgeSexCountry[[#This Row],[2020]]*PopAgeSexCountry[[#This Row],[MDER]]</f>
        <v>122.98708885890714</v>
      </c>
      <c r="V412" s="6">
        <f ca="1">PopAgeSexCountry[[#This Row],[2025]]*PopAgeSexCountry[[#This Row],[MDER]]</f>
        <v>103.16547398819034</v>
      </c>
      <c r="W412" s="6">
        <f ca="1">PopAgeSexCountry[[#This Row],[2030]]*PopAgeSexCountry[[#This Row],[MDER]]</f>
        <v>96.137265114647334</v>
      </c>
      <c r="X412" s="6">
        <f ca="1">PopAgeSexCountry[[#This Row],[2035]]*PopAgeSexCountry[[#This Row],[MDER]]</f>
        <v>102.76495471323999</v>
      </c>
      <c r="Y412" s="6">
        <f ca="1">PopAgeSexCountry[[#This Row],[2040]]*PopAgeSexCountry[[#This Row],[MDER]]</f>
        <v>107.93530694094061</v>
      </c>
      <c r="Z412" s="6">
        <f ca="1">PopAgeSexCountry[[#This Row],[2045]]*PopAgeSexCountry[[#This Row],[MDER]]</f>
        <v>110.90504889806338</v>
      </c>
      <c r="AA412" s="6">
        <f ca="1">PopAgeSexCountry[[#This Row],[2050]]*PopAgeSexCountry[[#This Row],[MDER]]</f>
        <v>107.86365116103853</v>
      </c>
    </row>
    <row r="413" spans="1:27" x14ac:dyDescent="0.2">
      <c r="A413" s="6" t="s">
        <v>67</v>
      </c>
      <c r="B413" s="6" t="s">
        <v>68</v>
      </c>
      <c r="C413" s="6" t="s">
        <v>121</v>
      </c>
      <c r="D413" s="6" t="str">
        <f>VLOOKUP(PopAgeSexCountry[[#This Row],[REGION]],MapRegion[],2,FALSE)</f>
        <v>CYP</v>
      </c>
      <c r="E413" s="6" t="s">
        <v>98</v>
      </c>
      <c r="F413" s="6" t="str">
        <f>VLOOKUP(PopAgeSexCountry[[#This Row],[VARIABLE]],MapSexAge[],2,FALSE)</f>
        <v>Male</v>
      </c>
      <c r="G413" s="6" t="str">
        <f>VLOOKUP(PopAgeSexCountry[[#This Row],[VARIABLE]],MapSexAge[],3,FALSE)</f>
        <v>30-34</v>
      </c>
      <c r="H413" s="6">
        <f ca="1">SUMIFS(INDIRECT(_xlfn.CONCAT("SSPMDER[",PopAgeSexCountry[[#This Row],[Sex]],"]")),SSPMDER[age],PopAgeSexCountry[[#This Row],[Age]])</f>
        <v>2600</v>
      </c>
      <c r="I413" s="6" t="s">
        <v>71</v>
      </c>
      <c r="J413" s="6">
        <v>4.7768000000000102E-2</v>
      </c>
      <c r="K413" s="6">
        <v>5.9663631166540401E-2</v>
      </c>
      <c r="L413" s="6">
        <v>5.7107090315309701E-2</v>
      </c>
      <c r="M413" s="6">
        <v>5.1188802248170802E-2</v>
      </c>
      <c r="N413" s="6">
        <v>4.36176691688537E-2</v>
      </c>
      <c r="O413" s="6">
        <v>4.0998877540544397E-2</v>
      </c>
      <c r="P413" s="6">
        <v>4.36588083017432E-2</v>
      </c>
      <c r="Q413" s="6">
        <v>4.56111538619298E-2</v>
      </c>
      <c r="R413" s="6">
        <v>4.6745285459599301E-2</v>
      </c>
      <c r="S413" s="6">
        <f ca="1">PopAgeSexCountry[[#This Row],[2010]]*PopAgeSexCountry[[#This Row],[MDER]]</f>
        <v>124.19680000000027</v>
      </c>
      <c r="T413" s="6">
        <f ca="1">PopAgeSexCountry[[#This Row],[2015]]*PopAgeSexCountry[[#This Row],[MDER]]</f>
        <v>155.12544103300505</v>
      </c>
      <c r="U413" s="6">
        <f ca="1">PopAgeSexCountry[[#This Row],[2020]]*PopAgeSexCountry[[#This Row],[MDER]]</f>
        <v>148.47843481980522</v>
      </c>
      <c r="V413" s="6">
        <f ca="1">PopAgeSexCountry[[#This Row],[2025]]*PopAgeSexCountry[[#This Row],[MDER]]</f>
        <v>133.09088584524409</v>
      </c>
      <c r="W413" s="6">
        <f ca="1">PopAgeSexCountry[[#This Row],[2030]]*PopAgeSexCountry[[#This Row],[MDER]]</f>
        <v>113.40593983901962</v>
      </c>
      <c r="X413" s="6">
        <f ca="1">PopAgeSexCountry[[#This Row],[2035]]*PopAgeSexCountry[[#This Row],[MDER]]</f>
        <v>106.59708160541543</v>
      </c>
      <c r="Y413" s="6">
        <f ca="1">PopAgeSexCountry[[#This Row],[2040]]*PopAgeSexCountry[[#This Row],[MDER]]</f>
        <v>113.51290158453232</v>
      </c>
      <c r="Z413" s="6">
        <f ca="1">PopAgeSexCountry[[#This Row],[2045]]*PopAgeSexCountry[[#This Row],[MDER]]</f>
        <v>118.58900004101748</v>
      </c>
      <c r="AA413" s="6">
        <f ca="1">PopAgeSexCountry[[#This Row],[2050]]*PopAgeSexCountry[[#This Row],[MDER]]</f>
        <v>121.53774219495818</v>
      </c>
    </row>
    <row r="414" spans="1:27" x14ac:dyDescent="0.2">
      <c r="A414" s="5" t="s">
        <v>67</v>
      </c>
      <c r="B414" s="5" t="s">
        <v>68</v>
      </c>
      <c r="C414" s="5" t="s">
        <v>121</v>
      </c>
      <c r="D414" s="5" t="str">
        <f>VLOOKUP(PopAgeSexCountry[[#This Row],[REGION]],MapRegion[],2,FALSE)</f>
        <v>CYP</v>
      </c>
      <c r="E414" s="5" t="s">
        <v>99</v>
      </c>
      <c r="F414" s="5" t="str">
        <f>VLOOKUP(PopAgeSexCountry[[#This Row],[VARIABLE]],MapSexAge[],2,FALSE)</f>
        <v>Male</v>
      </c>
      <c r="G414" s="5" t="str">
        <f>VLOOKUP(PopAgeSexCountry[[#This Row],[VARIABLE]],MapSexAge[],3,FALSE)</f>
        <v>35-39</v>
      </c>
      <c r="H414" s="5">
        <f ca="1">SUMIFS(INDIRECT(_xlfn.CONCAT("SSPMDER[",PopAgeSexCountry[[#This Row],[Sex]],"]")),SSPMDER[age],PopAgeSexCountry[[#This Row],[Age]])</f>
        <v>2600</v>
      </c>
      <c r="I414" s="5" t="s">
        <v>71</v>
      </c>
      <c r="J414" s="5">
        <v>4.1487000000000003E-2</v>
      </c>
      <c r="K414" s="5">
        <v>5.1428064227933501E-2</v>
      </c>
      <c r="L414" s="5">
        <v>6.3261574281550603E-2</v>
      </c>
      <c r="M414" s="5">
        <v>6.0984226560543101E-2</v>
      </c>
      <c r="N414" s="5">
        <v>5.5087276824596597E-2</v>
      </c>
      <c r="O414" s="5">
        <v>4.7474594080373002E-2</v>
      </c>
      <c r="P414" s="5">
        <v>4.4903862186372899E-2</v>
      </c>
      <c r="Q414" s="5">
        <v>4.7694991263913598E-2</v>
      </c>
      <c r="R414" s="5">
        <v>4.9643629315580202E-2</v>
      </c>
      <c r="S414" s="6">
        <f ca="1">PopAgeSexCountry[[#This Row],[2010]]*PopAgeSexCountry[[#This Row],[MDER]]</f>
        <v>107.86620000000001</v>
      </c>
      <c r="T414" s="6">
        <f ca="1">PopAgeSexCountry[[#This Row],[2015]]*PopAgeSexCountry[[#This Row],[MDER]]</f>
        <v>133.71296699262712</v>
      </c>
      <c r="U414" s="6">
        <f ca="1">PopAgeSexCountry[[#This Row],[2020]]*PopAgeSexCountry[[#This Row],[MDER]]</f>
        <v>164.48009313203156</v>
      </c>
      <c r="V414" s="6">
        <f ca="1">PopAgeSexCountry[[#This Row],[2025]]*PopAgeSexCountry[[#This Row],[MDER]]</f>
        <v>158.55898905741205</v>
      </c>
      <c r="W414" s="6">
        <f ca="1">PopAgeSexCountry[[#This Row],[2030]]*PopAgeSexCountry[[#This Row],[MDER]]</f>
        <v>143.22691974395116</v>
      </c>
      <c r="X414" s="6">
        <f ca="1">PopAgeSexCountry[[#This Row],[2035]]*PopAgeSexCountry[[#This Row],[MDER]]</f>
        <v>123.43394460896981</v>
      </c>
      <c r="Y414" s="6">
        <f ca="1">PopAgeSexCountry[[#This Row],[2040]]*PopAgeSexCountry[[#This Row],[MDER]]</f>
        <v>116.75004168456954</v>
      </c>
      <c r="Z414" s="6">
        <f ca="1">PopAgeSexCountry[[#This Row],[2045]]*PopAgeSexCountry[[#This Row],[MDER]]</f>
        <v>124.00697728617536</v>
      </c>
      <c r="AA414" s="6">
        <f ca="1">PopAgeSexCountry[[#This Row],[2050]]*PopAgeSexCountry[[#This Row],[MDER]]</f>
        <v>129.07343622050854</v>
      </c>
    </row>
    <row r="415" spans="1:27" x14ac:dyDescent="0.2">
      <c r="A415" s="6" t="s">
        <v>67</v>
      </c>
      <c r="B415" s="6" t="s">
        <v>68</v>
      </c>
      <c r="C415" s="6" t="s">
        <v>121</v>
      </c>
      <c r="D415" s="6" t="str">
        <f>VLOOKUP(PopAgeSexCountry[[#This Row],[REGION]],MapRegion[],2,FALSE)</f>
        <v>CYP</v>
      </c>
      <c r="E415" s="6" t="s">
        <v>100</v>
      </c>
      <c r="F415" s="6" t="str">
        <f>VLOOKUP(PopAgeSexCountry[[#This Row],[VARIABLE]],MapSexAge[],2,FALSE)</f>
        <v>Male</v>
      </c>
      <c r="G415" s="6" t="str">
        <f>VLOOKUP(PopAgeSexCountry[[#This Row],[VARIABLE]],MapSexAge[],3,FALSE)</f>
        <v>40-44</v>
      </c>
      <c r="H415" s="6">
        <f ca="1">SUMIFS(INDIRECT(_xlfn.CONCAT("SSPMDER[",PopAgeSexCountry[[#This Row],[Sex]],"]")),SSPMDER[age],PopAgeSexCountry[[#This Row],[Age]])</f>
        <v>2600</v>
      </c>
      <c r="I415" s="6" t="s">
        <v>71</v>
      </c>
      <c r="J415" s="6">
        <v>3.7630999999999998E-2</v>
      </c>
      <c r="K415" s="6">
        <v>4.3709345220568699E-2</v>
      </c>
      <c r="L415" s="6">
        <v>5.3509154126750301E-2</v>
      </c>
      <c r="M415" s="6">
        <v>6.5535015664105994E-2</v>
      </c>
      <c r="N415" s="6">
        <v>6.3458363697783099E-2</v>
      </c>
      <c r="O415" s="6">
        <v>5.7597027138055999E-2</v>
      </c>
      <c r="P415" s="6">
        <v>4.9977338203597101E-2</v>
      </c>
      <c r="Q415" s="6">
        <v>4.7450713875086002E-2</v>
      </c>
      <c r="R415" s="6">
        <v>5.0332546246500201E-2</v>
      </c>
      <c r="S415" s="6">
        <f ca="1">PopAgeSexCountry[[#This Row],[2010]]*PopAgeSexCountry[[#This Row],[MDER]]</f>
        <v>97.840599999999995</v>
      </c>
      <c r="T415" s="6">
        <f ca="1">PopAgeSexCountry[[#This Row],[2015]]*PopAgeSexCountry[[#This Row],[MDER]]</f>
        <v>113.64429757347861</v>
      </c>
      <c r="U415" s="6">
        <f ca="1">PopAgeSexCountry[[#This Row],[2020]]*PopAgeSexCountry[[#This Row],[MDER]]</f>
        <v>139.12380072955079</v>
      </c>
      <c r="V415" s="6">
        <f ca="1">PopAgeSexCountry[[#This Row],[2025]]*PopAgeSexCountry[[#This Row],[MDER]]</f>
        <v>170.39104072667558</v>
      </c>
      <c r="W415" s="6">
        <f ca="1">PopAgeSexCountry[[#This Row],[2030]]*PopAgeSexCountry[[#This Row],[MDER]]</f>
        <v>164.99174561423607</v>
      </c>
      <c r="X415" s="6">
        <f ca="1">PopAgeSexCountry[[#This Row],[2035]]*PopAgeSexCountry[[#This Row],[MDER]]</f>
        <v>149.75227055894561</v>
      </c>
      <c r="Y415" s="6">
        <f ca="1">PopAgeSexCountry[[#This Row],[2040]]*PopAgeSexCountry[[#This Row],[MDER]]</f>
        <v>129.94107932935245</v>
      </c>
      <c r="Z415" s="6">
        <f ca="1">PopAgeSexCountry[[#This Row],[2045]]*PopAgeSexCountry[[#This Row],[MDER]]</f>
        <v>123.3718560752236</v>
      </c>
      <c r="AA415" s="6">
        <f ca="1">PopAgeSexCountry[[#This Row],[2050]]*PopAgeSexCountry[[#This Row],[MDER]]</f>
        <v>130.86462024090054</v>
      </c>
    </row>
    <row r="416" spans="1:27" x14ac:dyDescent="0.2">
      <c r="A416" s="5" t="s">
        <v>67</v>
      </c>
      <c r="B416" s="5" t="s">
        <v>68</v>
      </c>
      <c r="C416" s="5" t="s">
        <v>121</v>
      </c>
      <c r="D416" s="5" t="str">
        <f>VLOOKUP(PopAgeSexCountry[[#This Row],[REGION]],MapRegion[],2,FALSE)</f>
        <v>CYP</v>
      </c>
      <c r="E416" s="5" t="s">
        <v>101</v>
      </c>
      <c r="F416" s="5" t="str">
        <f>VLOOKUP(PopAgeSexCountry[[#This Row],[VARIABLE]],MapSexAge[],2,FALSE)</f>
        <v>Male</v>
      </c>
      <c r="G416" s="5" t="str">
        <f>VLOOKUP(PopAgeSexCountry[[#This Row],[VARIABLE]],MapSexAge[],3,FALSE)</f>
        <v>45-49</v>
      </c>
      <c r="H416" s="5">
        <f ca="1">SUMIFS(INDIRECT(_xlfn.CONCAT("SSPMDER[",PopAgeSexCountry[[#This Row],[Sex]],"]")),SSPMDER[age],PopAgeSexCountry[[#This Row],[Age]])</f>
        <v>2440</v>
      </c>
      <c r="I416" s="5" t="s">
        <v>71</v>
      </c>
      <c r="J416" s="5">
        <v>3.7185000000000003E-2</v>
      </c>
      <c r="K416" s="5">
        <v>3.8815492351094001E-2</v>
      </c>
      <c r="L416" s="5">
        <v>4.4819363169752997E-2</v>
      </c>
      <c r="M416" s="5">
        <v>5.4636521888377101E-2</v>
      </c>
      <c r="N416" s="5">
        <v>6.6770776265660206E-2</v>
      </c>
      <c r="O416" s="5">
        <v>6.48414069931883E-2</v>
      </c>
      <c r="P416" s="5">
        <v>5.9034996554383601E-2</v>
      </c>
      <c r="Q416" s="5">
        <v>5.1442077980255498E-2</v>
      </c>
      <c r="R416" s="5">
        <v>4.8958466042703597E-2</v>
      </c>
      <c r="S416" s="6">
        <f ca="1">PopAgeSexCountry[[#This Row],[2010]]*PopAgeSexCountry[[#This Row],[MDER]]</f>
        <v>90.731400000000008</v>
      </c>
      <c r="T416" s="6">
        <f ca="1">PopAgeSexCountry[[#This Row],[2015]]*PopAgeSexCountry[[#This Row],[MDER]]</f>
        <v>94.709801336669358</v>
      </c>
      <c r="U416" s="6">
        <f ca="1">PopAgeSexCountry[[#This Row],[2020]]*PopAgeSexCountry[[#This Row],[MDER]]</f>
        <v>109.35924613419732</v>
      </c>
      <c r="V416" s="6">
        <f ca="1">PopAgeSexCountry[[#This Row],[2025]]*PopAgeSexCountry[[#This Row],[MDER]]</f>
        <v>133.31311340764012</v>
      </c>
      <c r="W416" s="6">
        <f ca="1">PopAgeSexCountry[[#This Row],[2030]]*PopAgeSexCountry[[#This Row],[MDER]]</f>
        <v>162.92069408821089</v>
      </c>
      <c r="X416" s="6">
        <f ca="1">PopAgeSexCountry[[#This Row],[2035]]*PopAgeSexCountry[[#This Row],[MDER]]</f>
        <v>158.21303306337944</v>
      </c>
      <c r="Y416" s="6">
        <f ca="1">PopAgeSexCountry[[#This Row],[2040]]*PopAgeSexCountry[[#This Row],[MDER]]</f>
        <v>144.04539159269598</v>
      </c>
      <c r="Z416" s="6">
        <f ca="1">PopAgeSexCountry[[#This Row],[2045]]*PopAgeSexCountry[[#This Row],[MDER]]</f>
        <v>125.51867027182341</v>
      </c>
      <c r="AA416" s="6">
        <f ca="1">PopAgeSexCountry[[#This Row],[2050]]*PopAgeSexCountry[[#This Row],[MDER]]</f>
        <v>119.45865714419678</v>
      </c>
    </row>
    <row r="417" spans="1:27" x14ac:dyDescent="0.2">
      <c r="A417" s="6" t="s">
        <v>67</v>
      </c>
      <c r="B417" s="6" t="s">
        <v>68</v>
      </c>
      <c r="C417" s="6" t="s">
        <v>121</v>
      </c>
      <c r="D417" s="6" t="str">
        <f>VLOOKUP(PopAgeSexCountry[[#This Row],[REGION]],MapRegion[],2,FALSE)</f>
        <v>CYP</v>
      </c>
      <c r="E417" s="6" t="s">
        <v>102</v>
      </c>
      <c r="F417" s="6" t="str">
        <f>VLOOKUP(PopAgeSexCountry[[#This Row],[VARIABLE]],MapSexAge[],2,FALSE)</f>
        <v>Male</v>
      </c>
      <c r="G417" s="6" t="str">
        <f>VLOOKUP(PopAgeSexCountry[[#This Row],[VARIABLE]],MapSexAge[],3,FALSE)</f>
        <v>5-9</v>
      </c>
      <c r="H417" s="6">
        <f ca="1">SUMIFS(INDIRECT(_xlfn.CONCAT("SSPMDER[",PopAgeSexCountry[[#This Row],[Sex]],"]")),SSPMDER[age],PopAgeSexCountry[[#This Row],[Age]])</f>
        <v>1600</v>
      </c>
      <c r="I417" s="6" t="s">
        <v>71</v>
      </c>
      <c r="J417" s="6">
        <v>3.2309999999999998E-2</v>
      </c>
      <c r="K417" s="6">
        <v>3.4774148551575103E-2</v>
      </c>
      <c r="L417" s="6">
        <v>3.6733482792346603E-2</v>
      </c>
      <c r="M417" s="6">
        <v>3.78601416843748E-2</v>
      </c>
      <c r="N417" s="6">
        <v>3.6765699419508399E-2</v>
      </c>
      <c r="O417" s="6">
        <v>3.4800301313972798E-2</v>
      </c>
      <c r="P417" s="6">
        <v>3.3503366759347099E-2</v>
      </c>
      <c r="Q417" s="6">
        <v>3.3744127341275999E-2</v>
      </c>
      <c r="R417" s="6">
        <v>3.47700955319502E-2</v>
      </c>
      <c r="S417" s="6">
        <f ca="1">PopAgeSexCountry[[#This Row],[2010]]*PopAgeSexCountry[[#This Row],[MDER]]</f>
        <v>51.695999999999998</v>
      </c>
      <c r="T417" s="6">
        <f ca="1">PopAgeSexCountry[[#This Row],[2015]]*PopAgeSexCountry[[#This Row],[MDER]]</f>
        <v>55.638637682520162</v>
      </c>
      <c r="U417" s="6">
        <f ca="1">PopAgeSexCountry[[#This Row],[2020]]*PopAgeSexCountry[[#This Row],[MDER]]</f>
        <v>58.773572467754562</v>
      </c>
      <c r="V417" s="6">
        <f ca="1">PopAgeSexCountry[[#This Row],[2025]]*PopAgeSexCountry[[#This Row],[MDER]]</f>
        <v>60.576226694999683</v>
      </c>
      <c r="W417" s="6">
        <f ca="1">PopAgeSexCountry[[#This Row],[2030]]*PopAgeSexCountry[[#This Row],[MDER]]</f>
        <v>58.825119071213436</v>
      </c>
      <c r="X417" s="6">
        <f ca="1">PopAgeSexCountry[[#This Row],[2035]]*PopAgeSexCountry[[#This Row],[MDER]]</f>
        <v>55.680482102356478</v>
      </c>
      <c r="Y417" s="6">
        <f ca="1">PopAgeSexCountry[[#This Row],[2040]]*PopAgeSexCountry[[#This Row],[MDER]]</f>
        <v>53.605386814955359</v>
      </c>
      <c r="Z417" s="6">
        <f ca="1">PopAgeSexCountry[[#This Row],[2045]]*PopAgeSexCountry[[#This Row],[MDER]]</f>
        <v>53.9906037460416</v>
      </c>
      <c r="AA417" s="6">
        <f ca="1">PopAgeSexCountry[[#This Row],[2050]]*PopAgeSexCountry[[#This Row],[MDER]]</f>
        <v>55.632152851120317</v>
      </c>
    </row>
    <row r="418" spans="1:27" x14ac:dyDescent="0.2">
      <c r="A418" s="5" t="s">
        <v>67</v>
      </c>
      <c r="B418" s="5" t="s">
        <v>68</v>
      </c>
      <c r="C418" s="5" t="s">
        <v>121</v>
      </c>
      <c r="D418" s="5" t="str">
        <f>VLOOKUP(PopAgeSexCountry[[#This Row],[REGION]],MapRegion[],2,FALSE)</f>
        <v>CYP</v>
      </c>
      <c r="E418" s="5" t="s">
        <v>103</v>
      </c>
      <c r="F418" s="5" t="str">
        <f>VLOOKUP(PopAgeSexCountry[[#This Row],[VARIABLE]],MapSexAge[],2,FALSE)</f>
        <v>Male</v>
      </c>
      <c r="G418" s="5" t="str">
        <f>VLOOKUP(PopAgeSexCountry[[#This Row],[VARIABLE]],MapSexAge[],3,FALSE)</f>
        <v>50-54</v>
      </c>
      <c r="H418" s="5">
        <f ca="1">SUMIFS(INDIRECT(_xlfn.CONCAT("SSPMDER[",PopAgeSexCountry[[#This Row],[Sex]],"]")),SSPMDER[age],PopAgeSexCountry[[#This Row],[Age]])</f>
        <v>2400</v>
      </c>
      <c r="I418" s="5" t="s">
        <v>71</v>
      </c>
      <c r="J418" s="5">
        <v>3.5228000000000002E-2</v>
      </c>
      <c r="K418" s="5">
        <v>3.7671366216295299E-2</v>
      </c>
      <c r="L418" s="5">
        <v>3.9279203541130098E-2</v>
      </c>
      <c r="M418" s="5">
        <v>4.5325944290333098E-2</v>
      </c>
      <c r="N418" s="5">
        <v>5.5144505563462003E-2</v>
      </c>
      <c r="O418" s="5">
        <v>6.7332644889285698E-2</v>
      </c>
      <c r="P418" s="5">
        <v>6.5536735345036401E-2</v>
      </c>
      <c r="Q418" s="5">
        <v>5.9811002000666101E-2</v>
      </c>
      <c r="R418" s="5">
        <v>5.2275751387632602E-2</v>
      </c>
      <c r="S418" s="6">
        <f ca="1">PopAgeSexCountry[[#This Row],[2010]]*PopAgeSexCountry[[#This Row],[MDER]]</f>
        <v>84.547200000000004</v>
      </c>
      <c r="T418" s="6">
        <f ca="1">PopAgeSexCountry[[#This Row],[2015]]*PopAgeSexCountry[[#This Row],[MDER]]</f>
        <v>90.411278919108724</v>
      </c>
      <c r="U418" s="6">
        <f ca="1">PopAgeSexCountry[[#This Row],[2020]]*PopAgeSexCountry[[#This Row],[MDER]]</f>
        <v>94.270088498712241</v>
      </c>
      <c r="V418" s="6">
        <f ca="1">PopAgeSexCountry[[#This Row],[2025]]*PopAgeSexCountry[[#This Row],[MDER]]</f>
        <v>108.78226629679943</v>
      </c>
      <c r="W418" s="6">
        <f ca="1">PopAgeSexCountry[[#This Row],[2030]]*PopAgeSexCountry[[#This Row],[MDER]]</f>
        <v>132.3468133523088</v>
      </c>
      <c r="X418" s="6">
        <f ca="1">PopAgeSexCountry[[#This Row],[2035]]*PopAgeSexCountry[[#This Row],[MDER]]</f>
        <v>161.59834773428568</v>
      </c>
      <c r="Y418" s="6">
        <f ca="1">PopAgeSexCountry[[#This Row],[2040]]*PopAgeSexCountry[[#This Row],[MDER]]</f>
        <v>157.28816482808736</v>
      </c>
      <c r="Z418" s="6">
        <f ca="1">PopAgeSexCountry[[#This Row],[2045]]*PopAgeSexCountry[[#This Row],[MDER]]</f>
        <v>143.54640480159864</v>
      </c>
      <c r="AA418" s="6">
        <f ca="1">PopAgeSexCountry[[#This Row],[2050]]*PopAgeSexCountry[[#This Row],[MDER]]</f>
        <v>125.46180333031825</v>
      </c>
    </row>
    <row r="419" spans="1:27" x14ac:dyDescent="0.2">
      <c r="A419" s="6" t="s">
        <v>67</v>
      </c>
      <c r="B419" s="6" t="s">
        <v>68</v>
      </c>
      <c r="C419" s="6" t="s">
        <v>121</v>
      </c>
      <c r="D419" s="6" t="str">
        <f>VLOOKUP(PopAgeSexCountry[[#This Row],[REGION]],MapRegion[],2,FALSE)</f>
        <v>CYP</v>
      </c>
      <c r="E419" s="6" t="s">
        <v>104</v>
      </c>
      <c r="F419" s="6" t="str">
        <f>VLOOKUP(PopAgeSexCountry[[#This Row],[VARIABLE]],MapSexAge[],2,FALSE)</f>
        <v>Male</v>
      </c>
      <c r="G419" s="6" t="str">
        <f>VLOOKUP(PopAgeSexCountry[[#This Row],[VARIABLE]],MapSexAge[],3,FALSE)</f>
        <v>55-59</v>
      </c>
      <c r="H419" s="6">
        <f ca="1">SUMIFS(INDIRECT(_xlfn.CONCAT("SSPMDER[",PopAgeSexCountry[[#This Row],[Sex]],"]")),SSPMDER[age],PopAgeSexCountry[[#This Row],[Age]])</f>
        <v>2400</v>
      </c>
      <c r="I419" s="6" t="s">
        <v>71</v>
      </c>
      <c r="J419" s="6">
        <v>3.0568000000000001E-2</v>
      </c>
      <c r="K419" s="6">
        <v>3.50909468507066E-2</v>
      </c>
      <c r="L419" s="6">
        <v>3.7575169851623798E-2</v>
      </c>
      <c r="M419" s="6">
        <v>3.9281394082875398E-2</v>
      </c>
      <c r="N419" s="6">
        <v>4.5362196369243199E-2</v>
      </c>
      <c r="O419" s="6">
        <v>5.5162090966192401E-2</v>
      </c>
      <c r="P419" s="6">
        <v>6.7369655769102602E-2</v>
      </c>
      <c r="Q419" s="6">
        <v>6.5721391183776595E-2</v>
      </c>
      <c r="R419" s="6">
        <v>6.0109710660625003E-2</v>
      </c>
      <c r="S419" s="6">
        <f ca="1">PopAgeSexCountry[[#This Row],[2010]]*PopAgeSexCountry[[#This Row],[MDER]]</f>
        <v>73.363200000000006</v>
      </c>
      <c r="T419" s="6">
        <f ca="1">PopAgeSexCountry[[#This Row],[2015]]*PopAgeSexCountry[[#This Row],[MDER]]</f>
        <v>84.218272441695845</v>
      </c>
      <c r="U419" s="6">
        <f ca="1">PopAgeSexCountry[[#This Row],[2020]]*PopAgeSexCountry[[#This Row],[MDER]]</f>
        <v>90.180407643897112</v>
      </c>
      <c r="V419" s="6">
        <f ca="1">PopAgeSexCountry[[#This Row],[2025]]*PopAgeSexCountry[[#This Row],[MDER]]</f>
        <v>94.275345798900958</v>
      </c>
      <c r="W419" s="6">
        <f ca="1">PopAgeSexCountry[[#This Row],[2030]]*PopAgeSexCountry[[#This Row],[MDER]]</f>
        <v>108.86927128618368</v>
      </c>
      <c r="X419" s="6">
        <f ca="1">PopAgeSexCountry[[#This Row],[2035]]*PopAgeSexCountry[[#This Row],[MDER]]</f>
        <v>132.38901831886176</v>
      </c>
      <c r="Y419" s="6">
        <f ca="1">PopAgeSexCountry[[#This Row],[2040]]*PopAgeSexCountry[[#This Row],[MDER]]</f>
        <v>161.68717384584625</v>
      </c>
      <c r="Z419" s="6">
        <f ca="1">PopAgeSexCountry[[#This Row],[2045]]*PopAgeSexCountry[[#This Row],[MDER]]</f>
        <v>157.73133884106383</v>
      </c>
      <c r="AA419" s="6">
        <f ca="1">PopAgeSexCountry[[#This Row],[2050]]*PopAgeSexCountry[[#This Row],[MDER]]</f>
        <v>144.26330558550001</v>
      </c>
    </row>
    <row r="420" spans="1:27" x14ac:dyDescent="0.2">
      <c r="A420" s="5" t="s">
        <v>67</v>
      </c>
      <c r="B420" s="5" t="s">
        <v>68</v>
      </c>
      <c r="C420" s="5" t="s">
        <v>121</v>
      </c>
      <c r="D420" s="5" t="str">
        <f>VLOOKUP(PopAgeSexCountry[[#This Row],[REGION]],MapRegion[],2,FALSE)</f>
        <v>CYP</v>
      </c>
      <c r="E420" s="5" t="s">
        <v>105</v>
      </c>
      <c r="F420" s="5" t="str">
        <f>VLOOKUP(PopAgeSexCountry[[#This Row],[VARIABLE]],MapSexAge[],2,FALSE)</f>
        <v>Male</v>
      </c>
      <c r="G420" s="5" t="str">
        <f>VLOOKUP(PopAgeSexCountry[[#This Row],[VARIABLE]],MapSexAge[],3,FALSE)</f>
        <v>60-64</v>
      </c>
      <c r="H420" s="5">
        <f ca="1">SUMIFS(INDIRECT(_xlfn.CONCAT("SSPMDER[",PopAgeSexCountry[[#This Row],[Sex]],"]")),SSPMDER[age],PopAgeSexCountry[[#This Row],[Age]])</f>
        <v>2400</v>
      </c>
      <c r="I420" s="5" t="s">
        <v>71</v>
      </c>
      <c r="J420" s="5">
        <v>2.5402999999999998E-2</v>
      </c>
      <c r="K420" s="5">
        <v>2.98462341972421E-2</v>
      </c>
      <c r="L420" s="5">
        <v>3.43839886229831E-2</v>
      </c>
      <c r="M420" s="5">
        <v>3.6978088839244097E-2</v>
      </c>
      <c r="N420" s="5">
        <v>3.8798394167862002E-2</v>
      </c>
      <c r="O420" s="5">
        <v>4.4897526476694198E-2</v>
      </c>
      <c r="P420" s="5">
        <v>5.4657230343826899E-2</v>
      </c>
      <c r="Q420" s="5">
        <v>6.6849232560278096E-2</v>
      </c>
      <c r="R420" s="5">
        <v>6.5380497196782003E-2</v>
      </c>
      <c r="S420" s="6">
        <f ca="1">PopAgeSexCountry[[#This Row],[2010]]*PopAgeSexCountry[[#This Row],[MDER]]</f>
        <v>60.967199999999998</v>
      </c>
      <c r="T420" s="6">
        <f ca="1">PopAgeSexCountry[[#This Row],[2015]]*PopAgeSexCountry[[#This Row],[MDER]]</f>
        <v>71.630962073381042</v>
      </c>
      <c r="U420" s="6">
        <f ca="1">PopAgeSexCountry[[#This Row],[2020]]*PopAgeSexCountry[[#This Row],[MDER]]</f>
        <v>82.521572695159435</v>
      </c>
      <c r="V420" s="6">
        <f ca="1">PopAgeSexCountry[[#This Row],[2025]]*PopAgeSexCountry[[#This Row],[MDER]]</f>
        <v>88.747413214185826</v>
      </c>
      <c r="W420" s="6">
        <f ca="1">PopAgeSexCountry[[#This Row],[2030]]*PopAgeSexCountry[[#This Row],[MDER]]</f>
        <v>93.116146002868803</v>
      </c>
      <c r="X420" s="6">
        <f ca="1">PopAgeSexCountry[[#This Row],[2035]]*PopAgeSexCountry[[#This Row],[MDER]]</f>
        <v>107.75406354406607</v>
      </c>
      <c r="Y420" s="6">
        <f ca="1">PopAgeSexCountry[[#This Row],[2040]]*PopAgeSexCountry[[#This Row],[MDER]]</f>
        <v>131.17735282518456</v>
      </c>
      <c r="Z420" s="6">
        <f ca="1">PopAgeSexCountry[[#This Row],[2045]]*PopAgeSexCountry[[#This Row],[MDER]]</f>
        <v>160.43815814466743</v>
      </c>
      <c r="AA420" s="6">
        <f ca="1">PopAgeSexCountry[[#This Row],[2050]]*PopAgeSexCountry[[#This Row],[MDER]]</f>
        <v>156.9131932722768</v>
      </c>
    </row>
    <row r="421" spans="1:27" x14ac:dyDescent="0.2">
      <c r="A421" s="6" t="s">
        <v>67</v>
      </c>
      <c r="B421" s="6" t="s">
        <v>68</v>
      </c>
      <c r="C421" s="6" t="s">
        <v>121</v>
      </c>
      <c r="D421" s="6" t="str">
        <f>VLOOKUP(PopAgeSexCountry[[#This Row],[REGION]],MapRegion[],2,FALSE)</f>
        <v>CYP</v>
      </c>
      <c r="E421" s="6" t="s">
        <v>106</v>
      </c>
      <c r="F421" s="6" t="str">
        <f>VLOOKUP(PopAgeSexCountry[[#This Row],[VARIABLE]],MapSexAge[],2,FALSE)</f>
        <v>Male</v>
      </c>
      <c r="G421" s="6" t="str">
        <f>VLOOKUP(PopAgeSexCountry[[#This Row],[VARIABLE]],MapSexAge[],3,FALSE)</f>
        <v>65-69</v>
      </c>
      <c r="H421" s="6">
        <f ca="1">SUMIFS(INDIRECT(_xlfn.CONCAT("SSPMDER[",PopAgeSexCountry[[#This Row],[Sex]],"]")),SSPMDER[age],PopAgeSexCountry[[#This Row],[Age]])</f>
        <v>2240</v>
      </c>
      <c r="I421" s="6" t="s">
        <v>71</v>
      </c>
      <c r="J421" s="6">
        <v>1.9876000000000001E-2</v>
      </c>
      <c r="K421" s="6">
        <v>2.39893708052559E-2</v>
      </c>
      <c r="L421" s="6">
        <v>2.84128555250318E-2</v>
      </c>
      <c r="M421" s="6">
        <v>3.2974350352635198E-2</v>
      </c>
      <c r="N421" s="6">
        <v>3.5689438676375203E-2</v>
      </c>
      <c r="O421" s="6">
        <v>3.7641212879593697E-2</v>
      </c>
      <c r="P421" s="6">
        <v>4.3743912555801102E-2</v>
      </c>
      <c r="Q421" s="6">
        <v>5.3420394373733901E-2</v>
      </c>
      <c r="R421" s="6">
        <v>6.5536715431345802E-2</v>
      </c>
      <c r="S421" s="6">
        <f ca="1">PopAgeSexCountry[[#This Row],[2010]]*PopAgeSexCountry[[#This Row],[MDER]]</f>
        <v>44.522240000000004</v>
      </c>
      <c r="T421" s="6">
        <f ca="1">PopAgeSexCountry[[#This Row],[2015]]*PopAgeSexCountry[[#This Row],[MDER]]</f>
        <v>53.736190603773217</v>
      </c>
      <c r="U421" s="6">
        <f ca="1">PopAgeSexCountry[[#This Row],[2020]]*PopAgeSexCountry[[#This Row],[MDER]]</f>
        <v>63.644796376071234</v>
      </c>
      <c r="V421" s="6">
        <f ca="1">PopAgeSexCountry[[#This Row],[2025]]*PopAgeSexCountry[[#This Row],[MDER]]</f>
        <v>73.862544789902842</v>
      </c>
      <c r="W421" s="6">
        <f ca="1">PopAgeSexCountry[[#This Row],[2030]]*PopAgeSexCountry[[#This Row],[MDER]]</f>
        <v>79.94434263508046</v>
      </c>
      <c r="X421" s="6">
        <f ca="1">PopAgeSexCountry[[#This Row],[2035]]*PopAgeSexCountry[[#This Row],[MDER]]</f>
        <v>84.31631685028988</v>
      </c>
      <c r="Y421" s="6">
        <f ca="1">PopAgeSexCountry[[#This Row],[2040]]*PopAgeSexCountry[[#This Row],[MDER]]</f>
        <v>97.986364124994466</v>
      </c>
      <c r="Z421" s="6">
        <f ca="1">PopAgeSexCountry[[#This Row],[2045]]*PopAgeSexCountry[[#This Row],[MDER]]</f>
        <v>119.66168339716394</v>
      </c>
      <c r="AA421" s="6">
        <f ca="1">PopAgeSexCountry[[#This Row],[2050]]*PopAgeSexCountry[[#This Row],[MDER]]</f>
        <v>146.8022425662146</v>
      </c>
    </row>
    <row r="422" spans="1:27" x14ac:dyDescent="0.2">
      <c r="A422" s="5" t="s">
        <v>67</v>
      </c>
      <c r="B422" s="5" t="s">
        <v>68</v>
      </c>
      <c r="C422" s="5" t="s">
        <v>121</v>
      </c>
      <c r="D422" s="5" t="str">
        <f>VLOOKUP(PopAgeSexCountry[[#This Row],[REGION]],MapRegion[],2,FALSE)</f>
        <v>CYP</v>
      </c>
      <c r="E422" s="5" t="s">
        <v>107</v>
      </c>
      <c r="F422" s="5" t="str">
        <f>VLOOKUP(PopAgeSexCountry[[#This Row],[VARIABLE]],MapSexAge[],2,FALSE)</f>
        <v>Male</v>
      </c>
      <c r="G422" s="5" t="str">
        <f>VLOOKUP(PopAgeSexCountry[[#This Row],[VARIABLE]],MapSexAge[],3,FALSE)</f>
        <v>70-74</v>
      </c>
      <c r="H422" s="5">
        <f ca="1">SUMIFS(INDIRECT(_xlfn.CONCAT("SSPMDER[",PopAgeSexCountry[[#This Row],[Sex]],"]")),SSPMDER[age],PopAgeSexCountry[[#This Row],[Age]])</f>
        <v>2200</v>
      </c>
      <c r="I422" s="5" t="s">
        <v>71</v>
      </c>
      <c r="J422" s="5">
        <v>1.5730999999999998E-2</v>
      </c>
      <c r="K422" s="5">
        <v>1.77153106689102E-2</v>
      </c>
      <c r="L422" s="5">
        <v>2.1682650265711201E-2</v>
      </c>
      <c r="M422" s="5">
        <v>2.60281834560331E-2</v>
      </c>
      <c r="N422" s="5">
        <v>3.05510097840112E-2</v>
      </c>
      <c r="O422" s="5">
        <v>3.3380024170370101E-2</v>
      </c>
      <c r="P422" s="5">
        <v>3.5493518869350697E-2</v>
      </c>
      <c r="Q422" s="5">
        <v>4.1553703504239398E-2</v>
      </c>
      <c r="R422" s="5">
        <v>5.1064075802781099E-2</v>
      </c>
      <c r="S422" s="6">
        <f ca="1">PopAgeSexCountry[[#This Row],[2010]]*PopAgeSexCountry[[#This Row],[MDER]]</f>
        <v>34.608199999999997</v>
      </c>
      <c r="T422" s="6">
        <f ca="1">PopAgeSexCountry[[#This Row],[2015]]*PopAgeSexCountry[[#This Row],[MDER]]</f>
        <v>38.973683471602442</v>
      </c>
      <c r="U422" s="6">
        <f ca="1">PopAgeSexCountry[[#This Row],[2020]]*PopAgeSexCountry[[#This Row],[MDER]]</f>
        <v>47.70183058456464</v>
      </c>
      <c r="V422" s="6">
        <f ca="1">PopAgeSexCountry[[#This Row],[2025]]*PopAgeSexCountry[[#This Row],[MDER]]</f>
        <v>57.262003603272817</v>
      </c>
      <c r="W422" s="6">
        <f ca="1">PopAgeSexCountry[[#This Row],[2030]]*PopAgeSexCountry[[#This Row],[MDER]]</f>
        <v>67.212221524824642</v>
      </c>
      <c r="X422" s="6">
        <f ca="1">PopAgeSexCountry[[#This Row],[2035]]*PopAgeSexCountry[[#This Row],[MDER]]</f>
        <v>73.436053174814219</v>
      </c>
      <c r="Y422" s="6">
        <f ca="1">PopAgeSexCountry[[#This Row],[2040]]*PopAgeSexCountry[[#This Row],[MDER]]</f>
        <v>78.085741512571531</v>
      </c>
      <c r="Z422" s="6">
        <f ca="1">PopAgeSexCountry[[#This Row],[2045]]*PopAgeSexCountry[[#This Row],[MDER]]</f>
        <v>91.418147709326675</v>
      </c>
      <c r="AA422" s="6">
        <f ca="1">PopAgeSexCountry[[#This Row],[2050]]*PopAgeSexCountry[[#This Row],[MDER]]</f>
        <v>112.34096676611841</v>
      </c>
    </row>
    <row r="423" spans="1:27" x14ac:dyDescent="0.2">
      <c r="A423" s="6" t="s">
        <v>67</v>
      </c>
      <c r="B423" s="6" t="s">
        <v>68</v>
      </c>
      <c r="C423" s="6" t="s">
        <v>121</v>
      </c>
      <c r="D423" s="6" t="str">
        <f>VLOOKUP(PopAgeSexCountry[[#This Row],[REGION]],MapRegion[],2,FALSE)</f>
        <v>CYP</v>
      </c>
      <c r="E423" s="6" t="s">
        <v>108</v>
      </c>
      <c r="F423" s="6" t="str">
        <f>VLOOKUP(PopAgeSexCountry[[#This Row],[VARIABLE]],MapSexAge[],2,FALSE)</f>
        <v>Male</v>
      </c>
      <c r="G423" s="6" t="str">
        <f>VLOOKUP(PopAgeSexCountry[[#This Row],[VARIABLE]],MapSexAge[],3,FALSE)</f>
        <v>75-79</v>
      </c>
      <c r="H423" s="6">
        <f ca="1">SUMIFS(INDIRECT(_xlfn.CONCAT("SSPMDER[",PopAgeSexCountry[[#This Row],[Sex]],"]")),SSPMDER[age],PopAgeSexCountry[[#This Row],[Age]])</f>
        <v>2200</v>
      </c>
      <c r="I423" s="6" t="s">
        <v>71</v>
      </c>
      <c r="J423" s="6">
        <v>1.0560999999999999E-2</v>
      </c>
      <c r="K423" s="6">
        <v>1.26318171724182E-2</v>
      </c>
      <c r="L423" s="6">
        <v>1.45809680232544E-2</v>
      </c>
      <c r="M423" s="6">
        <v>1.8255084527155199E-2</v>
      </c>
      <c r="N423" s="6">
        <v>2.2371985643314898E-2</v>
      </c>
      <c r="O423" s="6">
        <v>2.6728603034675801E-2</v>
      </c>
      <c r="P423" s="6">
        <v>2.9650272795145101E-2</v>
      </c>
      <c r="Q423" s="6">
        <v>3.1946769555328103E-2</v>
      </c>
      <c r="R423" s="6">
        <v>3.7880012856831298E-2</v>
      </c>
      <c r="S423" s="6">
        <f ca="1">PopAgeSexCountry[[#This Row],[2010]]*PopAgeSexCountry[[#This Row],[MDER]]</f>
        <v>23.234199999999998</v>
      </c>
      <c r="T423" s="6">
        <f ca="1">PopAgeSexCountry[[#This Row],[2015]]*PopAgeSexCountry[[#This Row],[MDER]]</f>
        <v>27.789997779320039</v>
      </c>
      <c r="U423" s="6">
        <f ca="1">PopAgeSexCountry[[#This Row],[2020]]*PopAgeSexCountry[[#This Row],[MDER]]</f>
        <v>32.078129651159678</v>
      </c>
      <c r="V423" s="6">
        <f ca="1">PopAgeSexCountry[[#This Row],[2025]]*PopAgeSexCountry[[#This Row],[MDER]]</f>
        <v>40.161185959741438</v>
      </c>
      <c r="W423" s="6">
        <f ca="1">PopAgeSexCountry[[#This Row],[2030]]*PopAgeSexCountry[[#This Row],[MDER]]</f>
        <v>49.21836841529278</v>
      </c>
      <c r="X423" s="6">
        <f ca="1">PopAgeSexCountry[[#This Row],[2035]]*PopAgeSexCountry[[#This Row],[MDER]]</f>
        <v>58.802926676286759</v>
      </c>
      <c r="Y423" s="6">
        <f ca="1">PopAgeSexCountry[[#This Row],[2040]]*PopAgeSexCountry[[#This Row],[MDER]]</f>
        <v>65.230600149319216</v>
      </c>
      <c r="Z423" s="6">
        <f ca="1">PopAgeSexCountry[[#This Row],[2045]]*PopAgeSexCountry[[#This Row],[MDER]]</f>
        <v>70.282893021721833</v>
      </c>
      <c r="AA423" s="6">
        <f ca="1">PopAgeSexCountry[[#This Row],[2050]]*PopAgeSexCountry[[#This Row],[MDER]]</f>
        <v>83.33602828502886</v>
      </c>
    </row>
    <row r="424" spans="1:27" x14ac:dyDescent="0.2">
      <c r="A424" s="5" t="s">
        <v>67</v>
      </c>
      <c r="B424" s="5" t="s">
        <v>68</v>
      </c>
      <c r="C424" s="5" t="s">
        <v>121</v>
      </c>
      <c r="D424" s="5" t="str">
        <f>VLOOKUP(PopAgeSexCountry[[#This Row],[REGION]],MapRegion[],2,FALSE)</f>
        <v>CYP</v>
      </c>
      <c r="E424" s="5" t="s">
        <v>109</v>
      </c>
      <c r="F424" s="5" t="str">
        <f>VLOOKUP(PopAgeSexCountry[[#This Row],[VARIABLE]],MapSexAge[],2,FALSE)</f>
        <v>Male</v>
      </c>
      <c r="G424" s="5" t="str">
        <f>VLOOKUP(PopAgeSexCountry[[#This Row],[VARIABLE]],MapSexAge[],3,FALSE)</f>
        <v>80-84</v>
      </c>
      <c r="H424" s="5">
        <f ca="1">SUMIFS(INDIRECT(_xlfn.CONCAT("SSPMDER[",PopAgeSexCountry[[#This Row],[Sex]],"]")),SSPMDER[age],PopAgeSexCountry[[#This Row],[Age]])</f>
        <v>2200</v>
      </c>
      <c r="I424" s="5" t="s">
        <v>71</v>
      </c>
      <c r="J424" s="5">
        <v>7.5119999999999996E-3</v>
      </c>
      <c r="K424" s="5">
        <v>7.1325039036717096E-3</v>
      </c>
      <c r="L424" s="5">
        <v>8.9362175100647003E-3</v>
      </c>
      <c r="M424" s="5">
        <v>1.0691495280467599E-2</v>
      </c>
      <c r="N424" s="5">
        <v>1.38476284869282E-2</v>
      </c>
      <c r="O424" s="5">
        <v>1.74857464466774E-2</v>
      </c>
      <c r="P424" s="5">
        <v>2.14671610172441E-2</v>
      </c>
      <c r="Q424" s="5">
        <v>2.4392562880893399E-2</v>
      </c>
      <c r="R424" s="5">
        <v>2.6836798226357299E-2</v>
      </c>
      <c r="S424" s="6">
        <f ca="1">PopAgeSexCountry[[#This Row],[2010]]*PopAgeSexCountry[[#This Row],[MDER]]</f>
        <v>16.526399999999999</v>
      </c>
      <c r="T424" s="6">
        <f ca="1">PopAgeSexCountry[[#This Row],[2015]]*PopAgeSexCountry[[#This Row],[MDER]]</f>
        <v>15.691508588077761</v>
      </c>
      <c r="U424" s="6">
        <f ca="1">PopAgeSexCountry[[#This Row],[2020]]*PopAgeSexCountry[[#This Row],[MDER]]</f>
        <v>19.65967852214234</v>
      </c>
      <c r="V424" s="6">
        <f ca="1">PopAgeSexCountry[[#This Row],[2025]]*PopAgeSexCountry[[#This Row],[MDER]]</f>
        <v>23.521289617028717</v>
      </c>
      <c r="W424" s="6">
        <f ca="1">PopAgeSexCountry[[#This Row],[2030]]*PopAgeSexCountry[[#This Row],[MDER]]</f>
        <v>30.464782671242041</v>
      </c>
      <c r="X424" s="6">
        <f ca="1">PopAgeSexCountry[[#This Row],[2035]]*PopAgeSexCountry[[#This Row],[MDER]]</f>
        <v>38.468642182690282</v>
      </c>
      <c r="Y424" s="6">
        <f ca="1">PopAgeSexCountry[[#This Row],[2040]]*PopAgeSexCountry[[#This Row],[MDER]]</f>
        <v>47.22775423793702</v>
      </c>
      <c r="Z424" s="6">
        <f ca="1">PopAgeSexCountry[[#This Row],[2045]]*PopAgeSexCountry[[#This Row],[MDER]]</f>
        <v>53.66363833796548</v>
      </c>
      <c r="AA424" s="6">
        <f ca="1">PopAgeSexCountry[[#This Row],[2050]]*PopAgeSexCountry[[#This Row],[MDER]]</f>
        <v>59.040956097986061</v>
      </c>
    </row>
    <row r="425" spans="1:27" x14ac:dyDescent="0.2">
      <c r="A425" s="6" t="s">
        <v>67</v>
      </c>
      <c r="B425" s="6" t="s">
        <v>68</v>
      </c>
      <c r="C425" s="6" t="s">
        <v>121</v>
      </c>
      <c r="D425" s="6" t="str">
        <f>VLOOKUP(PopAgeSexCountry[[#This Row],[REGION]],MapRegion[],2,FALSE)</f>
        <v>CYP</v>
      </c>
      <c r="E425" s="6" t="s">
        <v>110</v>
      </c>
      <c r="F425" s="6" t="str">
        <f>VLOOKUP(PopAgeSexCountry[[#This Row],[VARIABLE]],MapSexAge[],2,FALSE)</f>
        <v>Male</v>
      </c>
      <c r="G425" s="6" t="str">
        <f>VLOOKUP(PopAgeSexCountry[[#This Row],[VARIABLE]],MapSexAge[],3,FALSE)</f>
        <v>85-89</v>
      </c>
      <c r="H425" s="6">
        <f ca="1">SUMIFS(INDIRECT(_xlfn.CONCAT("SSPMDER[",PopAgeSexCountry[[#This Row],[Sex]],"]")),SSPMDER[age],PopAgeSexCountry[[#This Row],[Age]])</f>
        <v>2200</v>
      </c>
      <c r="I425" s="6" t="s">
        <v>71</v>
      </c>
      <c r="J425" s="6">
        <v>3.0370000000000002E-3</v>
      </c>
      <c r="K425" s="6">
        <v>3.85070374501493E-3</v>
      </c>
      <c r="L425" s="6">
        <v>3.9168383404473298E-3</v>
      </c>
      <c r="M425" s="6">
        <v>5.22222774460943E-3</v>
      </c>
      <c r="N425" s="6">
        <v>6.5810848840864499E-3</v>
      </c>
      <c r="O425" s="6">
        <v>8.9287281888075706E-3</v>
      </c>
      <c r="P425" s="6">
        <v>1.17779924218774E-2</v>
      </c>
      <c r="Q425" s="6">
        <v>1.50655667467523E-2</v>
      </c>
      <c r="R425" s="6">
        <v>1.7739535400962899E-2</v>
      </c>
      <c r="S425" s="6">
        <f ca="1">PopAgeSexCountry[[#This Row],[2010]]*PopAgeSexCountry[[#This Row],[MDER]]</f>
        <v>6.6814</v>
      </c>
      <c r="T425" s="6">
        <f ca="1">PopAgeSexCountry[[#This Row],[2015]]*PopAgeSexCountry[[#This Row],[MDER]]</f>
        <v>8.4715482390328454</v>
      </c>
      <c r="U425" s="6">
        <f ca="1">PopAgeSexCountry[[#This Row],[2020]]*PopAgeSexCountry[[#This Row],[MDER]]</f>
        <v>8.6170443489841251</v>
      </c>
      <c r="V425" s="6">
        <f ca="1">PopAgeSexCountry[[#This Row],[2025]]*PopAgeSexCountry[[#This Row],[MDER]]</f>
        <v>11.488901038140746</v>
      </c>
      <c r="W425" s="6">
        <f ca="1">PopAgeSexCountry[[#This Row],[2030]]*PopAgeSexCountry[[#This Row],[MDER]]</f>
        <v>14.478386744990189</v>
      </c>
      <c r="X425" s="6">
        <f ca="1">PopAgeSexCountry[[#This Row],[2035]]*PopAgeSexCountry[[#This Row],[MDER]]</f>
        <v>19.643202015376655</v>
      </c>
      <c r="Y425" s="6">
        <f ca="1">PopAgeSexCountry[[#This Row],[2040]]*PopAgeSexCountry[[#This Row],[MDER]]</f>
        <v>25.911583328130281</v>
      </c>
      <c r="Z425" s="6">
        <f ca="1">PopAgeSexCountry[[#This Row],[2045]]*PopAgeSexCountry[[#This Row],[MDER]]</f>
        <v>33.144246842855061</v>
      </c>
      <c r="AA425" s="6">
        <f ca="1">PopAgeSexCountry[[#This Row],[2050]]*PopAgeSexCountry[[#This Row],[MDER]]</f>
        <v>39.026977882118381</v>
      </c>
    </row>
    <row r="426" spans="1:27" x14ac:dyDescent="0.2">
      <c r="A426" s="5" t="s">
        <v>67</v>
      </c>
      <c r="B426" s="5" t="s">
        <v>68</v>
      </c>
      <c r="C426" s="5" t="s">
        <v>121</v>
      </c>
      <c r="D426" s="5" t="str">
        <f>VLOOKUP(PopAgeSexCountry[[#This Row],[REGION]],MapRegion[],2,FALSE)</f>
        <v>CYP</v>
      </c>
      <c r="E426" s="5" t="s">
        <v>111</v>
      </c>
      <c r="F426" s="5" t="str">
        <f>VLOOKUP(PopAgeSexCountry[[#This Row],[VARIABLE]],MapSexAge[],2,FALSE)</f>
        <v>Male</v>
      </c>
      <c r="G426" s="5" t="str">
        <f>VLOOKUP(PopAgeSexCountry[[#This Row],[VARIABLE]],MapSexAge[],3,FALSE)</f>
        <v>90-94</v>
      </c>
      <c r="H426" s="5">
        <f ca="1">SUMIFS(INDIRECT(_xlfn.CONCAT("SSPMDER[",PopAgeSexCountry[[#This Row],[Sex]],"]")),SSPMDER[age],PopAgeSexCountry[[#This Row],[Age]])</f>
        <v>2200</v>
      </c>
      <c r="I426" s="5" t="s">
        <v>71</v>
      </c>
      <c r="J426" s="5">
        <v>8.4800000000000001E-4</v>
      </c>
      <c r="K426" s="5">
        <v>1.0363177579637999E-3</v>
      </c>
      <c r="L426" s="5">
        <v>1.44293672409236E-3</v>
      </c>
      <c r="M426" s="5">
        <v>1.60022701885479E-3</v>
      </c>
      <c r="N426" s="5">
        <v>2.3137298698587402E-3</v>
      </c>
      <c r="O426" s="5">
        <v>3.11895115183461E-3</v>
      </c>
      <c r="P426" s="5">
        <v>4.5128472137329198E-3</v>
      </c>
      <c r="Q426" s="5">
        <v>6.3341306118737404E-3</v>
      </c>
      <c r="R426" s="5">
        <v>8.5800890151786907E-3</v>
      </c>
      <c r="S426" s="6">
        <f ca="1">PopAgeSexCountry[[#This Row],[2010]]*PopAgeSexCountry[[#This Row],[MDER]]</f>
        <v>1.8655999999999999</v>
      </c>
      <c r="T426" s="6">
        <f ca="1">PopAgeSexCountry[[#This Row],[2015]]*PopAgeSexCountry[[#This Row],[MDER]]</f>
        <v>2.2798990675203599</v>
      </c>
      <c r="U426" s="6">
        <f ca="1">PopAgeSexCountry[[#This Row],[2020]]*PopAgeSexCountry[[#This Row],[MDER]]</f>
        <v>3.1744607930031918</v>
      </c>
      <c r="V426" s="6">
        <f ca="1">PopAgeSexCountry[[#This Row],[2025]]*PopAgeSexCountry[[#This Row],[MDER]]</f>
        <v>3.5204994414805379</v>
      </c>
      <c r="W426" s="6">
        <f ca="1">PopAgeSexCountry[[#This Row],[2030]]*PopAgeSexCountry[[#This Row],[MDER]]</f>
        <v>5.0902057136892287</v>
      </c>
      <c r="X426" s="6">
        <f ca="1">PopAgeSexCountry[[#This Row],[2035]]*PopAgeSexCountry[[#This Row],[MDER]]</f>
        <v>6.8616925340361421</v>
      </c>
      <c r="Y426" s="6">
        <f ca="1">PopAgeSexCountry[[#This Row],[2040]]*PopAgeSexCountry[[#This Row],[MDER]]</f>
        <v>9.9282638702124242</v>
      </c>
      <c r="Z426" s="6">
        <f ca="1">PopAgeSexCountry[[#This Row],[2045]]*PopAgeSexCountry[[#This Row],[MDER]]</f>
        <v>13.935087346122229</v>
      </c>
      <c r="AA426" s="6">
        <f ca="1">PopAgeSexCountry[[#This Row],[2050]]*PopAgeSexCountry[[#This Row],[MDER]]</f>
        <v>18.876195833393119</v>
      </c>
    </row>
    <row r="427" spans="1:27" x14ac:dyDescent="0.2">
      <c r="A427" s="6" t="s">
        <v>67</v>
      </c>
      <c r="B427" s="6" t="s">
        <v>68</v>
      </c>
      <c r="C427" s="6" t="s">
        <v>121</v>
      </c>
      <c r="D427" s="6" t="str">
        <f>VLOOKUP(PopAgeSexCountry[[#This Row],[REGION]],MapRegion[],2,FALSE)</f>
        <v>CYP</v>
      </c>
      <c r="E427" s="6" t="s">
        <v>112</v>
      </c>
      <c r="F427" s="6" t="str">
        <f>VLOOKUP(PopAgeSexCountry[[#This Row],[VARIABLE]],MapSexAge[],2,FALSE)</f>
        <v>Male</v>
      </c>
      <c r="G427" s="6" t="str">
        <f>VLOOKUP(PopAgeSexCountry[[#This Row],[VARIABLE]],MapSexAge[],3,FALSE)</f>
        <v>95-99</v>
      </c>
      <c r="H427" s="6">
        <f ca="1">SUMIFS(INDIRECT(_xlfn.CONCAT("SSPMDER[",PopAgeSexCountry[[#This Row],[Sex]],"]")),SSPMDER[age],PopAgeSexCountry[[#This Row],[Age]])</f>
        <v>2200</v>
      </c>
      <c r="I427" s="6" t="s">
        <v>71</v>
      </c>
      <c r="J427" s="6">
        <v>1.16E-4</v>
      </c>
      <c r="K427" s="6">
        <v>1.6640633506474599E-4</v>
      </c>
      <c r="L427" s="6">
        <v>2.2908384747318301E-4</v>
      </c>
      <c r="M427" s="6">
        <v>3.5604328254216898E-4</v>
      </c>
      <c r="N427" s="6">
        <v>4.3646845776894398E-4</v>
      </c>
      <c r="O427" s="6">
        <v>6.95117428643411E-4</v>
      </c>
      <c r="P427" s="6">
        <v>1.0228314095691801E-3</v>
      </c>
      <c r="Q427" s="6">
        <v>1.6086342961743199E-3</v>
      </c>
      <c r="R427" s="6">
        <v>2.45166190177811E-3</v>
      </c>
      <c r="S427" s="6">
        <f ca="1">PopAgeSexCountry[[#This Row],[2010]]*PopAgeSexCountry[[#This Row],[MDER]]</f>
        <v>0.25519999999999998</v>
      </c>
      <c r="T427" s="6">
        <f ca="1">PopAgeSexCountry[[#This Row],[2015]]*PopAgeSexCountry[[#This Row],[MDER]]</f>
        <v>0.36609393714244115</v>
      </c>
      <c r="U427" s="6">
        <f ca="1">PopAgeSexCountry[[#This Row],[2020]]*PopAgeSexCountry[[#This Row],[MDER]]</f>
        <v>0.50398446444100264</v>
      </c>
      <c r="V427" s="6">
        <f ca="1">PopAgeSexCountry[[#This Row],[2025]]*PopAgeSexCountry[[#This Row],[MDER]]</f>
        <v>0.78329522159277176</v>
      </c>
      <c r="W427" s="6">
        <f ca="1">PopAgeSexCountry[[#This Row],[2030]]*PopAgeSexCountry[[#This Row],[MDER]]</f>
        <v>0.96023060709167674</v>
      </c>
      <c r="X427" s="6">
        <f ca="1">PopAgeSexCountry[[#This Row],[2035]]*PopAgeSexCountry[[#This Row],[MDER]]</f>
        <v>1.5292583430155042</v>
      </c>
      <c r="Y427" s="6">
        <f ca="1">PopAgeSexCountry[[#This Row],[2040]]*PopAgeSexCountry[[#This Row],[MDER]]</f>
        <v>2.250229101052196</v>
      </c>
      <c r="Z427" s="6">
        <f ca="1">PopAgeSexCountry[[#This Row],[2045]]*PopAgeSexCountry[[#This Row],[MDER]]</f>
        <v>3.5389954515835038</v>
      </c>
      <c r="AA427" s="6">
        <f ca="1">PopAgeSexCountry[[#This Row],[2050]]*PopAgeSexCountry[[#This Row],[MDER]]</f>
        <v>5.3936561839118422</v>
      </c>
    </row>
    <row r="428" spans="1:27" x14ac:dyDescent="0.2">
      <c r="A428" s="5" t="s">
        <v>67</v>
      </c>
      <c r="B428" s="5" t="s">
        <v>68</v>
      </c>
      <c r="C428" s="5" t="s">
        <v>122</v>
      </c>
      <c r="D428" s="5" t="str">
        <f>VLOOKUP(PopAgeSexCountry[[#This Row],[REGION]],MapRegion[],2,FALSE)</f>
        <v>CZE</v>
      </c>
      <c r="E428" s="5" t="s">
        <v>70</v>
      </c>
      <c r="F428" s="5" t="str">
        <f>VLOOKUP(PopAgeSexCountry[[#This Row],[VARIABLE]],MapSexAge[],2,FALSE)</f>
        <v>Female</v>
      </c>
      <c r="G428" s="5" t="str">
        <f>VLOOKUP(PopAgeSexCountry[[#This Row],[VARIABLE]],MapSexAge[],3,FALSE)</f>
        <v>0-4</v>
      </c>
      <c r="H428" s="5">
        <f ca="1">SUMIFS(INDIRECT(_xlfn.CONCAT("SSPMDER[",PopAgeSexCountry[[#This Row],[Sex]],"]")),SSPMDER[age],PopAgeSexCountry[[#This Row],[Age]])</f>
        <v>1000</v>
      </c>
      <c r="I428" s="5" t="s">
        <v>71</v>
      </c>
      <c r="J428" s="5">
        <v>0.26702900000000002</v>
      </c>
      <c r="K428" s="5">
        <v>0.28024270493980202</v>
      </c>
      <c r="L428" s="5">
        <v>0.26856264048226403</v>
      </c>
      <c r="M428" s="5">
        <v>0.25458079075636297</v>
      </c>
      <c r="N428" s="5">
        <v>0.24002353210563199</v>
      </c>
      <c r="O428" s="5">
        <v>0.229000129109975</v>
      </c>
      <c r="P428" s="5">
        <v>0.23645049331401599</v>
      </c>
      <c r="Q428" s="5">
        <v>0.25137929711386298</v>
      </c>
      <c r="R428" s="5">
        <v>0.256960703179474</v>
      </c>
      <c r="S428" s="6">
        <f ca="1">PopAgeSexCountry[[#This Row],[2010]]*PopAgeSexCountry[[#This Row],[MDER]]</f>
        <v>267.029</v>
      </c>
      <c r="T428" s="6">
        <f ca="1">PopAgeSexCountry[[#This Row],[2015]]*PopAgeSexCountry[[#This Row],[MDER]]</f>
        <v>280.24270493980202</v>
      </c>
      <c r="U428" s="6">
        <f ca="1">PopAgeSexCountry[[#This Row],[2020]]*PopAgeSexCountry[[#This Row],[MDER]]</f>
        <v>268.56264048226404</v>
      </c>
      <c r="V428" s="6">
        <f ca="1">PopAgeSexCountry[[#This Row],[2025]]*PopAgeSexCountry[[#This Row],[MDER]]</f>
        <v>254.58079075636297</v>
      </c>
      <c r="W428" s="6">
        <f ca="1">PopAgeSexCountry[[#This Row],[2030]]*PopAgeSexCountry[[#This Row],[MDER]]</f>
        <v>240.023532105632</v>
      </c>
      <c r="X428" s="6">
        <f ca="1">PopAgeSexCountry[[#This Row],[2035]]*PopAgeSexCountry[[#This Row],[MDER]]</f>
        <v>229.00012910997501</v>
      </c>
      <c r="Y428" s="6">
        <f ca="1">PopAgeSexCountry[[#This Row],[2040]]*PopAgeSexCountry[[#This Row],[MDER]]</f>
        <v>236.450493314016</v>
      </c>
      <c r="Z428" s="6">
        <f ca="1">PopAgeSexCountry[[#This Row],[2045]]*PopAgeSexCountry[[#This Row],[MDER]]</f>
        <v>251.37929711386298</v>
      </c>
      <c r="AA428" s="6">
        <f ca="1">PopAgeSexCountry[[#This Row],[2050]]*PopAgeSexCountry[[#This Row],[MDER]]</f>
        <v>256.96070317947402</v>
      </c>
    </row>
    <row r="429" spans="1:27" x14ac:dyDescent="0.2">
      <c r="A429" s="6" t="s">
        <v>67</v>
      </c>
      <c r="B429" s="6" t="s">
        <v>68</v>
      </c>
      <c r="C429" s="6" t="s">
        <v>122</v>
      </c>
      <c r="D429" s="6" t="str">
        <f>VLOOKUP(PopAgeSexCountry[[#This Row],[REGION]],MapRegion[],2,FALSE)</f>
        <v>CZE</v>
      </c>
      <c r="E429" s="6" t="s">
        <v>72</v>
      </c>
      <c r="F429" s="6" t="str">
        <f>VLOOKUP(PopAgeSexCountry[[#This Row],[VARIABLE]],MapSexAge[],2,FALSE)</f>
        <v>Female</v>
      </c>
      <c r="G429" s="6" t="str">
        <f>VLOOKUP(PopAgeSexCountry[[#This Row],[VARIABLE]],MapSexAge[],3,FALSE)</f>
        <v>10-14</v>
      </c>
      <c r="H429" s="6">
        <f ca="1">SUMIFS(INDIRECT(_xlfn.CONCAT("SSPMDER[",PopAgeSexCountry[[#This Row],[Sex]],"]")),SSPMDER[age],PopAgeSexCountry[[#This Row],[Age]])</f>
        <v>1920</v>
      </c>
      <c r="I429" s="6" t="s">
        <v>71</v>
      </c>
      <c r="J429" s="6">
        <v>0.22799700000000001</v>
      </c>
      <c r="K429" s="6">
        <v>0.22617755357233199</v>
      </c>
      <c r="L429" s="6">
        <v>0.280835033483254</v>
      </c>
      <c r="M429" s="6">
        <v>0.29232988619314598</v>
      </c>
      <c r="N429" s="6">
        <v>0.28065497777763698</v>
      </c>
      <c r="O429" s="6">
        <v>0.26649130141926097</v>
      </c>
      <c r="P429" s="6">
        <v>0.25171422587136499</v>
      </c>
      <c r="Q429" s="6">
        <v>0.240589234458186</v>
      </c>
      <c r="R429" s="6">
        <v>0.247869245298174</v>
      </c>
      <c r="S429" s="6">
        <f ca="1">PopAgeSexCountry[[#This Row],[2010]]*PopAgeSexCountry[[#This Row],[MDER]]</f>
        <v>437.75423999999998</v>
      </c>
      <c r="T429" s="6">
        <f ca="1">PopAgeSexCountry[[#This Row],[2015]]*PopAgeSexCountry[[#This Row],[MDER]]</f>
        <v>434.26090285887744</v>
      </c>
      <c r="U429" s="6">
        <f ca="1">PopAgeSexCountry[[#This Row],[2020]]*PopAgeSexCountry[[#This Row],[MDER]]</f>
        <v>539.20326428784767</v>
      </c>
      <c r="V429" s="6">
        <f ca="1">PopAgeSexCountry[[#This Row],[2025]]*PopAgeSexCountry[[#This Row],[MDER]]</f>
        <v>561.27338149084028</v>
      </c>
      <c r="W429" s="6">
        <f ca="1">PopAgeSexCountry[[#This Row],[2030]]*PopAgeSexCountry[[#This Row],[MDER]]</f>
        <v>538.85755733306303</v>
      </c>
      <c r="X429" s="6">
        <f ca="1">PopAgeSexCountry[[#This Row],[2035]]*PopAgeSexCountry[[#This Row],[MDER]]</f>
        <v>511.66329872498108</v>
      </c>
      <c r="Y429" s="6">
        <f ca="1">PopAgeSexCountry[[#This Row],[2040]]*PopAgeSexCountry[[#This Row],[MDER]]</f>
        <v>483.2913136730208</v>
      </c>
      <c r="Z429" s="6">
        <f ca="1">PopAgeSexCountry[[#This Row],[2045]]*PopAgeSexCountry[[#This Row],[MDER]]</f>
        <v>461.93133015971711</v>
      </c>
      <c r="AA429" s="6">
        <f ca="1">PopAgeSexCountry[[#This Row],[2050]]*PopAgeSexCountry[[#This Row],[MDER]]</f>
        <v>475.9089509724941</v>
      </c>
    </row>
    <row r="430" spans="1:27" x14ac:dyDescent="0.2">
      <c r="A430" s="5" t="s">
        <v>67</v>
      </c>
      <c r="B430" s="5" t="s">
        <v>68</v>
      </c>
      <c r="C430" s="5" t="s">
        <v>122</v>
      </c>
      <c r="D430" s="5" t="str">
        <f>VLOOKUP(PopAgeSexCountry[[#This Row],[REGION]],MapRegion[],2,FALSE)</f>
        <v>CZE</v>
      </c>
      <c r="E430" s="5" t="s">
        <v>73</v>
      </c>
      <c r="F430" s="5" t="str">
        <f>VLOOKUP(PopAgeSexCountry[[#This Row],[VARIABLE]],MapSexAge[],2,FALSE)</f>
        <v>Female</v>
      </c>
      <c r="G430" s="5" t="str">
        <f>VLOOKUP(PopAgeSexCountry[[#This Row],[VARIABLE]],MapSexAge[],3,FALSE)</f>
        <v>100p</v>
      </c>
      <c r="H430" s="5">
        <f ca="1">SUMIFS(INDIRECT(_xlfn.CONCAT("SSPMDER[",PopAgeSexCountry[[#This Row],[Sex]],"]")),SSPMDER[age],PopAgeSexCountry[[#This Row],[Age]])</f>
        <v>1800</v>
      </c>
      <c r="I430" s="5" t="s">
        <v>71</v>
      </c>
      <c r="J430" s="5">
        <v>4.0000000000000002E-4</v>
      </c>
      <c r="K430" s="5">
        <v>7.2096659637159899E-4</v>
      </c>
      <c r="L430" s="5">
        <v>7.4483756354878201E-4</v>
      </c>
      <c r="M430" s="5">
        <v>2.1063365836214601E-3</v>
      </c>
      <c r="N430" s="5">
        <v>3.3661028674839299E-3</v>
      </c>
      <c r="O430" s="5">
        <v>5.0937635014002298E-3</v>
      </c>
      <c r="P430" s="5">
        <v>6.7259353264012096E-3</v>
      </c>
      <c r="Q430" s="5">
        <v>1.1801335756798099E-2</v>
      </c>
      <c r="R430" s="5">
        <v>2.2122096667750099E-2</v>
      </c>
      <c r="S430" s="6">
        <f ca="1">PopAgeSexCountry[[#This Row],[2010]]*PopAgeSexCountry[[#This Row],[MDER]]</f>
        <v>0.72000000000000008</v>
      </c>
      <c r="T430" s="6">
        <f ca="1">PopAgeSexCountry[[#This Row],[2015]]*PopAgeSexCountry[[#This Row],[MDER]]</f>
        <v>1.2977398734688781</v>
      </c>
      <c r="U430" s="6">
        <f ca="1">PopAgeSexCountry[[#This Row],[2020]]*PopAgeSexCountry[[#This Row],[MDER]]</f>
        <v>1.3407076143878076</v>
      </c>
      <c r="V430" s="6">
        <f ca="1">PopAgeSexCountry[[#This Row],[2025]]*PopAgeSexCountry[[#This Row],[MDER]]</f>
        <v>3.7914058505186281</v>
      </c>
      <c r="W430" s="6">
        <f ca="1">PopAgeSexCountry[[#This Row],[2030]]*PopAgeSexCountry[[#This Row],[MDER]]</f>
        <v>6.0589851614710737</v>
      </c>
      <c r="X430" s="6">
        <f ca="1">PopAgeSexCountry[[#This Row],[2035]]*PopAgeSexCountry[[#This Row],[MDER]]</f>
        <v>9.1687743025204131</v>
      </c>
      <c r="Y430" s="6">
        <f ca="1">PopAgeSexCountry[[#This Row],[2040]]*PopAgeSexCountry[[#This Row],[MDER]]</f>
        <v>12.106683587522177</v>
      </c>
      <c r="Z430" s="6">
        <f ca="1">PopAgeSexCountry[[#This Row],[2045]]*PopAgeSexCountry[[#This Row],[MDER]]</f>
        <v>21.242404362236581</v>
      </c>
      <c r="AA430" s="6">
        <f ca="1">PopAgeSexCountry[[#This Row],[2050]]*PopAgeSexCountry[[#This Row],[MDER]]</f>
        <v>39.819774001950179</v>
      </c>
    </row>
    <row r="431" spans="1:27" x14ac:dyDescent="0.2">
      <c r="A431" s="6" t="s">
        <v>67</v>
      </c>
      <c r="B431" s="6" t="s">
        <v>68</v>
      </c>
      <c r="C431" s="6" t="s">
        <v>122</v>
      </c>
      <c r="D431" s="6" t="str">
        <f>VLOOKUP(PopAgeSexCountry[[#This Row],[REGION]],MapRegion[],2,FALSE)</f>
        <v>CZE</v>
      </c>
      <c r="E431" s="6" t="s">
        <v>74</v>
      </c>
      <c r="F431" s="6" t="str">
        <f>VLOOKUP(PopAgeSexCountry[[#This Row],[VARIABLE]],MapSexAge[],2,FALSE)</f>
        <v>Female</v>
      </c>
      <c r="G431" s="6" t="str">
        <f>VLOOKUP(PopAgeSexCountry[[#This Row],[VARIABLE]],MapSexAge[],3,FALSE)</f>
        <v>15-19</v>
      </c>
      <c r="H431" s="6">
        <f ca="1">SUMIFS(INDIRECT(_xlfn.CONCAT("SSPMDER[",PopAgeSexCountry[[#This Row],[Sex]],"]")),SSPMDER[age],PopAgeSexCountry[[#This Row],[Age]])</f>
        <v>2040</v>
      </c>
      <c r="I431" s="6" t="s">
        <v>71</v>
      </c>
      <c r="J431" s="6">
        <v>0.31296200000000002</v>
      </c>
      <c r="K431" s="6">
        <v>0.23112784371451101</v>
      </c>
      <c r="L431" s="6">
        <v>0.22879308351381999</v>
      </c>
      <c r="M431" s="6">
        <v>0.283496522042612</v>
      </c>
      <c r="N431" s="6">
        <v>0.29499924639835001</v>
      </c>
      <c r="O431" s="6">
        <v>0.283360423953055</v>
      </c>
      <c r="P431" s="6">
        <v>0.26918469828903102</v>
      </c>
      <c r="Q431" s="6">
        <v>0.25438058732781199</v>
      </c>
      <c r="R431" s="6">
        <v>0.24324702017223401</v>
      </c>
      <c r="S431" s="6">
        <f ca="1">PopAgeSexCountry[[#This Row],[2010]]*PopAgeSexCountry[[#This Row],[MDER]]</f>
        <v>638.44248000000005</v>
      </c>
      <c r="T431" s="6">
        <f ca="1">PopAgeSexCountry[[#This Row],[2015]]*PopAgeSexCountry[[#This Row],[MDER]]</f>
        <v>471.50080117760245</v>
      </c>
      <c r="U431" s="6">
        <f ca="1">PopAgeSexCountry[[#This Row],[2020]]*PopAgeSexCountry[[#This Row],[MDER]]</f>
        <v>466.73789036819278</v>
      </c>
      <c r="V431" s="6">
        <f ca="1">PopAgeSexCountry[[#This Row],[2025]]*PopAgeSexCountry[[#This Row],[MDER]]</f>
        <v>578.33290496692848</v>
      </c>
      <c r="W431" s="6">
        <f ca="1">PopAgeSexCountry[[#This Row],[2030]]*PopAgeSexCountry[[#This Row],[MDER]]</f>
        <v>601.79846265263404</v>
      </c>
      <c r="X431" s="6">
        <f ca="1">PopAgeSexCountry[[#This Row],[2035]]*PopAgeSexCountry[[#This Row],[MDER]]</f>
        <v>578.05526486423219</v>
      </c>
      <c r="Y431" s="6">
        <f ca="1">PopAgeSexCountry[[#This Row],[2040]]*PopAgeSexCountry[[#This Row],[MDER]]</f>
        <v>549.13678450962334</v>
      </c>
      <c r="Z431" s="6">
        <f ca="1">PopAgeSexCountry[[#This Row],[2045]]*PopAgeSexCountry[[#This Row],[MDER]]</f>
        <v>518.93639814873643</v>
      </c>
      <c r="AA431" s="6">
        <f ca="1">PopAgeSexCountry[[#This Row],[2050]]*PopAgeSexCountry[[#This Row],[MDER]]</f>
        <v>496.22392115135739</v>
      </c>
    </row>
    <row r="432" spans="1:27" x14ac:dyDescent="0.2">
      <c r="A432" s="5" t="s">
        <v>67</v>
      </c>
      <c r="B432" s="5" t="s">
        <v>68</v>
      </c>
      <c r="C432" s="5" t="s">
        <v>122</v>
      </c>
      <c r="D432" s="5" t="str">
        <f>VLOOKUP(PopAgeSexCountry[[#This Row],[REGION]],MapRegion[],2,FALSE)</f>
        <v>CZE</v>
      </c>
      <c r="E432" s="5" t="s">
        <v>75</v>
      </c>
      <c r="F432" s="5" t="str">
        <f>VLOOKUP(PopAgeSexCountry[[#This Row],[VARIABLE]],MapSexAge[],2,FALSE)</f>
        <v>Female</v>
      </c>
      <c r="G432" s="5" t="str">
        <f>VLOOKUP(PopAgeSexCountry[[#This Row],[VARIABLE]],MapSexAge[],3,FALSE)</f>
        <v>20-24</v>
      </c>
      <c r="H432" s="5">
        <f ca="1">SUMIFS(INDIRECT(_xlfn.CONCAT("SSPMDER[",PopAgeSexCountry[[#This Row],[Sex]],"]")),SSPMDER[age],PopAgeSexCountry[[#This Row],[Age]])</f>
        <v>2200</v>
      </c>
      <c r="I432" s="5" t="s">
        <v>71</v>
      </c>
      <c r="J432" s="5">
        <v>0.33555499999999999</v>
      </c>
      <c r="K432" s="5">
        <v>0.315237511854632</v>
      </c>
      <c r="L432" s="5">
        <v>0.23302029766541599</v>
      </c>
      <c r="M432" s="5">
        <v>0.23073263753839299</v>
      </c>
      <c r="N432" s="5">
        <v>0.28547006633744099</v>
      </c>
      <c r="O432" s="5">
        <v>0.29699667670400498</v>
      </c>
      <c r="P432" s="5">
        <v>0.28539821086641598</v>
      </c>
      <c r="Q432" s="5">
        <v>0.27122599848067003</v>
      </c>
      <c r="R432" s="5">
        <v>0.25641028445335501</v>
      </c>
      <c r="S432" s="6">
        <f ca="1">PopAgeSexCountry[[#This Row],[2010]]*PopAgeSexCountry[[#This Row],[MDER]]</f>
        <v>738.221</v>
      </c>
      <c r="T432" s="6">
        <f ca="1">PopAgeSexCountry[[#This Row],[2015]]*PopAgeSexCountry[[#This Row],[MDER]]</f>
        <v>693.52252608019046</v>
      </c>
      <c r="U432" s="6">
        <f ca="1">PopAgeSexCountry[[#This Row],[2020]]*PopAgeSexCountry[[#This Row],[MDER]]</f>
        <v>512.64465486391521</v>
      </c>
      <c r="V432" s="6">
        <f ca="1">PopAgeSexCountry[[#This Row],[2025]]*PopAgeSexCountry[[#This Row],[MDER]]</f>
        <v>507.61180258446456</v>
      </c>
      <c r="W432" s="6">
        <f ca="1">PopAgeSexCountry[[#This Row],[2030]]*PopAgeSexCountry[[#This Row],[MDER]]</f>
        <v>628.03414594237017</v>
      </c>
      <c r="X432" s="6">
        <f ca="1">PopAgeSexCountry[[#This Row],[2035]]*PopAgeSexCountry[[#This Row],[MDER]]</f>
        <v>653.392688748811</v>
      </c>
      <c r="Y432" s="6">
        <f ca="1">PopAgeSexCountry[[#This Row],[2040]]*PopAgeSexCountry[[#This Row],[MDER]]</f>
        <v>627.87606390611518</v>
      </c>
      <c r="Z432" s="6">
        <f ca="1">PopAgeSexCountry[[#This Row],[2045]]*PopAgeSexCountry[[#This Row],[MDER]]</f>
        <v>596.69719665747402</v>
      </c>
      <c r="AA432" s="6">
        <f ca="1">PopAgeSexCountry[[#This Row],[2050]]*PopAgeSexCountry[[#This Row],[MDER]]</f>
        <v>564.10262579738105</v>
      </c>
    </row>
    <row r="433" spans="1:27" x14ac:dyDescent="0.2">
      <c r="A433" s="6" t="s">
        <v>67</v>
      </c>
      <c r="B433" s="6" t="s">
        <v>68</v>
      </c>
      <c r="C433" s="6" t="s">
        <v>122</v>
      </c>
      <c r="D433" s="6" t="str">
        <f>VLOOKUP(PopAgeSexCountry[[#This Row],[REGION]],MapRegion[],2,FALSE)</f>
        <v>CZE</v>
      </c>
      <c r="E433" s="6" t="s">
        <v>76</v>
      </c>
      <c r="F433" s="6" t="str">
        <f>VLOOKUP(PopAgeSexCountry[[#This Row],[VARIABLE]],MapSexAge[],2,FALSE)</f>
        <v>Female</v>
      </c>
      <c r="G433" s="6" t="str">
        <f>VLOOKUP(PopAgeSexCountry[[#This Row],[VARIABLE]],MapSexAge[],3,FALSE)</f>
        <v>25-29</v>
      </c>
      <c r="H433" s="6">
        <f ca="1">SUMIFS(INDIRECT(_xlfn.CONCAT("SSPMDER[",PopAgeSexCountry[[#This Row],[Sex]],"]")),SSPMDER[age],PopAgeSexCountry[[#This Row],[Age]])</f>
        <v>2040</v>
      </c>
      <c r="I433" s="6" t="s">
        <v>71</v>
      </c>
      <c r="J433" s="6">
        <v>0.37506699999999998</v>
      </c>
      <c r="K433" s="6">
        <v>0.34544262125664899</v>
      </c>
      <c r="L433" s="6">
        <v>0.32313477652207301</v>
      </c>
      <c r="M433" s="6">
        <v>0.24093750623308299</v>
      </c>
      <c r="N433" s="6">
        <v>0.23873843505205</v>
      </c>
      <c r="O433" s="6">
        <v>0.29371860759673601</v>
      </c>
      <c r="P433" s="6">
        <v>0.305293573876808</v>
      </c>
      <c r="Q433" s="6">
        <v>0.29373450967178799</v>
      </c>
      <c r="R433" s="6">
        <v>0.27947408143647101</v>
      </c>
      <c r="S433" s="6">
        <f ca="1">PopAgeSexCountry[[#This Row],[2010]]*PopAgeSexCountry[[#This Row],[MDER]]</f>
        <v>765.13667999999996</v>
      </c>
      <c r="T433" s="6">
        <f ca="1">PopAgeSexCountry[[#This Row],[2015]]*PopAgeSexCountry[[#This Row],[MDER]]</f>
        <v>704.70294736356391</v>
      </c>
      <c r="U433" s="6">
        <f ca="1">PopAgeSexCountry[[#This Row],[2020]]*PopAgeSexCountry[[#This Row],[MDER]]</f>
        <v>659.19494410502898</v>
      </c>
      <c r="V433" s="6">
        <f ca="1">PopAgeSexCountry[[#This Row],[2025]]*PopAgeSexCountry[[#This Row],[MDER]]</f>
        <v>491.51251271548932</v>
      </c>
      <c r="W433" s="6">
        <f ca="1">PopAgeSexCountry[[#This Row],[2030]]*PopAgeSexCountry[[#This Row],[MDER]]</f>
        <v>487.02640750618201</v>
      </c>
      <c r="X433" s="6">
        <f ca="1">PopAgeSexCountry[[#This Row],[2035]]*PopAgeSexCountry[[#This Row],[MDER]]</f>
        <v>599.18595949734151</v>
      </c>
      <c r="Y433" s="6">
        <f ca="1">PopAgeSexCountry[[#This Row],[2040]]*PopAgeSexCountry[[#This Row],[MDER]]</f>
        <v>622.7988907086883</v>
      </c>
      <c r="Z433" s="6">
        <f ca="1">PopAgeSexCountry[[#This Row],[2045]]*PopAgeSexCountry[[#This Row],[MDER]]</f>
        <v>599.21839973044746</v>
      </c>
      <c r="AA433" s="6">
        <f ca="1">PopAgeSexCountry[[#This Row],[2050]]*PopAgeSexCountry[[#This Row],[MDER]]</f>
        <v>570.12712613040082</v>
      </c>
    </row>
    <row r="434" spans="1:27" x14ac:dyDescent="0.2">
      <c r="A434" s="5" t="s">
        <v>67</v>
      </c>
      <c r="B434" s="5" t="s">
        <v>68</v>
      </c>
      <c r="C434" s="5" t="s">
        <v>122</v>
      </c>
      <c r="D434" s="5" t="str">
        <f>VLOOKUP(PopAgeSexCountry[[#This Row],[REGION]],MapRegion[],2,FALSE)</f>
        <v>CZE</v>
      </c>
      <c r="E434" s="5" t="s">
        <v>77</v>
      </c>
      <c r="F434" s="5" t="str">
        <f>VLOOKUP(PopAgeSexCountry[[#This Row],[VARIABLE]],MapSexAge[],2,FALSE)</f>
        <v>Female</v>
      </c>
      <c r="G434" s="5" t="str">
        <f>VLOOKUP(PopAgeSexCountry[[#This Row],[VARIABLE]],MapSexAge[],3,FALSE)</f>
        <v>30-34</v>
      </c>
      <c r="H434" s="5">
        <f ca="1">SUMIFS(INDIRECT(_xlfn.CONCAT("SSPMDER[",PopAgeSexCountry[[#This Row],[Sex]],"]")),SSPMDER[age],PopAgeSexCountry[[#This Row],[Age]])</f>
        <v>2000</v>
      </c>
      <c r="I434" s="5" t="s">
        <v>71</v>
      </c>
      <c r="J434" s="5">
        <v>0.480352</v>
      </c>
      <c r="K434" s="5">
        <v>0.40075867494201101</v>
      </c>
      <c r="L434" s="5">
        <v>0.36805524083887198</v>
      </c>
      <c r="M434" s="5">
        <v>0.34548628291866401</v>
      </c>
      <c r="N434" s="5">
        <v>0.26329171160382903</v>
      </c>
      <c r="O434" s="5">
        <v>0.261325360304143</v>
      </c>
      <c r="P434" s="5">
        <v>0.31685028153594202</v>
      </c>
      <c r="Q434" s="5">
        <v>0.32843818289124299</v>
      </c>
      <c r="R434" s="5">
        <v>0.31703933547075602</v>
      </c>
      <c r="S434" s="6">
        <f ca="1">PopAgeSexCountry[[#This Row],[2010]]*PopAgeSexCountry[[#This Row],[MDER]]</f>
        <v>960.70399999999995</v>
      </c>
      <c r="T434" s="6">
        <f ca="1">PopAgeSexCountry[[#This Row],[2015]]*PopAgeSexCountry[[#This Row],[MDER]]</f>
        <v>801.517349884022</v>
      </c>
      <c r="U434" s="6">
        <f ca="1">PopAgeSexCountry[[#This Row],[2020]]*PopAgeSexCountry[[#This Row],[MDER]]</f>
        <v>736.11048167774391</v>
      </c>
      <c r="V434" s="6">
        <f ca="1">PopAgeSexCountry[[#This Row],[2025]]*PopAgeSexCountry[[#This Row],[MDER]]</f>
        <v>690.97256583732803</v>
      </c>
      <c r="W434" s="6">
        <f ca="1">PopAgeSexCountry[[#This Row],[2030]]*PopAgeSexCountry[[#This Row],[MDER]]</f>
        <v>526.58342320765803</v>
      </c>
      <c r="X434" s="6">
        <f ca="1">PopAgeSexCountry[[#This Row],[2035]]*PopAgeSexCountry[[#This Row],[MDER]]</f>
        <v>522.65072060828595</v>
      </c>
      <c r="Y434" s="6">
        <f ca="1">PopAgeSexCountry[[#This Row],[2040]]*PopAgeSexCountry[[#This Row],[MDER]]</f>
        <v>633.70056307188406</v>
      </c>
      <c r="Z434" s="6">
        <f ca="1">PopAgeSexCountry[[#This Row],[2045]]*PopAgeSexCountry[[#This Row],[MDER]]</f>
        <v>656.876365782486</v>
      </c>
      <c r="AA434" s="6">
        <f ca="1">PopAgeSexCountry[[#This Row],[2050]]*PopAgeSexCountry[[#This Row],[MDER]]</f>
        <v>634.07867094151209</v>
      </c>
    </row>
    <row r="435" spans="1:27" x14ac:dyDescent="0.2">
      <c r="A435" s="6" t="s">
        <v>67</v>
      </c>
      <c r="B435" s="6" t="s">
        <v>68</v>
      </c>
      <c r="C435" s="6" t="s">
        <v>122</v>
      </c>
      <c r="D435" s="6" t="str">
        <f>VLOOKUP(PopAgeSexCountry[[#This Row],[REGION]],MapRegion[],2,FALSE)</f>
        <v>CZE</v>
      </c>
      <c r="E435" s="6" t="s">
        <v>78</v>
      </c>
      <c r="F435" s="6" t="str">
        <f>VLOOKUP(PopAgeSexCountry[[#This Row],[VARIABLE]],MapSexAge[],2,FALSE)</f>
        <v>Female</v>
      </c>
      <c r="G435" s="6" t="str">
        <f>VLOOKUP(PopAgeSexCountry[[#This Row],[VARIABLE]],MapSexAge[],3,FALSE)</f>
        <v>35-39</v>
      </c>
      <c r="H435" s="6">
        <f ca="1">SUMIFS(INDIRECT(_xlfn.CONCAT("SSPMDER[",PopAgeSexCountry[[#This Row],[Sex]],"]")),SSPMDER[age],PopAgeSexCountry[[#This Row],[Age]])</f>
        <v>2000</v>
      </c>
      <c r="I435" s="6" t="s">
        <v>71</v>
      </c>
      <c r="J435" s="6">
        <v>0.37372699999999998</v>
      </c>
      <c r="K435" s="6">
        <v>0.49922299720389501</v>
      </c>
      <c r="L435" s="6">
        <v>0.41872602719676</v>
      </c>
      <c r="M435" s="6">
        <v>0.38751825047887101</v>
      </c>
      <c r="N435" s="6">
        <v>0.364815888910141</v>
      </c>
      <c r="O435" s="6">
        <v>0.28275436985575197</v>
      </c>
      <c r="P435" s="6">
        <v>0.28104486704455001</v>
      </c>
      <c r="Q435" s="6">
        <v>0.337020842080273</v>
      </c>
      <c r="R435" s="6">
        <v>0.34862580465799797</v>
      </c>
      <c r="S435" s="6">
        <f ca="1">PopAgeSexCountry[[#This Row],[2010]]*PopAgeSexCountry[[#This Row],[MDER]]</f>
        <v>747.45399999999995</v>
      </c>
      <c r="T435" s="6">
        <f ca="1">PopAgeSexCountry[[#This Row],[2015]]*PopAgeSexCountry[[#This Row],[MDER]]</f>
        <v>998.44599440779007</v>
      </c>
      <c r="U435" s="6">
        <f ca="1">PopAgeSexCountry[[#This Row],[2020]]*PopAgeSexCountry[[#This Row],[MDER]]</f>
        <v>837.45205439352003</v>
      </c>
      <c r="V435" s="6">
        <f ca="1">PopAgeSexCountry[[#This Row],[2025]]*PopAgeSexCountry[[#This Row],[MDER]]</f>
        <v>775.03650095774196</v>
      </c>
      <c r="W435" s="6">
        <f ca="1">PopAgeSexCountry[[#This Row],[2030]]*PopAgeSexCountry[[#This Row],[MDER]]</f>
        <v>729.63177782028197</v>
      </c>
      <c r="X435" s="6">
        <f ca="1">PopAgeSexCountry[[#This Row],[2035]]*PopAgeSexCountry[[#This Row],[MDER]]</f>
        <v>565.50873971150395</v>
      </c>
      <c r="Y435" s="6">
        <f ca="1">PopAgeSexCountry[[#This Row],[2040]]*PopAgeSexCountry[[#This Row],[MDER]]</f>
        <v>562.08973408910003</v>
      </c>
      <c r="Z435" s="6">
        <f ca="1">PopAgeSexCountry[[#This Row],[2045]]*PopAgeSexCountry[[#This Row],[MDER]]</f>
        <v>674.04168416054597</v>
      </c>
      <c r="AA435" s="6">
        <f ca="1">PopAgeSexCountry[[#This Row],[2050]]*PopAgeSexCountry[[#This Row],[MDER]]</f>
        <v>697.25160931599589</v>
      </c>
    </row>
    <row r="436" spans="1:27" x14ac:dyDescent="0.2">
      <c r="A436" s="5" t="s">
        <v>67</v>
      </c>
      <c r="B436" s="5" t="s">
        <v>68</v>
      </c>
      <c r="C436" s="5" t="s">
        <v>122</v>
      </c>
      <c r="D436" s="5" t="str">
        <f>VLOOKUP(PopAgeSexCountry[[#This Row],[REGION]],MapRegion[],2,FALSE)</f>
        <v>CZE</v>
      </c>
      <c r="E436" s="5" t="s">
        <v>79</v>
      </c>
      <c r="F436" s="5" t="str">
        <f>VLOOKUP(PopAgeSexCountry[[#This Row],[VARIABLE]],MapSexAge[],2,FALSE)</f>
        <v>Female</v>
      </c>
      <c r="G436" s="5" t="str">
        <f>VLOOKUP(PopAgeSexCountry[[#This Row],[VARIABLE]],MapSexAge[],3,FALSE)</f>
        <v>40-44</v>
      </c>
      <c r="H436" s="5">
        <f ca="1">SUMIFS(INDIRECT(_xlfn.CONCAT("SSPMDER[",PopAgeSexCountry[[#This Row],[Sex]],"]")),SSPMDER[age],PopAgeSexCountry[[#This Row],[Age]])</f>
        <v>2000</v>
      </c>
      <c r="I436" s="5" t="s">
        <v>71</v>
      </c>
      <c r="J436" s="5">
        <v>0.35653499999999899</v>
      </c>
      <c r="K436" s="5">
        <v>0.38504148680457201</v>
      </c>
      <c r="L436" s="5">
        <v>0.50831404872788599</v>
      </c>
      <c r="M436" s="5">
        <v>0.42974411748511299</v>
      </c>
      <c r="N436" s="5">
        <v>0.39969942236481398</v>
      </c>
      <c r="O436" s="5">
        <v>0.377059593671558</v>
      </c>
      <c r="P436" s="5">
        <v>0.29528435451512403</v>
      </c>
      <c r="Q436" s="5">
        <v>0.29380674048954702</v>
      </c>
      <c r="R436" s="5">
        <v>0.35006351288127502</v>
      </c>
      <c r="S436" s="6">
        <f ca="1">PopAgeSexCountry[[#This Row],[2010]]*PopAgeSexCountry[[#This Row],[MDER]]</f>
        <v>713.069999999998</v>
      </c>
      <c r="T436" s="6">
        <f ca="1">PopAgeSexCountry[[#This Row],[2015]]*PopAgeSexCountry[[#This Row],[MDER]]</f>
        <v>770.08297360914401</v>
      </c>
      <c r="U436" s="6">
        <f ca="1">PopAgeSexCountry[[#This Row],[2020]]*PopAgeSexCountry[[#This Row],[MDER]]</f>
        <v>1016.628097455772</v>
      </c>
      <c r="V436" s="6">
        <f ca="1">PopAgeSexCountry[[#This Row],[2025]]*PopAgeSexCountry[[#This Row],[MDER]]</f>
        <v>859.48823497022602</v>
      </c>
      <c r="W436" s="6">
        <f ca="1">PopAgeSexCountry[[#This Row],[2030]]*PopAgeSexCountry[[#This Row],[MDER]]</f>
        <v>799.39884472962797</v>
      </c>
      <c r="X436" s="6">
        <f ca="1">PopAgeSexCountry[[#This Row],[2035]]*PopAgeSexCountry[[#This Row],[MDER]]</f>
        <v>754.11918734311598</v>
      </c>
      <c r="Y436" s="6">
        <f ca="1">PopAgeSexCountry[[#This Row],[2040]]*PopAgeSexCountry[[#This Row],[MDER]]</f>
        <v>590.5687090302481</v>
      </c>
      <c r="Z436" s="6">
        <f ca="1">PopAgeSexCountry[[#This Row],[2045]]*PopAgeSexCountry[[#This Row],[MDER]]</f>
        <v>587.61348097909399</v>
      </c>
      <c r="AA436" s="6">
        <f ca="1">PopAgeSexCountry[[#This Row],[2050]]*PopAgeSexCountry[[#This Row],[MDER]]</f>
        <v>700.12702576255003</v>
      </c>
    </row>
    <row r="437" spans="1:27" x14ac:dyDescent="0.2">
      <c r="A437" s="6" t="s">
        <v>67</v>
      </c>
      <c r="B437" s="6" t="s">
        <v>68</v>
      </c>
      <c r="C437" s="6" t="s">
        <v>122</v>
      </c>
      <c r="D437" s="6" t="str">
        <f>VLOOKUP(PopAgeSexCountry[[#This Row],[REGION]],MapRegion[],2,FALSE)</f>
        <v>CZE</v>
      </c>
      <c r="E437" s="6" t="s">
        <v>80</v>
      </c>
      <c r="F437" s="6" t="str">
        <f>VLOOKUP(PopAgeSexCountry[[#This Row],[VARIABLE]],MapSexAge[],2,FALSE)</f>
        <v>Female</v>
      </c>
      <c r="G437" s="6" t="str">
        <f>VLOOKUP(PopAgeSexCountry[[#This Row],[VARIABLE]],MapSexAge[],3,FALSE)</f>
        <v>45-49</v>
      </c>
      <c r="H437" s="6">
        <f ca="1">SUMIFS(INDIRECT(_xlfn.CONCAT("SSPMDER[",PopAgeSexCountry[[#This Row],[Sex]],"]")),SSPMDER[age],PopAgeSexCountry[[#This Row],[Age]])</f>
        <v>2000</v>
      </c>
      <c r="I437" s="6" t="s">
        <v>71</v>
      </c>
      <c r="J437" s="6">
        <v>0.30318200000000001</v>
      </c>
      <c r="K437" s="6">
        <v>0.36190586282929299</v>
      </c>
      <c r="L437" s="6">
        <v>0.38961113642190998</v>
      </c>
      <c r="M437" s="6">
        <v>0.51256622523454998</v>
      </c>
      <c r="N437" s="6">
        <v>0.43555998910557198</v>
      </c>
      <c r="O437" s="6">
        <v>0.40644682822957701</v>
      </c>
      <c r="P437" s="6">
        <v>0.38403387576426701</v>
      </c>
      <c r="Q437" s="6">
        <v>0.30265701857973298</v>
      </c>
      <c r="R437" s="6">
        <v>0.30138875089640899</v>
      </c>
      <c r="S437" s="6">
        <f ca="1">PopAgeSexCountry[[#This Row],[2010]]*PopAgeSexCountry[[#This Row],[MDER]]</f>
        <v>606.36400000000003</v>
      </c>
      <c r="T437" s="6">
        <f ca="1">PopAgeSexCountry[[#This Row],[2015]]*PopAgeSexCountry[[#This Row],[MDER]]</f>
        <v>723.81172565858594</v>
      </c>
      <c r="U437" s="6">
        <f ca="1">PopAgeSexCountry[[#This Row],[2020]]*PopAgeSexCountry[[#This Row],[MDER]]</f>
        <v>779.22227284381995</v>
      </c>
      <c r="V437" s="6">
        <f ca="1">PopAgeSexCountry[[#This Row],[2025]]*PopAgeSexCountry[[#This Row],[MDER]]</f>
        <v>1025.1324504690999</v>
      </c>
      <c r="W437" s="6">
        <f ca="1">PopAgeSexCountry[[#This Row],[2030]]*PopAgeSexCountry[[#This Row],[MDER]]</f>
        <v>871.11997821114392</v>
      </c>
      <c r="X437" s="6">
        <f ca="1">PopAgeSexCountry[[#This Row],[2035]]*PopAgeSexCountry[[#This Row],[MDER]]</f>
        <v>812.89365645915404</v>
      </c>
      <c r="Y437" s="6">
        <f ca="1">PopAgeSexCountry[[#This Row],[2040]]*PopAgeSexCountry[[#This Row],[MDER]]</f>
        <v>768.06775152853402</v>
      </c>
      <c r="Z437" s="6">
        <f ca="1">PopAgeSexCountry[[#This Row],[2045]]*PopAgeSexCountry[[#This Row],[MDER]]</f>
        <v>605.31403715946601</v>
      </c>
      <c r="AA437" s="6">
        <f ca="1">PopAgeSexCountry[[#This Row],[2050]]*PopAgeSexCountry[[#This Row],[MDER]]</f>
        <v>602.77750179281793</v>
      </c>
    </row>
    <row r="438" spans="1:27" x14ac:dyDescent="0.2">
      <c r="A438" s="5" t="s">
        <v>67</v>
      </c>
      <c r="B438" s="5" t="s">
        <v>68</v>
      </c>
      <c r="C438" s="5" t="s">
        <v>122</v>
      </c>
      <c r="D438" s="5" t="str">
        <f>VLOOKUP(PopAgeSexCountry[[#This Row],[REGION]],MapRegion[],2,FALSE)</f>
        <v>CZE</v>
      </c>
      <c r="E438" s="5" t="s">
        <v>81</v>
      </c>
      <c r="F438" s="5" t="str">
        <f>VLOOKUP(PopAgeSexCountry[[#This Row],[VARIABLE]],MapSexAge[],2,FALSE)</f>
        <v>Female</v>
      </c>
      <c r="G438" s="5" t="str">
        <f>VLOOKUP(PopAgeSexCountry[[#This Row],[VARIABLE]],MapSexAge[],3,FALSE)</f>
        <v>5-9</v>
      </c>
      <c r="H438" s="5">
        <f ca="1">SUMIFS(INDIRECT(_xlfn.CONCAT("SSPMDER[",PopAgeSexCountry[[#This Row],[Sex]],"]")),SSPMDER[age],PopAgeSexCountry[[#This Row],[Age]])</f>
        <v>1520</v>
      </c>
      <c r="I438" s="5" t="s">
        <v>71</v>
      </c>
      <c r="J438" s="5">
        <v>0.22070899999999999</v>
      </c>
      <c r="K438" s="5">
        <v>0.27619989457031002</v>
      </c>
      <c r="L438" s="5">
        <v>0.28771585947699602</v>
      </c>
      <c r="M438" s="5">
        <v>0.27601754962014802</v>
      </c>
      <c r="N438" s="5">
        <v>0.26190813349477399</v>
      </c>
      <c r="O438" s="5">
        <v>0.24720204492026801</v>
      </c>
      <c r="P438" s="5">
        <v>0.236106191194561</v>
      </c>
      <c r="Q438" s="5">
        <v>0.24343929230103101</v>
      </c>
      <c r="R438" s="5">
        <v>0.25818517664082402</v>
      </c>
      <c r="S438" s="6">
        <f ca="1">PopAgeSexCountry[[#This Row],[2010]]*PopAgeSexCountry[[#This Row],[MDER]]</f>
        <v>335.47767999999996</v>
      </c>
      <c r="T438" s="6">
        <f ca="1">PopAgeSexCountry[[#This Row],[2015]]*PopAgeSexCountry[[#This Row],[MDER]]</f>
        <v>419.82383974687122</v>
      </c>
      <c r="U438" s="6">
        <f ca="1">PopAgeSexCountry[[#This Row],[2020]]*PopAgeSexCountry[[#This Row],[MDER]]</f>
        <v>437.32810640503396</v>
      </c>
      <c r="V438" s="6">
        <f ca="1">PopAgeSexCountry[[#This Row],[2025]]*PopAgeSexCountry[[#This Row],[MDER]]</f>
        <v>419.54667542262496</v>
      </c>
      <c r="W438" s="6">
        <f ca="1">PopAgeSexCountry[[#This Row],[2030]]*PopAgeSexCountry[[#This Row],[MDER]]</f>
        <v>398.10036291205648</v>
      </c>
      <c r="X438" s="6">
        <f ca="1">PopAgeSexCountry[[#This Row],[2035]]*PopAgeSexCountry[[#This Row],[MDER]]</f>
        <v>375.74710827880739</v>
      </c>
      <c r="Y438" s="6">
        <f ca="1">PopAgeSexCountry[[#This Row],[2040]]*PopAgeSexCountry[[#This Row],[MDER]]</f>
        <v>358.8814106157327</v>
      </c>
      <c r="Z438" s="6">
        <f ca="1">PopAgeSexCountry[[#This Row],[2045]]*PopAgeSexCountry[[#This Row],[MDER]]</f>
        <v>370.02772429756715</v>
      </c>
      <c r="AA438" s="6">
        <f ca="1">PopAgeSexCountry[[#This Row],[2050]]*PopAgeSexCountry[[#This Row],[MDER]]</f>
        <v>392.44146849405251</v>
      </c>
    </row>
    <row r="439" spans="1:27" x14ac:dyDescent="0.2">
      <c r="A439" s="6" t="s">
        <v>67</v>
      </c>
      <c r="B439" s="6" t="s">
        <v>68</v>
      </c>
      <c r="C439" s="6" t="s">
        <v>122</v>
      </c>
      <c r="D439" s="6" t="str">
        <f>VLOOKUP(PopAgeSexCountry[[#This Row],[REGION]],MapRegion[],2,FALSE)</f>
        <v>CZE</v>
      </c>
      <c r="E439" s="6" t="s">
        <v>82</v>
      </c>
      <c r="F439" s="6" t="str">
        <f>VLOOKUP(PopAgeSexCountry[[#This Row],[VARIABLE]],MapSexAge[],2,FALSE)</f>
        <v>Female</v>
      </c>
      <c r="G439" s="6" t="str">
        <f>VLOOKUP(PopAgeSexCountry[[#This Row],[VARIABLE]],MapSexAge[],3,FALSE)</f>
        <v>50-54</v>
      </c>
      <c r="H439" s="6">
        <f ca="1">SUMIFS(INDIRECT(_xlfn.CONCAT("SSPMDER[",PopAgeSexCountry[[#This Row],[Sex]],"]")),SSPMDER[age],PopAgeSexCountry[[#This Row],[Age]])</f>
        <v>1840</v>
      </c>
      <c r="I439" s="6" t="s">
        <v>71</v>
      </c>
      <c r="J439" s="6">
        <v>0.37049799999999999</v>
      </c>
      <c r="K439" s="6">
        <v>0.30510737604209398</v>
      </c>
      <c r="L439" s="6">
        <v>0.362995606365832</v>
      </c>
      <c r="M439" s="6">
        <v>0.39119391749000898</v>
      </c>
      <c r="N439" s="6">
        <v>0.51383817994941405</v>
      </c>
      <c r="O439" s="6">
        <v>0.43832985978707401</v>
      </c>
      <c r="P439" s="6">
        <v>0.41009782965842101</v>
      </c>
      <c r="Q439" s="6">
        <v>0.38803906535662402</v>
      </c>
      <c r="R439" s="6">
        <v>0.30714840706712698</v>
      </c>
      <c r="S439" s="6">
        <f ca="1">PopAgeSexCountry[[#This Row],[2010]]*PopAgeSexCountry[[#This Row],[MDER]]</f>
        <v>681.71632</v>
      </c>
      <c r="T439" s="6">
        <f ca="1">PopAgeSexCountry[[#This Row],[2015]]*PopAgeSexCountry[[#This Row],[MDER]]</f>
        <v>561.39757191745298</v>
      </c>
      <c r="U439" s="6">
        <f ca="1">PopAgeSexCountry[[#This Row],[2020]]*PopAgeSexCountry[[#This Row],[MDER]]</f>
        <v>667.91191571313084</v>
      </c>
      <c r="V439" s="6">
        <f ca="1">PopAgeSexCountry[[#This Row],[2025]]*PopAgeSexCountry[[#This Row],[MDER]]</f>
        <v>719.79680818161648</v>
      </c>
      <c r="W439" s="6">
        <f ca="1">PopAgeSexCountry[[#This Row],[2030]]*PopAgeSexCountry[[#This Row],[MDER]]</f>
        <v>945.46225110692183</v>
      </c>
      <c r="X439" s="6">
        <f ca="1">PopAgeSexCountry[[#This Row],[2035]]*PopAgeSexCountry[[#This Row],[MDER]]</f>
        <v>806.52694200821622</v>
      </c>
      <c r="Y439" s="6">
        <f ca="1">PopAgeSexCountry[[#This Row],[2040]]*PopAgeSexCountry[[#This Row],[MDER]]</f>
        <v>754.58000657149466</v>
      </c>
      <c r="Z439" s="6">
        <f ca="1">PopAgeSexCountry[[#This Row],[2045]]*PopAgeSexCountry[[#This Row],[MDER]]</f>
        <v>713.99188025618821</v>
      </c>
      <c r="AA439" s="6">
        <f ca="1">PopAgeSexCountry[[#This Row],[2050]]*PopAgeSexCountry[[#This Row],[MDER]]</f>
        <v>565.15306900351368</v>
      </c>
    </row>
    <row r="440" spans="1:27" x14ac:dyDescent="0.2">
      <c r="A440" s="5" t="s">
        <v>67</v>
      </c>
      <c r="B440" s="5" t="s">
        <v>68</v>
      </c>
      <c r="C440" s="5" t="s">
        <v>122</v>
      </c>
      <c r="D440" s="5" t="str">
        <f>VLOOKUP(PopAgeSexCountry[[#This Row],[REGION]],MapRegion[],2,FALSE)</f>
        <v>CZE</v>
      </c>
      <c r="E440" s="5" t="s">
        <v>83</v>
      </c>
      <c r="F440" s="5" t="str">
        <f>VLOOKUP(PopAgeSexCountry[[#This Row],[VARIABLE]],MapSexAge[],2,FALSE)</f>
        <v>Female</v>
      </c>
      <c r="G440" s="5" t="str">
        <f>VLOOKUP(PopAgeSexCountry[[#This Row],[VARIABLE]],MapSexAge[],3,FALSE)</f>
        <v>55-59</v>
      </c>
      <c r="H440" s="5">
        <f ca="1">SUMIFS(INDIRECT(_xlfn.CONCAT("SSPMDER[",PopAgeSexCountry[[#This Row],[Sex]],"]")),SSPMDER[age],PopAgeSexCountry[[#This Row],[Age]])</f>
        <v>1800</v>
      </c>
      <c r="I440" s="5" t="s">
        <v>71</v>
      </c>
      <c r="J440" s="5">
        <v>0.39764699999999897</v>
      </c>
      <c r="K440" s="5">
        <v>0.36742440974275098</v>
      </c>
      <c r="L440" s="5">
        <v>0.30371381612421799</v>
      </c>
      <c r="M440" s="5">
        <v>0.36173914919432398</v>
      </c>
      <c r="N440" s="5">
        <v>0.39052053844328499</v>
      </c>
      <c r="O440" s="5">
        <v>0.51282481544235003</v>
      </c>
      <c r="P440" s="5">
        <v>0.438952223008096</v>
      </c>
      <c r="Q440" s="5">
        <v>0.41166247095481001</v>
      </c>
      <c r="R440" s="5">
        <v>0.39006301675740102</v>
      </c>
      <c r="S440" s="6">
        <f ca="1">PopAgeSexCountry[[#This Row],[2010]]*PopAgeSexCountry[[#This Row],[MDER]]</f>
        <v>715.76459999999815</v>
      </c>
      <c r="T440" s="6">
        <f ca="1">PopAgeSexCountry[[#This Row],[2015]]*PopAgeSexCountry[[#This Row],[MDER]]</f>
        <v>661.36393753695177</v>
      </c>
      <c r="U440" s="6">
        <f ca="1">PopAgeSexCountry[[#This Row],[2020]]*PopAgeSexCountry[[#This Row],[MDER]]</f>
        <v>546.68486902359234</v>
      </c>
      <c r="V440" s="6">
        <f ca="1">PopAgeSexCountry[[#This Row],[2025]]*PopAgeSexCountry[[#This Row],[MDER]]</f>
        <v>651.13046854978313</v>
      </c>
      <c r="W440" s="6">
        <f ca="1">PopAgeSexCountry[[#This Row],[2030]]*PopAgeSexCountry[[#This Row],[MDER]]</f>
        <v>702.93696919791296</v>
      </c>
      <c r="X440" s="6">
        <f ca="1">PopAgeSexCountry[[#This Row],[2035]]*PopAgeSexCountry[[#This Row],[MDER]]</f>
        <v>923.08466779623006</v>
      </c>
      <c r="Y440" s="6">
        <f ca="1">PopAgeSexCountry[[#This Row],[2040]]*PopAgeSexCountry[[#This Row],[MDER]]</f>
        <v>790.11400141457284</v>
      </c>
      <c r="Z440" s="6">
        <f ca="1">PopAgeSexCountry[[#This Row],[2045]]*PopAgeSexCountry[[#This Row],[MDER]]</f>
        <v>740.99244771865801</v>
      </c>
      <c r="AA440" s="6">
        <f ca="1">PopAgeSexCountry[[#This Row],[2050]]*PopAgeSexCountry[[#This Row],[MDER]]</f>
        <v>702.11343016332182</v>
      </c>
    </row>
    <row r="441" spans="1:27" x14ac:dyDescent="0.2">
      <c r="A441" s="6" t="s">
        <v>67</v>
      </c>
      <c r="B441" s="6" t="s">
        <v>68</v>
      </c>
      <c r="C441" s="6" t="s">
        <v>122</v>
      </c>
      <c r="D441" s="6" t="str">
        <f>VLOOKUP(PopAgeSexCountry[[#This Row],[REGION]],MapRegion[],2,FALSE)</f>
        <v>CZE</v>
      </c>
      <c r="E441" s="6" t="s">
        <v>84</v>
      </c>
      <c r="F441" s="6" t="str">
        <f>VLOOKUP(PopAgeSexCountry[[#This Row],[VARIABLE]],MapSexAge[],2,FALSE)</f>
        <v>Female</v>
      </c>
      <c r="G441" s="6" t="str">
        <f>VLOOKUP(PopAgeSexCountry[[#This Row],[VARIABLE]],MapSexAge[],3,FALSE)</f>
        <v>60-64</v>
      </c>
      <c r="H441" s="6">
        <f ca="1">SUMIFS(INDIRECT(_xlfn.CONCAT("SSPMDER[",PopAgeSexCountry[[#This Row],[Sex]],"]")),SSPMDER[age],PopAgeSexCountry[[#This Row],[Age]])</f>
        <v>1800</v>
      </c>
      <c r="I441" s="6" t="s">
        <v>71</v>
      </c>
      <c r="J441" s="6">
        <v>0.38764599999999999</v>
      </c>
      <c r="K441" s="6">
        <v>0.38904423387038201</v>
      </c>
      <c r="L441" s="6">
        <v>0.361066785374278</v>
      </c>
      <c r="M441" s="6">
        <v>0.300091629310899</v>
      </c>
      <c r="N441" s="6">
        <v>0.35823821735393202</v>
      </c>
      <c r="O441" s="6">
        <v>0.38771482870811802</v>
      </c>
      <c r="P441" s="6">
        <v>0.50959200225798296</v>
      </c>
      <c r="Q441" s="6">
        <v>0.43762916909073402</v>
      </c>
      <c r="R441" s="6">
        <v>0.411369720173901</v>
      </c>
      <c r="S441" s="6">
        <f ca="1">PopAgeSexCountry[[#This Row],[2010]]*PopAgeSexCountry[[#This Row],[MDER]]</f>
        <v>697.76279999999997</v>
      </c>
      <c r="T441" s="6">
        <f ca="1">PopAgeSexCountry[[#This Row],[2015]]*PopAgeSexCountry[[#This Row],[MDER]]</f>
        <v>700.27962096668762</v>
      </c>
      <c r="U441" s="6">
        <f ca="1">PopAgeSexCountry[[#This Row],[2020]]*PopAgeSexCountry[[#This Row],[MDER]]</f>
        <v>649.92021367370035</v>
      </c>
      <c r="V441" s="6">
        <f ca="1">PopAgeSexCountry[[#This Row],[2025]]*PopAgeSexCountry[[#This Row],[MDER]]</f>
        <v>540.16493275961818</v>
      </c>
      <c r="W441" s="6">
        <f ca="1">PopAgeSexCountry[[#This Row],[2030]]*PopAgeSexCountry[[#This Row],[MDER]]</f>
        <v>644.82879123707767</v>
      </c>
      <c r="X441" s="6">
        <f ca="1">PopAgeSexCountry[[#This Row],[2035]]*PopAgeSexCountry[[#This Row],[MDER]]</f>
        <v>697.88669167461239</v>
      </c>
      <c r="Y441" s="6">
        <f ca="1">PopAgeSexCountry[[#This Row],[2040]]*PopAgeSexCountry[[#This Row],[MDER]]</f>
        <v>917.26560406436931</v>
      </c>
      <c r="Z441" s="6">
        <f ca="1">PopAgeSexCountry[[#This Row],[2045]]*PopAgeSexCountry[[#This Row],[MDER]]</f>
        <v>787.73250436332125</v>
      </c>
      <c r="AA441" s="6">
        <f ca="1">PopAgeSexCountry[[#This Row],[2050]]*PopAgeSexCountry[[#This Row],[MDER]]</f>
        <v>740.46549631302184</v>
      </c>
    </row>
    <row r="442" spans="1:27" x14ac:dyDescent="0.2">
      <c r="A442" s="5" t="s">
        <v>67</v>
      </c>
      <c r="B442" s="5" t="s">
        <v>68</v>
      </c>
      <c r="C442" s="5" t="s">
        <v>122</v>
      </c>
      <c r="D442" s="5" t="str">
        <f>VLOOKUP(PopAgeSexCountry[[#This Row],[REGION]],MapRegion[],2,FALSE)</f>
        <v>CZE</v>
      </c>
      <c r="E442" s="5" t="s">
        <v>85</v>
      </c>
      <c r="F442" s="5" t="str">
        <f>VLOOKUP(PopAgeSexCountry[[#This Row],[VARIABLE]],MapSexAge[],2,FALSE)</f>
        <v>Female</v>
      </c>
      <c r="G442" s="5" t="str">
        <f>VLOOKUP(PopAgeSexCountry[[#This Row],[VARIABLE]],MapSexAge[],3,FALSE)</f>
        <v>65-69</v>
      </c>
      <c r="H442" s="5">
        <f ca="1">SUMIFS(INDIRECT(_xlfn.CONCAT("SSPMDER[",PopAgeSexCountry[[#This Row],[Sex]],"]")),SSPMDER[age],PopAgeSexCountry[[#This Row],[Age]])</f>
        <v>1800</v>
      </c>
      <c r="I442" s="5" t="s">
        <v>71</v>
      </c>
      <c r="J442" s="5">
        <v>0.27433099999999999</v>
      </c>
      <c r="K442" s="5">
        <v>0.372571339926692</v>
      </c>
      <c r="L442" s="5">
        <v>0.376127749472352</v>
      </c>
      <c r="M442" s="5">
        <v>0.35124182105343199</v>
      </c>
      <c r="N442" s="5">
        <v>0.29370091098926798</v>
      </c>
      <c r="O442" s="5">
        <v>0.35182611145007903</v>
      </c>
      <c r="P442" s="5">
        <v>0.38207699549250401</v>
      </c>
      <c r="Q442" s="5">
        <v>0.503231977714242</v>
      </c>
      <c r="R442" s="5">
        <v>0.43361892266809499</v>
      </c>
      <c r="S442" s="6">
        <f ca="1">PopAgeSexCountry[[#This Row],[2010]]*PopAgeSexCountry[[#This Row],[MDER]]</f>
        <v>493.79579999999999</v>
      </c>
      <c r="T442" s="6">
        <f ca="1">PopAgeSexCountry[[#This Row],[2015]]*PopAgeSexCountry[[#This Row],[MDER]]</f>
        <v>670.62841186804565</v>
      </c>
      <c r="U442" s="6">
        <f ca="1">PopAgeSexCountry[[#This Row],[2020]]*PopAgeSexCountry[[#This Row],[MDER]]</f>
        <v>677.02994905023365</v>
      </c>
      <c r="V442" s="6">
        <f ca="1">PopAgeSexCountry[[#This Row],[2025]]*PopAgeSexCountry[[#This Row],[MDER]]</f>
        <v>632.23527789617754</v>
      </c>
      <c r="W442" s="6">
        <f ca="1">PopAgeSexCountry[[#This Row],[2030]]*PopAgeSexCountry[[#This Row],[MDER]]</f>
        <v>528.66163978068232</v>
      </c>
      <c r="X442" s="6">
        <f ca="1">PopAgeSexCountry[[#This Row],[2035]]*PopAgeSexCountry[[#This Row],[MDER]]</f>
        <v>633.28700061014229</v>
      </c>
      <c r="Y442" s="6">
        <f ca="1">PopAgeSexCountry[[#This Row],[2040]]*PopAgeSexCountry[[#This Row],[MDER]]</f>
        <v>687.73859188650727</v>
      </c>
      <c r="Z442" s="6">
        <f ca="1">PopAgeSexCountry[[#This Row],[2045]]*PopAgeSexCountry[[#This Row],[MDER]]</f>
        <v>905.81755988563555</v>
      </c>
      <c r="AA442" s="6">
        <f ca="1">PopAgeSexCountry[[#This Row],[2050]]*PopAgeSexCountry[[#This Row],[MDER]]</f>
        <v>780.51406080257095</v>
      </c>
    </row>
    <row r="443" spans="1:27" x14ac:dyDescent="0.2">
      <c r="A443" s="6" t="s">
        <v>67</v>
      </c>
      <c r="B443" s="6" t="s">
        <v>68</v>
      </c>
      <c r="C443" s="6" t="s">
        <v>122</v>
      </c>
      <c r="D443" s="6" t="str">
        <f>VLOOKUP(PopAgeSexCountry[[#This Row],[REGION]],MapRegion[],2,FALSE)</f>
        <v>CZE</v>
      </c>
      <c r="E443" s="6" t="s">
        <v>86</v>
      </c>
      <c r="F443" s="6" t="str">
        <f>VLOOKUP(PopAgeSexCountry[[#This Row],[VARIABLE]],MapSexAge[],2,FALSE)</f>
        <v>Female</v>
      </c>
      <c r="G443" s="6" t="str">
        <f>VLOOKUP(PopAgeSexCountry[[#This Row],[VARIABLE]],MapSexAge[],3,FALSE)</f>
        <v>70-74</v>
      </c>
      <c r="H443" s="6">
        <f ca="1">SUMIFS(INDIRECT(_xlfn.CONCAT("SSPMDER[",PopAgeSexCountry[[#This Row],[Sex]],"]")),SSPMDER[age],PopAgeSexCountry[[#This Row],[Age]])</f>
        <v>1800</v>
      </c>
      <c r="I443" s="6" t="s">
        <v>71</v>
      </c>
      <c r="J443" s="6">
        <v>0.20302700000000001</v>
      </c>
      <c r="K443" s="6">
        <v>0.25531105078337801</v>
      </c>
      <c r="L443" s="6">
        <v>0.34975301439742801</v>
      </c>
      <c r="M443" s="6">
        <v>0.35605032039831203</v>
      </c>
      <c r="N443" s="6">
        <v>0.33523893638506203</v>
      </c>
      <c r="O443" s="6">
        <v>0.28244306003220199</v>
      </c>
      <c r="P443" s="6">
        <v>0.34006077244447602</v>
      </c>
      <c r="Q443" s="6">
        <v>0.37127461683511798</v>
      </c>
      <c r="R443" s="6">
        <v>0.49087473822328498</v>
      </c>
      <c r="S443" s="6">
        <f ca="1">PopAgeSexCountry[[#This Row],[2010]]*PopAgeSexCountry[[#This Row],[MDER]]</f>
        <v>365.4486</v>
      </c>
      <c r="T443" s="6">
        <f ca="1">PopAgeSexCountry[[#This Row],[2015]]*PopAgeSexCountry[[#This Row],[MDER]]</f>
        <v>459.55989141008041</v>
      </c>
      <c r="U443" s="6">
        <f ca="1">PopAgeSexCountry[[#This Row],[2020]]*PopAgeSexCountry[[#This Row],[MDER]]</f>
        <v>629.55542591537039</v>
      </c>
      <c r="V443" s="6">
        <f ca="1">PopAgeSexCountry[[#This Row],[2025]]*PopAgeSexCountry[[#This Row],[MDER]]</f>
        <v>640.89057671696162</v>
      </c>
      <c r="W443" s="6">
        <f ca="1">PopAgeSexCountry[[#This Row],[2030]]*PopAgeSexCountry[[#This Row],[MDER]]</f>
        <v>603.43008549311162</v>
      </c>
      <c r="X443" s="6">
        <f ca="1">PopAgeSexCountry[[#This Row],[2035]]*PopAgeSexCountry[[#This Row],[MDER]]</f>
        <v>508.39750805796359</v>
      </c>
      <c r="Y443" s="6">
        <f ca="1">PopAgeSexCountry[[#This Row],[2040]]*PopAgeSexCountry[[#This Row],[MDER]]</f>
        <v>612.1093904000569</v>
      </c>
      <c r="Z443" s="6">
        <f ca="1">PopAgeSexCountry[[#This Row],[2045]]*PopAgeSexCountry[[#This Row],[MDER]]</f>
        <v>668.29431030321234</v>
      </c>
      <c r="AA443" s="6">
        <f ca="1">PopAgeSexCountry[[#This Row],[2050]]*PopAgeSexCountry[[#This Row],[MDER]]</f>
        <v>883.57452880191295</v>
      </c>
    </row>
    <row r="444" spans="1:27" x14ac:dyDescent="0.2">
      <c r="A444" s="5" t="s">
        <v>67</v>
      </c>
      <c r="B444" s="5" t="s">
        <v>68</v>
      </c>
      <c r="C444" s="5" t="s">
        <v>122</v>
      </c>
      <c r="D444" s="5" t="str">
        <f>VLOOKUP(PopAgeSexCountry[[#This Row],[REGION]],MapRegion[],2,FALSE)</f>
        <v>CZE</v>
      </c>
      <c r="E444" s="5" t="s">
        <v>87</v>
      </c>
      <c r="F444" s="5" t="str">
        <f>VLOOKUP(PopAgeSexCountry[[#This Row],[VARIABLE]],MapSexAge[],2,FALSE)</f>
        <v>Female</v>
      </c>
      <c r="G444" s="5" t="str">
        <f>VLOOKUP(PopAgeSexCountry[[#This Row],[VARIABLE]],MapSexAge[],3,FALSE)</f>
        <v>75-79</v>
      </c>
      <c r="H444" s="5">
        <f ca="1">SUMIFS(INDIRECT(_xlfn.CONCAT("SSPMDER[",PopAgeSexCountry[[#This Row],[Sex]],"]")),SSPMDER[age],PopAgeSexCountry[[#This Row],[Age]])</f>
        <v>1800</v>
      </c>
      <c r="I444" s="5" t="s">
        <v>71</v>
      </c>
      <c r="J444" s="5">
        <v>0.202707</v>
      </c>
      <c r="K444" s="5">
        <v>0.17643783702642399</v>
      </c>
      <c r="L444" s="5">
        <v>0.22585084705508801</v>
      </c>
      <c r="M444" s="5">
        <v>0.31414112228825197</v>
      </c>
      <c r="N444" s="5">
        <v>0.32410368745161999</v>
      </c>
      <c r="O444" s="5">
        <v>0.30910499743793801</v>
      </c>
      <c r="P444" s="5">
        <v>0.26315224911749002</v>
      </c>
      <c r="Q444" s="5">
        <v>0.319965235120731</v>
      </c>
      <c r="R444" s="5">
        <v>0.35218240381981503</v>
      </c>
      <c r="S444" s="6">
        <f ca="1">PopAgeSexCountry[[#This Row],[2010]]*PopAgeSexCountry[[#This Row],[MDER]]</f>
        <v>364.87259999999998</v>
      </c>
      <c r="T444" s="6">
        <f ca="1">PopAgeSexCountry[[#This Row],[2015]]*PopAgeSexCountry[[#This Row],[MDER]]</f>
        <v>317.58810664756317</v>
      </c>
      <c r="U444" s="6">
        <f ca="1">PopAgeSexCountry[[#This Row],[2020]]*PopAgeSexCountry[[#This Row],[MDER]]</f>
        <v>406.53152469915841</v>
      </c>
      <c r="V444" s="6">
        <f ca="1">PopAgeSexCountry[[#This Row],[2025]]*PopAgeSexCountry[[#This Row],[MDER]]</f>
        <v>565.45402011885358</v>
      </c>
      <c r="W444" s="6">
        <f ca="1">PopAgeSexCountry[[#This Row],[2030]]*PopAgeSexCountry[[#This Row],[MDER]]</f>
        <v>583.386637412916</v>
      </c>
      <c r="X444" s="6">
        <f ca="1">PopAgeSexCountry[[#This Row],[2035]]*PopAgeSexCountry[[#This Row],[MDER]]</f>
        <v>556.38899538828844</v>
      </c>
      <c r="Y444" s="6">
        <f ca="1">PopAgeSexCountry[[#This Row],[2040]]*PopAgeSexCountry[[#This Row],[MDER]]</f>
        <v>473.67404841148203</v>
      </c>
      <c r="Z444" s="6">
        <f ca="1">PopAgeSexCountry[[#This Row],[2045]]*PopAgeSexCountry[[#This Row],[MDER]]</f>
        <v>575.93742321731577</v>
      </c>
      <c r="AA444" s="6">
        <f ca="1">PopAgeSexCountry[[#This Row],[2050]]*PopAgeSexCountry[[#This Row],[MDER]]</f>
        <v>633.92832687566704</v>
      </c>
    </row>
    <row r="445" spans="1:27" x14ac:dyDescent="0.2">
      <c r="A445" s="6" t="s">
        <v>67</v>
      </c>
      <c r="B445" s="6" t="s">
        <v>68</v>
      </c>
      <c r="C445" s="6" t="s">
        <v>122</v>
      </c>
      <c r="D445" s="6" t="str">
        <f>VLOOKUP(PopAgeSexCountry[[#This Row],[REGION]],MapRegion[],2,FALSE)</f>
        <v>CZE</v>
      </c>
      <c r="E445" s="6" t="s">
        <v>88</v>
      </c>
      <c r="F445" s="6" t="str">
        <f>VLOOKUP(PopAgeSexCountry[[#This Row],[VARIABLE]],MapSexAge[],2,FALSE)</f>
        <v>Female</v>
      </c>
      <c r="G445" s="6" t="str">
        <f>VLOOKUP(PopAgeSexCountry[[#This Row],[VARIABLE]],MapSexAge[],3,FALSE)</f>
        <v>80-84</v>
      </c>
      <c r="H445" s="6">
        <f ca="1">SUMIFS(INDIRECT(_xlfn.CONCAT("SSPMDER[",PopAgeSexCountry[[#This Row],[Sex]],"]")),SSPMDER[age],PopAgeSexCountry[[#This Row],[Age]])</f>
        <v>1800</v>
      </c>
      <c r="I445" s="6" t="s">
        <v>71</v>
      </c>
      <c r="J445" s="6">
        <v>0.15035100000000001</v>
      </c>
      <c r="K445" s="6">
        <v>0.15591709654799599</v>
      </c>
      <c r="L445" s="6">
        <v>0.14010330066121501</v>
      </c>
      <c r="M445" s="6">
        <v>0.184500601653969</v>
      </c>
      <c r="N445" s="6">
        <v>0.26310673334405199</v>
      </c>
      <c r="O445" s="6">
        <v>0.277408701465093</v>
      </c>
      <c r="P445" s="6">
        <v>0.26987127294653801</v>
      </c>
      <c r="Q445" s="6">
        <v>0.23401485796929</v>
      </c>
      <c r="R445" s="6">
        <v>0.28858709168353802</v>
      </c>
      <c r="S445" s="6">
        <f ca="1">PopAgeSexCountry[[#This Row],[2010]]*PopAgeSexCountry[[#This Row],[MDER]]</f>
        <v>270.6318</v>
      </c>
      <c r="T445" s="6">
        <f ca="1">PopAgeSexCountry[[#This Row],[2015]]*PopAgeSexCountry[[#This Row],[MDER]]</f>
        <v>280.65077378639279</v>
      </c>
      <c r="U445" s="6">
        <f ca="1">PopAgeSexCountry[[#This Row],[2020]]*PopAgeSexCountry[[#This Row],[MDER]]</f>
        <v>252.18594119018704</v>
      </c>
      <c r="V445" s="6">
        <f ca="1">PopAgeSexCountry[[#This Row],[2025]]*PopAgeSexCountry[[#This Row],[MDER]]</f>
        <v>332.10108297714419</v>
      </c>
      <c r="W445" s="6">
        <f ca="1">PopAgeSexCountry[[#This Row],[2030]]*PopAgeSexCountry[[#This Row],[MDER]]</f>
        <v>473.59212001929359</v>
      </c>
      <c r="X445" s="6">
        <f ca="1">PopAgeSexCountry[[#This Row],[2035]]*PopAgeSexCountry[[#This Row],[MDER]]</f>
        <v>499.33566263716739</v>
      </c>
      <c r="Y445" s="6">
        <f ca="1">PopAgeSexCountry[[#This Row],[2040]]*PopAgeSexCountry[[#This Row],[MDER]]</f>
        <v>485.76829130376842</v>
      </c>
      <c r="Z445" s="6">
        <f ca="1">PopAgeSexCountry[[#This Row],[2045]]*PopAgeSexCountry[[#This Row],[MDER]]</f>
        <v>421.22674434472202</v>
      </c>
      <c r="AA445" s="6">
        <f ca="1">PopAgeSexCountry[[#This Row],[2050]]*PopAgeSexCountry[[#This Row],[MDER]]</f>
        <v>519.45676503036839</v>
      </c>
    </row>
    <row r="446" spans="1:27" x14ac:dyDescent="0.2">
      <c r="A446" s="5" t="s">
        <v>67</v>
      </c>
      <c r="B446" s="5" t="s">
        <v>68</v>
      </c>
      <c r="C446" s="5" t="s">
        <v>122</v>
      </c>
      <c r="D446" s="5" t="str">
        <f>VLOOKUP(PopAgeSexCountry[[#This Row],[REGION]],MapRegion[],2,FALSE)</f>
        <v>CZE</v>
      </c>
      <c r="E446" s="5" t="s">
        <v>89</v>
      </c>
      <c r="F446" s="5" t="str">
        <f>VLOOKUP(PopAgeSexCountry[[#This Row],[VARIABLE]],MapSexAge[],2,FALSE)</f>
        <v>Female</v>
      </c>
      <c r="G446" s="5" t="str">
        <f>VLOOKUP(PopAgeSexCountry[[#This Row],[VARIABLE]],MapSexAge[],3,FALSE)</f>
        <v>85-89</v>
      </c>
      <c r="H446" s="5">
        <f ca="1">SUMIFS(INDIRECT(_xlfn.CONCAT("SSPMDER[",PopAgeSexCountry[[#This Row],[Sex]],"]")),SSPMDER[age],PopAgeSexCountry[[#This Row],[Age]])</f>
        <v>1800</v>
      </c>
      <c r="I446" s="5" t="s">
        <v>71</v>
      </c>
      <c r="J446" s="5">
        <v>8.5066000000000003E-2</v>
      </c>
      <c r="K446" s="5">
        <v>9.3617438090495303E-2</v>
      </c>
      <c r="L446" s="5">
        <v>0.102280329381345</v>
      </c>
      <c r="M446" s="5">
        <v>9.6443145962987295E-2</v>
      </c>
      <c r="N446" s="5">
        <v>0.132753860132512</v>
      </c>
      <c r="O446" s="5">
        <v>0.19682935862227899</v>
      </c>
      <c r="P446" s="5">
        <v>0.21462134854458001</v>
      </c>
      <c r="Q446" s="5">
        <v>0.215751601035682</v>
      </c>
      <c r="R446" s="5">
        <v>0.191894138085873</v>
      </c>
      <c r="S446" s="6">
        <f ca="1">PopAgeSexCountry[[#This Row],[2010]]*PopAgeSexCountry[[#This Row],[MDER]]</f>
        <v>153.11879999999999</v>
      </c>
      <c r="T446" s="6">
        <f ca="1">PopAgeSexCountry[[#This Row],[2015]]*PopAgeSexCountry[[#This Row],[MDER]]</f>
        <v>168.51138856289154</v>
      </c>
      <c r="U446" s="6">
        <f ca="1">PopAgeSexCountry[[#This Row],[2020]]*PopAgeSexCountry[[#This Row],[MDER]]</f>
        <v>184.10459288642099</v>
      </c>
      <c r="V446" s="6">
        <f ca="1">PopAgeSexCountry[[#This Row],[2025]]*PopAgeSexCountry[[#This Row],[MDER]]</f>
        <v>173.59766273337712</v>
      </c>
      <c r="W446" s="6">
        <f ca="1">PopAgeSexCountry[[#This Row],[2030]]*PopAgeSexCountry[[#This Row],[MDER]]</f>
        <v>238.95694823852159</v>
      </c>
      <c r="X446" s="6">
        <f ca="1">PopAgeSexCountry[[#This Row],[2035]]*PopAgeSexCountry[[#This Row],[MDER]]</f>
        <v>354.29284552010216</v>
      </c>
      <c r="Y446" s="6">
        <f ca="1">PopAgeSexCountry[[#This Row],[2040]]*PopAgeSexCountry[[#This Row],[MDER]]</f>
        <v>386.31842738024403</v>
      </c>
      <c r="Z446" s="6">
        <f ca="1">PopAgeSexCountry[[#This Row],[2045]]*PopAgeSexCountry[[#This Row],[MDER]]</f>
        <v>388.35288186422758</v>
      </c>
      <c r="AA446" s="6">
        <f ca="1">PopAgeSexCountry[[#This Row],[2050]]*PopAgeSexCountry[[#This Row],[MDER]]</f>
        <v>345.40944855457138</v>
      </c>
    </row>
    <row r="447" spans="1:27" x14ac:dyDescent="0.2">
      <c r="A447" s="6" t="s">
        <v>67</v>
      </c>
      <c r="B447" s="6" t="s">
        <v>68</v>
      </c>
      <c r="C447" s="6" t="s">
        <v>122</v>
      </c>
      <c r="D447" s="6" t="str">
        <f>VLOOKUP(PopAgeSexCountry[[#This Row],[REGION]],MapRegion[],2,FALSE)</f>
        <v>CZE</v>
      </c>
      <c r="E447" s="6" t="s">
        <v>90</v>
      </c>
      <c r="F447" s="6" t="str">
        <f>VLOOKUP(PopAgeSexCountry[[#This Row],[VARIABLE]],MapSexAge[],2,FALSE)</f>
        <v>Female</v>
      </c>
      <c r="G447" s="6" t="str">
        <f>VLOOKUP(PopAgeSexCountry[[#This Row],[VARIABLE]],MapSexAge[],3,FALSE)</f>
        <v>90-94</v>
      </c>
      <c r="H447" s="6">
        <f ca="1">SUMIFS(INDIRECT(_xlfn.CONCAT("SSPMDER[",PopAgeSexCountry[[#This Row],[Sex]],"]")),SSPMDER[age],PopAgeSexCountry[[#This Row],[Age]])</f>
        <v>1800</v>
      </c>
      <c r="I447" s="6" t="s">
        <v>71</v>
      </c>
      <c r="J447" s="6">
        <v>1.6327999999999999E-2</v>
      </c>
      <c r="K447" s="6">
        <v>3.7472527323800901E-2</v>
      </c>
      <c r="L447" s="6">
        <v>4.4818783773665202E-2</v>
      </c>
      <c r="M447" s="6">
        <v>5.2737748614736998E-2</v>
      </c>
      <c r="N447" s="6">
        <v>5.3359639793689802E-2</v>
      </c>
      <c r="O447" s="6">
        <v>7.8387479073905295E-2</v>
      </c>
      <c r="P447" s="6">
        <v>0.123258547953962</v>
      </c>
      <c r="Q447" s="6">
        <v>0.141504429092706</v>
      </c>
      <c r="R447" s="6">
        <v>0.148445281857356</v>
      </c>
      <c r="S447" s="6">
        <f ca="1">PopAgeSexCountry[[#This Row],[2010]]*PopAgeSexCountry[[#This Row],[MDER]]</f>
        <v>29.390399999999996</v>
      </c>
      <c r="T447" s="6">
        <f ca="1">PopAgeSexCountry[[#This Row],[2015]]*PopAgeSexCountry[[#This Row],[MDER]]</f>
        <v>67.450549182841627</v>
      </c>
      <c r="U447" s="6">
        <f ca="1">PopAgeSexCountry[[#This Row],[2020]]*PopAgeSexCountry[[#This Row],[MDER]]</f>
        <v>80.673810792597365</v>
      </c>
      <c r="V447" s="6">
        <f ca="1">PopAgeSexCountry[[#This Row],[2025]]*PopAgeSexCountry[[#This Row],[MDER]]</f>
        <v>94.927947506526593</v>
      </c>
      <c r="W447" s="6">
        <f ca="1">PopAgeSexCountry[[#This Row],[2030]]*PopAgeSexCountry[[#This Row],[MDER]]</f>
        <v>96.04735162864165</v>
      </c>
      <c r="X447" s="6">
        <f ca="1">PopAgeSexCountry[[#This Row],[2035]]*PopAgeSexCountry[[#This Row],[MDER]]</f>
        <v>141.09746233302954</v>
      </c>
      <c r="Y447" s="6">
        <f ca="1">PopAgeSexCountry[[#This Row],[2040]]*PopAgeSexCountry[[#This Row],[MDER]]</f>
        <v>221.86538631713159</v>
      </c>
      <c r="Z447" s="6">
        <f ca="1">PopAgeSexCountry[[#This Row],[2045]]*PopAgeSexCountry[[#This Row],[MDER]]</f>
        <v>254.70797236687079</v>
      </c>
      <c r="AA447" s="6">
        <f ca="1">PopAgeSexCountry[[#This Row],[2050]]*PopAgeSexCountry[[#This Row],[MDER]]</f>
        <v>267.20150734324079</v>
      </c>
    </row>
    <row r="448" spans="1:27" x14ac:dyDescent="0.2">
      <c r="A448" s="5" t="s">
        <v>67</v>
      </c>
      <c r="B448" s="5" t="s">
        <v>68</v>
      </c>
      <c r="C448" s="5" t="s">
        <v>122</v>
      </c>
      <c r="D448" s="5" t="str">
        <f>VLOOKUP(PopAgeSexCountry[[#This Row],[REGION]],MapRegion[],2,FALSE)</f>
        <v>CZE</v>
      </c>
      <c r="E448" s="5" t="s">
        <v>91</v>
      </c>
      <c r="F448" s="5" t="str">
        <f>VLOOKUP(PopAgeSexCountry[[#This Row],[VARIABLE]],MapSexAge[],2,FALSE)</f>
        <v>Female</v>
      </c>
      <c r="G448" s="5" t="str">
        <f>VLOOKUP(PopAgeSexCountry[[#This Row],[VARIABLE]],MapSexAge[],3,FALSE)</f>
        <v>95-99</v>
      </c>
      <c r="H448" s="5">
        <f ca="1">SUMIFS(INDIRECT(_xlfn.CONCAT("SSPMDER[",PopAgeSexCountry[[#This Row],[Sex]],"]")),SSPMDER[age],PopAgeSexCountry[[#This Row],[Age]])</f>
        <v>1800</v>
      </c>
      <c r="I448" s="5" t="s">
        <v>71</v>
      </c>
      <c r="J448" s="5">
        <v>5.0679999999999996E-3</v>
      </c>
      <c r="K448" s="5">
        <v>4.2996581956456503E-3</v>
      </c>
      <c r="L448" s="5">
        <v>1.1094131132119401E-2</v>
      </c>
      <c r="M448" s="5">
        <v>1.47823448669988E-2</v>
      </c>
      <c r="N448" s="5">
        <v>1.92441463950953E-2</v>
      </c>
      <c r="O448" s="5">
        <v>2.1435105636465699E-2</v>
      </c>
      <c r="P448" s="5">
        <v>3.4579224542125801E-2</v>
      </c>
      <c r="Q448" s="5">
        <v>5.88305838866688E-2</v>
      </c>
      <c r="R448" s="5">
        <v>7.1880816095710301E-2</v>
      </c>
      <c r="S448" s="6">
        <f ca="1">PopAgeSexCountry[[#This Row],[2010]]*PopAgeSexCountry[[#This Row],[MDER]]</f>
        <v>9.122399999999999</v>
      </c>
      <c r="T448" s="6">
        <f ca="1">PopAgeSexCountry[[#This Row],[2015]]*PopAgeSexCountry[[#This Row],[MDER]]</f>
        <v>7.7393847521621701</v>
      </c>
      <c r="U448" s="6">
        <f ca="1">PopAgeSexCountry[[#This Row],[2020]]*PopAgeSexCountry[[#This Row],[MDER]]</f>
        <v>19.969436037814923</v>
      </c>
      <c r="V448" s="6">
        <f ca="1">PopAgeSexCountry[[#This Row],[2025]]*PopAgeSexCountry[[#This Row],[MDER]]</f>
        <v>26.608220760597842</v>
      </c>
      <c r="W448" s="6">
        <f ca="1">PopAgeSexCountry[[#This Row],[2030]]*PopAgeSexCountry[[#This Row],[MDER]]</f>
        <v>34.639463511171542</v>
      </c>
      <c r="X448" s="6">
        <f ca="1">PopAgeSexCountry[[#This Row],[2035]]*PopAgeSexCountry[[#This Row],[MDER]]</f>
        <v>38.583190145638255</v>
      </c>
      <c r="Y448" s="6">
        <f ca="1">PopAgeSexCountry[[#This Row],[2040]]*PopAgeSexCountry[[#This Row],[MDER]]</f>
        <v>62.242604175826443</v>
      </c>
      <c r="Z448" s="6">
        <f ca="1">PopAgeSexCountry[[#This Row],[2045]]*PopAgeSexCountry[[#This Row],[MDER]]</f>
        <v>105.89505099600385</v>
      </c>
      <c r="AA448" s="6">
        <f ca="1">PopAgeSexCountry[[#This Row],[2050]]*PopAgeSexCountry[[#This Row],[MDER]]</f>
        <v>129.38546897227855</v>
      </c>
    </row>
    <row r="449" spans="1:27" x14ac:dyDescent="0.2">
      <c r="A449" s="6" t="s">
        <v>67</v>
      </c>
      <c r="B449" s="6" t="s">
        <v>68</v>
      </c>
      <c r="C449" s="6" t="s">
        <v>122</v>
      </c>
      <c r="D449" s="6" t="str">
        <f>VLOOKUP(PopAgeSexCountry[[#This Row],[REGION]],MapRegion[],2,FALSE)</f>
        <v>CZE</v>
      </c>
      <c r="E449" s="6" t="s">
        <v>92</v>
      </c>
      <c r="F449" s="6" t="str">
        <f>VLOOKUP(PopAgeSexCountry[[#This Row],[VARIABLE]],MapSexAge[],2,FALSE)</f>
        <v>Male</v>
      </c>
      <c r="G449" s="6" t="str">
        <f>VLOOKUP(PopAgeSexCountry[[#This Row],[VARIABLE]],MapSexAge[],3,FALSE)</f>
        <v>0-4</v>
      </c>
      <c r="H449" s="6">
        <f ca="1">SUMIFS(INDIRECT(_xlfn.CONCAT("SSPMDER[",PopAgeSexCountry[[#This Row],[Sex]],"]")),SSPMDER[age],PopAgeSexCountry[[#This Row],[Age]])</f>
        <v>1040</v>
      </c>
      <c r="I449" s="6" t="s">
        <v>71</v>
      </c>
      <c r="J449" s="6">
        <v>0.280775</v>
      </c>
      <c r="K449" s="6">
        <v>0.296855178265369</v>
      </c>
      <c r="L449" s="6">
        <v>0.28453784895794099</v>
      </c>
      <c r="M449" s="6">
        <v>0.26975192511004298</v>
      </c>
      <c r="N449" s="6">
        <v>0.25432726502136399</v>
      </c>
      <c r="O449" s="6">
        <v>0.242648014697081</v>
      </c>
      <c r="P449" s="6">
        <v>0.25054251375417402</v>
      </c>
      <c r="Q449" s="6">
        <v>0.26639005814118</v>
      </c>
      <c r="R449" s="6">
        <v>0.272304782485429</v>
      </c>
      <c r="S449" s="6">
        <f ca="1">PopAgeSexCountry[[#This Row],[2010]]*PopAgeSexCountry[[#This Row],[MDER]]</f>
        <v>292.00599999999997</v>
      </c>
      <c r="T449" s="6">
        <f ca="1">PopAgeSexCountry[[#This Row],[2015]]*PopAgeSexCountry[[#This Row],[MDER]]</f>
        <v>308.72938539598374</v>
      </c>
      <c r="U449" s="6">
        <f ca="1">PopAgeSexCountry[[#This Row],[2020]]*PopAgeSexCountry[[#This Row],[MDER]]</f>
        <v>295.91936291625865</v>
      </c>
      <c r="V449" s="6">
        <f ca="1">PopAgeSexCountry[[#This Row],[2025]]*PopAgeSexCountry[[#This Row],[MDER]]</f>
        <v>280.5420021144447</v>
      </c>
      <c r="W449" s="6">
        <f ca="1">PopAgeSexCountry[[#This Row],[2030]]*PopAgeSexCountry[[#This Row],[MDER]]</f>
        <v>264.50035562221854</v>
      </c>
      <c r="X449" s="6">
        <f ca="1">PopAgeSexCountry[[#This Row],[2035]]*PopAgeSexCountry[[#This Row],[MDER]]</f>
        <v>252.35393528496425</v>
      </c>
      <c r="Y449" s="6">
        <f ca="1">PopAgeSexCountry[[#This Row],[2040]]*PopAgeSexCountry[[#This Row],[MDER]]</f>
        <v>260.56421430434096</v>
      </c>
      <c r="Z449" s="6">
        <f ca="1">PopAgeSexCountry[[#This Row],[2045]]*PopAgeSexCountry[[#This Row],[MDER]]</f>
        <v>277.0456604668272</v>
      </c>
      <c r="AA449" s="6">
        <f ca="1">PopAgeSexCountry[[#This Row],[2050]]*PopAgeSexCountry[[#This Row],[MDER]]</f>
        <v>283.19697378484614</v>
      </c>
    </row>
    <row r="450" spans="1:27" x14ac:dyDescent="0.2">
      <c r="A450" s="5" t="s">
        <v>67</v>
      </c>
      <c r="B450" s="5" t="s">
        <v>68</v>
      </c>
      <c r="C450" s="5" t="s">
        <v>122</v>
      </c>
      <c r="D450" s="5" t="str">
        <f>VLOOKUP(PopAgeSexCountry[[#This Row],[REGION]],MapRegion[],2,FALSE)</f>
        <v>CZE</v>
      </c>
      <c r="E450" s="5" t="s">
        <v>93</v>
      </c>
      <c r="F450" s="5" t="str">
        <f>VLOOKUP(PopAgeSexCountry[[#This Row],[VARIABLE]],MapSexAge[],2,FALSE)</f>
        <v>Male</v>
      </c>
      <c r="G450" s="5" t="str">
        <f>VLOOKUP(PopAgeSexCountry[[#This Row],[VARIABLE]],MapSexAge[],3,FALSE)</f>
        <v>10-14</v>
      </c>
      <c r="H450" s="5">
        <f ca="1">SUMIFS(INDIRECT(_xlfn.CONCAT("SSPMDER[",PopAgeSexCountry[[#This Row],[Sex]],"]")),SSPMDER[age],PopAgeSexCountry[[#This Row],[Age]])</f>
        <v>2120</v>
      </c>
      <c r="I450" s="5" t="s">
        <v>71</v>
      </c>
      <c r="J450" s="5">
        <v>0.239901</v>
      </c>
      <c r="K450" s="5">
        <v>0.239550445975825</v>
      </c>
      <c r="L450" s="5">
        <v>0.294253953528895</v>
      </c>
      <c r="M450" s="5">
        <v>0.30893709826006399</v>
      </c>
      <c r="N450" s="5">
        <v>0.29657700879653198</v>
      </c>
      <c r="O450" s="5">
        <v>0.28156509595760898</v>
      </c>
      <c r="P450" s="5">
        <v>0.26587661341730601</v>
      </c>
      <c r="Q450" s="5">
        <v>0.254037119632124</v>
      </c>
      <c r="R450" s="5">
        <v>0.26180472378088299</v>
      </c>
      <c r="S450" s="6">
        <f ca="1">PopAgeSexCountry[[#This Row],[2010]]*PopAgeSexCountry[[#This Row],[MDER]]</f>
        <v>508.59012000000001</v>
      </c>
      <c r="T450" s="6">
        <f ca="1">PopAgeSexCountry[[#This Row],[2015]]*PopAgeSexCountry[[#This Row],[MDER]]</f>
        <v>507.84694546874903</v>
      </c>
      <c r="U450" s="6">
        <f ca="1">PopAgeSexCountry[[#This Row],[2020]]*PopAgeSexCountry[[#This Row],[MDER]]</f>
        <v>623.81838148125735</v>
      </c>
      <c r="V450" s="6">
        <f ca="1">PopAgeSexCountry[[#This Row],[2025]]*PopAgeSexCountry[[#This Row],[MDER]]</f>
        <v>654.94664831133571</v>
      </c>
      <c r="W450" s="6">
        <f ca="1">PopAgeSexCountry[[#This Row],[2030]]*PopAgeSexCountry[[#This Row],[MDER]]</f>
        <v>628.74325864864784</v>
      </c>
      <c r="X450" s="6">
        <f ca="1">PopAgeSexCountry[[#This Row],[2035]]*PopAgeSexCountry[[#This Row],[MDER]]</f>
        <v>596.91800343013108</v>
      </c>
      <c r="Y450" s="6">
        <f ca="1">PopAgeSexCountry[[#This Row],[2040]]*PopAgeSexCountry[[#This Row],[MDER]]</f>
        <v>563.65842044468877</v>
      </c>
      <c r="Z450" s="6">
        <f ca="1">PopAgeSexCountry[[#This Row],[2045]]*PopAgeSexCountry[[#This Row],[MDER]]</f>
        <v>538.55869362010287</v>
      </c>
      <c r="AA450" s="6">
        <f ca="1">PopAgeSexCountry[[#This Row],[2050]]*PopAgeSexCountry[[#This Row],[MDER]]</f>
        <v>555.02601441547188</v>
      </c>
    </row>
    <row r="451" spans="1:27" x14ac:dyDescent="0.2">
      <c r="A451" s="6" t="s">
        <v>67</v>
      </c>
      <c r="B451" s="6" t="s">
        <v>68</v>
      </c>
      <c r="C451" s="6" t="s">
        <v>122</v>
      </c>
      <c r="D451" s="6" t="str">
        <f>VLOOKUP(PopAgeSexCountry[[#This Row],[REGION]],MapRegion[],2,FALSE)</f>
        <v>CZE</v>
      </c>
      <c r="E451" s="6" t="s">
        <v>94</v>
      </c>
      <c r="F451" s="6" t="str">
        <f>VLOOKUP(PopAgeSexCountry[[#This Row],[VARIABLE]],MapSexAge[],2,FALSE)</f>
        <v>Male</v>
      </c>
      <c r="G451" s="6" t="str">
        <f>VLOOKUP(PopAgeSexCountry[[#This Row],[VARIABLE]],MapSexAge[],3,FALSE)</f>
        <v>100p</v>
      </c>
      <c r="H451" s="6">
        <f ca="1">SUMIFS(INDIRECT(_xlfn.CONCAT("SSPMDER[",PopAgeSexCountry[[#This Row],[Sex]],"]")),SSPMDER[age],PopAgeSexCountry[[#This Row],[Age]])</f>
        <v>2200</v>
      </c>
      <c r="I451" s="6" t="s">
        <v>71</v>
      </c>
      <c r="J451" s="6">
        <v>8.1000000000000099E-5</v>
      </c>
      <c r="K451" s="6">
        <v>1.6429433946940701E-4</v>
      </c>
      <c r="L451" s="6">
        <v>1.67677322548562E-4</v>
      </c>
      <c r="M451" s="6">
        <v>4.1991086743032002E-4</v>
      </c>
      <c r="N451" s="6">
        <v>6.2025514677631398E-4</v>
      </c>
      <c r="O451" s="6">
        <v>9.3705902757134296E-4</v>
      </c>
      <c r="P451" s="6">
        <v>1.19605885744664E-3</v>
      </c>
      <c r="Q451" s="6">
        <v>2.1927639969187701E-3</v>
      </c>
      <c r="R451" s="6">
        <v>4.2920458595734502E-3</v>
      </c>
      <c r="S451" s="6">
        <f ca="1">PopAgeSexCountry[[#This Row],[2010]]*PopAgeSexCountry[[#This Row],[MDER]]</f>
        <v>0.17820000000000022</v>
      </c>
      <c r="T451" s="6">
        <f ca="1">PopAgeSexCountry[[#This Row],[2015]]*PopAgeSexCountry[[#This Row],[MDER]]</f>
        <v>0.36144754683269542</v>
      </c>
      <c r="U451" s="6">
        <f ca="1">PopAgeSexCountry[[#This Row],[2020]]*PopAgeSexCountry[[#This Row],[MDER]]</f>
        <v>0.36889010960683638</v>
      </c>
      <c r="V451" s="6">
        <f ca="1">PopAgeSexCountry[[#This Row],[2025]]*PopAgeSexCountry[[#This Row],[MDER]]</f>
        <v>0.92380390834670401</v>
      </c>
      <c r="W451" s="6">
        <f ca="1">PopAgeSexCountry[[#This Row],[2030]]*PopAgeSexCountry[[#This Row],[MDER]]</f>
        <v>1.3645613229078908</v>
      </c>
      <c r="X451" s="6">
        <f ca="1">PopAgeSexCountry[[#This Row],[2035]]*PopAgeSexCountry[[#This Row],[MDER]]</f>
        <v>2.0615298606569543</v>
      </c>
      <c r="Y451" s="6">
        <f ca="1">PopAgeSexCountry[[#This Row],[2040]]*PopAgeSexCountry[[#This Row],[MDER]]</f>
        <v>2.631329486382608</v>
      </c>
      <c r="Z451" s="6">
        <f ca="1">PopAgeSexCountry[[#This Row],[2045]]*PopAgeSexCountry[[#This Row],[MDER]]</f>
        <v>4.8240807932212943</v>
      </c>
      <c r="AA451" s="6">
        <f ca="1">PopAgeSexCountry[[#This Row],[2050]]*PopAgeSexCountry[[#This Row],[MDER]]</f>
        <v>9.4425008910615897</v>
      </c>
    </row>
    <row r="452" spans="1:27" x14ac:dyDescent="0.2">
      <c r="A452" s="5" t="s">
        <v>67</v>
      </c>
      <c r="B452" s="5" t="s">
        <v>68</v>
      </c>
      <c r="C452" s="5" t="s">
        <v>122</v>
      </c>
      <c r="D452" s="5" t="str">
        <f>VLOOKUP(PopAgeSexCountry[[#This Row],[REGION]],MapRegion[],2,FALSE)</f>
        <v>CZE</v>
      </c>
      <c r="E452" s="5" t="s">
        <v>95</v>
      </c>
      <c r="F452" s="5" t="str">
        <f>VLOOKUP(PopAgeSexCountry[[#This Row],[VARIABLE]],MapSexAge[],2,FALSE)</f>
        <v>Male</v>
      </c>
      <c r="G452" s="5" t="str">
        <f>VLOOKUP(PopAgeSexCountry[[#This Row],[VARIABLE]],MapSexAge[],3,FALSE)</f>
        <v>15-19</v>
      </c>
      <c r="H452" s="5">
        <f ca="1">SUMIFS(INDIRECT(_xlfn.CONCAT("SSPMDER[",PopAgeSexCountry[[#This Row],[Sex]],"]")),SSPMDER[age],PopAgeSexCountry[[#This Row],[Age]])</f>
        <v>2760</v>
      </c>
      <c r="I452" s="5" t="s">
        <v>71</v>
      </c>
      <c r="J452" s="5">
        <v>0.32891999999999999</v>
      </c>
      <c r="K452" s="5">
        <v>0.24269426753607001</v>
      </c>
      <c r="L452" s="5">
        <v>0.24194168402715799</v>
      </c>
      <c r="M452" s="5">
        <v>0.29672096316500102</v>
      </c>
      <c r="N452" s="5">
        <v>0.31142431898647499</v>
      </c>
      <c r="O452" s="5">
        <v>0.29910530029382698</v>
      </c>
      <c r="P452" s="5">
        <v>0.28409134805855601</v>
      </c>
      <c r="Q452" s="5">
        <v>0.26838338691855801</v>
      </c>
      <c r="R452" s="5">
        <v>0.25653693832414698</v>
      </c>
      <c r="S452" s="6">
        <f ca="1">PopAgeSexCountry[[#This Row],[2010]]*PopAgeSexCountry[[#This Row],[MDER]]</f>
        <v>907.81920000000002</v>
      </c>
      <c r="T452" s="6">
        <f ca="1">PopAgeSexCountry[[#This Row],[2015]]*PopAgeSexCountry[[#This Row],[MDER]]</f>
        <v>669.83617839955321</v>
      </c>
      <c r="U452" s="6">
        <f ca="1">PopAgeSexCountry[[#This Row],[2020]]*PopAgeSexCountry[[#This Row],[MDER]]</f>
        <v>667.759047914956</v>
      </c>
      <c r="V452" s="6">
        <f ca="1">PopAgeSexCountry[[#This Row],[2025]]*PopAgeSexCountry[[#This Row],[MDER]]</f>
        <v>818.94985833540284</v>
      </c>
      <c r="W452" s="6">
        <f ca="1">PopAgeSexCountry[[#This Row],[2030]]*PopAgeSexCountry[[#This Row],[MDER]]</f>
        <v>859.53112040267092</v>
      </c>
      <c r="X452" s="6">
        <f ca="1">PopAgeSexCountry[[#This Row],[2035]]*PopAgeSexCountry[[#This Row],[MDER]]</f>
        <v>825.53062881096241</v>
      </c>
      <c r="Y452" s="6">
        <f ca="1">PopAgeSexCountry[[#This Row],[2040]]*PopAgeSexCountry[[#This Row],[MDER]]</f>
        <v>784.09212064161466</v>
      </c>
      <c r="Z452" s="6">
        <f ca="1">PopAgeSexCountry[[#This Row],[2045]]*PopAgeSexCountry[[#This Row],[MDER]]</f>
        <v>740.7381478952201</v>
      </c>
      <c r="AA452" s="6">
        <f ca="1">PopAgeSexCountry[[#This Row],[2050]]*PopAgeSexCountry[[#This Row],[MDER]]</f>
        <v>708.04194977464567</v>
      </c>
    </row>
    <row r="453" spans="1:27" x14ac:dyDescent="0.2">
      <c r="A453" s="6" t="s">
        <v>67</v>
      </c>
      <c r="B453" s="6" t="s">
        <v>68</v>
      </c>
      <c r="C453" s="6" t="s">
        <v>122</v>
      </c>
      <c r="D453" s="6" t="str">
        <f>VLOOKUP(PopAgeSexCountry[[#This Row],[REGION]],MapRegion[],2,FALSE)</f>
        <v>CZE</v>
      </c>
      <c r="E453" s="6" t="s">
        <v>96</v>
      </c>
      <c r="F453" s="6" t="str">
        <f>VLOOKUP(PopAgeSexCountry[[#This Row],[VARIABLE]],MapSexAge[],2,FALSE)</f>
        <v>Male</v>
      </c>
      <c r="G453" s="6" t="str">
        <f>VLOOKUP(PopAgeSexCountry[[#This Row],[VARIABLE]],MapSexAge[],3,FALSE)</f>
        <v>20-24</v>
      </c>
      <c r="H453" s="6">
        <f ca="1">SUMIFS(INDIRECT(_xlfn.CONCAT("SSPMDER[",PopAgeSexCountry[[#This Row],[Sex]],"]")),SSPMDER[age],PopAgeSexCountry[[#This Row],[Age]])</f>
        <v>2800</v>
      </c>
      <c r="I453" s="6" t="s">
        <v>71</v>
      </c>
      <c r="J453" s="6">
        <v>0.36036699999999899</v>
      </c>
      <c r="K453" s="6">
        <v>0.33031437099069999</v>
      </c>
      <c r="L453" s="6">
        <v>0.24404568749719499</v>
      </c>
      <c r="M453" s="6">
        <v>0.24340503225924601</v>
      </c>
      <c r="N453" s="6">
        <v>0.29821602754119397</v>
      </c>
      <c r="O453" s="6">
        <v>0.31297389162939498</v>
      </c>
      <c r="P453" s="6">
        <v>0.30074704029885801</v>
      </c>
      <c r="Q453" s="6">
        <v>0.28578752903138099</v>
      </c>
      <c r="R453" s="6">
        <v>0.27010750697152203</v>
      </c>
      <c r="S453" s="6">
        <f ca="1">PopAgeSexCountry[[#This Row],[2010]]*PopAgeSexCountry[[#This Row],[MDER]]</f>
        <v>1009.0275999999972</v>
      </c>
      <c r="T453" s="6">
        <f ca="1">PopAgeSexCountry[[#This Row],[2015]]*PopAgeSexCountry[[#This Row],[MDER]]</f>
        <v>924.88023877395995</v>
      </c>
      <c r="U453" s="6">
        <f ca="1">PopAgeSexCountry[[#This Row],[2020]]*PopAgeSexCountry[[#This Row],[MDER]]</f>
        <v>683.327924992146</v>
      </c>
      <c r="V453" s="6">
        <f ca="1">PopAgeSexCountry[[#This Row],[2025]]*PopAgeSexCountry[[#This Row],[MDER]]</f>
        <v>681.53409032588877</v>
      </c>
      <c r="W453" s="6">
        <f ca="1">PopAgeSexCountry[[#This Row],[2030]]*PopAgeSexCountry[[#This Row],[MDER]]</f>
        <v>835.00487711534311</v>
      </c>
      <c r="X453" s="6">
        <f ca="1">PopAgeSexCountry[[#This Row],[2035]]*PopAgeSexCountry[[#This Row],[MDER]]</f>
        <v>876.32689656230593</v>
      </c>
      <c r="Y453" s="6">
        <f ca="1">PopAgeSexCountry[[#This Row],[2040]]*PopAgeSexCountry[[#This Row],[MDER]]</f>
        <v>842.09171283680246</v>
      </c>
      <c r="Z453" s="6">
        <f ca="1">PopAgeSexCountry[[#This Row],[2045]]*PopAgeSexCountry[[#This Row],[MDER]]</f>
        <v>800.20508128786673</v>
      </c>
      <c r="AA453" s="6">
        <f ca="1">PopAgeSexCountry[[#This Row],[2050]]*PopAgeSexCountry[[#This Row],[MDER]]</f>
        <v>756.30101952026166</v>
      </c>
    </row>
    <row r="454" spans="1:27" x14ac:dyDescent="0.2">
      <c r="A454" s="5" t="s">
        <v>67</v>
      </c>
      <c r="B454" s="5" t="s">
        <v>68</v>
      </c>
      <c r="C454" s="5" t="s">
        <v>122</v>
      </c>
      <c r="D454" s="5" t="str">
        <f>VLOOKUP(PopAgeSexCountry[[#This Row],[REGION]],MapRegion[],2,FALSE)</f>
        <v>CZE</v>
      </c>
      <c r="E454" s="5" t="s">
        <v>97</v>
      </c>
      <c r="F454" s="5" t="str">
        <f>VLOOKUP(PopAgeSexCountry[[#This Row],[VARIABLE]],MapSexAge[],2,FALSE)</f>
        <v>Male</v>
      </c>
      <c r="G454" s="5" t="str">
        <f>VLOOKUP(PopAgeSexCountry[[#This Row],[VARIABLE]],MapSexAge[],3,FALSE)</f>
        <v>25-29</v>
      </c>
      <c r="H454" s="5">
        <f ca="1">SUMIFS(INDIRECT(_xlfn.CONCAT("SSPMDER[",PopAgeSexCountry[[#This Row],[Sex]],"]")),SSPMDER[age],PopAgeSexCountry[[#This Row],[Age]])</f>
        <v>2640</v>
      </c>
      <c r="I454" s="5" t="s">
        <v>71</v>
      </c>
      <c r="J454" s="5">
        <v>0.39987</v>
      </c>
      <c r="K454" s="5">
        <v>0.368189122167352</v>
      </c>
      <c r="L454" s="5">
        <v>0.33685763749322001</v>
      </c>
      <c r="M454" s="5">
        <v>0.25086869405714701</v>
      </c>
      <c r="N454" s="5">
        <v>0.25037152523179701</v>
      </c>
      <c r="O454" s="5">
        <v>0.305400631743594</v>
      </c>
      <c r="P454" s="5">
        <v>0.32022087960008899</v>
      </c>
      <c r="Q454" s="5">
        <v>0.30807857409332801</v>
      </c>
      <c r="R454" s="5">
        <v>0.29307866174160302</v>
      </c>
      <c r="S454" s="6">
        <f ca="1">PopAgeSexCountry[[#This Row],[2010]]*PopAgeSexCountry[[#This Row],[MDER]]</f>
        <v>1055.6568</v>
      </c>
      <c r="T454" s="6">
        <f ca="1">PopAgeSexCountry[[#This Row],[2015]]*PopAgeSexCountry[[#This Row],[MDER]]</f>
        <v>972.01928252180926</v>
      </c>
      <c r="U454" s="6">
        <f ca="1">PopAgeSexCountry[[#This Row],[2020]]*PopAgeSexCountry[[#This Row],[MDER]]</f>
        <v>889.30416298210082</v>
      </c>
      <c r="V454" s="6">
        <f ca="1">PopAgeSexCountry[[#This Row],[2025]]*PopAgeSexCountry[[#This Row],[MDER]]</f>
        <v>662.29335231086816</v>
      </c>
      <c r="W454" s="6">
        <f ca="1">PopAgeSexCountry[[#This Row],[2030]]*PopAgeSexCountry[[#This Row],[MDER]]</f>
        <v>660.98082661194405</v>
      </c>
      <c r="X454" s="6">
        <f ca="1">PopAgeSexCountry[[#This Row],[2035]]*PopAgeSexCountry[[#This Row],[MDER]]</f>
        <v>806.25766780308811</v>
      </c>
      <c r="Y454" s="6">
        <f ca="1">PopAgeSexCountry[[#This Row],[2040]]*PopAgeSexCountry[[#This Row],[MDER]]</f>
        <v>845.3831221442349</v>
      </c>
      <c r="Z454" s="6">
        <f ca="1">PopAgeSexCountry[[#This Row],[2045]]*PopAgeSexCountry[[#This Row],[MDER]]</f>
        <v>813.32743560638596</v>
      </c>
      <c r="AA454" s="6">
        <f ca="1">PopAgeSexCountry[[#This Row],[2050]]*PopAgeSexCountry[[#This Row],[MDER]]</f>
        <v>773.72766699783199</v>
      </c>
    </row>
    <row r="455" spans="1:27" x14ac:dyDescent="0.2">
      <c r="A455" s="6" t="s">
        <v>67</v>
      </c>
      <c r="B455" s="6" t="s">
        <v>68</v>
      </c>
      <c r="C455" s="6" t="s">
        <v>122</v>
      </c>
      <c r="D455" s="6" t="str">
        <f>VLOOKUP(PopAgeSexCountry[[#This Row],[REGION]],MapRegion[],2,FALSE)</f>
        <v>CZE</v>
      </c>
      <c r="E455" s="6" t="s">
        <v>98</v>
      </c>
      <c r="F455" s="6" t="str">
        <f>VLOOKUP(PopAgeSexCountry[[#This Row],[VARIABLE]],MapSexAge[],2,FALSE)</f>
        <v>Male</v>
      </c>
      <c r="G455" s="6" t="str">
        <f>VLOOKUP(PopAgeSexCountry[[#This Row],[VARIABLE]],MapSexAge[],3,FALSE)</f>
        <v>30-34</v>
      </c>
      <c r="H455" s="6">
        <f ca="1">SUMIFS(INDIRECT(_xlfn.CONCAT("SSPMDER[",PopAgeSexCountry[[#This Row],[Sex]],"]")),SSPMDER[age],PopAgeSexCountry[[#This Row],[Age]])</f>
        <v>2600</v>
      </c>
      <c r="I455" s="6" t="s">
        <v>71</v>
      </c>
      <c r="J455" s="6">
        <v>0.50651199999999996</v>
      </c>
      <c r="K455" s="6">
        <v>0.423181659553926</v>
      </c>
      <c r="L455" s="6">
        <v>0.38918509990705802</v>
      </c>
      <c r="M455" s="6">
        <v>0.35804963998607497</v>
      </c>
      <c r="N455" s="6">
        <v>0.27199215781459701</v>
      </c>
      <c r="O455" s="6">
        <v>0.27173820053172798</v>
      </c>
      <c r="P455" s="6">
        <v>0.32744138115876198</v>
      </c>
      <c r="Q455" s="6">
        <v>0.34228075411902598</v>
      </c>
      <c r="R455" s="6">
        <v>0.33023771631357202</v>
      </c>
      <c r="S455" s="6">
        <f ca="1">PopAgeSexCountry[[#This Row],[2010]]*PopAgeSexCountry[[#This Row],[MDER]]</f>
        <v>1316.9312</v>
      </c>
      <c r="T455" s="6">
        <f ca="1">PopAgeSexCountry[[#This Row],[2015]]*PopAgeSexCountry[[#This Row],[MDER]]</f>
        <v>1100.2723148402076</v>
      </c>
      <c r="U455" s="6">
        <f ca="1">PopAgeSexCountry[[#This Row],[2020]]*PopAgeSexCountry[[#This Row],[MDER]]</f>
        <v>1011.8812597583509</v>
      </c>
      <c r="V455" s="6">
        <f ca="1">PopAgeSexCountry[[#This Row],[2025]]*PopAgeSexCountry[[#This Row],[MDER]]</f>
        <v>930.92906396379499</v>
      </c>
      <c r="W455" s="6">
        <f ca="1">PopAgeSexCountry[[#This Row],[2030]]*PopAgeSexCountry[[#This Row],[MDER]]</f>
        <v>707.17961031795221</v>
      </c>
      <c r="X455" s="6">
        <f ca="1">PopAgeSexCountry[[#This Row],[2035]]*PopAgeSexCountry[[#This Row],[MDER]]</f>
        <v>706.51932138249276</v>
      </c>
      <c r="Y455" s="6">
        <f ca="1">PopAgeSexCountry[[#This Row],[2040]]*PopAgeSexCountry[[#This Row],[MDER]]</f>
        <v>851.34759101278109</v>
      </c>
      <c r="Z455" s="6">
        <f ca="1">PopAgeSexCountry[[#This Row],[2045]]*PopAgeSexCountry[[#This Row],[MDER]]</f>
        <v>889.92996070946754</v>
      </c>
      <c r="AA455" s="6">
        <f ca="1">PopAgeSexCountry[[#This Row],[2050]]*PopAgeSexCountry[[#This Row],[MDER]]</f>
        <v>858.61806241528723</v>
      </c>
    </row>
    <row r="456" spans="1:27" x14ac:dyDescent="0.2">
      <c r="A456" s="5" t="s">
        <v>67</v>
      </c>
      <c r="B456" s="5" t="s">
        <v>68</v>
      </c>
      <c r="C456" s="5" t="s">
        <v>122</v>
      </c>
      <c r="D456" s="5" t="str">
        <f>VLOOKUP(PopAgeSexCountry[[#This Row],[REGION]],MapRegion[],2,FALSE)</f>
        <v>CZE</v>
      </c>
      <c r="E456" s="5" t="s">
        <v>99</v>
      </c>
      <c r="F456" s="5" t="str">
        <f>VLOOKUP(PopAgeSexCountry[[#This Row],[VARIABLE]],MapSexAge[],2,FALSE)</f>
        <v>Male</v>
      </c>
      <c r="G456" s="5" t="str">
        <f>VLOOKUP(PopAgeSexCountry[[#This Row],[VARIABLE]],MapSexAge[],3,FALSE)</f>
        <v>35-39</v>
      </c>
      <c r="H456" s="5">
        <f ca="1">SUMIFS(INDIRECT(_xlfn.CONCAT("SSPMDER[",PopAgeSexCountry[[#This Row],[Sex]],"]")),SSPMDER[age],PopAgeSexCountry[[#This Row],[Age]])</f>
        <v>2600</v>
      </c>
      <c r="I456" s="5" t="s">
        <v>71</v>
      </c>
      <c r="J456" s="5">
        <v>0.39642300000000003</v>
      </c>
      <c r="K456" s="5">
        <v>0.52377010773965804</v>
      </c>
      <c r="L456" s="5">
        <v>0.43985270013504901</v>
      </c>
      <c r="M456" s="5">
        <v>0.40746936999285899</v>
      </c>
      <c r="N456" s="5">
        <v>0.376563651483174</v>
      </c>
      <c r="O456" s="5">
        <v>0.29054144747027599</v>
      </c>
      <c r="P456" s="5">
        <v>0.29055741157339199</v>
      </c>
      <c r="Q456" s="5">
        <v>0.346871153421763</v>
      </c>
      <c r="R456" s="5">
        <v>0.361737865899035</v>
      </c>
      <c r="S456" s="6">
        <f ca="1">PopAgeSexCountry[[#This Row],[2010]]*PopAgeSexCountry[[#This Row],[MDER]]</f>
        <v>1030.6998000000001</v>
      </c>
      <c r="T456" s="6">
        <f ca="1">PopAgeSexCountry[[#This Row],[2015]]*PopAgeSexCountry[[#This Row],[MDER]]</f>
        <v>1361.8022801231109</v>
      </c>
      <c r="U456" s="6">
        <f ca="1">PopAgeSexCountry[[#This Row],[2020]]*PopAgeSexCountry[[#This Row],[MDER]]</f>
        <v>1143.6170203511274</v>
      </c>
      <c r="V456" s="6">
        <f ca="1">PopAgeSexCountry[[#This Row],[2025]]*PopAgeSexCountry[[#This Row],[MDER]]</f>
        <v>1059.4203619814334</v>
      </c>
      <c r="W456" s="6">
        <f ca="1">PopAgeSexCountry[[#This Row],[2030]]*PopAgeSexCountry[[#This Row],[MDER]]</f>
        <v>979.06549385625237</v>
      </c>
      <c r="X456" s="6">
        <f ca="1">PopAgeSexCountry[[#This Row],[2035]]*PopAgeSexCountry[[#This Row],[MDER]]</f>
        <v>755.40776342271761</v>
      </c>
      <c r="Y456" s="6">
        <f ca="1">PopAgeSexCountry[[#This Row],[2040]]*PopAgeSexCountry[[#This Row],[MDER]]</f>
        <v>755.44927009081914</v>
      </c>
      <c r="Z456" s="6">
        <f ca="1">PopAgeSexCountry[[#This Row],[2045]]*PopAgeSexCountry[[#This Row],[MDER]]</f>
        <v>901.86499889658376</v>
      </c>
      <c r="AA456" s="6">
        <f ca="1">PopAgeSexCountry[[#This Row],[2050]]*PopAgeSexCountry[[#This Row],[MDER]]</f>
        <v>940.518451337491</v>
      </c>
    </row>
    <row r="457" spans="1:27" x14ac:dyDescent="0.2">
      <c r="A457" s="6" t="s">
        <v>67</v>
      </c>
      <c r="B457" s="6" t="s">
        <v>68</v>
      </c>
      <c r="C457" s="6" t="s">
        <v>122</v>
      </c>
      <c r="D457" s="6" t="str">
        <f>VLOOKUP(PopAgeSexCountry[[#This Row],[REGION]],MapRegion[],2,FALSE)</f>
        <v>CZE</v>
      </c>
      <c r="E457" s="6" t="s">
        <v>100</v>
      </c>
      <c r="F457" s="6" t="str">
        <f>VLOOKUP(PopAgeSexCountry[[#This Row],[VARIABLE]],MapSexAge[],2,FALSE)</f>
        <v>Male</v>
      </c>
      <c r="G457" s="6" t="str">
        <f>VLOOKUP(PopAgeSexCountry[[#This Row],[VARIABLE]],MapSexAge[],3,FALSE)</f>
        <v>40-44</v>
      </c>
      <c r="H457" s="6">
        <f ca="1">SUMIFS(INDIRECT(_xlfn.CONCAT("SSPMDER[",PopAgeSexCountry[[#This Row],[Sex]],"]")),SSPMDER[age],PopAgeSexCountry[[#This Row],[Age]])</f>
        <v>2600</v>
      </c>
      <c r="I457" s="6" t="s">
        <v>71</v>
      </c>
      <c r="J457" s="6">
        <v>0.37558900000000001</v>
      </c>
      <c r="K457" s="6">
        <v>0.40593260807194098</v>
      </c>
      <c r="L457" s="6">
        <v>0.53167629982946996</v>
      </c>
      <c r="M457" s="6">
        <v>0.449719087999982</v>
      </c>
      <c r="N457" s="6">
        <v>0.41863317248430698</v>
      </c>
      <c r="O457" s="6">
        <v>0.38810470822707199</v>
      </c>
      <c r="P457" s="6">
        <v>0.302377921942799</v>
      </c>
      <c r="Q457" s="6">
        <v>0.302666771214327</v>
      </c>
      <c r="R457" s="6">
        <v>0.35938430070537603</v>
      </c>
      <c r="S457" s="6">
        <f ca="1">PopAgeSexCountry[[#This Row],[2010]]*PopAgeSexCountry[[#This Row],[MDER]]</f>
        <v>976.53139999999996</v>
      </c>
      <c r="T457" s="6">
        <f ca="1">PopAgeSexCountry[[#This Row],[2015]]*PopAgeSexCountry[[#This Row],[MDER]]</f>
        <v>1055.4247809870465</v>
      </c>
      <c r="U457" s="6">
        <f ca="1">PopAgeSexCountry[[#This Row],[2020]]*PopAgeSexCountry[[#This Row],[MDER]]</f>
        <v>1382.3583795566219</v>
      </c>
      <c r="V457" s="6">
        <f ca="1">PopAgeSexCountry[[#This Row],[2025]]*PopAgeSexCountry[[#This Row],[MDER]]</f>
        <v>1169.2696287999531</v>
      </c>
      <c r="W457" s="6">
        <f ca="1">PopAgeSexCountry[[#This Row],[2030]]*PopAgeSexCountry[[#This Row],[MDER]]</f>
        <v>1088.4462484591982</v>
      </c>
      <c r="X457" s="6">
        <f ca="1">PopAgeSexCountry[[#This Row],[2035]]*PopAgeSexCountry[[#This Row],[MDER]]</f>
        <v>1009.0722413903871</v>
      </c>
      <c r="Y457" s="6">
        <f ca="1">PopAgeSexCountry[[#This Row],[2040]]*PopAgeSexCountry[[#This Row],[MDER]]</f>
        <v>786.18259705127741</v>
      </c>
      <c r="Z457" s="6">
        <f ca="1">PopAgeSexCountry[[#This Row],[2045]]*PopAgeSexCountry[[#This Row],[MDER]]</f>
        <v>786.93360515725021</v>
      </c>
      <c r="AA457" s="6">
        <f ca="1">PopAgeSexCountry[[#This Row],[2050]]*PopAgeSexCountry[[#This Row],[MDER]]</f>
        <v>934.39918183397765</v>
      </c>
    </row>
    <row r="458" spans="1:27" x14ac:dyDescent="0.2">
      <c r="A458" s="5" t="s">
        <v>67</v>
      </c>
      <c r="B458" s="5" t="s">
        <v>68</v>
      </c>
      <c r="C458" s="5" t="s">
        <v>122</v>
      </c>
      <c r="D458" s="5" t="str">
        <f>VLOOKUP(PopAgeSexCountry[[#This Row],[REGION]],MapRegion[],2,FALSE)</f>
        <v>CZE</v>
      </c>
      <c r="E458" s="5" t="s">
        <v>101</v>
      </c>
      <c r="F458" s="5" t="str">
        <f>VLOOKUP(PopAgeSexCountry[[#This Row],[VARIABLE]],MapSexAge[],2,FALSE)</f>
        <v>Male</v>
      </c>
      <c r="G458" s="5" t="str">
        <f>VLOOKUP(PopAgeSexCountry[[#This Row],[VARIABLE]],MapSexAge[],3,FALSE)</f>
        <v>45-49</v>
      </c>
      <c r="H458" s="5">
        <f ca="1">SUMIFS(INDIRECT(_xlfn.CONCAT("SSPMDER[",PopAgeSexCountry[[#This Row],[Sex]],"]")),SSPMDER[age],PopAgeSexCountry[[#This Row],[Age]])</f>
        <v>2440</v>
      </c>
      <c r="I458" s="5" t="s">
        <v>71</v>
      </c>
      <c r="J458" s="5">
        <v>0.31365500000000002</v>
      </c>
      <c r="K458" s="5">
        <v>0.37813943019614599</v>
      </c>
      <c r="L458" s="5">
        <v>0.40817390219548599</v>
      </c>
      <c r="M458" s="5">
        <v>0.53361324734622595</v>
      </c>
      <c r="N458" s="5">
        <v>0.453645462503314</v>
      </c>
      <c r="O458" s="5">
        <v>0.42380269988911301</v>
      </c>
      <c r="P458" s="5">
        <v>0.39388638544177601</v>
      </c>
      <c r="Q458" s="5">
        <v>0.30881621849553298</v>
      </c>
      <c r="R458" s="5">
        <v>0.30940033369484099</v>
      </c>
      <c r="S458" s="6">
        <f ca="1">PopAgeSexCountry[[#This Row],[2010]]*PopAgeSexCountry[[#This Row],[MDER]]</f>
        <v>765.31820000000005</v>
      </c>
      <c r="T458" s="6">
        <f ca="1">PopAgeSexCountry[[#This Row],[2015]]*PopAgeSexCountry[[#This Row],[MDER]]</f>
        <v>922.66020967859617</v>
      </c>
      <c r="U458" s="6">
        <f ca="1">PopAgeSexCountry[[#This Row],[2020]]*PopAgeSexCountry[[#This Row],[MDER]]</f>
        <v>995.94432135698582</v>
      </c>
      <c r="V458" s="6">
        <f ca="1">PopAgeSexCountry[[#This Row],[2025]]*PopAgeSexCountry[[#This Row],[MDER]]</f>
        <v>1302.0163235247912</v>
      </c>
      <c r="W458" s="6">
        <f ca="1">PopAgeSexCountry[[#This Row],[2030]]*PopAgeSexCountry[[#This Row],[MDER]]</f>
        <v>1106.8949285080862</v>
      </c>
      <c r="X458" s="6">
        <f ca="1">PopAgeSexCountry[[#This Row],[2035]]*PopAgeSexCountry[[#This Row],[MDER]]</f>
        <v>1034.0785877294356</v>
      </c>
      <c r="Y458" s="6">
        <f ca="1">PopAgeSexCountry[[#This Row],[2040]]*PopAgeSexCountry[[#This Row],[MDER]]</f>
        <v>961.08278047793351</v>
      </c>
      <c r="Z458" s="6">
        <f ca="1">PopAgeSexCountry[[#This Row],[2045]]*PopAgeSexCountry[[#This Row],[MDER]]</f>
        <v>753.5115731291005</v>
      </c>
      <c r="AA458" s="6">
        <f ca="1">PopAgeSexCountry[[#This Row],[2050]]*PopAgeSexCountry[[#This Row],[MDER]]</f>
        <v>754.93681421541203</v>
      </c>
    </row>
    <row r="459" spans="1:27" x14ac:dyDescent="0.2">
      <c r="A459" s="6" t="s">
        <v>67</v>
      </c>
      <c r="B459" s="6" t="s">
        <v>68</v>
      </c>
      <c r="C459" s="6" t="s">
        <v>122</v>
      </c>
      <c r="D459" s="6" t="str">
        <f>VLOOKUP(PopAgeSexCountry[[#This Row],[REGION]],MapRegion[],2,FALSE)</f>
        <v>CZE</v>
      </c>
      <c r="E459" s="6" t="s">
        <v>102</v>
      </c>
      <c r="F459" s="6" t="str">
        <f>VLOOKUP(PopAgeSexCountry[[#This Row],[VARIABLE]],MapSexAge[],2,FALSE)</f>
        <v>Male</v>
      </c>
      <c r="G459" s="6" t="str">
        <f>VLOOKUP(PopAgeSexCountry[[#This Row],[VARIABLE]],MapSexAge[],3,FALSE)</f>
        <v>5-9</v>
      </c>
      <c r="H459" s="6">
        <f ca="1">SUMIFS(INDIRECT(_xlfn.CONCAT("SSPMDER[",PopAgeSexCountry[[#This Row],[Sex]],"]")),SSPMDER[age],PopAgeSexCountry[[#This Row],[Age]])</f>
        <v>1600</v>
      </c>
      <c r="I459" s="6" t="s">
        <v>71</v>
      </c>
      <c r="J459" s="6">
        <v>0.234345</v>
      </c>
      <c r="K459" s="6">
        <v>0.28964088947906702</v>
      </c>
      <c r="L459" s="6">
        <v>0.30433108727373798</v>
      </c>
      <c r="M459" s="6">
        <v>0.29196679077316101</v>
      </c>
      <c r="N459" s="6">
        <v>0.27702479511484301</v>
      </c>
      <c r="O459" s="6">
        <v>0.26142138126397502</v>
      </c>
      <c r="P459" s="6">
        <v>0.24963166108833301</v>
      </c>
      <c r="Q459" s="6">
        <v>0.25743881436166499</v>
      </c>
      <c r="R459" s="6">
        <v>0.27316395899158502</v>
      </c>
      <c r="S459" s="6">
        <f ca="1">PopAgeSexCountry[[#This Row],[2010]]*PopAgeSexCountry[[#This Row],[MDER]]</f>
        <v>374.952</v>
      </c>
      <c r="T459" s="6">
        <f ca="1">PopAgeSexCountry[[#This Row],[2015]]*PopAgeSexCountry[[#This Row],[MDER]]</f>
        <v>463.42542316650724</v>
      </c>
      <c r="U459" s="6">
        <f ca="1">PopAgeSexCountry[[#This Row],[2020]]*PopAgeSexCountry[[#This Row],[MDER]]</f>
        <v>486.92973963798079</v>
      </c>
      <c r="V459" s="6">
        <f ca="1">PopAgeSexCountry[[#This Row],[2025]]*PopAgeSexCountry[[#This Row],[MDER]]</f>
        <v>467.14686523705763</v>
      </c>
      <c r="W459" s="6">
        <f ca="1">PopAgeSexCountry[[#This Row],[2030]]*PopAgeSexCountry[[#This Row],[MDER]]</f>
        <v>443.23967218374884</v>
      </c>
      <c r="X459" s="6">
        <f ca="1">PopAgeSexCountry[[#This Row],[2035]]*PopAgeSexCountry[[#This Row],[MDER]]</f>
        <v>418.27421002236002</v>
      </c>
      <c r="Y459" s="6">
        <f ca="1">PopAgeSexCountry[[#This Row],[2040]]*PopAgeSexCountry[[#This Row],[MDER]]</f>
        <v>399.41065774133284</v>
      </c>
      <c r="Z459" s="6">
        <f ca="1">PopAgeSexCountry[[#This Row],[2045]]*PopAgeSexCountry[[#This Row],[MDER]]</f>
        <v>411.902102978664</v>
      </c>
      <c r="AA459" s="6">
        <f ca="1">PopAgeSexCountry[[#This Row],[2050]]*PopAgeSexCountry[[#This Row],[MDER]]</f>
        <v>437.06233438653601</v>
      </c>
    </row>
    <row r="460" spans="1:27" x14ac:dyDescent="0.2">
      <c r="A460" s="5" t="s">
        <v>67</v>
      </c>
      <c r="B460" s="5" t="s">
        <v>68</v>
      </c>
      <c r="C460" s="5" t="s">
        <v>122</v>
      </c>
      <c r="D460" s="5" t="str">
        <f>VLOOKUP(PopAgeSexCountry[[#This Row],[REGION]],MapRegion[],2,FALSE)</f>
        <v>CZE</v>
      </c>
      <c r="E460" s="5" t="s">
        <v>103</v>
      </c>
      <c r="F460" s="5" t="str">
        <f>VLOOKUP(PopAgeSexCountry[[#This Row],[VARIABLE]],MapSexAge[],2,FALSE)</f>
        <v>Male</v>
      </c>
      <c r="G460" s="5" t="str">
        <f>VLOOKUP(PopAgeSexCountry[[#This Row],[VARIABLE]],MapSexAge[],3,FALSE)</f>
        <v>50-54</v>
      </c>
      <c r="H460" s="5">
        <f ca="1">SUMIFS(INDIRECT(_xlfn.CONCAT("SSPMDER[",PopAgeSexCountry[[#This Row],[Sex]],"]")),SSPMDER[age],PopAgeSexCountry[[#This Row],[Age]])</f>
        <v>2400</v>
      </c>
      <c r="I460" s="5" t="s">
        <v>71</v>
      </c>
      <c r="J460" s="5">
        <v>0.36757299999999998</v>
      </c>
      <c r="K460" s="5">
        <v>0.311024872795435</v>
      </c>
      <c r="L460" s="5">
        <v>0.37475505930226799</v>
      </c>
      <c r="M460" s="5">
        <v>0.40562192272967301</v>
      </c>
      <c r="N460" s="5">
        <v>0.53037256405797495</v>
      </c>
      <c r="O460" s="5">
        <v>0.45292837467091501</v>
      </c>
      <c r="P460" s="5">
        <v>0.42455579475447403</v>
      </c>
      <c r="Q460" s="5">
        <v>0.39560815042640102</v>
      </c>
      <c r="R460" s="5">
        <v>0.31162364320193098</v>
      </c>
      <c r="S460" s="6">
        <f ca="1">PopAgeSexCountry[[#This Row],[2010]]*PopAgeSexCountry[[#This Row],[MDER]]</f>
        <v>882.1751999999999</v>
      </c>
      <c r="T460" s="6">
        <f ca="1">PopAgeSexCountry[[#This Row],[2015]]*PopAgeSexCountry[[#This Row],[MDER]]</f>
        <v>746.45969470904402</v>
      </c>
      <c r="U460" s="6">
        <f ca="1">PopAgeSexCountry[[#This Row],[2020]]*PopAgeSexCountry[[#This Row],[MDER]]</f>
        <v>899.41214232544314</v>
      </c>
      <c r="V460" s="6">
        <f ca="1">PopAgeSexCountry[[#This Row],[2025]]*PopAgeSexCountry[[#This Row],[MDER]]</f>
        <v>973.49261455121518</v>
      </c>
      <c r="W460" s="6">
        <f ca="1">PopAgeSexCountry[[#This Row],[2030]]*PopAgeSexCountry[[#This Row],[MDER]]</f>
        <v>1272.8941537391399</v>
      </c>
      <c r="X460" s="6">
        <f ca="1">PopAgeSexCountry[[#This Row],[2035]]*PopAgeSexCountry[[#This Row],[MDER]]</f>
        <v>1087.0280992101959</v>
      </c>
      <c r="Y460" s="6">
        <f ca="1">PopAgeSexCountry[[#This Row],[2040]]*PopAgeSexCountry[[#This Row],[MDER]]</f>
        <v>1018.9339074107377</v>
      </c>
      <c r="Z460" s="6">
        <f ca="1">PopAgeSexCountry[[#This Row],[2045]]*PopAgeSexCountry[[#This Row],[MDER]]</f>
        <v>949.45956102336243</v>
      </c>
      <c r="AA460" s="6">
        <f ca="1">PopAgeSexCountry[[#This Row],[2050]]*PopAgeSexCountry[[#This Row],[MDER]]</f>
        <v>747.89674368463432</v>
      </c>
    </row>
    <row r="461" spans="1:27" x14ac:dyDescent="0.2">
      <c r="A461" s="6" t="s">
        <v>67</v>
      </c>
      <c r="B461" s="6" t="s">
        <v>68</v>
      </c>
      <c r="C461" s="6" t="s">
        <v>122</v>
      </c>
      <c r="D461" s="6" t="str">
        <f>VLOOKUP(PopAgeSexCountry[[#This Row],[REGION]],MapRegion[],2,FALSE)</f>
        <v>CZE</v>
      </c>
      <c r="E461" s="6" t="s">
        <v>104</v>
      </c>
      <c r="F461" s="6" t="str">
        <f>VLOOKUP(PopAgeSexCountry[[#This Row],[VARIABLE]],MapSexAge[],2,FALSE)</f>
        <v>Male</v>
      </c>
      <c r="G461" s="6" t="str">
        <f>VLOOKUP(PopAgeSexCountry[[#This Row],[VARIABLE]],MapSexAge[],3,FALSE)</f>
        <v>55-59</v>
      </c>
      <c r="H461" s="6">
        <f ca="1">SUMIFS(INDIRECT(_xlfn.CONCAT("SSPMDER[",PopAgeSexCountry[[#This Row],[Sex]],"]")),SSPMDER[age],PopAgeSexCountry[[#This Row],[Age]])</f>
        <v>2400</v>
      </c>
      <c r="I461" s="6" t="s">
        <v>71</v>
      </c>
      <c r="J461" s="6">
        <v>0.37750099999999998</v>
      </c>
      <c r="K461" s="6">
        <v>0.35566000460769198</v>
      </c>
      <c r="L461" s="6">
        <v>0.30292091625567302</v>
      </c>
      <c r="M461" s="6">
        <v>0.36646192342566603</v>
      </c>
      <c r="N461" s="6">
        <v>0.39828602817886399</v>
      </c>
      <c r="O461" s="6">
        <v>0.52191869299705496</v>
      </c>
      <c r="P461" s="6">
        <v>0.44788403415560202</v>
      </c>
      <c r="Q461" s="6">
        <v>0.42146556590143103</v>
      </c>
      <c r="R461" s="6">
        <v>0.39386789618434898</v>
      </c>
      <c r="S461" s="6">
        <f ca="1">PopAgeSexCountry[[#This Row],[2010]]*PopAgeSexCountry[[#This Row],[MDER]]</f>
        <v>906.00239999999997</v>
      </c>
      <c r="T461" s="6">
        <f ca="1">PopAgeSexCountry[[#This Row],[2015]]*PopAgeSexCountry[[#This Row],[MDER]]</f>
        <v>853.58401105846076</v>
      </c>
      <c r="U461" s="6">
        <f ca="1">PopAgeSexCountry[[#This Row],[2020]]*PopAgeSexCountry[[#This Row],[MDER]]</f>
        <v>727.01019901361531</v>
      </c>
      <c r="V461" s="6">
        <f ca="1">PopAgeSexCountry[[#This Row],[2025]]*PopAgeSexCountry[[#This Row],[MDER]]</f>
        <v>879.50861622159846</v>
      </c>
      <c r="W461" s="6">
        <f ca="1">PopAgeSexCountry[[#This Row],[2030]]*PopAgeSexCountry[[#This Row],[MDER]]</f>
        <v>955.88646762927362</v>
      </c>
      <c r="X461" s="6">
        <f ca="1">PopAgeSexCountry[[#This Row],[2035]]*PopAgeSexCountry[[#This Row],[MDER]]</f>
        <v>1252.6048631929318</v>
      </c>
      <c r="Y461" s="6">
        <f ca="1">PopAgeSexCountry[[#This Row],[2040]]*PopAgeSexCountry[[#This Row],[MDER]]</f>
        <v>1074.9216819734449</v>
      </c>
      <c r="Z461" s="6">
        <f ca="1">PopAgeSexCountry[[#This Row],[2045]]*PopAgeSexCountry[[#This Row],[MDER]]</f>
        <v>1011.5173581634344</v>
      </c>
      <c r="AA461" s="6">
        <f ca="1">PopAgeSexCountry[[#This Row],[2050]]*PopAgeSexCountry[[#This Row],[MDER]]</f>
        <v>945.28295084243757</v>
      </c>
    </row>
    <row r="462" spans="1:27" x14ac:dyDescent="0.2">
      <c r="A462" s="5" t="s">
        <v>67</v>
      </c>
      <c r="B462" s="5" t="s">
        <v>68</v>
      </c>
      <c r="C462" s="5" t="s">
        <v>122</v>
      </c>
      <c r="D462" s="5" t="str">
        <f>VLOOKUP(PopAgeSexCountry[[#This Row],[REGION]],MapRegion[],2,FALSE)</f>
        <v>CZE</v>
      </c>
      <c r="E462" s="5" t="s">
        <v>105</v>
      </c>
      <c r="F462" s="5" t="str">
        <f>VLOOKUP(PopAgeSexCountry[[#This Row],[VARIABLE]],MapSexAge[],2,FALSE)</f>
        <v>Male</v>
      </c>
      <c r="G462" s="5" t="str">
        <f>VLOOKUP(PopAgeSexCountry[[#This Row],[VARIABLE]],MapSexAge[],3,FALSE)</f>
        <v>60-64</v>
      </c>
      <c r="H462" s="5">
        <f ca="1">SUMIFS(INDIRECT(_xlfn.CONCAT("SSPMDER[",PopAgeSexCountry[[#This Row],[Sex]],"]")),SSPMDER[age],PopAgeSexCountry[[#This Row],[Age]])</f>
        <v>2400</v>
      </c>
      <c r="I462" s="5" t="s">
        <v>71</v>
      </c>
      <c r="J462" s="5">
        <v>0.34573799999999899</v>
      </c>
      <c r="K462" s="5">
        <v>0.354897296528491</v>
      </c>
      <c r="L462" s="5">
        <v>0.33741866190268499</v>
      </c>
      <c r="M462" s="5">
        <v>0.29009466985579602</v>
      </c>
      <c r="N462" s="5">
        <v>0.35308782190191501</v>
      </c>
      <c r="O462" s="5">
        <v>0.38605525733212398</v>
      </c>
      <c r="P462" s="5">
        <v>0.50803187936479</v>
      </c>
      <c r="Q462" s="5">
        <v>0.43853224086668202</v>
      </c>
      <c r="R462" s="5">
        <v>0.41449839623625501</v>
      </c>
      <c r="S462" s="6">
        <f ca="1">PopAgeSexCountry[[#This Row],[2010]]*PopAgeSexCountry[[#This Row],[MDER]]</f>
        <v>829.77119999999763</v>
      </c>
      <c r="T462" s="6">
        <f ca="1">PopAgeSexCountry[[#This Row],[2015]]*PopAgeSexCountry[[#This Row],[MDER]]</f>
        <v>851.75351166837845</v>
      </c>
      <c r="U462" s="6">
        <f ca="1">PopAgeSexCountry[[#This Row],[2020]]*PopAgeSexCountry[[#This Row],[MDER]]</f>
        <v>809.80478856644402</v>
      </c>
      <c r="V462" s="6">
        <f ca="1">PopAgeSexCountry[[#This Row],[2025]]*PopAgeSexCountry[[#This Row],[MDER]]</f>
        <v>696.22720765391045</v>
      </c>
      <c r="W462" s="6">
        <f ca="1">PopAgeSexCountry[[#This Row],[2030]]*PopAgeSexCountry[[#This Row],[MDER]]</f>
        <v>847.41077256459607</v>
      </c>
      <c r="X462" s="6">
        <f ca="1">PopAgeSexCountry[[#This Row],[2035]]*PopAgeSexCountry[[#This Row],[MDER]]</f>
        <v>926.53261759709756</v>
      </c>
      <c r="Y462" s="6">
        <f ca="1">PopAgeSexCountry[[#This Row],[2040]]*PopAgeSexCountry[[#This Row],[MDER]]</f>
        <v>1219.276510475496</v>
      </c>
      <c r="Z462" s="6">
        <f ca="1">PopAgeSexCountry[[#This Row],[2045]]*PopAgeSexCountry[[#This Row],[MDER]]</f>
        <v>1052.4773780800369</v>
      </c>
      <c r="AA462" s="6">
        <f ca="1">PopAgeSexCountry[[#This Row],[2050]]*PopAgeSexCountry[[#This Row],[MDER]]</f>
        <v>994.79615096701207</v>
      </c>
    </row>
    <row r="463" spans="1:27" x14ac:dyDescent="0.2">
      <c r="A463" s="6" t="s">
        <v>67</v>
      </c>
      <c r="B463" s="6" t="s">
        <v>68</v>
      </c>
      <c r="C463" s="6" t="s">
        <v>122</v>
      </c>
      <c r="D463" s="6" t="str">
        <f>VLOOKUP(PopAgeSexCountry[[#This Row],[REGION]],MapRegion[],2,FALSE)</f>
        <v>CZE</v>
      </c>
      <c r="E463" s="6" t="s">
        <v>106</v>
      </c>
      <c r="F463" s="6" t="str">
        <f>VLOOKUP(PopAgeSexCountry[[#This Row],[VARIABLE]],MapSexAge[],2,FALSE)</f>
        <v>Male</v>
      </c>
      <c r="G463" s="6" t="str">
        <f>VLOOKUP(PopAgeSexCountry[[#This Row],[VARIABLE]],MapSexAge[],3,FALSE)</f>
        <v>65-69</v>
      </c>
      <c r="H463" s="6">
        <f ca="1">SUMIFS(INDIRECT(_xlfn.CONCAT("SSPMDER[",PopAgeSexCountry[[#This Row],[Sex]],"]")),SSPMDER[age],PopAgeSexCountry[[#This Row],[Age]])</f>
        <v>2240</v>
      </c>
      <c r="I463" s="6" t="s">
        <v>71</v>
      </c>
      <c r="J463" s="6">
        <v>0.227302</v>
      </c>
      <c r="K463" s="6">
        <v>0.313505310550175</v>
      </c>
      <c r="L463" s="6">
        <v>0.32567082043436901</v>
      </c>
      <c r="M463" s="6">
        <v>0.313413721443214</v>
      </c>
      <c r="N463" s="6">
        <v>0.27243625329390603</v>
      </c>
      <c r="O463" s="6">
        <v>0.33434936766738099</v>
      </c>
      <c r="P463" s="6">
        <v>0.36847232900757798</v>
      </c>
      <c r="Q463" s="6">
        <v>0.488011603526742</v>
      </c>
      <c r="R463" s="6">
        <v>0.424013002754355</v>
      </c>
      <c r="S463" s="6">
        <f ca="1">PopAgeSexCountry[[#This Row],[2010]]*PopAgeSexCountry[[#This Row],[MDER]]</f>
        <v>509.15647999999999</v>
      </c>
      <c r="T463" s="6">
        <f ca="1">PopAgeSexCountry[[#This Row],[2015]]*PopAgeSexCountry[[#This Row],[MDER]]</f>
        <v>702.25189563239201</v>
      </c>
      <c r="U463" s="6">
        <f ca="1">PopAgeSexCountry[[#This Row],[2020]]*PopAgeSexCountry[[#This Row],[MDER]]</f>
        <v>729.50263777298665</v>
      </c>
      <c r="V463" s="6">
        <f ca="1">PopAgeSexCountry[[#This Row],[2025]]*PopAgeSexCountry[[#This Row],[MDER]]</f>
        <v>702.04673603279934</v>
      </c>
      <c r="W463" s="6">
        <f ca="1">PopAgeSexCountry[[#This Row],[2030]]*PopAgeSexCountry[[#This Row],[MDER]]</f>
        <v>610.25720737834945</v>
      </c>
      <c r="X463" s="6">
        <f ca="1">PopAgeSexCountry[[#This Row],[2035]]*PopAgeSexCountry[[#This Row],[MDER]]</f>
        <v>748.94258357493345</v>
      </c>
      <c r="Y463" s="6">
        <f ca="1">PopAgeSexCountry[[#This Row],[2040]]*PopAgeSexCountry[[#This Row],[MDER]]</f>
        <v>825.37801697697466</v>
      </c>
      <c r="Z463" s="6">
        <f ca="1">PopAgeSexCountry[[#This Row],[2045]]*PopAgeSexCountry[[#This Row],[MDER]]</f>
        <v>1093.1459918999021</v>
      </c>
      <c r="AA463" s="6">
        <f ca="1">PopAgeSexCountry[[#This Row],[2050]]*PopAgeSexCountry[[#This Row],[MDER]]</f>
        <v>949.78912616975515</v>
      </c>
    </row>
    <row r="464" spans="1:27" x14ac:dyDescent="0.2">
      <c r="A464" s="5" t="s">
        <v>67</v>
      </c>
      <c r="B464" s="5" t="s">
        <v>68</v>
      </c>
      <c r="C464" s="5" t="s">
        <v>122</v>
      </c>
      <c r="D464" s="5" t="str">
        <f>VLOOKUP(PopAgeSexCountry[[#This Row],[REGION]],MapRegion[],2,FALSE)</f>
        <v>CZE</v>
      </c>
      <c r="E464" s="5" t="s">
        <v>107</v>
      </c>
      <c r="F464" s="5" t="str">
        <f>VLOOKUP(PopAgeSexCountry[[#This Row],[VARIABLE]],MapSexAge[],2,FALSE)</f>
        <v>Male</v>
      </c>
      <c r="G464" s="5" t="str">
        <f>VLOOKUP(PopAgeSexCountry[[#This Row],[VARIABLE]],MapSexAge[],3,FALSE)</f>
        <v>70-74</v>
      </c>
      <c r="H464" s="5">
        <f ca="1">SUMIFS(INDIRECT(_xlfn.CONCAT("SSPMDER[",PopAgeSexCountry[[#This Row],[Sex]],"]")),SSPMDER[age],PopAgeSexCountry[[#This Row],[Age]])</f>
        <v>2200</v>
      </c>
      <c r="I464" s="5" t="s">
        <v>71</v>
      </c>
      <c r="J464" s="5">
        <v>0.14820800000000001</v>
      </c>
      <c r="K464" s="5">
        <v>0.19543742911947601</v>
      </c>
      <c r="L464" s="5">
        <v>0.273731437989158</v>
      </c>
      <c r="M464" s="5">
        <v>0.288916586765119</v>
      </c>
      <c r="N464" s="5">
        <v>0.28223015321159201</v>
      </c>
      <c r="O464" s="5">
        <v>0.24864142694036401</v>
      </c>
      <c r="P464" s="5">
        <v>0.30852667672502998</v>
      </c>
      <c r="Q464" s="5">
        <v>0.34361952967055898</v>
      </c>
      <c r="R464" s="5">
        <v>0.45887685754102803</v>
      </c>
      <c r="S464" s="6">
        <f ca="1">PopAgeSexCountry[[#This Row],[2010]]*PopAgeSexCountry[[#This Row],[MDER]]</f>
        <v>326.05760000000004</v>
      </c>
      <c r="T464" s="6">
        <f ca="1">PopAgeSexCountry[[#This Row],[2015]]*PopAgeSexCountry[[#This Row],[MDER]]</f>
        <v>429.96234406284719</v>
      </c>
      <c r="U464" s="6">
        <f ca="1">PopAgeSexCountry[[#This Row],[2020]]*PopAgeSexCountry[[#This Row],[MDER]]</f>
        <v>602.2091635761476</v>
      </c>
      <c r="V464" s="6">
        <f ca="1">PopAgeSexCountry[[#This Row],[2025]]*PopAgeSexCountry[[#This Row],[MDER]]</f>
        <v>635.6164908832618</v>
      </c>
      <c r="W464" s="6">
        <f ca="1">PopAgeSexCountry[[#This Row],[2030]]*PopAgeSexCountry[[#This Row],[MDER]]</f>
        <v>620.90633706550238</v>
      </c>
      <c r="X464" s="6">
        <f ca="1">PopAgeSexCountry[[#This Row],[2035]]*PopAgeSexCountry[[#This Row],[MDER]]</f>
        <v>547.01113926880078</v>
      </c>
      <c r="Y464" s="6">
        <f ca="1">PopAgeSexCountry[[#This Row],[2040]]*PopAgeSexCountry[[#This Row],[MDER]]</f>
        <v>678.75868879506595</v>
      </c>
      <c r="Z464" s="6">
        <f ca="1">PopAgeSexCountry[[#This Row],[2045]]*PopAgeSexCountry[[#This Row],[MDER]]</f>
        <v>755.96296527522975</v>
      </c>
      <c r="AA464" s="6">
        <f ca="1">PopAgeSexCountry[[#This Row],[2050]]*PopAgeSexCountry[[#This Row],[MDER]]</f>
        <v>1009.5290865902616</v>
      </c>
    </row>
    <row r="465" spans="1:27" x14ac:dyDescent="0.2">
      <c r="A465" s="6" t="s">
        <v>67</v>
      </c>
      <c r="B465" s="6" t="s">
        <v>68</v>
      </c>
      <c r="C465" s="6" t="s">
        <v>122</v>
      </c>
      <c r="D465" s="6" t="str">
        <f>VLOOKUP(PopAgeSexCountry[[#This Row],[REGION]],MapRegion[],2,FALSE)</f>
        <v>CZE</v>
      </c>
      <c r="E465" s="6" t="s">
        <v>108</v>
      </c>
      <c r="F465" s="6" t="str">
        <f>VLOOKUP(PopAgeSexCountry[[#This Row],[VARIABLE]],MapSexAge[],2,FALSE)</f>
        <v>Male</v>
      </c>
      <c r="G465" s="6" t="str">
        <f>VLOOKUP(PopAgeSexCountry[[#This Row],[VARIABLE]],MapSexAge[],3,FALSE)</f>
        <v>75-79</v>
      </c>
      <c r="H465" s="6">
        <f ca="1">SUMIFS(INDIRECT(_xlfn.CONCAT("SSPMDER[",PopAgeSexCountry[[#This Row],[Sex]],"]")),SSPMDER[age],PopAgeSexCountry[[#This Row],[Age]])</f>
        <v>2200</v>
      </c>
      <c r="I465" s="6" t="s">
        <v>71</v>
      </c>
      <c r="J465" s="6">
        <v>0.128301</v>
      </c>
      <c r="K465" s="6">
        <v>0.11494674596906</v>
      </c>
      <c r="L465" s="6">
        <v>0.15544490287616</v>
      </c>
      <c r="M465" s="6">
        <v>0.22290351197370201</v>
      </c>
      <c r="N465" s="6">
        <v>0.24047718598513401</v>
      </c>
      <c r="O465" s="6">
        <v>0.239841755516321</v>
      </c>
      <c r="P465" s="6">
        <v>0.215228183130099</v>
      </c>
      <c r="Q465" s="6">
        <v>0.27148076128245702</v>
      </c>
      <c r="R465" s="6">
        <v>0.30674980159332599</v>
      </c>
      <c r="S465" s="6">
        <f ca="1">PopAgeSexCountry[[#This Row],[2010]]*PopAgeSexCountry[[#This Row],[MDER]]</f>
        <v>282.26220000000001</v>
      </c>
      <c r="T465" s="6">
        <f ca="1">PopAgeSexCountry[[#This Row],[2015]]*PopAgeSexCountry[[#This Row],[MDER]]</f>
        <v>252.882841131932</v>
      </c>
      <c r="U465" s="6">
        <f ca="1">PopAgeSexCountry[[#This Row],[2020]]*PopAgeSexCountry[[#This Row],[MDER]]</f>
        <v>341.97878632755203</v>
      </c>
      <c r="V465" s="6">
        <f ca="1">PopAgeSexCountry[[#This Row],[2025]]*PopAgeSexCountry[[#This Row],[MDER]]</f>
        <v>490.38772634214439</v>
      </c>
      <c r="W465" s="6">
        <f ca="1">PopAgeSexCountry[[#This Row],[2030]]*PopAgeSexCountry[[#This Row],[MDER]]</f>
        <v>529.04980916729482</v>
      </c>
      <c r="X465" s="6">
        <f ca="1">PopAgeSexCountry[[#This Row],[2035]]*PopAgeSexCountry[[#This Row],[MDER]]</f>
        <v>527.65186213590619</v>
      </c>
      <c r="Y465" s="6">
        <f ca="1">PopAgeSexCountry[[#This Row],[2040]]*PopAgeSexCountry[[#This Row],[MDER]]</f>
        <v>473.50200288621784</v>
      </c>
      <c r="Z465" s="6">
        <f ca="1">PopAgeSexCountry[[#This Row],[2045]]*PopAgeSexCountry[[#This Row],[MDER]]</f>
        <v>597.25767482140543</v>
      </c>
      <c r="AA465" s="6">
        <f ca="1">PopAgeSexCountry[[#This Row],[2050]]*PopAgeSexCountry[[#This Row],[MDER]]</f>
        <v>674.84956350531718</v>
      </c>
    </row>
    <row r="466" spans="1:27" x14ac:dyDescent="0.2">
      <c r="A466" s="5" t="s">
        <v>67</v>
      </c>
      <c r="B466" s="5" t="s">
        <v>68</v>
      </c>
      <c r="C466" s="5" t="s">
        <v>122</v>
      </c>
      <c r="D466" s="5" t="str">
        <f>VLOOKUP(PopAgeSexCountry[[#This Row],[REGION]],MapRegion[],2,FALSE)</f>
        <v>CZE</v>
      </c>
      <c r="E466" s="5" t="s">
        <v>109</v>
      </c>
      <c r="F466" s="5" t="str">
        <f>VLOOKUP(PopAgeSexCountry[[#This Row],[VARIABLE]],MapSexAge[],2,FALSE)</f>
        <v>Male</v>
      </c>
      <c r="G466" s="5" t="str">
        <f>VLOOKUP(PopAgeSexCountry[[#This Row],[VARIABLE]],MapSexAge[],3,FALSE)</f>
        <v>80-84</v>
      </c>
      <c r="H466" s="5">
        <f ca="1">SUMIFS(INDIRECT(_xlfn.CONCAT("SSPMDER[",PopAgeSexCountry[[#This Row],[Sex]],"]")),SSPMDER[age],PopAgeSexCountry[[#This Row],[Age]])</f>
        <v>2200</v>
      </c>
      <c r="I466" s="5" t="s">
        <v>71</v>
      </c>
      <c r="J466" s="5">
        <v>7.5219000000000105E-2</v>
      </c>
      <c r="K466" s="5">
        <v>8.4636111783045906E-2</v>
      </c>
      <c r="L466" s="5">
        <v>7.8482169290638004E-2</v>
      </c>
      <c r="M466" s="5">
        <v>0.110092177059253</v>
      </c>
      <c r="N466" s="5">
        <v>0.163127385323905</v>
      </c>
      <c r="O466" s="5">
        <v>0.18154290227834199</v>
      </c>
      <c r="P466" s="5">
        <v>0.18652268745463699</v>
      </c>
      <c r="Q466" s="5">
        <v>0.17184895851875401</v>
      </c>
      <c r="R466" s="5">
        <v>0.22171299960927601</v>
      </c>
      <c r="S466" s="6">
        <f ca="1">PopAgeSexCountry[[#This Row],[2010]]*PopAgeSexCountry[[#This Row],[MDER]]</f>
        <v>165.48180000000022</v>
      </c>
      <c r="T466" s="6">
        <f ca="1">PopAgeSexCountry[[#This Row],[2015]]*PopAgeSexCountry[[#This Row],[MDER]]</f>
        <v>186.19944592270099</v>
      </c>
      <c r="U466" s="6">
        <f ca="1">PopAgeSexCountry[[#This Row],[2020]]*PopAgeSexCountry[[#This Row],[MDER]]</f>
        <v>172.66077243940362</v>
      </c>
      <c r="V466" s="6">
        <f ca="1">PopAgeSexCountry[[#This Row],[2025]]*PopAgeSexCountry[[#This Row],[MDER]]</f>
        <v>242.2027895303566</v>
      </c>
      <c r="W466" s="6">
        <f ca="1">PopAgeSexCountry[[#This Row],[2030]]*PopAgeSexCountry[[#This Row],[MDER]]</f>
        <v>358.88024771259097</v>
      </c>
      <c r="X466" s="6">
        <f ca="1">PopAgeSexCountry[[#This Row],[2035]]*PopAgeSexCountry[[#This Row],[MDER]]</f>
        <v>399.39438501235242</v>
      </c>
      <c r="Y466" s="6">
        <f ca="1">PopAgeSexCountry[[#This Row],[2040]]*PopAgeSexCountry[[#This Row],[MDER]]</f>
        <v>410.34991240020139</v>
      </c>
      <c r="Z466" s="6">
        <f ca="1">PopAgeSexCountry[[#This Row],[2045]]*PopAgeSexCountry[[#This Row],[MDER]]</f>
        <v>378.0677087412588</v>
      </c>
      <c r="AA466" s="6">
        <f ca="1">PopAgeSexCountry[[#This Row],[2050]]*PopAgeSexCountry[[#This Row],[MDER]]</f>
        <v>487.76859914040722</v>
      </c>
    </row>
    <row r="467" spans="1:27" x14ac:dyDescent="0.2">
      <c r="A467" s="6" t="s">
        <v>67</v>
      </c>
      <c r="B467" s="6" t="s">
        <v>68</v>
      </c>
      <c r="C467" s="6" t="s">
        <v>122</v>
      </c>
      <c r="D467" s="6" t="str">
        <f>VLOOKUP(PopAgeSexCountry[[#This Row],[REGION]],MapRegion[],2,FALSE)</f>
        <v>CZE</v>
      </c>
      <c r="E467" s="6" t="s">
        <v>110</v>
      </c>
      <c r="F467" s="6" t="str">
        <f>VLOOKUP(PopAgeSexCountry[[#This Row],[VARIABLE]],MapSexAge[],2,FALSE)</f>
        <v>Male</v>
      </c>
      <c r="G467" s="6" t="str">
        <f>VLOOKUP(PopAgeSexCountry[[#This Row],[VARIABLE]],MapSexAge[],3,FALSE)</f>
        <v>85-89</v>
      </c>
      <c r="H467" s="6">
        <f ca="1">SUMIFS(INDIRECT(_xlfn.CONCAT("SSPMDER[",PopAgeSexCountry[[#This Row],[Sex]],"]")),SSPMDER[age],PopAgeSexCountry[[#This Row],[Age]])</f>
        <v>2200</v>
      </c>
      <c r="I467" s="6" t="s">
        <v>71</v>
      </c>
      <c r="J467" s="6">
        <v>3.3848000000000003E-2</v>
      </c>
      <c r="K467" s="6">
        <v>3.8703979986149703E-2</v>
      </c>
      <c r="L467" s="6">
        <v>4.5602965329933402E-2</v>
      </c>
      <c r="M467" s="6">
        <v>4.4450911291516002E-2</v>
      </c>
      <c r="N467" s="6">
        <v>6.5489454028896998E-2</v>
      </c>
      <c r="O467" s="6">
        <v>0.101553423169902</v>
      </c>
      <c r="P467" s="6">
        <v>0.118052245150611</v>
      </c>
      <c r="Q467" s="6">
        <v>0.126325152099178</v>
      </c>
      <c r="R467" s="6">
        <v>0.120669538035979</v>
      </c>
      <c r="S467" s="6">
        <f ca="1">PopAgeSexCountry[[#This Row],[2010]]*PopAgeSexCountry[[#This Row],[MDER]]</f>
        <v>74.465600000000009</v>
      </c>
      <c r="T467" s="6">
        <f ca="1">PopAgeSexCountry[[#This Row],[2015]]*PopAgeSexCountry[[#This Row],[MDER]]</f>
        <v>85.148755969529347</v>
      </c>
      <c r="U467" s="6">
        <f ca="1">PopAgeSexCountry[[#This Row],[2020]]*PopAgeSexCountry[[#This Row],[MDER]]</f>
        <v>100.32652372585349</v>
      </c>
      <c r="V467" s="6">
        <f ca="1">PopAgeSexCountry[[#This Row],[2025]]*PopAgeSexCountry[[#This Row],[MDER]]</f>
        <v>97.792004841335199</v>
      </c>
      <c r="W467" s="6">
        <f ca="1">PopAgeSexCountry[[#This Row],[2030]]*PopAgeSexCountry[[#This Row],[MDER]]</f>
        <v>144.0767988635734</v>
      </c>
      <c r="X467" s="6">
        <f ca="1">PopAgeSexCountry[[#This Row],[2035]]*PopAgeSexCountry[[#This Row],[MDER]]</f>
        <v>223.41753097378441</v>
      </c>
      <c r="Y467" s="6">
        <f ca="1">PopAgeSexCountry[[#This Row],[2040]]*PopAgeSexCountry[[#This Row],[MDER]]</f>
        <v>259.71493933134417</v>
      </c>
      <c r="Z467" s="6">
        <f ca="1">PopAgeSexCountry[[#This Row],[2045]]*PopAgeSexCountry[[#This Row],[MDER]]</f>
        <v>277.91533461819159</v>
      </c>
      <c r="AA467" s="6">
        <f ca="1">PopAgeSexCountry[[#This Row],[2050]]*PopAgeSexCountry[[#This Row],[MDER]]</f>
        <v>265.4729836791538</v>
      </c>
    </row>
    <row r="468" spans="1:27" x14ac:dyDescent="0.2">
      <c r="A468" s="5" t="s">
        <v>67</v>
      </c>
      <c r="B468" s="5" t="s">
        <v>68</v>
      </c>
      <c r="C468" s="5" t="s">
        <v>122</v>
      </c>
      <c r="D468" s="5" t="str">
        <f>VLOOKUP(PopAgeSexCountry[[#This Row],[REGION]],MapRegion[],2,FALSE)</f>
        <v>CZE</v>
      </c>
      <c r="E468" s="5" t="s">
        <v>111</v>
      </c>
      <c r="F468" s="5" t="str">
        <f>VLOOKUP(PopAgeSexCountry[[#This Row],[VARIABLE]],MapSexAge[],2,FALSE)</f>
        <v>Male</v>
      </c>
      <c r="G468" s="5" t="str">
        <f>VLOOKUP(PopAgeSexCountry[[#This Row],[VARIABLE]],MapSexAge[],3,FALSE)</f>
        <v>90-94</v>
      </c>
      <c r="H468" s="5">
        <f ca="1">SUMIFS(INDIRECT(_xlfn.CONCAT("SSPMDER[",PopAgeSexCountry[[#This Row],[Sex]],"]")),SSPMDER[age],PopAgeSexCountry[[#This Row],[Age]])</f>
        <v>2200</v>
      </c>
      <c r="I468" s="5" t="s">
        <v>71</v>
      </c>
      <c r="J468" s="5">
        <v>5.3660000000000001E-3</v>
      </c>
      <c r="K468" s="5">
        <v>1.21511378893563E-2</v>
      </c>
      <c r="L468" s="5">
        <v>1.46956087769916E-2</v>
      </c>
      <c r="M468" s="5">
        <v>1.84878086585991E-2</v>
      </c>
      <c r="N468" s="5">
        <v>1.9215019212313202E-2</v>
      </c>
      <c r="O468" s="5">
        <v>3.020784847256E-2</v>
      </c>
      <c r="P468" s="5">
        <v>4.9807077814488801E-2</v>
      </c>
      <c r="Q468" s="5">
        <v>6.12683176379736E-2</v>
      </c>
      <c r="R468" s="5">
        <v>6.9225727214181201E-2</v>
      </c>
      <c r="S468" s="6">
        <f ca="1">PopAgeSexCountry[[#This Row],[2010]]*PopAgeSexCountry[[#This Row],[MDER]]</f>
        <v>11.805200000000001</v>
      </c>
      <c r="T468" s="6">
        <f ca="1">PopAgeSexCountry[[#This Row],[2015]]*PopAgeSexCountry[[#This Row],[MDER]]</f>
        <v>26.732503356583859</v>
      </c>
      <c r="U468" s="6">
        <f ca="1">PopAgeSexCountry[[#This Row],[2020]]*PopAgeSexCountry[[#This Row],[MDER]]</f>
        <v>32.330339309381522</v>
      </c>
      <c r="V468" s="6">
        <f ca="1">PopAgeSexCountry[[#This Row],[2025]]*PopAgeSexCountry[[#This Row],[MDER]]</f>
        <v>40.673179048918023</v>
      </c>
      <c r="W468" s="6">
        <f ca="1">PopAgeSexCountry[[#This Row],[2030]]*PopAgeSexCountry[[#This Row],[MDER]]</f>
        <v>42.273042267089046</v>
      </c>
      <c r="X468" s="6">
        <f ca="1">PopAgeSexCountry[[#This Row],[2035]]*PopAgeSexCountry[[#This Row],[MDER]]</f>
        <v>66.457266639631996</v>
      </c>
      <c r="Y468" s="6">
        <f ca="1">PopAgeSexCountry[[#This Row],[2040]]*PopAgeSexCountry[[#This Row],[MDER]]</f>
        <v>109.57557119187537</v>
      </c>
      <c r="Z468" s="6">
        <f ca="1">PopAgeSexCountry[[#This Row],[2045]]*PopAgeSexCountry[[#This Row],[MDER]]</f>
        <v>134.79029880354193</v>
      </c>
      <c r="AA468" s="6">
        <f ca="1">PopAgeSexCountry[[#This Row],[2050]]*PopAgeSexCountry[[#This Row],[MDER]]</f>
        <v>152.29659987119865</v>
      </c>
    </row>
    <row r="469" spans="1:27" x14ac:dyDescent="0.2">
      <c r="A469" s="6" t="s">
        <v>67</v>
      </c>
      <c r="B469" s="6" t="s">
        <v>68</v>
      </c>
      <c r="C469" s="6" t="s">
        <v>122</v>
      </c>
      <c r="D469" s="6" t="str">
        <f>VLOOKUP(PopAgeSexCountry[[#This Row],[REGION]],MapRegion[],2,FALSE)</f>
        <v>CZE</v>
      </c>
      <c r="E469" s="6" t="s">
        <v>112</v>
      </c>
      <c r="F469" s="6" t="str">
        <f>VLOOKUP(PopAgeSexCountry[[#This Row],[VARIABLE]],MapSexAge[],2,FALSE)</f>
        <v>Male</v>
      </c>
      <c r="G469" s="6" t="str">
        <f>VLOOKUP(PopAgeSexCountry[[#This Row],[VARIABLE]],MapSexAge[],3,FALSE)</f>
        <v>95-99</v>
      </c>
      <c r="H469" s="6">
        <f ca="1">SUMIFS(INDIRECT(_xlfn.CONCAT("SSPMDER[",PopAgeSexCountry[[#This Row],[Sex]],"]")),SSPMDER[age],PopAgeSexCountry[[#This Row],[Age]])</f>
        <v>2200</v>
      </c>
      <c r="I469" s="6" t="s">
        <v>71</v>
      </c>
      <c r="J469" s="6">
        <v>1.2819999999999999E-3</v>
      </c>
      <c r="K469" s="6">
        <v>1.18764050593253E-3</v>
      </c>
      <c r="L469" s="6">
        <v>2.85486619427393E-3</v>
      </c>
      <c r="M469" s="6">
        <v>3.7327891406548201E-3</v>
      </c>
      <c r="N469" s="6">
        <v>5.0819632544305297E-3</v>
      </c>
      <c r="O469" s="6">
        <v>5.7296364195729499E-3</v>
      </c>
      <c r="P469" s="6">
        <v>9.7758695455351392E-3</v>
      </c>
      <c r="Q469" s="6">
        <v>1.73527164576892E-2</v>
      </c>
      <c r="R469" s="6">
        <v>2.29637614347518E-2</v>
      </c>
      <c r="S469" s="6">
        <f ca="1">PopAgeSexCountry[[#This Row],[2010]]*PopAgeSexCountry[[#This Row],[MDER]]</f>
        <v>2.8203999999999998</v>
      </c>
      <c r="T469" s="6">
        <f ca="1">PopAgeSexCountry[[#This Row],[2015]]*PopAgeSexCountry[[#This Row],[MDER]]</f>
        <v>2.6128091130515663</v>
      </c>
      <c r="U469" s="6">
        <f ca="1">PopAgeSexCountry[[#This Row],[2020]]*PopAgeSexCountry[[#This Row],[MDER]]</f>
        <v>6.2807056274026456</v>
      </c>
      <c r="V469" s="6">
        <f ca="1">PopAgeSexCountry[[#This Row],[2025]]*PopAgeSexCountry[[#This Row],[MDER]]</f>
        <v>8.2121361094406033</v>
      </c>
      <c r="W469" s="6">
        <f ca="1">PopAgeSexCountry[[#This Row],[2030]]*PopAgeSexCountry[[#This Row],[MDER]]</f>
        <v>11.180319159747166</v>
      </c>
      <c r="X469" s="6">
        <f ca="1">PopAgeSexCountry[[#This Row],[2035]]*PopAgeSexCountry[[#This Row],[MDER]]</f>
        <v>12.60520012306049</v>
      </c>
      <c r="Y469" s="6">
        <f ca="1">PopAgeSexCountry[[#This Row],[2040]]*PopAgeSexCountry[[#This Row],[MDER]]</f>
        <v>21.506913000177306</v>
      </c>
      <c r="Z469" s="6">
        <f ca="1">PopAgeSexCountry[[#This Row],[2045]]*PopAgeSexCountry[[#This Row],[MDER]]</f>
        <v>38.175976206916239</v>
      </c>
      <c r="AA469" s="6">
        <f ca="1">PopAgeSexCountry[[#This Row],[2050]]*PopAgeSexCountry[[#This Row],[MDER]]</f>
        <v>50.520275156453962</v>
      </c>
    </row>
    <row r="470" spans="1:27" x14ac:dyDescent="0.2">
      <c r="A470" s="5" t="s">
        <v>67</v>
      </c>
      <c r="B470" s="5" t="s">
        <v>68</v>
      </c>
      <c r="C470" s="5" t="s">
        <v>123</v>
      </c>
      <c r="D470" s="5" t="str">
        <f>VLOOKUP(PopAgeSexCountry[[#This Row],[REGION]],MapRegion[],2,FALSE)</f>
        <v>DEU</v>
      </c>
      <c r="E470" s="5" t="s">
        <v>70</v>
      </c>
      <c r="F470" s="5" t="str">
        <f>VLOOKUP(PopAgeSexCountry[[#This Row],[VARIABLE]],MapSexAge[],2,FALSE)</f>
        <v>Female</v>
      </c>
      <c r="G470" s="5" t="str">
        <f>VLOOKUP(PopAgeSexCountry[[#This Row],[VARIABLE]],MapSexAge[],3,FALSE)</f>
        <v>0-4</v>
      </c>
      <c r="H470" s="5">
        <f ca="1">SUMIFS(INDIRECT(_xlfn.CONCAT("SSPMDER[",PopAgeSexCountry[[#This Row],[Sex]],"]")),SSPMDER[age],PopAgeSexCountry[[#This Row],[Age]])</f>
        <v>1000</v>
      </c>
      <c r="I470" s="5" t="s">
        <v>71</v>
      </c>
      <c r="J470" s="5">
        <v>1.692841</v>
      </c>
      <c r="K470" s="5">
        <v>1.6539812431545799</v>
      </c>
      <c r="L470" s="5">
        <v>1.6508879309543101</v>
      </c>
      <c r="M470" s="5">
        <v>1.6302962658356499</v>
      </c>
      <c r="N470" s="5">
        <v>1.5784402147473799</v>
      </c>
      <c r="O470" s="5">
        <v>1.5174475407122601</v>
      </c>
      <c r="P470" s="5">
        <v>1.4742890201748</v>
      </c>
      <c r="Q470" s="5">
        <v>1.4596820839092399</v>
      </c>
      <c r="R470" s="5">
        <v>1.45558116787516</v>
      </c>
      <c r="S470" s="6">
        <f ca="1">PopAgeSexCountry[[#This Row],[2010]]*PopAgeSexCountry[[#This Row],[MDER]]</f>
        <v>1692.8410000000001</v>
      </c>
      <c r="T470" s="6">
        <f ca="1">PopAgeSexCountry[[#This Row],[2015]]*PopAgeSexCountry[[#This Row],[MDER]]</f>
        <v>1653.9812431545799</v>
      </c>
      <c r="U470" s="6">
        <f ca="1">PopAgeSexCountry[[#This Row],[2020]]*PopAgeSexCountry[[#This Row],[MDER]]</f>
        <v>1650.8879309543101</v>
      </c>
      <c r="V470" s="6">
        <f ca="1">PopAgeSexCountry[[#This Row],[2025]]*PopAgeSexCountry[[#This Row],[MDER]]</f>
        <v>1630.2962658356498</v>
      </c>
      <c r="W470" s="6">
        <f ca="1">PopAgeSexCountry[[#This Row],[2030]]*PopAgeSexCountry[[#This Row],[MDER]]</f>
        <v>1578.44021474738</v>
      </c>
      <c r="X470" s="6">
        <f ca="1">PopAgeSexCountry[[#This Row],[2035]]*PopAgeSexCountry[[#This Row],[MDER]]</f>
        <v>1517.44754071226</v>
      </c>
      <c r="Y470" s="6">
        <f ca="1">PopAgeSexCountry[[#This Row],[2040]]*PopAgeSexCountry[[#This Row],[MDER]]</f>
        <v>1474.2890201748</v>
      </c>
      <c r="Z470" s="6">
        <f ca="1">PopAgeSexCountry[[#This Row],[2045]]*PopAgeSexCountry[[#This Row],[MDER]]</f>
        <v>1459.68208390924</v>
      </c>
      <c r="AA470" s="6">
        <f ca="1">PopAgeSexCountry[[#This Row],[2050]]*PopAgeSexCountry[[#This Row],[MDER]]</f>
        <v>1455.58116787516</v>
      </c>
    </row>
    <row r="471" spans="1:27" x14ac:dyDescent="0.2">
      <c r="A471" s="6" t="s">
        <v>67</v>
      </c>
      <c r="B471" s="6" t="s">
        <v>68</v>
      </c>
      <c r="C471" s="6" t="s">
        <v>123</v>
      </c>
      <c r="D471" s="6" t="str">
        <f>VLOOKUP(PopAgeSexCountry[[#This Row],[REGION]],MapRegion[],2,FALSE)</f>
        <v>DEU</v>
      </c>
      <c r="E471" s="6" t="s">
        <v>72</v>
      </c>
      <c r="F471" s="6" t="str">
        <f>VLOOKUP(PopAgeSexCountry[[#This Row],[VARIABLE]],MapSexAge[],2,FALSE)</f>
        <v>Female</v>
      </c>
      <c r="G471" s="6" t="str">
        <f>VLOOKUP(PopAgeSexCountry[[#This Row],[VARIABLE]],MapSexAge[],3,FALSE)</f>
        <v>10-14</v>
      </c>
      <c r="H471" s="6">
        <f ca="1">SUMIFS(INDIRECT(_xlfn.CONCAT("SSPMDER[",PopAgeSexCountry[[#This Row],[Sex]],"]")),SSPMDER[age],PopAgeSexCountry[[#This Row],[Age]])</f>
        <v>1920</v>
      </c>
      <c r="I471" s="6" t="s">
        <v>71</v>
      </c>
      <c r="J471" s="6">
        <v>1.961165</v>
      </c>
      <c r="K471" s="6">
        <v>1.77519759825457</v>
      </c>
      <c r="L471" s="6">
        <v>1.7418230516187001</v>
      </c>
      <c r="M471" s="6">
        <v>1.7043629743778299</v>
      </c>
      <c r="N471" s="6">
        <v>1.70015251226343</v>
      </c>
      <c r="O471" s="6">
        <v>1.6773980713293399</v>
      </c>
      <c r="P471" s="6">
        <v>1.6245741195815</v>
      </c>
      <c r="Q471" s="6">
        <v>1.5645427850271301</v>
      </c>
      <c r="R471" s="6">
        <v>1.5225097792796101</v>
      </c>
      <c r="S471" s="6">
        <f ca="1">PopAgeSexCountry[[#This Row],[2010]]*PopAgeSexCountry[[#This Row],[MDER]]</f>
        <v>3765.4367999999999</v>
      </c>
      <c r="T471" s="6">
        <f ca="1">PopAgeSexCountry[[#This Row],[2015]]*PopAgeSexCountry[[#This Row],[MDER]]</f>
        <v>3408.3793886487742</v>
      </c>
      <c r="U471" s="6">
        <f ca="1">PopAgeSexCountry[[#This Row],[2020]]*PopAgeSexCountry[[#This Row],[MDER]]</f>
        <v>3344.3002591079044</v>
      </c>
      <c r="V471" s="6">
        <f ca="1">PopAgeSexCountry[[#This Row],[2025]]*PopAgeSexCountry[[#This Row],[MDER]]</f>
        <v>3272.3769108054335</v>
      </c>
      <c r="W471" s="6">
        <f ca="1">PopAgeSexCountry[[#This Row],[2030]]*PopAgeSexCountry[[#This Row],[MDER]]</f>
        <v>3264.2928235457857</v>
      </c>
      <c r="X471" s="6">
        <f ca="1">PopAgeSexCountry[[#This Row],[2035]]*PopAgeSexCountry[[#This Row],[MDER]]</f>
        <v>3220.6042969523328</v>
      </c>
      <c r="Y471" s="6">
        <f ca="1">PopAgeSexCountry[[#This Row],[2040]]*PopAgeSexCountry[[#This Row],[MDER]]</f>
        <v>3119.1823095964801</v>
      </c>
      <c r="Z471" s="6">
        <f ca="1">PopAgeSexCountry[[#This Row],[2045]]*PopAgeSexCountry[[#This Row],[MDER]]</f>
        <v>3003.9221472520899</v>
      </c>
      <c r="AA471" s="6">
        <f ca="1">PopAgeSexCountry[[#This Row],[2050]]*PopAgeSexCountry[[#This Row],[MDER]]</f>
        <v>2923.2187762168514</v>
      </c>
    </row>
    <row r="472" spans="1:27" x14ac:dyDescent="0.2">
      <c r="A472" s="5" t="s">
        <v>67</v>
      </c>
      <c r="B472" s="5" t="s">
        <v>68</v>
      </c>
      <c r="C472" s="5" t="s">
        <v>123</v>
      </c>
      <c r="D472" s="5" t="str">
        <f>VLOOKUP(PopAgeSexCountry[[#This Row],[REGION]],MapRegion[],2,FALSE)</f>
        <v>DEU</v>
      </c>
      <c r="E472" s="5" t="s">
        <v>73</v>
      </c>
      <c r="F472" s="5" t="str">
        <f>VLOOKUP(PopAgeSexCountry[[#This Row],[VARIABLE]],MapSexAge[],2,FALSE)</f>
        <v>Female</v>
      </c>
      <c r="G472" s="5" t="str">
        <f>VLOOKUP(PopAgeSexCountry[[#This Row],[VARIABLE]],MapSexAge[],3,FALSE)</f>
        <v>100p</v>
      </c>
      <c r="H472" s="5">
        <f ca="1">SUMIFS(INDIRECT(_xlfn.CONCAT("SSPMDER[",PopAgeSexCountry[[#This Row],[Sex]],"]")),SSPMDER[age],PopAgeSexCountry[[#This Row],[Age]])</f>
        <v>1800</v>
      </c>
      <c r="I472" s="5" t="s">
        <v>71</v>
      </c>
      <c r="J472" s="5">
        <v>9.9969900045276394E-3</v>
      </c>
      <c r="K472" s="5">
        <v>1.6212981147023901E-2</v>
      </c>
      <c r="L472" s="5">
        <v>1.73169521951573E-2</v>
      </c>
      <c r="M472" s="5">
        <v>3.6677873774809903E-2</v>
      </c>
      <c r="N472" s="5">
        <v>5.0887939307230803E-2</v>
      </c>
      <c r="O472" s="5">
        <v>6.8601305053231795E-2</v>
      </c>
      <c r="P472" s="5">
        <v>0.124836946822567</v>
      </c>
      <c r="Q472" s="5">
        <v>0.14629383313080399</v>
      </c>
      <c r="R472" s="5">
        <v>0.18992298013474501</v>
      </c>
      <c r="S472" s="6">
        <f ca="1">PopAgeSexCountry[[#This Row],[2010]]*PopAgeSexCountry[[#This Row],[MDER]]</f>
        <v>17.994582008149752</v>
      </c>
      <c r="T472" s="6">
        <f ca="1">PopAgeSexCountry[[#This Row],[2015]]*PopAgeSexCountry[[#This Row],[MDER]]</f>
        <v>29.183366064643021</v>
      </c>
      <c r="U472" s="6">
        <f ca="1">PopAgeSexCountry[[#This Row],[2020]]*PopAgeSexCountry[[#This Row],[MDER]]</f>
        <v>31.170513951283141</v>
      </c>
      <c r="V472" s="6">
        <f ca="1">PopAgeSexCountry[[#This Row],[2025]]*PopAgeSexCountry[[#This Row],[MDER]]</f>
        <v>66.020172794657825</v>
      </c>
      <c r="W472" s="6">
        <f ca="1">PopAgeSexCountry[[#This Row],[2030]]*PopAgeSexCountry[[#This Row],[MDER]]</f>
        <v>91.598290753015448</v>
      </c>
      <c r="X472" s="6">
        <f ca="1">PopAgeSexCountry[[#This Row],[2035]]*PopAgeSexCountry[[#This Row],[MDER]]</f>
        <v>123.48234909581723</v>
      </c>
      <c r="Y472" s="6">
        <f ca="1">PopAgeSexCountry[[#This Row],[2040]]*PopAgeSexCountry[[#This Row],[MDER]]</f>
        <v>224.70650428062061</v>
      </c>
      <c r="Z472" s="6">
        <f ca="1">PopAgeSexCountry[[#This Row],[2045]]*PopAgeSexCountry[[#This Row],[MDER]]</f>
        <v>263.32889963544716</v>
      </c>
      <c r="AA472" s="6">
        <f ca="1">PopAgeSexCountry[[#This Row],[2050]]*PopAgeSexCountry[[#This Row],[MDER]]</f>
        <v>341.86136424254101</v>
      </c>
    </row>
    <row r="473" spans="1:27" x14ac:dyDescent="0.2">
      <c r="A473" s="6" t="s">
        <v>67</v>
      </c>
      <c r="B473" s="6" t="s">
        <v>68</v>
      </c>
      <c r="C473" s="6" t="s">
        <v>123</v>
      </c>
      <c r="D473" s="6" t="str">
        <f>VLOOKUP(PopAgeSexCountry[[#This Row],[REGION]],MapRegion[],2,FALSE)</f>
        <v>DEU</v>
      </c>
      <c r="E473" s="6" t="s">
        <v>74</v>
      </c>
      <c r="F473" s="6" t="str">
        <f>VLOOKUP(PopAgeSexCountry[[#This Row],[VARIABLE]],MapSexAge[],2,FALSE)</f>
        <v>Female</v>
      </c>
      <c r="G473" s="6" t="str">
        <f>VLOOKUP(PopAgeSexCountry[[#This Row],[VARIABLE]],MapSexAge[],3,FALSE)</f>
        <v>15-19</v>
      </c>
      <c r="H473" s="6">
        <f ca="1">SUMIFS(INDIRECT(_xlfn.CONCAT("SSPMDER[",PopAgeSexCountry[[#This Row],[Sex]],"]")),SSPMDER[age],PopAgeSexCountry[[#This Row],[Age]])</f>
        <v>2040</v>
      </c>
      <c r="I473" s="6" t="s">
        <v>71</v>
      </c>
      <c r="J473" s="6">
        <v>2.0472970020473</v>
      </c>
      <c r="K473" s="6">
        <v>1.96847705127449</v>
      </c>
      <c r="L473" s="6">
        <v>1.7844950835119799</v>
      </c>
      <c r="M473" s="6">
        <v>1.75274001798678</v>
      </c>
      <c r="N473" s="6">
        <v>1.7158208667822801</v>
      </c>
      <c r="O473" s="6">
        <v>1.71166673109778</v>
      </c>
      <c r="P473" s="6">
        <v>1.68872521073496</v>
      </c>
      <c r="Q473" s="6">
        <v>1.63590029685056</v>
      </c>
      <c r="R473" s="6">
        <v>1.5762004445629301</v>
      </c>
      <c r="S473" s="6">
        <f ca="1">PopAgeSexCountry[[#This Row],[2010]]*PopAgeSexCountry[[#This Row],[MDER]]</f>
        <v>4176.4858841764917</v>
      </c>
      <c r="T473" s="6">
        <f ca="1">PopAgeSexCountry[[#This Row],[2015]]*PopAgeSexCountry[[#This Row],[MDER]]</f>
        <v>4015.6931845999597</v>
      </c>
      <c r="U473" s="6">
        <f ca="1">PopAgeSexCountry[[#This Row],[2020]]*PopAgeSexCountry[[#This Row],[MDER]]</f>
        <v>3640.3699703644393</v>
      </c>
      <c r="V473" s="6">
        <f ca="1">PopAgeSexCountry[[#This Row],[2025]]*PopAgeSexCountry[[#This Row],[MDER]]</f>
        <v>3575.5896366930315</v>
      </c>
      <c r="W473" s="6">
        <f ca="1">PopAgeSexCountry[[#This Row],[2030]]*PopAgeSexCountry[[#This Row],[MDER]]</f>
        <v>3500.2745682358513</v>
      </c>
      <c r="X473" s="6">
        <f ca="1">PopAgeSexCountry[[#This Row],[2035]]*PopAgeSexCountry[[#This Row],[MDER]]</f>
        <v>3491.800131439471</v>
      </c>
      <c r="Y473" s="6">
        <f ca="1">PopAgeSexCountry[[#This Row],[2040]]*PopAgeSexCountry[[#This Row],[MDER]]</f>
        <v>3444.9994298993183</v>
      </c>
      <c r="Z473" s="6">
        <f ca="1">PopAgeSexCountry[[#This Row],[2045]]*PopAgeSexCountry[[#This Row],[MDER]]</f>
        <v>3337.2366055751427</v>
      </c>
      <c r="AA473" s="6">
        <f ca="1">PopAgeSexCountry[[#This Row],[2050]]*PopAgeSexCountry[[#This Row],[MDER]]</f>
        <v>3215.4489069083775</v>
      </c>
    </row>
    <row r="474" spans="1:27" x14ac:dyDescent="0.2">
      <c r="A474" s="5" t="s">
        <v>67</v>
      </c>
      <c r="B474" s="5" t="s">
        <v>68</v>
      </c>
      <c r="C474" s="5" t="s">
        <v>123</v>
      </c>
      <c r="D474" s="5" t="str">
        <f>VLOOKUP(PopAgeSexCountry[[#This Row],[REGION]],MapRegion[],2,FALSE)</f>
        <v>DEU</v>
      </c>
      <c r="E474" s="5" t="s">
        <v>75</v>
      </c>
      <c r="F474" s="5" t="str">
        <f>VLOOKUP(PopAgeSexCountry[[#This Row],[VARIABLE]],MapSexAge[],2,FALSE)</f>
        <v>Female</v>
      </c>
      <c r="G474" s="5" t="str">
        <f>VLOOKUP(PopAgeSexCountry[[#This Row],[VARIABLE]],MapSexAge[],3,FALSE)</f>
        <v>20-24</v>
      </c>
      <c r="H474" s="5">
        <f ca="1">SUMIFS(INDIRECT(_xlfn.CONCAT("SSPMDER[",PopAgeSexCountry[[#This Row],[Sex]],"]")),SSPMDER[age],PopAgeSexCountry[[#This Row],[Age]])</f>
        <v>2200</v>
      </c>
      <c r="I474" s="5" t="s">
        <v>71</v>
      </c>
      <c r="J474" s="5">
        <v>2.4668920000000001</v>
      </c>
      <c r="K474" s="5">
        <v>2.0586370032803698</v>
      </c>
      <c r="L474" s="5">
        <v>1.9793406045783799</v>
      </c>
      <c r="M474" s="5">
        <v>1.7967455297905499</v>
      </c>
      <c r="N474" s="5">
        <v>1.7662149108023399</v>
      </c>
      <c r="O474" s="5">
        <v>1.72974331073666</v>
      </c>
      <c r="P474" s="5">
        <v>1.7257199230765701</v>
      </c>
      <c r="Q474" s="5">
        <v>1.70267000899252</v>
      </c>
      <c r="R474" s="5">
        <v>1.64977238520845</v>
      </c>
      <c r="S474" s="6">
        <f ca="1">PopAgeSexCountry[[#This Row],[2010]]*PopAgeSexCountry[[#This Row],[MDER]]</f>
        <v>5427.1624000000002</v>
      </c>
      <c r="T474" s="6">
        <f ca="1">PopAgeSexCountry[[#This Row],[2015]]*PopAgeSexCountry[[#This Row],[MDER]]</f>
        <v>4529.0014072168133</v>
      </c>
      <c r="U474" s="6">
        <f ca="1">PopAgeSexCountry[[#This Row],[2020]]*PopAgeSexCountry[[#This Row],[MDER]]</f>
        <v>4354.5493300724356</v>
      </c>
      <c r="V474" s="6">
        <f ca="1">PopAgeSexCountry[[#This Row],[2025]]*PopAgeSexCountry[[#This Row],[MDER]]</f>
        <v>3952.8401655392099</v>
      </c>
      <c r="W474" s="6">
        <f ca="1">PopAgeSexCountry[[#This Row],[2030]]*PopAgeSexCountry[[#This Row],[MDER]]</f>
        <v>3885.6728037651478</v>
      </c>
      <c r="X474" s="6">
        <f ca="1">PopAgeSexCountry[[#This Row],[2035]]*PopAgeSexCountry[[#This Row],[MDER]]</f>
        <v>3805.4352836206522</v>
      </c>
      <c r="Y474" s="6">
        <f ca="1">PopAgeSexCountry[[#This Row],[2040]]*PopAgeSexCountry[[#This Row],[MDER]]</f>
        <v>3796.5838307684539</v>
      </c>
      <c r="Z474" s="6">
        <f ca="1">PopAgeSexCountry[[#This Row],[2045]]*PopAgeSexCountry[[#This Row],[MDER]]</f>
        <v>3745.8740197835441</v>
      </c>
      <c r="AA474" s="6">
        <f ca="1">PopAgeSexCountry[[#This Row],[2050]]*PopAgeSexCountry[[#This Row],[MDER]]</f>
        <v>3629.4992474585902</v>
      </c>
    </row>
    <row r="475" spans="1:27" x14ac:dyDescent="0.2">
      <c r="A475" s="6" t="s">
        <v>67</v>
      </c>
      <c r="B475" s="6" t="s">
        <v>68</v>
      </c>
      <c r="C475" s="6" t="s">
        <v>123</v>
      </c>
      <c r="D475" s="6" t="str">
        <f>VLOOKUP(PopAgeSexCountry[[#This Row],[REGION]],MapRegion[],2,FALSE)</f>
        <v>DEU</v>
      </c>
      <c r="E475" s="6" t="s">
        <v>76</v>
      </c>
      <c r="F475" s="6" t="str">
        <f>VLOOKUP(PopAgeSexCountry[[#This Row],[VARIABLE]],MapSexAge[],2,FALSE)</f>
        <v>Female</v>
      </c>
      <c r="G475" s="6" t="str">
        <f>VLOOKUP(PopAgeSexCountry[[#This Row],[VARIABLE]],MapSexAge[],3,FALSE)</f>
        <v>25-29</v>
      </c>
      <c r="H475" s="6">
        <f ca="1">SUMIFS(INDIRECT(_xlfn.CONCAT("SSPMDER[",PopAgeSexCountry[[#This Row],[Sex]],"]")),SSPMDER[age],PopAgeSexCountry[[#This Row],[Age]])</f>
        <v>2040</v>
      </c>
      <c r="I475" s="6" t="s">
        <v>71</v>
      </c>
      <c r="J475" s="6">
        <v>2.45482099754518</v>
      </c>
      <c r="K475" s="6">
        <v>2.5438911088752598</v>
      </c>
      <c r="L475" s="6">
        <v>2.1343994038012601</v>
      </c>
      <c r="M475" s="6">
        <v>2.0539699117673398</v>
      </c>
      <c r="N475" s="6">
        <v>1.8739166354838399</v>
      </c>
      <c r="O475" s="6">
        <v>1.84735730414116</v>
      </c>
      <c r="P475" s="6">
        <v>1.81182575321081</v>
      </c>
      <c r="Q475" s="6">
        <v>1.80790091743981</v>
      </c>
      <c r="R475" s="6">
        <v>1.7837046418233999</v>
      </c>
      <c r="S475" s="6">
        <f ca="1">PopAgeSexCountry[[#This Row],[2010]]*PopAgeSexCountry[[#This Row],[MDER]]</f>
        <v>5007.8348349921671</v>
      </c>
      <c r="T475" s="6">
        <f ca="1">PopAgeSexCountry[[#This Row],[2015]]*PopAgeSexCountry[[#This Row],[MDER]]</f>
        <v>5189.5378621055297</v>
      </c>
      <c r="U475" s="6">
        <f ca="1">PopAgeSexCountry[[#This Row],[2020]]*PopAgeSexCountry[[#This Row],[MDER]]</f>
        <v>4354.1747837545709</v>
      </c>
      <c r="V475" s="6">
        <f ca="1">PopAgeSexCountry[[#This Row],[2025]]*PopAgeSexCountry[[#This Row],[MDER]]</f>
        <v>4190.098620005373</v>
      </c>
      <c r="W475" s="6">
        <f ca="1">PopAgeSexCountry[[#This Row],[2030]]*PopAgeSexCountry[[#This Row],[MDER]]</f>
        <v>3822.7899363870333</v>
      </c>
      <c r="X475" s="6">
        <f ca="1">PopAgeSexCountry[[#This Row],[2035]]*PopAgeSexCountry[[#This Row],[MDER]]</f>
        <v>3768.6089004479663</v>
      </c>
      <c r="Y475" s="6">
        <f ca="1">PopAgeSexCountry[[#This Row],[2040]]*PopAgeSexCountry[[#This Row],[MDER]]</f>
        <v>3696.1245365500522</v>
      </c>
      <c r="Z475" s="6">
        <f ca="1">PopAgeSexCountry[[#This Row],[2045]]*PopAgeSexCountry[[#This Row],[MDER]]</f>
        <v>3688.1178715772121</v>
      </c>
      <c r="AA475" s="6">
        <f ca="1">PopAgeSexCountry[[#This Row],[2050]]*PopAgeSexCountry[[#This Row],[MDER]]</f>
        <v>3638.7574693197357</v>
      </c>
    </row>
    <row r="476" spans="1:27" x14ac:dyDescent="0.2">
      <c r="A476" s="5" t="s">
        <v>67</v>
      </c>
      <c r="B476" s="5" t="s">
        <v>68</v>
      </c>
      <c r="C476" s="5" t="s">
        <v>123</v>
      </c>
      <c r="D476" s="5" t="str">
        <f>VLOOKUP(PopAgeSexCountry[[#This Row],[REGION]],MapRegion[],2,FALSE)</f>
        <v>DEU</v>
      </c>
      <c r="E476" s="5" t="s">
        <v>77</v>
      </c>
      <c r="F476" s="5" t="str">
        <f>VLOOKUP(PopAgeSexCountry[[#This Row],[VARIABLE]],MapSexAge[],2,FALSE)</f>
        <v>Female</v>
      </c>
      <c r="G476" s="5" t="str">
        <f>VLOOKUP(PopAgeSexCountry[[#This Row],[VARIABLE]],MapSexAge[],3,FALSE)</f>
        <v>30-34</v>
      </c>
      <c r="H476" s="5">
        <f ca="1">SUMIFS(INDIRECT(_xlfn.CONCAT("SSPMDER[",PopAgeSexCountry[[#This Row],[Sex]],"]")),SSPMDER[age],PopAgeSexCountry[[#This Row],[Age]])</f>
        <v>2000</v>
      </c>
      <c r="I476" s="5" t="s">
        <v>71</v>
      </c>
      <c r="J476" s="5">
        <v>2.43800699999999</v>
      </c>
      <c r="K476" s="5">
        <v>2.5247593869895102</v>
      </c>
      <c r="L476" s="5">
        <v>2.6171958370934001</v>
      </c>
      <c r="M476" s="5">
        <v>2.2275846364229599</v>
      </c>
      <c r="N476" s="5">
        <v>2.1460492379310798</v>
      </c>
      <c r="O476" s="5">
        <v>1.97874303969401</v>
      </c>
      <c r="P476" s="5">
        <v>1.9621181102445699</v>
      </c>
      <c r="Q476" s="5">
        <v>1.9294582837703</v>
      </c>
      <c r="R476" s="5">
        <v>1.92629904594446</v>
      </c>
      <c r="S476" s="6">
        <f ca="1">PopAgeSexCountry[[#This Row],[2010]]*PopAgeSexCountry[[#This Row],[MDER]]</f>
        <v>4876.0139999999801</v>
      </c>
      <c r="T476" s="6">
        <f ca="1">PopAgeSexCountry[[#This Row],[2015]]*PopAgeSexCountry[[#This Row],[MDER]]</f>
        <v>5049.5187739790208</v>
      </c>
      <c r="U476" s="6">
        <f ca="1">PopAgeSexCountry[[#This Row],[2020]]*PopAgeSexCountry[[#This Row],[MDER]]</f>
        <v>5234.3916741868006</v>
      </c>
      <c r="V476" s="6">
        <f ca="1">PopAgeSexCountry[[#This Row],[2025]]*PopAgeSexCountry[[#This Row],[MDER]]</f>
        <v>4455.1692728459202</v>
      </c>
      <c r="W476" s="6">
        <f ca="1">PopAgeSexCountry[[#This Row],[2030]]*PopAgeSexCountry[[#This Row],[MDER]]</f>
        <v>4292.0984758621598</v>
      </c>
      <c r="X476" s="6">
        <f ca="1">PopAgeSexCountry[[#This Row],[2035]]*PopAgeSexCountry[[#This Row],[MDER]]</f>
        <v>3957.4860793880198</v>
      </c>
      <c r="Y476" s="6">
        <f ca="1">PopAgeSexCountry[[#This Row],[2040]]*PopAgeSexCountry[[#This Row],[MDER]]</f>
        <v>3924.2362204891397</v>
      </c>
      <c r="Z476" s="6">
        <f ca="1">PopAgeSexCountry[[#This Row],[2045]]*PopAgeSexCountry[[#This Row],[MDER]]</f>
        <v>3858.9165675406002</v>
      </c>
      <c r="AA476" s="6">
        <f ca="1">PopAgeSexCountry[[#This Row],[2050]]*PopAgeSexCountry[[#This Row],[MDER]]</f>
        <v>3852.59809188892</v>
      </c>
    </row>
    <row r="477" spans="1:27" x14ac:dyDescent="0.2">
      <c r="A477" s="6" t="s">
        <v>67</v>
      </c>
      <c r="B477" s="6" t="s">
        <v>68</v>
      </c>
      <c r="C477" s="6" t="s">
        <v>123</v>
      </c>
      <c r="D477" s="6" t="str">
        <f>VLOOKUP(PopAgeSexCountry[[#This Row],[REGION]],MapRegion[],2,FALSE)</f>
        <v>DEU</v>
      </c>
      <c r="E477" s="6" t="s">
        <v>78</v>
      </c>
      <c r="F477" s="6" t="str">
        <f>VLOOKUP(PopAgeSexCountry[[#This Row],[VARIABLE]],MapSexAge[],2,FALSE)</f>
        <v>Female</v>
      </c>
      <c r="G477" s="6" t="str">
        <f>VLOOKUP(PopAgeSexCountry[[#This Row],[VARIABLE]],MapSexAge[],3,FALSE)</f>
        <v>35-39</v>
      </c>
      <c r="H477" s="6">
        <f ca="1">SUMIFS(INDIRECT(_xlfn.CONCAT("SSPMDER[",PopAgeSexCountry[[#This Row],[Sex]],"]")),SSPMDER[age],PopAgeSexCountry[[#This Row],[Age]])</f>
        <v>2000</v>
      </c>
      <c r="I477" s="6" t="s">
        <v>71</v>
      </c>
      <c r="J477" s="6">
        <v>2.4925470024925498</v>
      </c>
      <c r="K477" s="6">
        <v>2.4781270766234398</v>
      </c>
      <c r="L477" s="6">
        <v>2.5765840765885599</v>
      </c>
      <c r="M477" s="6">
        <v>2.6732331112674701</v>
      </c>
      <c r="N477" s="6">
        <v>2.3007773333214301</v>
      </c>
      <c r="O477" s="6">
        <v>2.2188964408849898</v>
      </c>
      <c r="P477" s="6">
        <v>2.0625730102203899</v>
      </c>
      <c r="Q477" s="6">
        <v>2.0540843294202502</v>
      </c>
      <c r="R477" s="6">
        <v>2.0238534768202601</v>
      </c>
      <c r="S477" s="6">
        <f ca="1">PopAgeSexCountry[[#This Row],[2010]]*PopAgeSexCountry[[#This Row],[MDER]]</f>
        <v>4985.0940049850997</v>
      </c>
      <c r="T477" s="6">
        <f ca="1">PopAgeSexCountry[[#This Row],[2015]]*PopAgeSexCountry[[#This Row],[MDER]]</f>
        <v>4956.2541532468795</v>
      </c>
      <c r="U477" s="6">
        <f ca="1">PopAgeSexCountry[[#This Row],[2020]]*PopAgeSexCountry[[#This Row],[MDER]]</f>
        <v>5153.1681531771201</v>
      </c>
      <c r="V477" s="6">
        <f ca="1">PopAgeSexCountry[[#This Row],[2025]]*PopAgeSexCountry[[#This Row],[MDER]]</f>
        <v>5346.4662225349402</v>
      </c>
      <c r="W477" s="6">
        <f ca="1">PopAgeSexCountry[[#This Row],[2030]]*PopAgeSexCountry[[#This Row],[MDER]]</f>
        <v>4601.55466664286</v>
      </c>
      <c r="X477" s="6">
        <f ca="1">PopAgeSexCountry[[#This Row],[2035]]*PopAgeSexCountry[[#This Row],[MDER]]</f>
        <v>4437.7928817699794</v>
      </c>
      <c r="Y477" s="6">
        <f ca="1">PopAgeSexCountry[[#This Row],[2040]]*PopAgeSexCountry[[#This Row],[MDER]]</f>
        <v>4125.1460204407795</v>
      </c>
      <c r="Z477" s="6">
        <f ca="1">PopAgeSexCountry[[#This Row],[2045]]*PopAgeSexCountry[[#This Row],[MDER]]</f>
        <v>4108.1686588405</v>
      </c>
      <c r="AA477" s="6">
        <f ca="1">PopAgeSexCountry[[#This Row],[2050]]*PopAgeSexCountry[[#This Row],[MDER]]</f>
        <v>4047.7069536405202</v>
      </c>
    </row>
    <row r="478" spans="1:27" x14ac:dyDescent="0.2">
      <c r="A478" s="5" t="s">
        <v>67</v>
      </c>
      <c r="B478" s="5" t="s">
        <v>68</v>
      </c>
      <c r="C478" s="5" t="s">
        <v>123</v>
      </c>
      <c r="D478" s="5" t="str">
        <f>VLOOKUP(PopAgeSexCountry[[#This Row],[REGION]],MapRegion[],2,FALSE)</f>
        <v>DEU</v>
      </c>
      <c r="E478" s="5" t="s">
        <v>79</v>
      </c>
      <c r="F478" s="5" t="str">
        <f>VLOOKUP(PopAgeSexCountry[[#This Row],[VARIABLE]],MapSexAge[],2,FALSE)</f>
        <v>Female</v>
      </c>
      <c r="G478" s="5" t="str">
        <f>VLOOKUP(PopAgeSexCountry[[#This Row],[VARIABLE]],MapSexAge[],3,FALSE)</f>
        <v>40-44</v>
      </c>
      <c r="H478" s="5">
        <f ca="1">SUMIFS(INDIRECT(_xlfn.CONCAT("SSPMDER[",PopAgeSexCountry[[#This Row],[Sex]],"]")),SSPMDER[age],PopAgeSexCountry[[#This Row],[Age]])</f>
        <v>2000</v>
      </c>
      <c r="I478" s="5" t="s">
        <v>71</v>
      </c>
      <c r="J478" s="5">
        <v>3.3745259999999999</v>
      </c>
      <c r="K478" s="5">
        <v>2.5313914696171902</v>
      </c>
      <c r="L478" s="5">
        <v>2.52399819083944</v>
      </c>
      <c r="M478" s="5">
        <v>2.63088481272132</v>
      </c>
      <c r="N478" s="5">
        <v>2.7321539923901899</v>
      </c>
      <c r="O478" s="5">
        <v>2.3680004861573298</v>
      </c>
      <c r="P478" s="5">
        <v>2.28592688583737</v>
      </c>
      <c r="Q478" s="5">
        <v>2.1354660537217498</v>
      </c>
      <c r="R478" s="5">
        <v>2.1322083645669099</v>
      </c>
      <c r="S478" s="6">
        <f ca="1">PopAgeSexCountry[[#This Row],[2010]]*PopAgeSexCountry[[#This Row],[MDER]]</f>
        <v>6749.0519999999997</v>
      </c>
      <c r="T478" s="6">
        <f ca="1">PopAgeSexCountry[[#This Row],[2015]]*PopAgeSexCountry[[#This Row],[MDER]]</f>
        <v>5062.7829392343801</v>
      </c>
      <c r="U478" s="6">
        <f ca="1">PopAgeSexCountry[[#This Row],[2020]]*PopAgeSexCountry[[#This Row],[MDER]]</f>
        <v>5047.9963816788804</v>
      </c>
      <c r="V478" s="6">
        <f ca="1">PopAgeSexCountry[[#This Row],[2025]]*PopAgeSexCountry[[#This Row],[MDER]]</f>
        <v>5261.7696254426401</v>
      </c>
      <c r="W478" s="6">
        <f ca="1">PopAgeSexCountry[[#This Row],[2030]]*PopAgeSexCountry[[#This Row],[MDER]]</f>
        <v>5464.3079847803801</v>
      </c>
      <c r="X478" s="6">
        <f ca="1">PopAgeSexCountry[[#This Row],[2035]]*PopAgeSexCountry[[#This Row],[MDER]]</f>
        <v>4736.0009723146595</v>
      </c>
      <c r="Y478" s="6">
        <f ca="1">PopAgeSexCountry[[#This Row],[2040]]*PopAgeSexCountry[[#This Row],[MDER]]</f>
        <v>4571.8537716747396</v>
      </c>
      <c r="Z478" s="6">
        <f ca="1">PopAgeSexCountry[[#This Row],[2045]]*PopAgeSexCountry[[#This Row],[MDER]]</f>
        <v>4270.9321074434993</v>
      </c>
      <c r="AA478" s="6">
        <f ca="1">PopAgeSexCountry[[#This Row],[2050]]*PopAgeSexCountry[[#This Row],[MDER]]</f>
        <v>4264.4167291338199</v>
      </c>
    </row>
    <row r="479" spans="1:27" x14ac:dyDescent="0.2">
      <c r="A479" s="6" t="s">
        <v>67</v>
      </c>
      <c r="B479" s="6" t="s">
        <v>68</v>
      </c>
      <c r="C479" s="6" t="s">
        <v>123</v>
      </c>
      <c r="D479" s="6" t="str">
        <f>VLOOKUP(PopAgeSexCountry[[#This Row],[REGION]],MapRegion[],2,FALSE)</f>
        <v>DEU</v>
      </c>
      <c r="E479" s="6" t="s">
        <v>80</v>
      </c>
      <c r="F479" s="6" t="str">
        <f>VLOOKUP(PopAgeSexCountry[[#This Row],[VARIABLE]],MapSexAge[],2,FALSE)</f>
        <v>Female</v>
      </c>
      <c r="G479" s="6" t="str">
        <f>VLOOKUP(PopAgeSexCountry[[#This Row],[VARIABLE]],MapSexAge[],3,FALSE)</f>
        <v>45-49</v>
      </c>
      <c r="H479" s="6">
        <f ca="1">SUMIFS(INDIRECT(_xlfn.CONCAT("SSPMDER[",PopAgeSexCountry[[#This Row],[Sex]],"]")),SSPMDER[age],PopAgeSexCountry[[#This Row],[Age]])</f>
        <v>2000</v>
      </c>
      <c r="I479" s="6" t="s">
        <v>71</v>
      </c>
      <c r="J479" s="6">
        <v>3.5121289999999998</v>
      </c>
      <c r="K479" s="6">
        <v>3.37302996781527</v>
      </c>
      <c r="L479" s="6">
        <v>2.55118098551395</v>
      </c>
      <c r="M479" s="6">
        <v>2.5482681641627001</v>
      </c>
      <c r="N479" s="6">
        <v>2.6611612042542898</v>
      </c>
      <c r="O479" s="6">
        <v>2.7661522057157799</v>
      </c>
      <c r="P479" s="6">
        <v>2.40815738880534</v>
      </c>
      <c r="Q479" s="6">
        <v>2.3268772644214</v>
      </c>
      <c r="R479" s="6">
        <v>2.18038735808631</v>
      </c>
      <c r="S479" s="6">
        <f ca="1">PopAgeSexCountry[[#This Row],[2010]]*PopAgeSexCountry[[#This Row],[MDER]]</f>
        <v>7024.2579999999998</v>
      </c>
      <c r="T479" s="6">
        <f ca="1">PopAgeSexCountry[[#This Row],[2015]]*PopAgeSexCountry[[#This Row],[MDER]]</f>
        <v>6746.0599356305402</v>
      </c>
      <c r="U479" s="6">
        <f ca="1">PopAgeSexCountry[[#This Row],[2020]]*PopAgeSexCountry[[#This Row],[MDER]]</f>
        <v>5102.3619710278999</v>
      </c>
      <c r="V479" s="6">
        <f ca="1">PopAgeSexCountry[[#This Row],[2025]]*PopAgeSexCountry[[#This Row],[MDER]]</f>
        <v>5096.5363283254001</v>
      </c>
      <c r="W479" s="6">
        <f ca="1">PopAgeSexCountry[[#This Row],[2030]]*PopAgeSexCountry[[#This Row],[MDER]]</f>
        <v>5322.3224085085794</v>
      </c>
      <c r="X479" s="6">
        <f ca="1">PopAgeSexCountry[[#This Row],[2035]]*PopAgeSexCountry[[#This Row],[MDER]]</f>
        <v>5532.3044114315599</v>
      </c>
      <c r="Y479" s="6">
        <f ca="1">PopAgeSexCountry[[#This Row],[2040]]*PopAgeSexCountry[[#This Row],[MDER]]</f>
        <v>4816.3147776106798</v>
      </c>
      <c r="Z479" s="6">
        <f ca="1">PopAgeSexCountry[[#This Row],[2045]]*PopAgeSexCountry[[#This Row],[MDER]]</f>
        <v>4653.7545288428</v>
      </c>
      <c r="AA479" s="6">
        <f ca="1">PopAgeSexCountry[[#This Row],[2050]]*PopAgeSexCountry[[#This Row],[MDER]]</f>
        <v>4360.7747161726202</v>
      </c>
    </row>
    <row r="480" spans="1:27" x14ac:dyDescent="0.2">
      <c r="A480" s="5" t="s">
        <v>67</v>
      </c>
      <c r="B480" s="5" t="s">
        <v>68</v>
      </c>
      <c r="C480" s="5" t="s">
        <v>123</v>
      </c>
      <c r="D480" s="5" t="str">
        <f>VLOOKUP(PopAgeSexCountry[[#This Row],[REGION]],MapRegion[],2,FALSE)</f>
        <v>DEU</v>
      </c>
      <c r="E480" s="5" t="s">
        <v>81</v>
      </c>
      <c r="F480" s="5" t="str">
        <f>VLOOKUP(PopAgeSexCountry[[#This Row],[VARIABLE]],MapSexAge[],2,FALSE)</f>
        <v>Female</v>
      </c>
      <c r="G480" s="5" t="str">
        <f>VLOOKUP(PopAgeSexCountry[[#This Row],[VARIABLE]],MapSexAge[],3,FALSE)</f>
        <v>5-9</v>
      </c>
      <c r="H480" s="5">
        <f ca="1">SUMIFS(INDIRECT(_xlfn.CONCAT("SSPMDER[",PopAgeSexCountry[[#This Row],[Sex]],"]")),SSPMDER[age],PopAgeSexCountry[[#This Row],[Age]])</f>
        <v>1520</v>
      </c>
      <c r="I480" s="5" t="s">
        <v>71</v>
      </c>
      <c r="J480" s="5">
        <v>1.757447</v>
      </c>
      <c r="K480" s="5">
        <v>1.72129940180367</v>
      </c>
      <c r="L480" s="5">
        <v>1.6831609902899201</v>
      </c>
      <c r="M480" s="5">
        <v>1.67915506945022</v>
      </c>
      <c r="N480" s="5">
        <v>1.6570478540068101</v>
      </c>
      <c r="O480" s="5">
        <v>1.6044921179795499</v>
      </c>
      <c r="P480" s="5">
        <v>1.5440597132587901</v>
      </c>
      <c r="Q480" s="5">
        <v>1.5015808700775799</v>
      </c>
      <c r="R480" s="5">
        <v>1.4864276053477301</v>
      </c>
      <c r="S480" s="6">
        <f ca="1">PopAgeSexCountry[[#This Row],[2010]]*PopAgeSexCountry[[#This Row],[MDER]]</f>
        <v>2671.3194399999998</v>
      </c>
      <c r="T480" s="6">
        <f ca="1">PopAgeSexCountry[[#This Row],[2015]]*PopAgeSexCountry[[#This Row],[MDER]]</f>
        <v>2616.3750907415783</v>
      </c>
      <c r="U480" s="6">
        <f ca="1">PopAgeSexCountry[[#This Row],[2020]]*PopAgeSexCountry[[#This Row],[MDER]]</f>
        <v>2558.4047052406786</v>
      </c>
      <c r="V480" s="6">
        <f ca="1">PopAgeSexCountry[[#This Row],[2025]]*PopAgeSexCountry[[#This Row],[MDER]]</f>
        <v>2552.3157055643342</v>
      </c>
      <c r="W480" s="6">
        <f ca="1">PopAgeSexCountry[[#This Row],[2030]]*PopAgeSexCountry[[#This Row],[MDER]]</f>
        <v>2518.7127380903512</v>
      </c>
      <c r="X480" s="6">
        <f ca="1">PopAgeSexCountry[[#This Row],[2035]]*PopAgeSexCountry[[#This Row],[MDER]]</f>
        <v>2438.8280193289161</v>
      </c>
      <c r="Y480" s="6">
        <f ca="1">PopAgeSexCountry[[#This Row],[2040]]*PopAgeSexCountry[[#This Row],[MDER]]</f>
        <v>2346.970764153361</v>
      </c>
      <c r="Z480" s="6">
        <f ca="1">PopAgeSexCountry[[#This Row],[2045]]*PopAgeSexCountry[[#This Row],[MDER]]</f>
        <v>2282.4029225179215</v>
      </c>
      <c r="AA480" s="6">
        <f ca="1">PopAgeSexCountry[[#This Row],[2050]]*PopAgeSexCountry[[#This Row],[MDER]]</f>
        <v>2259.3699601285498</v>
      </c>
    </row>
    <row r="481" spans="1:27" x14ac:dyDescent="0.2">
      <c r="A481" s="6" t="s">
        <v>67</v>
      </c>
      <c r="B481" s="6" t="s">
        <v>68</v>
      </c>
      <c r="C481" s="6" t="s">
        <v>123</v>
      </c>
      <c r="D481" s="6" t="str">
        <f>VLOOKUP(PopAgeSexCountry[[#This Row],[REGION]],MapRegion[],2,FALSE)</f>
        <v>DEU</v>
      </c>
      <c r="E481" s="6" t="s">
        <v>82</v>
      </c>
      <c r="F481" s="6" t="str">
        <f>VLOOKUP(PopAgeSexCountry[[#This Row],[VARIABLE]],MapSexAge[],2,FALSE)</f>
        <v>Female</v>
      </c>
      <c r="G481" s="6" t="str">
        <f>VLOOKUP(PopAgeSexCountry[[#This Row],[VARIABLE]],MapSexAge[],3,FALSE)</f>
        <v>50-54</v>
      </c>
      <c r="H481" s="6">
        <f ca="1">SUMIFS(INDIRECT(_xlfn.CONCAT("SSPMDER[",PopAgeSexCountry[[#This Row],[Sex]],"]")),SSPMDER[age],PopAgeSexCountry[[#This Row],[Age]])</f>
        <v>1840</v>
      </c>
      <c r="I481" s="6" t="s">
        <v>71</v>
      </c>
      <c r="J481" s="6">
        <v>3.056381</v>
      </c>
      <c r="K481" s="6">
        <v>3.4877973205803601</v>
      </c>
      <c r="L481" s="6">
        <v>3.3571277007815801</v>
      </c>
      <c r="M481" s="6">
        <v>2.5542452977916601</v>
      </c>
      <c r="N481" s="6">
        <v>2.5559102753270402</v>
      </c>
      <c r="O481" s="6">
        <v>2.6736479252902599</v>
      </c>
      <c r="P481" s="6">
        <v>2.7819372414044801</v>
      </c>
      <c r="Q481" s="6">
        <v>2.4297740021456802</v>
      </c>
      <c r="R481" s="6">
        <v>2.3499019224134901</v>
      </c>
      <c r="S481" s="6">
        <f ca="1">PopAgeSexCountry[[#This Row],[2010]]*PopAgeSexCountry[[#This Row],[MDER]]</f>
        <v>5623.7410399999999</v>
      </c>
      <c r="T481" s="6">
        <f ca="1">PopAgeSexCountry[[#This Row],[2015]]*PopAgeSexCountry[[#This Row],[MDER]]</f>
        <v>6417.5470698678628</v>
      </c>
      <c r="U481" s="6">
        <f ca="1">PopAgeSexCountry[[#This Row],[2020]]*PopAgeSexCountry[[#This Row],[MDER]]</f>
        <v>6177.1149694381074</v>
      </c>
      <c r="V481" s="6">
        <f ca="1">PopAgeSexCountry[[#This Row],[2025]]*PopAgeSexCountry[[#This Row],[MDER]]</f>
        <v>4699.8113479366548</v>
      </c>
      <c r="W481" s="6">
        <f ca="1">PopAgeSexCountry[[#This Row],[2030]]*PopAgeSexCountry[[#This Row],[MDER]]</f>
        <v>4702.8749066017535</v>
      </c>
      <c r="X481" s="6">
        <f ca="1">PopAgeSexCountry[[#This Row],[2035]]*PopAgeSexCountry[[#This Row],[MDER]]</f>
        <v>4919.5121825340784</v>
      </c>
      <c r="Y481" s="6">
        <f ca="1">PopAgeSexCountry[[#This Row],[2040]]*PopAgeSexCountry[[#This Row],[MDER]]</f>
        <v>5118.7645241842429</v>
      </c>
      <c r="Z481" s="6">
        <f ca="1">PopAgeSexCountry[[#This Row],[2045]]*PopAgeSexCountry[[#This Row],[MDER]]</f>
        <v>4470.7841639480512</v>
      </c>
      <c r="AA481" s="6">
        <f ca="1">PopAgeSexCountry[[#This Row],[2050]]*PopAgeSexCountry[[#This Row],[MDER]]</f>
        <v>4323.8195372408218</v>
      </c>
    </row>
    <row r="482" spans="1:27" x14ac:dyDescent="0.2">
      <c r="A482" s="5" t="s">
        <v>67</v>
      </c>
      <c r="B482" s="5" t="s">
        <v>68</v>
      </c>
      <c r="C482" s="5" t="s">
        <v>123</v>
      </c>
      <c r="D482" s="5" t="str">
        <f>VLOOKUP(PopAgeSexCountry[[#This Row],[REGION]],MapRegion[],2,FALSE)</f>
        <v>DEU</v>
      </c>
      <c r="E482" s="5" t="s">
        <v>83</v>
      </c>
      <c r="F482" s="5" t="str">
        <f>VLOOKUP(PopAgeSexCountry[[#This Row],[VARIABLE]],MapSexAge[],2,FALSE)</f>
        <v>Female</v>
      </c>
      <c r="G482" s="5" t="str">
        <f>VLOOKUP(PopAgeSexCountry[[#This Row],[VARIABLE]],MapSexAge[],3,FALSE)</f>
        <v>55-59</v>
      </c>
      <c r="H482" s="5">
        <f ca="1">SUMIFS(INDIRECT(_xlfn.CONCAT("SSPMDER[",PopAgeSexCountry[[#This Row],[Sex]],"]")),SSPMDER[age],PopAgeSexCountry[[#This Row],[Age]])</f>
        <v>1800</v>
      </c>
      <c r="I482" s="5" t="s">
        <v>71</v>
      </c>
      <c r="J482" s="5">
        <v>2.7426619972573301</v>
      </c>
      <c r="K482" s="5">
        <v>3.0196687459860398</v>
      </c>
      <c r="L482" s="5">
        <v>3.45208768922847</v>
      </c>
      <c r="M482" s="5">
        <v>3.3307917295261</v>
      </c>
      <c r="N482" s="5">
        <v>2.5466412282289199</v>
      </c>
      <c r="O482" s="5">
        <v>2.5531130696302999</v>
      </c>
      <c r="P482" s="5">
        <v>2.6753365192932299</v>
      </c>
      <c r="Q482" s="5">
        <v>2.7870337498847801</v>
      </c>
      <c r="R482" s="5">
        <v>2.4404911125470599</v>
      </c>
      <c r="S482" s="6">
        <f ca="1">PopAgeSexCountry[[#This Row],[2010]]*PopAgeSexCountry[[#This Row],[MDER]]</f>
        <v>4936.7915950631941</v>
      </c>
      <c r="T482" s="6">
        <f ca="1">PopAgeSexCountry[[#This Row],[2015]]*PopAgeSexCountry[[#This Row],[MDER]]</f>
        <v>5435.4037427748717</v>
      </c>
      <c r="U482" s="6">
        <f ca="1">PopAgeSexCountry[[#This Row],[2020]]*PopAgeSexCountry[[#This Row],[MDER]]</f>
        <v>6213.7578406112461</v>
      </c>
      <c r="V482" s="6">
        <f ca="1">PopAgeSexCountry[[#This Row],[2025]]*PopAgeSexCountry[[#This Row],[MDER]]</f>
        <v>5995.42511314698</v>
      </c>
      <c r="W482" s="6">
        <f ca="1">PopAgeSexCountry[[#This Row],[2030]]*PopAgeSexCountry[[#This Row],[MDER]]</f>
        <v>4583.9542108120559</v>
      </c>
      <c r="X482" s="6">
        <f ca="1">PopAgeSexCountry[[#This Row],[2035]]*PopAgeSexCountry[[#This Row],[MDER]]</f>
        <v>4595.6035253345399</v>
      </c>
      <c r="Y482" s="6">
        <f ca="1">PopAgeSexCountry[[#This Row],[2040]]*PopAgeSexCountry[[#This Row],[MDER]]</f>
        <v>4815.6057347278138</v>
      </c>
      <c r="Z482" s="6">
        <f ca="1">PopAgeSexCountry[[#This Row],[2045]]*PopAgeSexCountry[[#This Row],[MDER]]</f>
        <v>5016.6607497926043</v>
      </c>
      <c r="AA482" s="6">
        <f ca="1">PopAgeSexCountry[[#This Row],[2050]]*PopAgeSexCountry[[#This Row],[MDER]]</f>
        <v>4392.8840025847076</v>
      </c>
    </row>
    <row r="483" spans="1:27" x14ac:dyDescent="0.2">
      <c r="A483" s="6" t="s">
        <v>67</v>
      </c>
      <c r="B483" s="6" t="s">
        <v>68</v>
      </c>
      <c r="C483" s="6" t="s">
        <v>123</v>
      </c>
      <c r="D483" s="6" t="str">
        <f>VLOOKUP(PopAgeSexCountry[[#This Row],[REGION]],MapRegion[],2,FALSE)</f>
        <v>DEU</v>
      </c>
      <c r="E483" s="6" t="s">
        <v>84</v>
      </c>
      <c r="F483" s="6" t="str">
        <f>VLOOKUP(PopAgeSexCountry[[#This Row],[VARIABLE]],MapSexAge[],2,FALSE)</f>
        <v>Female</v>
      </c>
      <c r="G483" s="6" t="str">
        <f>VLOOKUP(PopAgeSexCountry[[#This Row],[VARIABLE]],MapSexAge[],3,FALSE)</f>
        <v>60-64</v>
      </c>
      <c r="H483" s="6">
        <f ca="1">SUMIFS(INDIRECT(_xlfn.CONCAT("SSPMDER[",PopAgeSexCountry[[#This Row],[Sex]],"]")),SSPMDER[age],PopAgeSexCountry[[#This Row],[Age]])</f>
        <v>1800</v>
      </c>
      <c r="I483" s="6" t="s">
        <v>71</v>
      </c>
      <c r="J483" s="6">
        <v>2.3467799999999999</v>
      </c>
      <c r="K483" s="6">
        <v>2.6898039173831698</v>
      </c>
      <c r="L483" s="6">
        <v>2.9711641218691698</v>
      </c>
      <c r="M483" s="6">
        <v>3.4044247946467401</v>
      </c>
      <c r="N483" s="6">
        <v>3.29394321601076</v>
      </c>
      <c r="O483" s="6">
        <v>2.5292416607127302</v>
      </c>
      <c r="P483" s="6">
        <v>2.5409103179821702</v>
      </c>
      <c r="Q483" s="6">
        <v>2.66772579816968</v>
      </c>
      <c r="R483" s="6">
        <v>2.7828309815546399</v>
      </c>
      <c r="S483" s="6">
        <f ca="1">PopAgeSexCountry[[#This Row],[2010]]*PopAgeSexCountry[[#This Row],[MDER]]</f>
        <v>4224.2039999999997</v>
      </c>
      <c r="T483" s="6">
        <f ca="1">PopAgeSexCountry[[#This Row],[2015]]*PopAgeSexCountry[[#This Row],[MDER]]</f>
        <v>4841.6470512897058</v>
      </c>
      <c r="U483" s="6">
        <f ca="1">PopAgeSexCountry[[#This Row],[2020]]*PopAgeSexCountry[[#This Row],[MDER]]</f>
        <v>5348.0954193645057</v>
      </c>
      <c r="V483" s="6">
        <f ca="1">PopAgeSexCountry[[#This Row],[2025]]*PopAgeSexCountry[[#This Row],[MDER]]</f>
        <v>6127.9646303641321</v>
      </c>
      <c r="W483" s="6">
        <f ca="1">PopAgeSexCountry[[#This Row],[2030]]*PopAgeSexCountry[[#This Row],[MDER]]</f>
        <v>5929.0977888193684</v>
      </c>
      <c r="X483" s="6">
        <f ca="1">PopAgeSexCountry[[#This Row],[2035]]*PopAgeSexCountry[[#This Row],[MDER]]</f>
        <v>4552.6349892829139</v>
      </c>
      <c r="Y483" s="6">
        <f ca="1">PopAgeSexCountry[[#This Row],[2040]]*PopAgeSexCountry[[#This Row],[MDER]]</f>
        <v>4573.6385723679059</v>
      </c>
      <c r="Z483" s="6">
        <f ca="1">PopAgeSexCountry[[#This Row],[2045]]*PopAgeSexCountry[[#This Row],[MDER]]</f>
        <v>4801.9064367054243</v>
      </c>
      <c r="AA483" s="6">
        <f ca="1">PopAgeSexCountry[[#This Row],[2050]]*PopAgeSexCountry[[#This Row],[MDER]]</f>
        <v>5009.0957667983521</v>
      </c>
    </row>
    <row r="484" spans="1:27" x14ac:dyDescent="0.2">
      <c r="A484" s="5" t="s">
        <v>67</v>
      </c>
      <c r="B484" s="5" t="s">
        <v>68</v>
      </c>
      <c r="C484" s="5" t="s">
        <v>123</v>
      </c>
      <c r="D484" s="5" t="str">
        <f>VLOOKUP(PopAgeSexCountry[[#This Row],[REGION]],MapRegion[],2,FALSE)</f>
        <v>DEU</v>
      </c>
      <c r="E484" s="5" t="s">
        <v>85</v>
      </c>
      <c r="F484" s="5" t="str">
        <f>VLOOKUP(PopAgeSexCountry[[#This Row],[VARIABLE]],MapSexAge[],2,FALSE)</f>
        <v>Female</v>
      </c>
      <c r="G484" s="5" t="str">
        <f>VLOOKUP(PopAgeSexCountry[[#This Row],[VARIABLE]],MapSexAge[],3,FALSE)</f>
        <v>65-69</v>
      </c>
      <c r="H484" s="5">
        <f ca="1">SUMIFS(INDIRECT(_xlfn.CONCAT("SSPMDER[",PopAgeSexCountry[[#This Row],[Sex]],"]")),SSPMDER[age],PopAgeSexCountry[[#This Row],[Age]])</f>
        <v>1800</v>
      </c>
      <c r="I484" s="5" t="s">
        <v>71</v>
      </c>
      <c r="J484" s="5">
        <v>2.2941280000000002</v>
      </c>
      <c r="K484" s="5">
        <v>2.27712777220782</v>
      </c>
      <c r="L484" s="5">
        <v>2.6217157318397701</v>
      </c>
      <c r="M484" s="5">
        <v>2.90638001428424</v>
      </c>
      <c r="N484" s="5">
        <v>3.3401369470006301</v>
      </c>
      <c r="O484" s="5">
        <v>3.2415844617954801</v>
      </c>
      <c r="P484" s="5">
        <v>2.49885486020609</v>
      </c>
      <c r="Q484" s="5">
        <v>2.5166466348572798</v>
      </c>
      <c r="R484" s="5">
        <v>2.6480661468970799</v>
      </c>
      <c r="S484" s="6">
        <f ca="1">PopAgeSexCountry[[#This Row],[2010]]*PopAgeSexCountry[[#This Row],[MDER]]</f>
        <v>4129.4304000000002</v>
      </c>
      <c r="T484" s="6">
        <f ca="1">PopAgeSexCountry[[#This Row],[2015]]*PopAgeSexCountry[[#This Row],[MDER]]</f>
        <v>4098.8299899740759</v>
      </c>
      <c r="U484" s="6">
        <f ca="1">PopAgeSexCountry[[#This Row],[2020]]*PopAgeSexCountry[[#This Row],[MDER]]</f>
        <v>4719.0883173115863</v>
      </c>
      <c r="V484" s="6">
        <f ca="1">PopAgeSexCountry[[#This Row],[2025]]*PopAgeSexCountry[[#This Row],[MDER]]</f>
        <v>5231.4840257116321</v>
      </c>
      <c r="W484" s="6">
        <f ca="1">PopAgeSexCountry[[#This Row],[2030]]*PopAgeSexCountry[[#This Row],[MDER]]</f>
        <v>6012.2465046011339</v>
      </c>
      <c r="X484" s="6">
        <f ca="1">PopAgeSexCountry[[#This Row],[2035]]*PopAgeSexCountry[[#This Row],[MDER]]</f>
        <v>5834.8520312318642</v>
      </c>
      <c r="Y484" s="6">
        <f ca="1">PopAgeSexCountry[[#This Row],[2040]]*PopAgeSexCountry[[#This Row],[MDER]]</f>
        <v>4497.9387483709625</v>
      </c>
      <c r="Z484" s="6">
        <f ca="1">PopAgeSexCountry[[#This Row],[2045]]*PopAgeSexCountry[[#This Row],[MDER]]</f>
        <v>4529.9639427431039</v>
      </c>
      <c r="AA484" s="6">
        <f ca="1">PopAgeSexCountry[[#This Row],[2050]]*PopAgeSexCountry[[#This Row],[MDER]]</f>
        <v>4766.5190644147442</v>
      </c>
    </row>
    <row r="485" spans="1:27" x14ac:dyDescent="0.2">
      <c r="A485" s="6" t="s">
        <v>67</v>
      </c>
      <c r="B485" s="6" t="s">
        <v>68</v>
      </c>
      <c r="C485" s="6" t="s">
        <v>123</v>
      </c>
      <c r="D485" s="6" t="str">
        <f>VLOOKUP(PopAgeSexCountry[[#This Row],[REGION]],MapRegion[],2,FALSE)</f>
        <v>DEU</v>
      </c>
      <c r="E485" s="6" t="s">
        <v>86</v>
      </c>
      <c r="F485" s="6" t="str">
        <f>VLOOKUP(PopAgeSexCountry[[#This Row],[VARIABLE]],MapSexAge[],2,FALSE)</f>
        <v>Female</v>
      </c>
      <c r="G485" s="6" t="str">
        <f>VLOOKUP(PopAgeSexCountry[[#This Row],[VARIABLE]],MapSexAge[],3,FALSE)</f>
        <v>70-74</v>
      </c>
      <c r="H485" s="6">
        <f ca="1">SUMIFS(INDIRECT(_xlfn.CONCAT("SSPMDER[",PopAgeSexCountry[[#This Row],[Sex]],"]")),SSPMDER[age],PopAgeSexCountry[[#This Row],[Age]])</f>
        <v>1800</v>
      </c>
      <c r="I485" s="6" t="s">
        <v>71</v>
      </c>
      <c r="J485" s="6">
        <v>2.7028130027028099</v>
      </c>
      <c r="K485" s="6">
        <v>2.17796842088072</v>
      </c>
      <c r="L485" s="6">
        <v>2.1745287359196701</v>
      </c>
      <c r="M485" s="6">
        <v>2.5174068961184002</v>
      </c>
      <c r="N485" s="6">
        <v>2.8043676059545701</v>
      </c>
      <c r="O485" s="6">
        <v>3.2359582455721001</v>
      </c>
      <c r="P485" s="6">
        <v>3.1529016467797502</v>
      </c>
      <c r="Q485" s="6">
        <v>2.44101554803416</v>
      </c>
      <c r="R485" s="6">
        <v>2.4666848248912001</v>
      </c>
      <c r="S485" s="6">
        <f ca="1">PopAgeSexCountry[[#This Row],[2010]]*PopAgeSexCountry[[#This Row],[MDER]]</f>
        <v>4865.0634048650581</v>
      </c>
      <c r="T485" s="6">
        <f ca="1">PopAgeSexCountry[[#This Row],[2015]]*PopAgeSexCountry[[#This Row],[MDER]]</f>
        <v>3920.343157585296</v>
      </c>
      <c r="U485" s="6">
        <f ca="1">PopAgeSexCountry[[#This Row],[2020]]*PopAgeSexCountry[[#This Row],[MDER]]</f>
        <v>3914.1517246554063</v>
      </c>
      <c r="V485" s="6">
        <f ca="1">PopAgeSexCountry[[#This Row],[2025]]*PopAgeSexCountry[[#This Row],[MDER]]</f>
        <v>4531.3324130131205</v>
      </c>
      <c r="W485" s="6">
        <f ca="1">PopAgeSexCountry[[#This Row],[2030]]*PopAgeSexCountry[[#This Row],[MDER]]</f>
        <v>5047.8616907182259</v>
      </c>
      <c r="X485" s="6">
        <f ca="1">PopAgeSexCountry[[#This Row],[2035]]*PopAgeSexCountry[[#This Row],[MDER]]</f>
        <v>5824.7248420297801</v>
      </c>
      <c r="Y485" s="6">
        <f ca="1">PopAgeSexCountry[[#This Row],[2040]]*PopAgeSexCountry[[#This Row],[MDER]]</f>
        <v>5675.22296420355</v>
      </c>
      <c r="Z485" s="6">
        <f ca="1">PopAgeSexCountry[[#This Row],[2045]]*PopAgeSexCountry[[#This Row],[MDER]]</f>
        <v>4393.8279864614879</v>
      </c>
      <c r="AA485" s="6">
        <f ca="1">PopAgeSexCountry[[#This Row],[2050]]*PopAgeSexCountry[[#This Row],[MDER]]</f>
        <v>4440.0326848041605</v>
      </c>
    </row>
    <row r="486" spans="1:27" x14ac:dyDescent="0.2">
      <c r="A486" s="5" t="s">
        <v>67</v>
      </c>
      <c r="B486" s="5" t="s">
        <v>68</v>
      </c>
      <c r="C486" s="5" t="s">
        <v>123</v>
      </c>
      <c r="D486" s="5" t="str">
        <f>VLOOKUP(PopAgeSexCountry[[#This Row],[REGION]],MapRegion[],2,FALSE)</f>
        <v>DEU</v>
      </c>
      <c r="E486" s="5" t="s">
        <v>87</v>
      </c>
      <c r="F486" s="5" t="str">
        <f>VLOOKUP(PopAgeSexCountry[[#This Row],[VARIABLE]],MapSexAge[],2,FALSE)</f>
        <v>Female</v>
      </c>
      <c r="G486" s="5" t="str">
        <f>VLOOKUP(PopAgeSexCountry[[#This Row],[VARIABLE]],MapSexAge[],3,FALSE)</f>
        <v>75-79</v>
      </c>
      <c r="H486" s="5">
        <f ca="1">SUMIFS(INDIRECT(_xlfn.CONCAT("SSPMDER[",PopAgeSexCountry[[#This Row],[Sex]],"]")),SSPMDER[age],PopAgeSexCountry[[#This Row],[Age]])</f>
        <v>1800</v>
      </c>
      <c r="I486" s="5" t="s">
        <v>71</v>
      </c>
      <c r="J486" s="5">
        <v>1.7820309999999999</v>
      </c>
      <c r="K486" s="5">
        <v>2.4366438457554001</v>
      </c>
      <c r="L486" s="5">
        <v>1.9863913609522901</v>
      </c>
      <c r="M486" s="5">
        <v>2.0021731901167001</v>
      </c>
      <c r="N486" s="5">
        <v>2.3402310226122101</v>
      </c>
      <c r="O486" s="5">
        <v>2.6285188456243</v>
      </c>
      <c r="P486" s="5">
        <v>3.0548179856503199</v>
      </c>
      <c r="Q486" s="5">
        <v>2.9965124502333902</v>
      </c>
      <c r="R486" s="5">
        <v>2.3335318511199001</v>
      </c>
      <c r="S486" s="6">
        <f ca="1">PopAgeSexCountry[[#This Row],[2010]]*PopAgeSexCountry[[#This Row],[MDER]]</f>
        <v>3207.6558</v>
      </c>
      <c r="T486" s="6">
        <f ca="1">PopAgeSexCountry[[#This Row],[2015]]*PopAgeSexCountry[[#This Row],[MDER]]</f>
        <v>4385.9589223597204</v>
      </c>
      <c r="U486" s="6">
        <f ca="1">PopAgeSexCountry[[#This Row],[2020]]*PopAgeSexCountry[[#This Row],[MDER]]</f>
        <v>3575.5044497141221</v>
      </c>
      <c r="V486" s="6">
        <f ca="1">PopAgeSexCountry[[#This Row],[2025]]*PopAgeSexCountry[[#This Row],[MDER]]</f>
        <v>3603.9117422100603</v>
      </c>
      <c r="W486" s="6">
        <f ca="1">PopAgeSexCountry[[#This Row],[2030]]*PopAgeSexCountry[[#This Row],[MDER]]</f>
        <v>4212.4158407019777</v>
      </c>
      <c r="X486" s="6">
        <f ca="1">PopAgeSexCountry[[#This Row],[2035]]*PopAgeSexCountry[[#This Row],[MDER]]</f>
        <v>4731.3339221237402</v>
      </c>
      <c r="Y486" s="6">
        <f ca="1">PopAgeSexCountry[[#This Row],[2040]]*PopAgeSexCountry[[#This Row],[MDER]]</f>
        <v>5498.6723741705755</v>
      </c>
      <c r="Z486" s="6">
        <f ca="1">PopAgeSexCountry[[#This Row],[2045]]*PopAgeSexCountry[[#This Row],[MDER]]</f>
        <v>5393.7224104201023</v>
      </c>
      <c r="AA486" s="6">
        <f ca="1">PopAgeSexCountry[[#This Row],[2050]]*PopAgeSexCountry[[#This Row],[MDER]]</f>
        <v>4200.3573320158202</v>
      </c>
    </row>
    <row r="487" spans="1:27" x14ac:dyDescent="0.2">
      <c r="A487" s="6" t="s">
        <v>67</v>
      </c>
      <c r="B487" s="6" t="s">
        <v>68</v>
      </c>
      <c r="C487" s="6" t="s">
        <v>123</v>
      </c>
      <c r="D487" s="6" t="str">
        <f>VLOOKUP(PopAgeSexCountry[[#This Row],[REGION]],MapRegion[],2,FALSE)</f>
        <v>DEU</v>
      </c>
      <c r="E487" s="6" t="s">
        <v>88</v>
      </c>
      <c r="F487" s="6" t="str">
        <f>VLOOKUP(PopAgeSexCountry[[#This Row],[VARIABLE]],MapSexAge[],2,FALSE)</f>
        <v>Female</v>
      </c>
      <c r="G487" s="6" t="str">
        <f>VLOOKUP(PopAgeSexCountry[[#This Row],[VARIABLE]],MapSexAge[],3,FALSE)</f>
        <v>80-84</v>
      </c>
      <c r="H487" s="6">
        <f ca="1">SUMIFS(INDIRECT(_xlfn.CONCAT("SSPMDER[",PopAgeSexCountry[[#This Row],[Sex]],"]")),SSPMDER[age],PopAgeSexCountry[[#This Row],[Age]])</f>
        <v>1800</v>
      </c>
      <c r="I487" s="6" t="s">
        <v>71</v>
      </c>
      <c r="J487" s="6">
        <v>1.4677170014677201</v>
      </c>
      <c r="K487" s="6">
        <v>1.4538558105392301</v>
      </c>
      <c r="L487" s="6">
        <v>2.0329761984377401</v>
      </c>
      <c r="M487" s="6">
        <v>1.6915582535290301</v>
      </c>
      <c r="N487" s="6">
        <v>1.7335877450136801</v>
      </c>
      <c r="O487" s="6">
        <v>2.0597716818745901</v>
      </c>
      <c r="P487" s="6">
        <v>2.3463465851178298</v>
      </c>
      <c r="Q487" s="6">
        <v>2.7616501750875102</v>
      </c>
      <c r="R487" s="6">
        <v>2.7406415774691002</v>
      </c>
      <c r="S487" s="6">
        <f ca="1">PopAgeSexCountry[[#This Row],[2010]]*PopAgeSexCountry[[#This Row],[MDER]]</f>
        <v>2641.8906026418963</v>
      </c>
      <c r="T487" s="6">
        <f ca="1">PopAgeSexCountry[[#This Row],[2015]]*PopAgeSexCountry[[#This Row],[MDER]]</f>
        <v>2616.9404589706141</v>
      </c>
      <c r="U487" s="6">
        <f ca="1">PopAgeSexCountry[[#This Row],[2020]]*PopAgeSexCountry[[#This Row],[MDER]]</f>
        <v>3659.3571571879324</v>
      </c>
      <c r="V487" s="6">
        <f ca="1">PopAgeSexCountry[[#This Row],[2025]]*PopAgeSexCountry[[#This Row],[MDER]]</f>
        <v>3044.8048563522543</v>
      </c>
      <c r="W487" s="6">
        <f ca="1">PopAgeSexCountry[[#This Row],[2030]]*PopAgeSexCountry[[#This Row],[MDER]]</f>
        <v>3120.4579410246242</v>
      </c>
      <c r="X487" s="6">
        <f ca="1">PopAgeSexCountry[[#This Row],[2035]]*PopAgeSexCountry[[#This Row],[MDER]]</f>
        <v>3707.5890273742621</v>
      </c>
      <c r="Y487" s="6">
        <f ca="1">PopAgeSexCountry[[#This Row],[2040]]*PopAgeSexCountry[[#This Row],[MDER]]</f>
        <v>4223.4238532120935</v>
      </c>
      <c r="Z487" s="6">
        <f ca="1">PopAgeSexCountry[[#This Row],[2045]]*PopAgeSexCountry[[#This Row],[MDER]]</f>
        <v>4970.9703151575186</v>
      </c>
      <c r="AA487" s="6">
        <f ca="1">PopAgeSexCountry[[#This Row],[2050]]*PopAgeSexCountry[[#This Row],[MDER]]</f>
        <v>4933.1548394443807</v>
      </c>
    </row>
    <row r="488" spans="1:27" x14ac:dyDescent="0.2">
      <c r="A488" s="5" t="s">
        <v>67</v>
      </c>
      <c r="B488" s="5" t="s">
        <v>68</v>
      </c>
      <c r="C488" s="5" t="s">
        <v>123</v>
      </c>
      <c r="D488" s="5" t="str">
        <f>VLOOKUP(PopAgeSexCountry[[#This Row],[REGION]],MapRegion[],2,FALSE)</f>
        <v>DEU</v>
      </c>
      <c r="E488" s="5" t="s">
        <v>89</v>
      </c>
      <c r="F488" s="5" t="str">
        <f>VLOOKUP(PopAgeSexCountry[[#This Row],[VARIABLE]],MapSexAge[],2,FALSE)</f>
        <v>Female</v>
      </c>
      <c r="G488" s="5" t="str">
        <f>VLOOKUP(PopAgeSexCountry[[#This Row],[VARIABLE]],MapSexAge[],3,FALSE)</f>
        <v>85-89</v>
      </c>
      <c r="H488" s="5">
        <f ca="1">SUMIFS(INDIRECT(_xlfn.CONCAT("SSPMDER[",PopAgeSexCountry[[#This Row],[Sex]],"]")),SSPMDER[age],PopAgeSexCountry[[#This Row],[Age]])</f>
        <v>1800</v>
      </c>
      <c r="I488" s="5" t="s">
        <v>71</v>
      </c>
      <c r="J488" s="5">
        <v>0.98748501249629494</v>
      </c>
      <c r="K488" s="5">
        <v>1.0006738060331399</v>
      </c>
      <c r="L488" s="5">
        <v>1.02696636860238</v>
      </c>
      <c r="M488" s="5">
        <v>1.4919098610508801</v>
      </c>
      <c r="N488" s="5">
        <v>1.2832341806185601</v>
      </c>
      <c r="O488" s="5">
        <v>1.35254005561029</v>
      </c>
      <c r="P488" s="5">
        <v>1.65087574338702</v>
      </c>
      <c r="Q488" s="5">
        <v>1.9261097961146001</v>
      </c>
      <c r="R488" s="5">
        <v>2.3169937906603102</v>
      </c>
      <c r="S488" s="6">
        <f ca="1">PopAgeSexCountry[[#This Row],[2010]]*PopAgeSexCountry[[#This Row],[MDER]]</f>
        <v>1777.473022493331</v>
      </c>
      <c r="T488" s="6">
        <f ca="1">PopAgeSexCountry[[#This Row],[2015]]*PopAgeSexCountry[[#This Row],[MDER]]</f>
        <v>1801.2128508596518</v>
      </c>
      <c r="U488" s="6">
        <f ca="1">PopAgeSexCountry[[#This Row],[2020]]*PopAgeSexCountry[[#This Row],[MDER]]</f>
        <v>1848.5394634842839</v>
      </c>
      <c r="V488" s="6">
        <f ca="1">PopAgeSexCountry[[#This Row],[2025]]*PopAgeSexCountry[[#This Row],[MDER]]</f>
        <v>2685.4377498915842</v>
      </c>
      <c r="W488" s="6">
        <f ca="1">PopAgeSexCountry[[#This Row],[2030]]*PopAgeSexCountry[[#This Row],[MDER]]</f>
        <v>2309.8215251134084</v>
      </c>
      <c r="X488" s="6">
        <f ca="1">PopAgeSexCountry[[#This Row],[2035]]*PopAgeSexCountry[[#This Row],[MDER]]</f>
        <v>2434.5721000985218</v>
      </c>
      <c r="Y488" s="6">
        <f ca="1">PopAgeSexCountry[[#This Row],[2040]]*PopAgeSexCountry[[#This Row],[MDER]]</f>
        <v>2971.5763380966359</v>
      </c>
      <c r="Z488" s="6">
        <f ca="1">PopAgeSexCountry[[#This Row],[2045]]*PopAgeSexCountry[[#This Row],[MDER]]</f>
        <v>3466.99763300628</v>
      </c>
      <c r="AA488" s="6">
        <f ca="1">PopAgeSexCountry[[#This Row],[2050]]*PopAgeSexCountry[[#This Row],[MDER]]</f>
        <v>4170.5888231885583</v>
      </c>
    </row>
    <row r="489" spans="1:27" x14ac:dyDescent="0.2">
      <c r="A489" s="6" t="s">
        <v>67</v>
      </c>
      <c r="B489" s="6" t="s">
        <v>68</v>
      </c>
      <c r="C489" s="6" t="s">
        <v>123</v>
      </c>
      <c r="D489" s="6" t="str">
        <f>VLOOKUP(PopAgeSexCountry[[#This Row],[REGION]],MapRegion[],2,FALSE)</f>
        <v>DEU</v>
      </c>
      <c r="E489" s="6" t="s">
        <v>90</v>
      </c>
      <c r="F489" s="6" t="str">
        <f>VLOOKUP(PopAgeSexCountry[[#This Row],[VARIABLE]],MapSexAge[],2,FALSE)</f>
        <v>Female</v>
      </c>
      <c r="G489" s="6" t="str">
        <f>VLOOKUP(PopAgeSexCountry[[#This Row],[VARIABLE]],MapSexAge[],3,FALSE)</f>
        <v>90-94</v>
      </c>
      <c r="H489" s="6">
        <f ca="1">SUMIFS(INDIRECT(_xlfn.CONCAT("SSPMDER[",PopAgeSexCountry[[#This Row],[Sex]],"]")),SSPMDER[age],PopAgeSexCountry[[#This Row],[Age]])</f>
        <v>1800</v>
      </c>
      <c r="I489" s="6" t="s">
        <v>71</v>
      </c>
      <c r="J489" s="6">
        <v>0.27967772033034899</v>
      </c>
      <c r="K489" s="6">
        <v>0.49408975576980702</v>
      </c>
      <c r="L489" s="6">
        <v>0.53138004434651998</v>
      </c>
      <c r="M489" s="6">
        <v>0.57882655197244204</v>
      </c>
      <c r="N489" s="6">
        <v>0.88969601793673903</v>
      </c>
      <c r="O489" s="6">
        <v>0.80643638335429202</v>
      </c>
      <c r="P489" s="6">
        <v>0.88832607138359798</v>
      </c>
      <c r="Q489" s="6">
        <v>1.13159330158545</v>
      </c>
      <c r="R489" s="6">
        <v>1.3741238621257099</v>
      </c>
      <c r="S489" s="6">
        <f ca="1">PopAgeSexCountry[[#This Row],[2010]]*PopAgeSexCountry[[#This Row],[MDER]]</f>
        <v>503.4198965946282</v>
      </c>
      <c r="T489" s="6">
        <f ca="1">PopAgeSexCountry[[#This Row],[2015]]*PopAgeSexCountry[[#This Row],[MDER]]</f>
        <v>889.36156038565264</v>
      </c>
      <c r="U489" s="6">
        <f ca="1">PopAgeSexCountry[[#This Row],[2020]]*PopAgeSexCountry[[#This Row],[MDER]]</f>
        <v>956.48407982373601</v>
      </c>
      <c r="V489" s="6">
        <f ca="1">PopAgeSexCountry[[#This Row],[2025]]*PopAgeSexCountry[[#This Row],[MDER]]</f>
        <v>1041.8877935503956</v>
      </c>
      <c r="W489" s="6">
        <f ca="1">PopAgeSexCountry[[#This Row],[2030]]*PopAgeSexCountry[[#This Row],[MDER]]</f>
        <v>1601.4528322861302</v>
      </c>
      <c r="X489" s="6">
        <f ca="1">PopAgeSexCountry[[#This Row],[2035]]*PopAgeSexCountry[[#This Row],[MDER]]</f>
        <v>1451.5854900377255</v>
      </c>
      <c r="Y489" s="6">
        <f ca="1">PopAgeSexCountry[[#This Row],[2040]]*PopAgeSexCountry[[#This Row],[MDER]]</f>
        <v>1598.9869284904764</v>
      </c>
      <c r="Z489" s="6">
        <f ca="1">PopAgeSexCountry[[#This Row],[2045]]*PopAgeSexCountry[[#This Row],[MDER]]</f>
        <v>2036.8679428538101</v>
      </c>
      <c r="AA489" s="6">
        <f ca="1">PopAgeSexCountry[[#This Row],[2050]]*PopAgeSexCountry[[#This Row],[MDER]]</f>
        <v>2473.4229518262778</v>
      </c>
    </row>
    <row r="490" spans="1:27" x14ac:dyDescent="0.2">
      <c r="A490" s="5" t="s">
        <v>67</v>
      </c>
      <c r="B490" s="5" t="s">
        <v>68</v>
      </c>
      <c r="C490" s="5" t="s">
        <v>123</v>
      </c>
      <c r="D490" s="5" t="str">
        <f>VLOOKUP(PopAgeSexCountry[[#This Row],[REGION]],MapRegion[],2,FALSE)</f>
        <v>DEU</v>
      </c>
      <c r="E490" s="5" t="s">
        <v>91</v>
      </c>
      <c r="F490" s="5" t="str">
        <f>VLOOKUP(PopAgeSexCountry[[#This Row],[VARIABLE]],MapSexAge[],2,FALSE)</f>
        <v>Female</v>
      </c>
      <c r="G490" s="5" t="str">
        <f>VLOOKUP(PopAgeSexCountry[[#This Row],[VARIABLE]],MapSexAge[],3,FALSE)</f>
        <v>95-99</v>
      </c>
      <c r="H490" s="5">
        <f ca="1">SUMIFS(INDIRECT(_xlfn.CONCAT("SSPMDER[",PopAgeSexCountry[[#This Row],[Sex]],"]")),SSPMDER[age],PopAgeSexCountry[[#This Row],[Age]])</f>
        <v>1800</v>
      </c>
      <c r="I490" s="5" t="s">
        <v>71</v>
      </c>
      <c r="J490" s="5">
        <v>9.4348905659197402E-2</v>
      </c>
      <c r="K490" s="5">
        <v>8.5913622603652706E-2</v>
      </c>
      <c r="L490" s="5">
        <v>0.16620140248415399</v>
      </c>
      <c r="M490" s="5">
        <v>0.19620208430253999</v>
      </c>
      <c r="N490" s="5">
        <v>0.23177179804863901</v>
      </c>
      <c r="O490" s="5">
        <v>0.38682601454443</v>
      </c>
      <c r="P490" s="5">
        <v>0.37759728901596301</v>
      </c>
      <c r="Q490" s="5">
        <v>0.44398403566036099</v>
      </c>
      <c r="R490" s="5">
        <v>0.60493341879779405</v>
      </c>
      <c r="S490" s="6">
        <f ca="1">PopAgeSexCountry[[#This Row],[2010]]*PopAgeSexCountry[[#This Row],[MDER]]</f>
        <v>169.82803018655531</v>
      </c>
      <c r="T490" s="6">
        <f ca="1">PopAgeSexCountry[[#This Row],[2015]]*PopAgeSexCountry[[#This Row],[MDER]]</f>
        <v>154.64452068657488</v>
      </c>
      <c r="U490" s="6">
        <f ca="1">PopAgeSexCountry[[#This Row],[2020]]*PopAgeSexCountry[[#This Row],[MDER]]</f>
        <v>299.16252447147718</v>
      </c>
      <c r="V490" s="6">
        <f ca="1">PopAgeSexCountry[[#This Row],[2025]]*PopAgeSexCountry[[#This Row],[MDER]]</f>
        <v>353.16375174457198</v>
      </c>
      <c r="W490" s="6">
        <f ca="1">PopAgeSexCountry[[#This Row],[2030]]*PopAgeSexCountry[[#This Row],[MDER]]</f>
        <v>417.1892364875502</v>
      </c>
      <c r="X490" s="6">
        <f ca="1">PopAgeSexCountry[[#This Row],[2035]]*PopAgeSexCountry[[#This Row],[MDER]]</f>
        <v>696.28682617997401</v>
      </c>
      <c r="Y490" s="6">
        <f ca="1">PopAgeSexCountry[[#This Row],[2040]]*PopAgeSexCountry[[#This Row],[MDER]]</f>
        <v>679.67512022873348</v>
      </c>
      <c r="Z490" s="6">
        <f ca="1">PopAgeSexCountry[[#This Row],[2045]]*PopAgeSexCountry[[#This Row],[MDER]]</f>
        <v>799.17126418864973</v>
      </c>
      <c r="AA490" s="6">
        <f ca="1">PopAgeSexCountry[[#This Row],[2050]]*PopAgeSexCountry[[#This Row],[MDER]]</f>
        <v>1088.8801538360292</v>
      </c>
    </row>
    <row r="491" spans="1:27" x14ac:dyDescent="0.2">
      <c r="A491" s="6" t="s">
        <v>67</v>
      </c>
      <c r="B491" s="6" t="s">
        <v>68</v>
      </c>
      <c r="C491" s="6" t="s">
        <v>123</v>
      </c>
      <c r="D491" s="6" t="str">
        <f>VLOOKUP(PopAgeSexCountry[[#This Row],[REGION]],MapRegion[],2,FALSE)</f>
        <v>DEU</v>
      </c>
      <c r="E491" s="6" t="s">
        <v>92</v>
      </c>
      <c r="F491" s="6" t="str">
        <f>VLOOKUP(PopAgeSexCountry[[#This Row],[VARIABLE]],MapSexAge[],2,FALSE)</f>
        <v>Male</v>
      </c>
      <c r="G491" s="6" t="str">
        <f>VLOOKUP(PopAgeSexCountry[[#This Row],[VARIABLE]],MapSexAge[],3,FALSE)</f>
        <v>0-4</v>
      </c>
      <c r="H491" s="6">
        <f ca="1">SUMIFS(INDIRECT(_xlfn.CONCAT("SSPMDER[",PopAgeSexCountry[[#This Row],[Sex]],"]")),SSPMDER[age],PopAgeSexCountry[[#This Row],[Age]])</f>
        <v>1040</v>
      </c>
      <c r="I491" s="6" t="s">
        <v>71</v>
      </c>
      <c r="J491" s="6">
        <v>1.7738989999999999</v>
      </c>
      <c r="K491" s="6">
        <v>1.7522283425129399</v>
      </c>
      <c r="L491" s="6">
        <v>1.74913955454828</v>
      </c>
      <c r="M491" s="6">
        <v>1.72757707284128</v>
      </c>
      <c r="N491" s="6">
        <v>1.6727407445200799</v>
      </c>
      <c r="O491" s="6">
        <v>1.60813500861074</v>
      </c>
      <c r="P491" s="6">
        <v>1.56244165017781</v>
      </c>
      <c r="Q491" s="6">
        <v>1.54697460666923</v>
      </c>
      <c r="R491" s="6">
        <v>1.5426695319104999</v>
      </c>
      <c r="S491" s="6">
        <f ca="1">PopAgeSexCountry[[#This Row],[2010]]*PopAgeSexCountry[[#This Row],[MDER]]</f>
        <v>1844.8549599999999</v>
      </c>
      <c r="T491" s="6">
        <f ca="1">PopAgeSexCountry[[#This Row],[2015]]*PopAgeSexCountry[[#This Row],[MDER]]</f>
        <v>1822.3174762134574</v>
      </c>
      <c r="U491" s="6">
        <f ca="1">PopAgeSexCountry[[#This Row],[2020]]*PopAgeSexCountry[[#This Row],[MDER]]</f>
        <v>1819.1051367302111</v>
      </c>
      <c r="V491" s="6">
        <f ca="1">PopAgeSexCountry[[#This Row],[2025]]*PopAgeSexCountry[[#This Row],[MDER]]</f>
        <v>1796.6801557549313</v>
      </c>
      <c r="W491" s="6">
        <f ca="1">PopAgeSexCountry[[#This Row],[2030]]*PopAgeSexCountry[[#This Row],[MDER]]</f>
        <v>1739.6503743008832</v>
      </c>
      <c r="X491" s="6">
        <f ca="1">PopAgeSexCountry[[#This Row],[2035]]*PopAgeSexCountry[[#This Row],[MDER]]</f>
        <v>1672.4604089551697</v>
      </c>
      <c r="Y491" s="6">
        <f ca="1">PopAgeSexCountry[[#This Row],[2040]]*PopAgeSexCountry[[#This Row],[MDER]]</f>
        <v>1624.9393161849225</v>
      </c>
      <c r="Z491" s="6">
        <f ca="1">PopAgeSexCountry[[#This Row],[2045]]*PopAgeSexCountry[[#This Row],[MDER]]</f>
        <v>1608.8535909359991</v>
      </c>
      <c r="AA491" s="6">
        <f ca="1">PopAgeSexCountry[[#This Row],[2050]]*PopAgeSexCountry[[#This Row],[MDER]]</f>
        <v>1604.37631318692</v>
      </c>
    </row>
    <row r="492" spans="1:27" x14ac:dyDescent="0.2">
      <c r="A492" s="5" t="s">
        <v>67</v>
      </c>
      <c r="B492" s="5" t="s">
        <v>68</v>
      </c>
      <c r="C492" s="5" t="s">
        <v>123</v>
      </c>
      <c r="D492" s="5" t="str">
        <f>VLOOKUP(PopAgeSexCountry[[#This Row],[REGION]],MapRegion[],2,FALSE)</f>
        <v>DEU</v>
      </c>
      <c r="E492" s="5" t="s">
        <v>93</v>
      </c>
      <c r="F492" s="5" t="str">
        <f>VLOOKUP(PopAgeSexCountry[[#This Row],[VARIABLE]],MapSexAge[],2,FALSE)</f>
        <v>Male</v>
      </c>
      <c r="G492" s="5" t="str">
        <f>VLOOKUP(PopAgeSexCountry[[#This Row],[VARIABLE]],MapSexAge[],3,FALSE)</f>
        <v>10-14</v>
      </c>
      <c r="H492" s="5">
        <f ca="1">SUMIFS(INDIRECT(_xlfn.CONCAT("SSPMDER[",PopAgeSexCountry[[#This Row],[Sex]],"]")),SSPMDER[age],PopAgeSexCountry[[#This Row],[Age]])</f>
        <v>2120</v>
      </c>
      <c r="I492" s="5" t="s">
        <v>71</v>
      </c>
      <c r="J492" s="5">
        <v>2.0613139999999999</v>
      </c>
      <c r="K492" s="5">
        <v>1.8626534101760399</v>
      </c>
      <c r="L492" s="5">
        <v>1.8213697500444099</v>
      </c>
      <c r="M492" s="5">
        <v>1.8007924270917499</v>
      </c>
      <c r="N492" s="5">
        <v>1.79666595733269</v>
      </c>
      <c r="O492" s="5">
        <v>1.7730670203204499</v>
      </c>
      <c r="P492" s="5">
        <v>1.7173797599868601</v>
      </c>
      <c r="Q492" s="5">
        <v>1.65380336006606</v>
      </c>
      <c r="R492" s="5">
        <v>1.6091489300244901</v>
      </c>
      <c r="S492" s="6">
        <f ca="1">PopAgeSexCountry[[#This Row],[2010]]*PopAgeSexCountry[[#This Row],[MDER]]</f>
        <v>4369.9856799999998</v>
      </c>
      <c r="T492" s="6">
        <f ca="1">PopAgeSexCountry[[#This Row],[2015]]*PopAgeSexCountry[[#This Row],[MDER]]</f>
        <v>3948.8252295732045</v>
      </c>
      <c r="U492" s="6">
        <f ca="1">PopAgeSexCountry[[#This Row],[2020]]*PopAgeSexCountry[[#This Row],[MDER]]</f>
        <v>3861.3038700941493</v>
      </c>
      <c r="V492" s="6">
        <f ca="1">PopAgeSexCountry[[#This Row],[2025]]*PopAgeSexCountry[[#This Row],[MDER]]</f>
        <v>3817.67994543451</v>
      </c>
      <c r="W492" s="6">
        <f ca="1">PopAgeSexCountry[[#This Row],[2030]]*PopAgeSexCountry[[#This Row],[MDER]]</f>
        <v>3808.9318295453027</v>
      </c>
      <c r="X492" s="6">
        <f ca="1">PopAgeSexCountry[[#This Row],[2035]]*PopAgeSexCountry[[#This Row],[MDER]]</f>
        <v>3758.9020830793538</v>
      </c>
      <c r="Y492" s="6">
        <f ca="1">PopAgeSexCountry[[#This Row],[2040]]*PopAgeSexCountry[[#This Row],[MDER]]</f>
        <v>3640.8450911721434</v>
      </c>
      <c r="Z492" s="6">
        <f ca="1">PopAgeSexCountry[[#This Row],[2045]]*PopAgeSexCountry[[#This Row],[MDER]]</f>
        <v>3506.0631233400472</v>
      </c>
      <c r="AA492" s="6">
        <f ca="1">PopAgeSexCountry[[#This Row],[2050]]*PopAgeSexCountry[[#This Row],[MDER]]</f>
        <v>3411.395731651919</v>
      </c>
    </row>
    <row r="493" spans="1:27" x14ac:dyDescent="0.2">
      <c r="A493" s="6" t="s">
        <v>67</v>
      </c>
      <c r="B493" s="6" t="s">
        <v>68</v>
      </c>
      <c r="C493" s="6" t="s">
        <v>123</v>
      </c>
      <c r="D493" s="6" t="str">
        <f>VLOOKUP(PopAgeSexCountry[[#This Row],[REGION]],MapRegion[],2,FALSE)</f>
        <v>DEU</v>
      </c>
      <c r="E493" s="6" t="s">
        <v>94</v>
      </c>
      <c r="F493" s="6" t="str">
        <f>VLOOKUP(PopAgeSexCountry[[#This Row],[VARIABLE]],MapSexAge[],2,FALSE)</f>
        <v>Male</v>
      </c>
      <c r="G493" s="6" t="str">
        <f>VLOOKUP(PopAgeSexCountry[[#This Row],[VARIABLE]],MapSexAge[],3,FALSE)</f>
        <v>100p</v>
      </c>
      <c r="H493" s="6">
        <f ca="1">SUMIFS(INDIRECT(_xlfn.CONCAT("SSPMDER[",PopAgeSexCountry[[#This Row],[Sex]],"]")),SSPMDER[age],PopAgeSexCountry[[#This Row],[Age]])</f>
        <v>2200</v>
      </c>
      <c r="I493" s="6" t="s">
        <v>71</v>
      </c>
      <c r="J493" s="6">
        <v>1.69099831068339E-3</v>
      </c>
      <c r="K493" s="6">
        <v>3.1187548980838599E-3</v>
      </c>
      <c r="L493" s="6">
        <v>3.9224833512440998E-3</v>
      </c>
      <c r="M493" s="6">
        <v>8.8897209219249099E-3</v>
      </c>
      <c r="N493" s="6">
        <v>1.6198493437463001E-2</v>
      </c>
      <c r="O493" s="6">
        <v>2.4316652088903299E-2</v>
      </c>
      <c r="P493" s="6">
        <v>4.53582564394268E-2</v>
      </c>
      <c r="Q493" s="6">
        <v>5.2831035548530199E-2</v>
      </c>
      <c r="R493" s="6">
        <v>6.9215129013600801E-2</v>
      </c>
      <c r="S493" s="6">
        <f ca="1">PopAgeSexCountry[[#This Row],[2010]]*PopAgeSexCountry[[#This Row],[MDER]]</f>
        <v>3.7201962835034581</v>
      </c>
      <c r="T493" s="6">
        <f ca="1">PopAgeSexCountry[[#This Row],[2015]]*PopAgeSexCountry[[#This Row],[MDER]]</f>
        <v>6.8612607757844915</v>
      </c>
      <c r="U493" s="6">
        <f ca="1">PopAgeSexCountry[[#This Row],[2020]]*PopAgeSexCountry[[#This Row],[MDER]]</f>
        <v>8.6294633727370194</v>
      </c>
      <c r="V493" s="6">
        <f ca="1">PopAgeSexCountry[[#This Row],[2025]]*PopAgeSexCountry[[#This Row],[MDER]]</f>
        <v>19.557386028234802</v>
      </c>
      <c r="W493" s="6">
        <f ca="1">PopAgeSexCountry[[#This Row],[2030]]*PopAgeSexCountry[[#This Row],[MDER]]</f>
        <v>35.636685562418606</v>
      </c>
      <c r="X493" s="6">
        <f ca="1">PopAgeSexCountry[[#This Row],[2035]]*PopAgeSexCountry[[#This Row],[MDER]]</f>
        <v>53.49663459558726</v>
      </c>
      <c r="Y493" s="6">
        <f ca="1">PopAgeSexCountry[[#This Row],[2040]]*PopAgeSexCountry[[#This Row],[MDER]]</f>
        <v>99.788164166738966</v>
      </c>
      <c r="Z493" s="6">
        <f ca="1">PopAgeSexCountry[[#This Row],[2045]]*PopAgeSexCountry[[#This Row],[MDER]]</f>
        <v>116.22827820676643</v>
      </c>
      <c r="AA493" s="6">
        <f ca="1">PopAgeSexCountry[[#This Row],[2050]]*PopAgeSexCountry[[#This Row],[MDER]]</f>
        <v>152.27328382992175</v>
      </c>
    </row>
    <row r="494" spans="1:27" x14ac:dyDescent="0.2">
      <c r="A494" s="5" t="s">
        <v>67</v>
      </c>
      <c r="B494" s="5" t="s">
        <v>68</v>
      </c>
      <c r="C494" s="5" t="s">
        <v>123</v>
      </c>
      <c r="D494" s="5" t="str">
        <f>VLOOKUP(PopAgeSexCountry[[#This Row],[REGION]],MapRegion[],2,FALSE)</f>
        <v>DEU</v>
      </c>
      <c r="E494" s="5" t="s">
        <v>95</v>
      </c>
      <c r="F494" s="5" t="str">
        <f>VLOOKUP(PopAgeSexCountry[[#This Row],[VARIABLE]],MapSexAge[],2,FALSE)</f>
        <v>Male</v>
      </c>
      <c r="G494" s="5" t="str">
        <f>VLOOKUP(PopAgeSexCountry[[#This Row],[VARIABLE]],MapSexAge[],3,FALSE)</f>
        <v>15-19</v>
      </c>
      <c r="H494" s="5">
        <f ca="1">SUMIFS(INDIRECT(_xlfn.CONCAT("SSPMDER[",PopAgeSexCountry[[#This Row],[Sex]],"]")),SSPMDER[age],PopAgeSexCountry[[#This Row],[Age]])</f>
        <v>2760</v>
      </c>
      <c r="I494" s="5" t="s">
        <v>71</v>
      </c>
      <c r="J494" s="5">
        <v>2.1326609978673301</v>
      </c>
      <c r="K494" s="5">
        <v>2.0673549332974801</v>
      </c>
      <c r="L494" s="5">
        <v>1.87139041355818</v>
      </c>
      <c r="M494" s="5">
        <v>1.8319926421753201</v>
      </c>
      <c r="N494" s="5">
        <v>1.811804052854</v>
      </c>
      <c r="O494" s="5">
        <v>1.80778572524614</v>
      </c>
      <c r="P494" s="5">
        <v>1.7840692009710799</v>
      </c>
      <c r="Q494" s="5">
        <v>1.7284614043256401</v>
      </c>
      <c r="R494" s="5">
        <v>1.66527112781477</v>
      </c>
      <c r="S494" s="6">
        <f ca="1">PopAgeSexCountry[[#This Row],[2010]]*PopAgeSexCountry[[#This Row],[MDER]]</f>
        <v>5886.1443541138315</v>
      </c>
      <c r="T494" s="6">
        <f ca="1">PopAgeSexCountry[[#This Row],[2015]]*PopAgeSexCountry[[#This Row],[MDER]]</f>
        <v>5705.8996159010449</v>
      </c>
      <c r="U494" s="6">
        <f ca="1">PopAgeSexCountry[[#This Row],[2020]]*PopAgeSexCountry[[#This Row],[MDER]]</f>
        <v>5165.0375414205773</v>
      </c>
      <c r="V494" s="6">
        <f ca="1">PopAgeSexCountry[[#This Row],[2025]]*PopAgeSexCountry[[#This Row],[MDER]]</f>
        <v>5056.2996924038835</v>
      </c>
      <c r="W494" s="6">
        <f ca="1">PopAgeSexCountry[[#This Row],[2030]]*PopAgeSexCountry[[#This Row],[MDER]]</f>
        <v>5000.5791858770399</v>
      </c>
      <c r="X494" s="6">
        <f ca="1">PopAgeSexCountry[[#This Row],[2035]]*PopAgeSexCountry[[#This Row],[MDER]]</f>
        <v>4989.4886016793462</v>
      </c>
      <c r="Y494" s="6">
        <f ca="1">PopAgeSexCountry[[#This Row],[2040]]*PopAgeSexCountry[[#This Row],[MDER]]</f>
        <v>4924.0309946801808</v>
      </c>
      <c r="Z494" s="6">
        <f ca="1">PopAgeSexCountry[[#This Row],[2045]]*PopAgeSexCountry[[#This Row],[MDER]]</f>
        <v>4770.5534759387665</v>
      </c>
      <c r="AA494" s="6">
        <f ca="1">PopAgeSexCountry[[#This Row],[2050]]*PopAgeSexCountry[[#This Row],[MDER]]</f>
        <v>4596.1483127687652</v>
      </c>
    </row>
    <row r="495" spans="1:27" x14ac:dyDescent="0.2">
      <c r="A495" s="6" t="s">
        <v>67</v>
      </c>
      <c r="B495" s="6" t="s">
        <v>68</v>
      </c>
      <c r="C495" s="6" t="s">
        <v>123</v>
      </c>
      <c r="D495" s="6" t="str">
        <f>VLOOKUP(PopAgeSexCountry[[#This Row],[REGION]],MapRegion[],2,FALSE)</f>
        <v>DEU</v>
      </c>
      <c r="E495" s="6" t="s">
        <v>96</v>
      </c>
      <c r="F495" s="6" t="str">
        <f>VLOOKUP(PopAgeSexCountry[[#This Row],[VARIABLE]],MapSexAge[],2,FALSE)</f>
        <v>Male</v>
      </c>
      <c r="G495" s="6" t="str">
        <f>VLOOKUP(PopAgeSexCountry[[#This Row],[VARIABLE]],MapSexAge[],3,FALSE)</f>
        <v>20-24</v>
      </c>
      <c r="H495" s="6">
        <f ca="1">SUMIFS(INDIRECT(_xlfn.CONCAT("SSPMDER[",PopAgeSexCountry[[#This Row],[Sex]],"]")),SSPMDER[age],PopAgeSexCountry[[#This Row],[Age]])</f>
        <v>2800</v>
      </c>
      <c r="I495" s="6" t="s">
        <v>71</v>
      </c>
      <c r="J495" s="6">
        <v>2.5553079974446899</v>
      </c>
      <c r="K495" s="6">
        <v>2.1408618360266298</v>
      </c>
      <c r="L495" s="6">
        <v>2.0762929067592402</v>
      </c>
      <c r="M495" s="6">
        <v>1.8825028501001799</v>
      </c>
      <c r="N495" s="6">
        <v>1.84471850719127</v>
      </c>
      <c r="O495" s="6">
        <v>1.8250404451358699</v>
      </c>
      <c r="P495" s="6">
        <v>1.82132317645409</v>
      </c>
      <c r="Q495" s="6">
        <v>1.79764900656496</v>
      </c>
      <c r="R495" s="6">
        <v>1.7421368712080501</v>
      </c>
      <c r="S495" s="6">
        <f ca="1">PopAgeSexCountry[[#This Row],[2010]]*PopAgeSexCountry[[#This Row],[MDER]]</f>
        <v>7154.8623928451316</v>
      </c>
      <c r="T495" s="6">
        <f ca="1">PopAgeSexCountry[[#This Row],[2015]]*PopAgeSexCountry[[#This Row],[MDER]]</f>
        <v>5994.4131408745634</v>
      </c>
      <c r="U495" s="6">
        <f ca="1">PopAgeSexCountry[[#This Row],[2020]]*PopAgeSexCountry[[#This Row],[MDER]]</f>
        <v>5813.6201389258722</v>
      </c>
      <c r="V495" s="6">
        <f ca="1">PopAgeSexCountry[[#This Row],[2025]]*PopAgeSexCountry[[#This Row],[MDER]]</f>
        <v>5271.0079802805039</v>
      </c>
      <c r="W495" s="6">
        <f ca="1">PopAgeSexCountry[[#This Row],[2030]]*PopAgeSexCountry[[#This Row],[MDER]]</f>
        <v>5165.2118201355561</v>
      </c>
      <c r="X495" s="6">
        <f ca="1">PopAgeSexCountry[[#This Row],[2035]]*PopAgeSexCountry[[#This Row],[MDER]]</f>
        <v>5110.1132463804361</v>
      </c>
      <c r="Y495" s="6">
        <f ca="1">PopAgeSexCountry[[#This Row],[2040]]*PopAgeSexCountry[[#This Row],[MDER]]</f>
        <v>5099.7048940714521</v>
      </c>
      <c r="Z495" s="6">
        <f ca="1">PopAgeSexCountry[[#This Row],[2045]]*PopAgeSexCountry[[#This Row],[MDER]]</f>
        <v>5033.4172183818882</v>
      </c>
      <c r="AA495" s="6">
        <f ca="1">PopAgeSexCountry[[#This Row],[2050]]*PopAgeSexCountry[[#This Row],[MDER]]</f>
        <v>4877.98323938254</v>
      </c>
    </row>
    <row r="496" spans="1:27" x14ac:dyDescent="0.2">
      <c r="A496" s="5" t="s">
        <v>67</v>
      </c>
      <c r="B496" s="5" t="s">
        <v>68</v>
      </c>
      <c r="C496" s="5" t="s">
        <v>123</v>
      </c>
      <c r="D496" s="5" t="str">
        <f>VLOOKUP(PopAgeSexCountry[[#This Row],[REGION]],MapRegion[],2,FALSE)</f>
        <v>DEU</v>
      </c>
      <c r="E496" s="5" t="s">
        <v>97</v>
      </c>
      <c r="F496" s="5" t="str">
        <f>VLOOKUP(PopAgeSexCountry[[#This Row],[VARIABLE]],MapSexAge[],2,FALSE)</f>
        <v>Male</v>
      </c>
      <c r="G496" s="5" t="str">
        <f>VLOOKUP(PopAgeSexCountry[[#This Row],[VARIABLE]],MapSexAge[],3,FALSE)</f>
        <v>25-29</v>
      </c>
      <c r="H496" s="5">
        <f ca="1">SUMIFS(INDIRECT(_xlfn.CONCAT("SSPMDER[",PopAgeSexCountry[[#This Row],[Sex]],"]")),SSPMDER[age],PopAgeSexCountry[[#This Row],[Age]])</f>
        <v>2640</v>
      </c>
      <c r="I496" s="5" t="s">
        <v>71</v>
      </c>
      <c r="J496" s="5">
        <v>2.4837509999999998</v>
      </c>
      <c r="K496" s="5">
        <v>2.6300530974864702</v>
      </c>
      <c r="L496" s="5">
        <v>2.2183545277790602</v>
      </c>
      <c r="M496" s="5">
        <v>2.1537184116891699</v>
      </c>
      <c r="N496" s="5">
        <v>1.9633399106887099</v>
      </c>
      <c r="O496" s="5">
        <v>1.9298130105042</v>
      </c>
      <c r="P496" s="5">
        <v>1.9108133179964</v>
      </c>
      <c r="Q496" s="5">
        <v>1.9072441357651999</v>
      </c>
      <c r="R496" s="5">
        <v>1.88245552378363</v>
      </c>
      <c r="S496" s="6">
        <f ca="1">PopAgeSexCountry[[#This Row],[2010]]*PopAgeSexCountry[[#This Row],[MDER]]</f>
        <v>6557.1026399999992</v>
      </c>
      <c r="T496" s="6">
        <f ca="1">PopAgeSexCountry[[#This Row],[2015]]*PopAgeSexCountry[[#This Row],[MDER]]</f>
        <v>6943.3401773642818</v>
      </c>
      <c r="U496" s="6">
        <f ca="1">PopAgeSexCountry[[#This Row],[2020]]*PopAgeSexCountry[[#This Row],[MDER]]</f>
        <v>5856.4559533367192</v>
      </c>
      <c r="V496" s="6">
        <f ca="1">PopAgeSexCountry[[#This Row],[2025]]*PopAgeSexCountry[[#This Row],[MDER]]</f>
        <v>5685.8166068594082</v>
      </c>
      <c r="W496" s="6">
        <f ca="1">PopAgeSexCountry[[#This Row],[2030]]*PopAgeSexCountry[[#This Row],[MDER]]</f>
        <v>5183.2173642181942</v>
      </c>
      <c r="X496" s="6">
        <f ca="1">PopAgeSexCountry[[#This Row],[2035]]*PopAgeSexCountry[[#This Row],[MDER]]</f>
        <v>5094.7063477310876</v>
      </c>
      <c r="Y496" s="6">
        <f ca="1">PopAgeSexCountry[[#This Row],[2040]]*PopAgeSexCountry[[#This Row],[MDER]]</f>
        <v>5044.5471595104955</v>
      </c>
      <c r="Z496" s="6">
        <f ca="1">PopAgeSexCountry[[#This Row],[2045]]*PopAgeSexCountry[[#This Row],[MDER]]</f>
        <v>5035.124518420128</v>
      </c>
      <c r="AA496" s="6">
        <f ca="1">PopAgeSexCountry[[#This Row],[2050]]*PopAgeSexCountry[[#This Row],[MDER]]</f>
        <v>4969.6825827887833</v>
      </c>
    </row>
    <row r="497" spans="1:27" x14ac:dyDescent="0.2">
      <c r="A497" s="6" t="s">
        <v>67</v>
      </c>
      <c r="B497" s="6" t="s">
        <v>68</v>
      </c>
      <c r="C497" s="6" t="s">
        <v>123</v>
      </c>
      <c r="D497" s="6" t="str">
        <f>VLOOKUP(PopAgeSexCountry[[#This Row],[REGION]],MapRegion[],2,FALSE)</f>
        <v>DEU</v>
      </c>
      <c r="E497" s="6" t="s">
        <v>98</v>
      </c>
      <c r="F497" s="6" t="str">
        <f>VLOOKUP(PopAgeSexCountry[[#This Row],[VARIABLE]],MapSexAge[],2,FALSE)</f>
        <v>Male</v>
      </c>
      <c r="G497" s="6" t="str">
        <f>VLOOKUP(PopAgeSexCountry[[#This Row],[VARIABLE]],MapSexAge[],3,FALSE)</f>
        <v>30-34</v>
      </c>
      <c r="H497" s="6">
        <f ca="1">SUMIFS(INDIRECT(_xlfn.CONCAT("SSPMDER[",PopAgeSexCountry[[#This Row],[Sex]],"]")),SSPMDER[age],PopAgeSexCountry[[#This Row],[Age]])</f>
        <v>2600</v>
      </c>
      <c r="I497" s="6" t="s">
        <v>71</v>
      </c>
      <c r="J497" s="6">
        <v>2.479444</v>
      </c>
      <c r="K497" s="6">
        <v>2.5503593731546101</v>
      </c>
      <c r="L497" s="6">
        <v>2.6995943643625302</v>
      </c>
      <c r="M497" s="6">
        <v>2.3136100397127399</v>
      </c>
      <c r="N497" s="6">
        <v>2.2486023321782298</v>
      </c>
      <c r="O497" s="6">
        <v>2.0727726107149098</v>
      </c>
      <c r="P497" s="6">
        <v>2.0498090247932801</v>
      </c>
      <c r="Q497" s="6">
        <v>2.03235794242334</v>
      </c>
      <c r="R497" s="6">
        <v>2.0294478431246401</v>
      </c>
      <c r="S497" s="6">
        <f ca="1">PopAgeSexCountry[[#This Row],[2010]]*PopAgeSexCountry[[#This Row],[MDER]]</f>
        <v>6446.5544</v>
      </c>
      <c r="T497" s="6">
        <f ca="1">PopAgeSexCountry[[#This Row],[2015]]*PopAgeSexCountry[[#This Row],[MDER]]</f>
        <v>6630.934370201986</v>
      </c>
      <c r="U497" s="6">
        <f ca="1">PopAgeSexCountry[[#This Row],[2020]]*PopAgeSexCountry[[#This Row],[MDER]]</f>
        <v>7018.9453473425783</v>
      </c>
      <c r="V497" s="6">
        <f ca="1">PopAgeSexCountry[[#This Row],[2025]]*PopAgeSexCountry[[#This Row],[MDER]]</f>
        <v>6015.386103253124</v>
      </c>
      <c r="W497" s="6">
        <f ca="1">PopAgeSexCountry[[#This Row],[2030]]*PopAgeSexCountry[[#This Row],[MDER]]</f>
        <v>5846.3660636633977</v>
      </c>
      <c r="X497" s="6">
        <f ca="1">PopAgeSexCountry[[#This Row],[2035]]*PopAgeSexCountry[[#This Row],[MDER]]</f>
        <v>5389.2087878587654</v>
      </c>
      <c r="Y497" s="6">
        <f ca="1">PopAgeSexCountry[[#This Row],[2040]]*PopAgeSexCountry[[#This Row],[MDER]]</f>
        <v>5329.5034644625284</v>
      </c>
      <c r="Z497" s="6">
        <f ca="1">PopAgeSexCountry[[#This Row],[2045]]*PopAgeSexCountry[[#This Row],[MDER]]</f>
        <v>5284.1306503006836</v>
      </c>
      <c r="AA497" s="6">
        <f ca="1">PopAgeSexCountry[[#This Row],[2050]]*PopAgeSexCountry[[#This Row],[MDER]]</f>
        <v>5276.5643921240644</v>
      </c>
    </row>
    <row r="498" spans="1:27" x14ac:dyDescent="0.2">
      <c r="A498" s="5" t="s">
        <v>67</v>
      </c>
      <c r="B498" s="5" t="s">
        <v>68</v>
      </c>
      <c r="C498" s="5" t="s">
        <v>123</v>
      </c>
      <c r="D498" s="5" t="str">
        <f>VLOOKUP(PopAgeSexCountry[[#This Row],[REGION]],MapRegion[],2,FALSE)</f>
        <v>DEU</v>
      </c>
      <c r="E498" s="5" t="s">
        <v>99</v>
      </c>
      <c r="F498" s="5" t="str">
        <f>VLOOKUP(PopAgeSexCountry[[#This Row],[VARIABLE]],MapSexAge[],2,FALSE)</f>
        <v>Male</v>
      </c>
      <c r="G498" s="5" t="str">
        <f>VLOOKUP(PopAgeSexCountry[[#This Row],[VARIABLE]],MapSexAge[],3,FALSE)</f>
        <v>35-39</v>
      </c>
      <c r="H498" s="5">
        <f ca="1">SUMIFS(INDIRECT(_xlfn.CONCAT("SSPMDER[",PopAgeSexCountry[[#This Row],[Sex]],"]")),SSPMDER[age],PopAgeSexCountry[[#This Row],[Age]])</f>
        <v>2600</v>
      </c>
      <c r="I498" s="5" t="s">
        <v>71</v>
      </c>
      <c r="J498" s="5">
        <v>2.5632960025632898</v>
      </c>
      <c r="K498" s="5">
        <v>2.5144584220122401</v>
      </c>
      <c r="L498" s="5">
        <v>2.60066903894506</v>
      </c>
      <c r="M498" s="5">
        <v>2.7527498787932299</v>
      </c>
      <c r="N498" s="5">
        <v>2.3883676185043998</v>
      </c>
      <c r="O498" s="5">
        <v>2.32356373135848</v>
      </c>
      <c r="P498" s="5">
        <v>2.1601975293700999</v>
      </c>
      <c r="Q498" s="5">
        <v>2.14596418359393</v>
      </c>
      <c r="R498" s="5">
        <v>2.1298981302491602</v>
      </c>
      <c r="S498" s="6">
        <f ca="1">PopAgeSexCountry[[#This Row],[2010]]*PopAgeSexCountry[[#This Row],[MDER]]</f>
        <v>6664.5696066645532</v>
      </c>
      <c r="T498" s="6">
        <f ca="1">PopAgeSexCountry[[#This Row],[2015]]*PopAgeSexCountry[[#This Row],[MDER]]</f>
        <v>6537.5918972318241</v>
      </c>
      <c r="U498" s="6">
        <f ca="1">PopAgeSexCountry[[#This Row],[2020]]*PopAgeSexCountry[[#This Row],[MDER]]</f>
        <v>6761.739501257156</v>
      </c>
      <c r="V498" s="6">
        <f ca="1">PopAgeSexCountry[[#This Row],[2025]]*PopAgeSexCountry[[#This Row],[MDER]]</f>
        <v>7157.1496848623974</v>
      </c>
      <c r="W498" s="6">
        <f ca="1">PopAgeSexCountry[[#This Row],[2030]]*PopAgeSexCountry[[#This Row],[MDER]]</f>
        <v>6209.7558081114394</v>
      </c>
      <c r="X498" s="6">
        <f ca="1">PopAgeSexCountry[[#This Row],[2035]]*PopAgeSexCountry[[#This Row],[MDER]]</f>
        <v>6041.2657015320483</v>
      </c>
      <c r="Y498" s="6">
        <f ca="1">PopAgeSexCountry[[#This Row],[2040]]*PopAgeSexCountry[[#This Row],[MDER]]</f>
        <v>5616.5135763622593</v>
      </c>
      <c r="Z498" s="6">
        <f ca="1">PopAgeSexCountry[[#This Row],[2045]]*PopAgeSexCountry[[#This Row],[MDER]]</f>
        <v>5579.5068773442181</v>
      </c>
      <c r="AA498" s="6">
        <f ca="1">PopAgeSexCountry[[#This Row],[2050]]*PopAgeSexCountry[[#This Row],[MDER]]</f>
        <v>5537.7351386478167</v>
      </c>
    </row>
    <row r="499" spans="1:27" x14ac:dyDescent="0.2">
      <c r="A499" s="6" t="s">
        <v>67</v>
      </c>
      <c r="B499" s="6" t="s">
        <v>68</v>
      </c>
      <c r="C499" s="6" t="s">
        <v>123</v>
      </c>
      <c r="D499" s="6" t="str">
        <f>VLOOKUP(PopAgeSexCountry[[#This Row],[REGION]],MapRegion[],2,FALSE)</f>
        <v>DEU</v>
      </c>
      <c r="E499" s="6" t="s">
        <v>100</v>
      </c>
      <c r="F499" s="6" t="str">
        <f>VLOOKUP(PopAgeSexCountry[[#This Row],[VARIABLE]],MapSexAge[],2,FALSE)</f>
        <v>Male</v>
      </c>
      <c r="G499" s="6" t="str">
        <f>VLOOKUP(PopAgeSexCountry[[#This Row],[VARIABLE]],MapSexAge[],3,FALSE)</f>
        <v>40-44</v>
      </c>
      <c r="H499" s="6">
        <f ca="1">SUMIFS(INDIRECT(_xlfn.CONCAT("SSPMDER[",PopAgeSexCountry[[#This Row],[Sex]],"]")),SSPMDER[age],PopAgeSexCountry[[#This Row],[Age]])</f>
        <v>2600</v>
      </c>
      <c r="I499" s="6" t="s">
        <v>71</v>
      </c>
      <c r="J499" s="6">
        <v>3.5329229999999998</v>
      </c>
      <c r="K499" s="6">
        <v>2.5967860183603402</v>
      </c>
      <c r="L499" s="6">
        <v>2.5579281648389798</v>
      </c>
      <c r="M499" s="6">
        <v>2.65430834700188</v>
      </c>
      <c r="N499" s="6">
        <v>2.81101095679429</v>
      </c>
      <c r="O499" s="6">
        <v>2.4578311526570902</v>
      </c>
      <c r="P499" s="6">
        <v>2.3935127680066302</v>
      </c>
      <c r="Q499" s="6">
        <v>2.23694501691888</v>
      </c>
      <c r="R499" s="6">
        <v>2.2283858304104598</v>
      </c>
      <c r="S499" s="6">
        <f ca="1">PopAgeSexCountry[[#This Row],[2010]]*PopAgeSexCountry[[#This Row],[MDER]]</f>
        <v>9185.5998</v>
      </c>
      <c r="T499" s="6">
        <f ca="1">PopAgeSexCountry[[#This Row],[2015]]*PopAgeSexCountry[[#This Row],[MDER]]</f>
        <v>6751.6436477368843</v>
      </c>
      <c r="U499" s="6">
        <f ca="1">PopAgeSexCountry[[#This Row],[2020]]*PopAgeSexCountry[[#This Row],[MDER]]</f>
        <v>6650.6132285813474</v>
      </c>
      <c r="V499" s="6">
        <f ca="1">PopAgeSexCountry[[#This Row],[2025]]*PopAgeSexCountry[[#This Row],[MDER]]</f>
        <v>6901.2017022048876</v>
      </c>
      <c r="W499" s="6">
        <f ca="1">PopAgeSexCountry[[#This Row],[2030]]*PopAgeSexCountry[[#This Row],[MDER]]</f>
        <v>7308.6284876651544</v>
      </c>
      <c r="X499" s="6">
        <f ca="1">PopAgeSexCountry[[#This Row],[2035]]*PopAgeSexCountry[[#This Row],[MDER]]</f>
        <v>6390.3609969084346</v>
      </c>
      <c r="Y499" s="6">
        <f ca="1">PopAgeSexCountry[[#This Row],[2040]]*PopAgeSexCountry[[#This Row],[MDER]]</f>
        <v>6223.1331968172381</v>
      </c>
      <c r="Z499" s="6">
        <f ca="1">PopAgeSexCountry[[#This Row],[2045]]*PopAgeSexCountry[[#This Row],[MDER]]</f>
        <v>5816.057043989088</v>
      </c>
      <c r="AA499" s="6">
        <f ca="1">PopAgeSexCountry[[#This Row],[2050]]*PopAgeSexCountry[[#This Row],[MDER]]</f>
        <v>5793.8031590671953</v>
      </c>
    </row>
    <row r="500" spans="1:27" x14ac:dyDescent="0.2">
      <c r="A500" s="5" t="s">
        <v>67</v>
      </c>
      <c r="B500" s="5" t="s">
        <v>68</v>
      </c>
      <c r="C500" s="5" t="s">
        <v>123</v>
      </c>
      <c r="D500" s="5" t="str">
        <f>VLOOKUP(PopAgeSexCountry[[#This Row],[REGION]],MapRegion[],2,FALSE)</f>
        <v>DEU</v>
      </c>
      <c r="E500" s="5" t="s">
        <v>101</v>
      </c>
      <c r="F500" s="5" t="str">
        <f>VLOOKUP(PopAgeSexCountry[[#This Row],[VARIABLE]],MapSexAge[],2,FALSE)</f>
        <v>Male</v>
      </c>
      <c r="G500" s="5" t="str">
        <f>VLOOKUP(PopAgeSexCountry[[#This Row],[VARIABLE]],MapSexAge[],3,FALSE)</f>
        <v>45-49</v>
      </c>
      <c r="H500" s="5">
        <f ca="1">SUMIFS(INDIRECT(_xlfn.CONCAT("SSPMDER[",PopAgeSexCountry[[#This Row],[Sex]],"]")),SSPMDER[age],PopAgeSexCountry[[#This Row],[Age]])</f>
        <v>2440</v>
      </c>
      <c r="I500" s="5" t="s">
        <v>71</v>
      </c>
      <c r="J500" s="5">
        <v>3.6674000000000002</v>
      </c>
      <c r="K500" s="5">
        <v>3.51412091595774</v>
      </c>
      <c r="L500" s="5">
        <v>2.6085252841051001</v>
      </c>
      <c r="M500" s="5">
        <v>2.5764775478799602</v>
      </c>
      <c r="N500" s="5">
        <v>2.6803734832428101</v>
      </c>
      <c r="O500" s="5">
        <v>2.8409449172618602</v>
      </c>
      <c r="P500" s="5">
        <v>2.4965544005674301</v>
      </c>
      <c r="Q500" s="5">
        <v>2.4338701407835601</v>
      </c>
      <c r="R500" s="5">
        <v>2.2823525582510502</v>
      </c>
      <c r="S500" s="6">
        <f ca="1">PopAgeSexCountry[[#This Row],[2010]]*PopAgeSexCountry[[#This Row],[MDER]]</f>
        <v>8948.4560000000001</v>
      </c>
      <c r="T500" s="6">
        <f ca="1">PopAgeSexCountry[[#This Row],[2015]]*PopAgeSexCountry[[#This Row],[MDER]]</f>
        <v>8574.4550349368856</v>
      </c>
      <c r="U500" s="6">
        <f ca="1">PopAgeSexCountry[[#This Row],[2020]]*PopAgeSexCountry[[#This Row],[MDER]]</f>
        <v>6364.8016932164446</v>
      </c>
      <c r="V500" s="6">
        <f ca="1">PopAgeSexCountry[[#This Row],[2025]]*PopAgeSexCountry[[#This Row],[MDER]]</f>
        <v>6286.6052168271026</v>
      </c>
      <c r="W500" s="6">
        <f ca="1">PopAgeSexCountry[[#This Row],[2030]]*PopAgeSexCountry[[#This Row],[MDER]]</f>
        <v>6540.1112991124564</v>
      </c>
      <c r="X500" s="6">
        <f ca="1">PopAgeSexCountry[[#This Row],[2035]]*PopAgeSexCountry[[#This Row],[MDER]]</f>
        <v>6931.9055981189385</v>
      </c>
      <c r="Y500" s="6">
        <f ca="1">PopAgeSexCountry[[#This Row],[2040]]*PopAgeSexCountry[[#This Row],[MDER]]</f>
        <v>6091.5927373845298</v>
      </c>
      <c r="Z500" s="6">
        <f ca="1">PopAgeSexCountry[[#This Row],[2045]]*PopAgeSexCountry[[#This Row],[MDER]]</f>
        <v>5938.6431435118866</v>
      </c>
      <c r="AA500" s="6">
        <f ca="1">PopAgeSexCountry[[#This Row],[2050]]*PopAgeSexCountry[[#This Row],[MDER]]</f>
        <v>5568.9402421325622</v>
      </c>
    </row>
    <row r="501" spans="1:27" x14ac:dyDescent="0.2">
      <c r="A501" s="6" t="s">
        <v>67</v>
      </c>
      <c r="B501" s="6" t="s">
        <v>68</v>
      </c>
      <c r="C501" s="6" t="s">
        <v>123</v>
      </c>
      <c r="D501" s="6" t="str">
        <f>VLOOKUP(PopAgeSexCountry[[#This Row],[REGION]],MapRegion[],2,FALSE)</f>
        <v>DEU</v>
      </c>
      <c r="E501" s="6" t="s">
        <v>102</v>
      </c>
      <c r="F501" s="6" t="str">
        <f>VLOOKUP(PopAgeSexCountry[[#This Row],[VARIABLE]],MapSexAge[],2,FALSE)</f>
        <v>Male</v>
      </c>
      <c r="G501" s="6" t="str">
        <f>VLOOKUP(PopAgeSexCountry[[#This Row],[VARIABLE]],MapSexAge[],3,FALSE)</f>
        <v>5-9</v>
      </c>
      <c r="H501" s="6">
        <f ca="1">SUMIFS(INDIRECT(_xlfn.CONCAT("SSPMDER[",PopAgeSexCountry[[#This Row],[Sex]],"]")),SSPMDER[age],PopAgeSexCountry[[#This Row],[Age]])</f>
        <v>1600</v>
      </c>
      <c r="I501" s="6" t="s">
        <v>71</v>
      </c>
      <c r="J501" s="6">
        <v>1.845594</v>
      </c>
      <c r="K501" s="6">
        <v>1.80095709669133</v>
      </c>
      <c r="L501" s="6">
        <v>1.78002957160987</v>
      </c>
      <c r="M501" s="6">
        <v>1.77609009310928</v>
      </c>
      <c r="N501" s="6">
        <v>1.7530944802606401</v>
      </c>
      <c r="O501" s="6">
        <v>1.69762218420987</v>
      </c>
      <c r="P501" s="6">
        <v>1.63359242890735</v>
      </c>
      <c r="Q501" s="6">
        <v>1.58851706246802</v>
      </c>
      <c r="R501" s="6">
        <v>1.5723693514153001</v>
      </c>
      <c r="S501" s="6">
        <f ca="1">PopAgeSexCountry[[#This Row],[2010]]*PopAgeSexCountry[[#This Row],[MDER]]</f>
        <v>2952.9503999999997</v>
      </c>
      <c r="T501" s="6">
        <f ca="1">PopAgeSexCountry[[#This Row],[2015]]*PopAgeSexCountry[[#This Row],[MDER]]</f>
        <v>2881.5313547061278</v>
      </c>
      <c r="U501" s="6">
        <f ca="1">PopAgeSexCountry[[#This Row],[2020]]*PopAgeSexCountry[[#This Row],[MDER]]</f>
        <v>2848.0473145757919</v>
      </c>
      <c r="V501" s="6">
        <f ca="1">PopAgeSexCountry[[#This Row],[2025]]*PopAgeSexCountry[[#This Row],[MDER]]</f>
        <v>2841.744148974848</v>
      </c>
      <c r="W501" s="6">
        <f ca="1">PopAgeSexCountry[[#This Row],[2030]]*PopAgeSexCountry[[#This Row],[MDER]]</f>
        <v>2804.9511684170243</v>
      </c>
      <c r="X501" s="6">
        <f ca="1">PopAgeSexCountry[[#This Row],[2035]]*PopAgeSexCountry[[#This Row],[MDER]]</f>
        <v>2716.1954947357922</v>
      </c>
      <c r="Y501" s="6">
        <f ca="1">PopAgeSexCountry[[#This Row],[2040]]*PopAgeSexCountry[[#This Row],[MDER]]</f>
        <v>2613.7478862517601</v>
      </c>
      <c r="Z501" s="6">
        <f ca="1">PopAgeSexCountry[[#This Row],[2045]]*PopAgeSexCountry[[#This Row],[MDER]]</f>
        <v>2541.6272999488319</v>
      </c>
      <c r="AA501" s="6">
        <f ca="1">PopAgeSexCountry[[#This Row],[2050]]*PopAgeSexCountry[[#This Row],[MDER]]</f>
        <v>2515.7909622644802</v>
      </c>
    </row>
    <row r="502" spans="1:27" x14ac:dyDescent="0.2">
      <c r="A502" s="5" t="s">
        <v>67</v>
      </c>
      <c r="B502" s="5" t="s">
        <v>68</v>
      </c>
      <c r="C502" s="5" t="s">
        <v>123</v>
      </c>
      <c r="D502" s="5" t="str">
        <f>VLOOKUP(PopAgeSexCountry[[#This Row],[REGION]],MapRegion[],2,FALSE)</f>
        <v>DEU</v>
      </c>
      <c r="E502" s="5" t="s">
        <v>103</v>
      </c>
      <c r="F502" s="5" t="str">
        <f>VLOOKUP(PopAgeSexCountry[[#This Row],[VARIABLE]],MapSexAge[],2,FALSE)</f>
        <v>Male</v>
      </c>
      <c r="G502" s="5" t="str">
        <f>VLOOKUP(PopAgeSexCountry[[#This Row],[VARIABLE]],MapSexAge[],3,FALSE)</f>
        <v>50-54</v>
      </c>
      <c r="H502" s="5">
        <f ca="1">SUMIFS(INDIRECT(_xlfn.CONCAT("SSPMDER[",PopAgeSexCountry[[#This Row],[Sex]],"]")),SSPMDER[age],PopAgeSexCountry[[#This Row],[Age]])</f>
        <v>2400</v>
      </c>
      <c r="I502" s="5" t="s">
        <v>71</v>
      </c>
      <c r="J502" s="5">
        <v>3.1221559999999999</v>
      </c>
      <c r="K502" s="5">
        <v>3.6101148687184601</v>
      </c>
      <c r="L502" s="5">
        <v>3.4729830194412701</v>
      </c>
      <c r="M502" s="5">
        <v>2.5970304562458599</v>
      </c>
      <c r="N502" s="5">
        <v>2.5721812728865499</v>
      </c>
      <c r="O502" s="5">
        <v>2.6822238357313601</v>
      </c>
      <c r="P502" s="5">
        <v>2.8464437442616899</v>
      </c>
      <c r="Q502" s="5">
        <v>2.5109519736437198</v>
      </c>
      <c r="R502" s="5">
        <v>2.4510406048590099</v>
      </c>
      <c r="S502" s="6">
        <f ca="1">PopAgeSexCountry[[#This Row],[2010]]*PopAgeSexCountry[[#This Row],[MDER]]</f>
        <v>7493.1743999999999</v>
      </c>
      <c r="T502" s="6">
        <f ca="1">PopAgeSexCountry[[#This Row],[2015]]*PopAgeSexCountry[[#This Row],[MDER]]</f>
        <v>8664.2756849243051</v>
      </c>
      <c r="U502" s="6">
        <f ca="1">PopAgeSexCountry[[#This Row],[2020]]*PopAgeSexCountry[[#This Row],[MDER]]</f>
        <v>8335.1592466590482</v>
      </c>
      <c r="V502" s="6">
        <f ca="1">PopAgeSexCountry[[#This Row],[2025]]*PopAgeSexCountry[[#This Row],[MDER]]</f>
        <v>6232.8730949900637</v>
      </c>
      <c r="W502" s="6">
        <f ca="1">PopAgeSexCountry[[#This Row],[2030]]*PopAgeSexCountry[[#This Row],[MDER]]</f>
        <v>6173.2350549277198</v>
      </c>
      <c r="X502" s="6">
        <f ca="1">PopAgeSexCountry[[#This Row],[2035]]*PopAgeSexCountry[[#This Row],[MDER]]</f>
        <v>6437.3372057552642</v>
      </c>
      <c r="Y502" s="6">
        <f ca="1">PopAgeSexCountry[[#This Row],[2040]]*PopAgeSexCountry[[#This Row],[MDER]]</f>
        <v>6831.4649862280557</v>
      </c>
      <c r="Z502" s="6">
        <f ca="1">PopAgeSexCountry[[#This Row],[2045]]*PopAgeSexCountry[[#This Row],[MDER]]</f>
        <v>6026.2847367449276</v>
      </c>
      <c r="AA502" s="6">
        <f ca="1">PopAgeSexCountry[[#This Row],[2050]]*PopAgeSexCountry[[#This Row],[MDER]]</f>
        <v>5882.4974516616239</v>
      </c>
    </row>
    <row r="503" spans="1:27" x14ac:dyDescent="0.2">
      <c r="A503" s="6" t="s">
        <v>67</v>
      </c>
      <c r="B503" s="6" t="s">
        <v>68</v>
      </c>
      <c r="C503" s="6" t="s">
        <v>123</v>
      </c>
      <c r="D503" s="6" t="str">
        <f>VLOOKUP(PopAgeSexCountry[[#This Row],[REGION]],MapRegion[],2,FALSE)</f>
        <v>DEU</v>
      </c>
      <c r="E503" s="6" t="s">
        <v>104</v>
      </c>
      <c r="F503" s="6" t="str">
        <f>VLOOKUP(PopAgeSexCountry[[#This Row],[VARIABLE]],MapSexAge[],2,FALSE)</f>
        <v>Male</v>
      </c>
      <c r="G503" s="6" t="str">
        <f>VLOOKUP(PopAgeSexCountry[[#This Row],[VARIABLE]],MapSexAge[],3,FALSE)</f>
        <v>55-59</v>
      </c>
      <c r="H503" s="6">
        <f ca="1">SUMIFS(INDIRECT(_xlfn.CONCAT("SSPMDER[",PopAgeSexCountry[[#This Row],[Sex]],"]")),SSPMDER[age],PopAgeSexCountry[[#This Row],[Age]])</f>
        <v>2400</v>
      </c>
      <c r="I503" s="6" t="s">
        <v>71</v>
      </c>
      <c r="J503" s="6">
        <v>2.6906479999999999</v>
      </c>
      <c r="K503" s="6">
        <v>3.0417525767747402</v>
      </c>
      <c r="L503" s="6">
        <v>3.5309380537116399</v>
      </c>
      <c r="M503" s="6">
        <v>3.4113929840141402</v>
      </c>
      <c r="N503" s="6">
        <v>2.56716051372115</v>
      </c>
      <c r="O503" s="6">
        <v>2.5498587048490098</v>
      </c>
      <c r="P503" s="6">
        <v>2.6660819423238</v>
      </c>
      <c r="Q503" s="6">
        <v>2.8341473916607498</v>
      </c>
      <c r="R503" s="6">
        <v>2.50850173737836</v>
      </c>
      <c r="S503" s="6">
        <f ca="1">PopAgeSexCountry[[#This Row],[2010]]*PopAgeSexCountry[[#This Row],[MDER]]</f>
        <v>6457.5551999999998</v>
      </c>
      <c r="T503" s="6">
        <f ca="1">PopAgeSexCountry[[#This Row],[2015]]*PopAgeSexCountry[[#This Row],[MDER]]</f>
        <v>7300.2061842593766</v>
      </c>
      <c r="U503" s="6">
        <f ca="1">PopAgeSexCountry[[#This Row],[2020]]*PopAgeSexCountry[[#This Row],[MDER]]</f>
        <v>8474.2513289079361</v>
      </c>
      <c r="V503" s="6">
        <f ca="1">PopAgeSexCountry[[#This Row],[2025]]*PopAgeSexCountry[[#This Row],[MDER]]</f>
        <v>8187.3431616339367</v>
      </c>
      <c r="W503" s="6">
        <f ca="1">PopAgeSexCountry[[#This Row],[2030]]*PopAgeSexCountry[[#This Row],[MDER]]</f>
        <v>6161.1852329307603</v>
      </c>
      <c r="X503" s="6">
        <f ca="1">PopAgeSexCountry[[#This Row],[2035]]*PopAgeSexCountry[[#This Row],[MDER]]</f>
        <v>6119.6608916376235</v>
      </c>
      <c r="Y503" s="6">
        <f ca="1">PopAgeSexCountry[[#This Row],[2040]]*PopAgeSexCountry[[#This Row],[MDER]]</f>
        <v>6398.5966615771204</v>
      </c>
      <c r="Z503" s="6">
        <f ca="1">PopAgeSexCountry[[#This Row],[2045]]*PopAgeSexCountry[[#This Row],[MDER]]</f>
        <v>6801.9537399858</v>
      </c>
      <c r="AA503" s="6">
        <f ca="1">PopAgeSexCountry[[#This Row],[2050]]*PopAgeSexCountry[[#This Row],[MDER]]</f>
        <v>6020.4041697080638</v>
      </c>
    </row>
    <row r="504" spans="1:27" x14ac:dyDescent="0.2">
      <c r="A504" s="5" t="s">
        <v>67</v>
      </c>
      <c r="B504" s="5" t="s">
        <v>68</v>
      </c>
      <c r="C504" s="5" t="s">
        <v>123</v>
      </c>
      <c r="D504" s="5" t="str">
        <f>VLOOKUP(PopAgeSexCountry[[#This Row],[REGION]],MapRegion[],2,FALSE)</f>
        <v>DEU</v>
      </c>
      <c r="E504" s="5" t="s">
        <v>105</v>
      </c>
      <c r="F504" s="5" t="str">
        <f>VLOOKUP(PopAgeSexCountry[[#This Row],[VARIABLE]],MapSexAge[],2,FALSE)</f>
        <v>Male</v>
      </c>
      <c r="G504" s="5" t="str">
        <f>VLOOKUP(PopAgeSexCountry[[#This Row],[VARIABLE]],MapSexAge[],3,FALSE)</f>
        <v>60-64</v>
      </c>
      <c r="H504" s="5">
        <f ca="1">SUMIFS(INDIRECT(_xlfn.CONCAT("SSPMDER[",PopAgeSexCountry[[#This Row],[Sex]],"]")),SSPMDER[age],PopAgeSexCountry[[#This Row],[Age]])</f>
        <v>2400</v>
      </c>
      <c r="I504" s="5" t="s">
        <v>71</v>
      </c>
      <c r="J504" s="5">
        <v>2.2753700000000001</v>
      </c>
      <c r="K504" s="5">
        <v>2.5834412162981901</v>
      </c>
      <c r="L504" s="5">
        <v>2.9382430140445601</v>
      </c>
      <c r="M504" s="5">
        <v>3.4273589674387499</v>
      </c>
      <c r="N504" s="5">
        <v>3.3276560835057101</v>
      </c>
      <c r="O504" s="5">
        <v>2.51848000990437</v>
      </c>
      <c r="P504" s="5">
        <v>2.51013383526718</v>
      </c>
      <c r="Q504" s="5">
        <v>2.6329456662659498</v>
      </c>
      <c r="R504" s="5">
        <v>2.8055365544492101</v>
      </c>
      <c r="S504" s="6">
        <f ca="1">PopAgeSexCountry[[#This Row],[2010]]*PopAgeSexCountry[[#This Row],[MDER]]</f>
        <v>5460.8879999999999</v>
      </c>
      <c r="T504" s="6">
        <f ca="1">PopAgeSexCountry[[#This Row],[2015]]*PopAgeSexCountry[[#This Row],[MDER]]</f>
        <v>6200.2589191156567</v>
      </c>
      <c r="U504" s="6">
        <f ca="1">PopAgeSexCountry[[#This Row],[2020]]*PopAgeSexCountry[[#This Row],[MDER]]</f>
        <v>7051.783233706944</v>
      </c>
      <c r="V504" s="6">
        <f ca="1">PopAgeSexCountry[[#This Row],[2025]]*PopAgeSexCountry[[#This Row],[MDER]]</f>
        <v>8225.6615218530005</v>
      </c>
      <c r="W504" s="6">
        <f ca="1">PopAgeSexCountry[[#This Row],[2030]]*PopAgeSexCountry[[#This Row],[MDER]]</f>
        <v>7986.3746004137038</v>
      </c>
      <c r="X504" s="6">
        <f ca="1">PopAgeSexCountry[[#This Row],[2035]]*PopAgeSexCountry[[#This Row],[MDER]]</f>
        <v>6044.3520237704879</v>
      </c>
      <c r="Y504" s="6">
        <f ca="1">PopAgeSexCountry[[#This Row],[2040]]*PopAgeSexCountry[[#This Row],[MDER]]</f>
        <v>6024.3212046412318</v>
      </c>
      <c r="Z504" s="6">
        <f ca="1">PopAgeSexCountry[[#This Row],[2045]]*PopAgeSexCountry[[#This Row],[MDER]]</f>
        <v>6319.0695990382792</v>
      </c>
      <c r="AA504" s="6">
        <f ca="1">PopAgeSexCountry[[#This Row],[2050]]*PopAgeSexCountry[[#This Row],[MDER]]</f>
        <v>6733.2877306781047</v>
      </c>
    </row>
    <row r="505" spans="1:27" x14ac:dyDescent="0.2">
      <c r="A505" s="6" t="s">
        <v>67</v>
      </c>
      <c r="B505" s="6" t="s">
        <v>68</v>
      </c>
      <c r="C505" s="6" t="s">
        <v>123</v>
      </c>
      <c r="D505" s="6" t="str">
        <f>VLOOKUP(PopAgeSexCountry[[#This Row],[REGION]],MapRegion[],2,FALSE)</f>
        <v>DEU</v>
      </c>
      <c r="E505" s="6" t="s">
        <v>106</v>
      </c>
      <c r="F505" s="6" t="str">
        <f>VLOOKUP(PopAgeSexCountry[[#This Row],[VARIABLE]],MapSexAge[],2,FALSE)</f>
        <v>Male</v>
      </c>
      <c r="G505" s="6" t="str">
        <f>VLOOKUP(PopAgeSexCountry[[#This Row],[VARIABLE]],MapSexAge[],3,FALSE)</f>
        <v>65-69</v>
      </c>
      <c r="H505" s="6">
        <f ca="1">SUMIFS(INDIRECT(_xlfn.CONCAT("SSPMDER[",PopAgeSexCountry[[#This Row],[Sex]],"]")),SSPMDER[age],PopAgeSexCountry[[#This Row],[Age]])</f>
        <v>2240</v>
      </c>
      <c r="I505" s="6" t="s">
        <v>71</v>
      </c>
      <c r="J505" s="6">
        <v>2.1303840021303801</v>
      </c>
      <c r="K505" s="6">
        <v>2.1350430442994601</v>
      </c>
      <c r="L505" s="6">
        <v>2.446970590431</v>
      </c>
      <c r="M505" s="6">
        <v>2.8030338915360198</v>
      </c>
      <c r="N505" s="6">
        <v>3.2893679552084798</v>
      </c>
      <c r="O505" s="6">
        <v>3.2110601256397802</v>
      </c>
      <c r="P505" s="6">
        <v>2.44496623419445</v>
      </c>
      <c r="Q505" s="6">
        <v>2.4475191407004</v>
      </c>
      <c r="R505" s="6">
        <v>2.5780189443018302</v>
      </c>
      <c r="S505" s="6">
        <f ca="1">PopAgeSexCountry[[#This Row],[2010]]*PopAgeSexCountry[[#This Row],[MDER]]</f>
        <v>4772.0601647720514</v>
      </c>
      <c r="T505" s="6">
        <f ca="1">PopAgeSexCountry[[#This Row],[2015]]*PopAgeSexCountry[[#This Row],[MDER]]</f>
        <v>4782.4964192307907</v>
      </c>
      <c r="U505" s="6">
        <f ca="1">PopAgeSexCountry[[#This Row],[2020]]*PopAgeSexCountry[[#This Row],[MDER]]</f>
        <v>5481.2141225654395</v>
      </c>
      <c r="V505" s="6">
        <f ca="1">PopAgeSexCountry[[#This Row],[2025]]*PopAgeSexCountry[[#This Row],[MDER]]</f>
        <v>6278.7959170406839</v>
      </c>
      <c r="W505" s="6">
        <f ca="1">PopAgeSexCountry[[#This Row],[2030]]*PopAgeSexCountry[[#This Row],[MDER]]</f>
        <v>7368.184219666995</v>
      </c>
      <c r="X505" s="6">
        <f ca="1">PopAgeSexCountry[[#This Row],[2035]]*PopAgeSexCountry[[#This Row],[MDER]]</f>
        <v>7192.7746814331076</v>
      </c>
      <c r="Y505" s="6">
        <f ca="1">PopAgeSexCountry[[#This Row],[2040]]*PopAgeSexCountry[[#This Row],[MDER]]</f>
        <v>5476.7243645955677</v>
      </c>
      <c r="Z505" s="6">
        <f ca="1">PopAgeSexCountry[[#This Row],[2045]]*PopAgeSexCountry[[#This Row],[MDER]]</f>
        <v>5482.4428751688956</v>
      </c>
      <c r="AA505" s="6">
        <f ca="1">PopAgeSexCountry[[#This Row],[2050]]*PopAgeSexCountry[[#This Row],[MDER]]</f>
        <v>5774.7624352360999</v>
      </c>
    </row>
    <row r="506" spans="1:27" x14ac:dyDescent="0.2">
      <c r="A506" s="5" t="s">
        <v>67</v>
      </c>
      <c r="B506" s="5" t="s">
        <v>68</v>
      </c>
      <c r="C506" s="5" t="s">
        <v>123</v>
      </c>
      <c r="D506" s="5" t="str">
        <f>VLOOKUP(PopAgeSexCountry[[#This Row],[REGION]],MapRegion[],2,FALSE)</f>
        <v>DEU</v>
      </c>
      <c r="E506" s="5" t="s">
        <v>107</v>
      </c>
      <c r="F506" s="5" t="str">
        <f>VLOOKUP(PopAgeSexCountry[[#This Row],[VARIABLE]],MapSexAge[],2,FALSE)</f>
        <v>Male</v>
      </c>
      <c r="G506" s="5" t="str">
        <f>VLOOKUP(PopAgeSexCountry[[#This Row],[VARIABLE]],MapSexAge[],3,FALSE)</f>
        <v>70-74</v>
      </c>
      <c r="H506" s="5">
        <f ca="1">SUMIFS(INDIRECT(_xlfn.CONCAT("SSPMDER[",PopAgeSexCountry[[#This Row],[Sex]],"]")),SSPMDER[age],PopAgeSexCountry[[#This Row],[Age]])</f>
        <v>2200</v>
      </c>
      <c r="I506" s="5" t="s">
        <v>71</v>
      </c>
      <c r="J506" s="5">
        <v>2.3264780023264802</v>
      </c>
      <c r="K506" s="5">
        <v>1.9207731787628699</v>
      </c>
      <c r="L506" s="5">
        <v>1.95017921587749</v>
      </c>
      <c r="M506" s="5">
        <v>2.2616548021710998</v>
      </c>
      <c r="N506" s="5">
        <v>2.6137910934475999</v>
      </c>
      <c r="O506" s="5">
        <v>3.0898881360104702</v>
      </c>
      <c r="P506" s="5">
        <v>3.0382017815518498</v>
      </c>
      <c r="Q506" s="5">
        <v>2.32979741597067</v>
      </c>
      <c r="R506" s="5">
        <v>2.34644154824087</v>
      </c>
      <c r="S506" s="6">
        <f ca="1">PopAgeSexCountry[[#This Row],[2010]]*PopAgeSexCountry[[#This Row],[MDER]]</f>
        <v>5118.2516051182565</v>
      </c>
      <c r="T506" s="6">
        <f ca="1">PopAgeSexCountry[[#This Row],[2015]]*PopAgeSexCountry[[#This Row],[MDER]]</f>
        <v>4225.7009932783139</v>
      </c>
      <c r="U506" s="6">
        <f ca="1">PopAgeSexCountry[[#This Row],[2020]]*PopAgeSexCountry[[#This Row],[MDER]]</f>
        <v>4290.3942749304779</v>
      </c>
      <c r="V506" s="6">
        <f ca="1">PopAgeSexCountry[[#This Row],[2025]]*PopAgeSexCountry[[#This Row],[MDER]]</f>
        <v>4975.6405647764195</v>
      </c>
      <c r="W506" s="6">
        <f ca="1">PopAgeSexCountry[[#This Row],[2030]]*PopAgeSexCountry[[#This Row],[MDER]]</f>
        <v>5750.3404055847195</v>
      </c>
      <c r="X506" s="6">
        <f ca="1">PopAgeSexCountry[[#This Row],[2035]]*PopAgeSexCountry[[#This Row],[MDER]]</f>
        <v>6797.7538992230348</v>
      </c>
      <c r="Y506" s="6">
        <f ca="1">PopAgeSexCountry[[#This Row],[2040]]*PopAgeSexCountry[[#This Row],[MDER]]</f>
        <v>6684.0439194140699</v>
      </c>
      <c r="Z506" s="6">
        <f ca="1">PopAgeSexCountry[[#This Row],[2045]]*PopAgeSexCountry[[#This Row],[MDER]]</f>
        <v>5125.5543151354741</v>
      </c>
      <c r="AA506" s="6">
        <f ca="1">PopAgeSexCountry[[#This Row],[2050]]*PopAgeSexCountry[[#This Row],[MDER]]</f>
        <v>5162.1714061299144</v>
      </c>
    </row>
    <row r="507" spans="1:27" x14ac:dyDescent="0.2">
      <c r="A507" s="6" t="s">
        <v>67</v>
      </c>
      <c r="B507" s="6" t="s">
        <v>68</v>
      </c>
      <c r="C507" s="6" t="s">
        <v>123</v>
      </c>
      <c r="D507" s="6" t="str">
        <f>VLOOKUP(PopAgeSexCountry[[#This Row],[REGION]],MapRegion[],2,FALSE)</f>
        <v>DEU</v>
      </c>
      <c r="E507" s="6" t="s">
        <v>108</v>
      </c>
      <c r="F507" s="6" t="str">
        <f>VLOOKUP(PopAgeSexCountry[[#This Row],[VARIABLE]],MapSexAge[],2,FALSE)</f>
        <v>Male</v>
      </c>
      <c r="G507" s="6" t="str">
        <f>VLOOKUP(PopAgeSexCountry[[#This Row],[VARIABLE]],MapSexAge[],3,FALSE)</f>
        <v>75-79</v>
      </c>
      <c r="H507" s="6">
        <f ca="1">SUMIFS(INDIRECT(_xlfn.CONCAT("SSPMDER[",PopAgeSexCountry[[#This Row],[Sex]],"]")),SSPMDER[age],PopAgeSexCountry[[#This Row],[Age]])</f>
        <v>2200</v>
      </c>
      <c r="I507" s="6" t="s">
        <v>71</v>
      </c>
      <c r="J507" s="6">
        <v>1.3506</v>
      </c>
      <c r="K507" s="6">
        <v>1.94108585798342</v>
      </c>
      <c r="L507" s="6">
        <v>1.6365473519422</v>
      </c>
      <c r="M507" s="6">
        <v>1.691875465621</v>
      </c>
      <c r="N507" s="6">
        <v>1.9935109862584699</v>
      </c>
      <c r="O507" s="6">
        <v>2.33154463045584</v>
      </c>
      <c r="P507" s="6">
        <v>2.7876110261065299</v>
      </c>
      <c r="Q507" s="6">
        <v>2.7710279811222498</v>
      </c>
      <c r="R507" s="6">
        <v>2.1457044856733298</v>
      </c>
      <c r="S507" s="6">
        <f ca="1">PopAgeSexCountry[[#This Row],[2010]]*PopAgeSexCountry[[#This Row],[MDER]]</f>
        <v>2971.32</v>
      </c>
      <c r="T507" s="6">
        <f ca="1">PopAgeSexCountry[[#This Row],[2015]]*PopAgeSexCountry[[#This Row],[MDER]]</f>
        <v>4270.3888875635239</v>
      </c>
      <c r="U507" s="6">
        <f ca="1">PopAgeSexCountry[[#This Row],[2020]]*PopAgeSexCountry[[#This Row],[MDER]]</f>
        <v>3600.40417427284</v>
      </c>
      <c r="V507" s="6">
        <f ca="1">PopAgeSexCountry[[#This Row],[2025]]*PopAgeSexCountry[[#This Row],[MDER]]</f>
        <v>3722.1260243662</v>
      </c>
      <c r="W507" s="6">
        <f ca="1">PopAgeSexCountry[[#This Row],[2030]]*PopAgeSexCountry[[#This Row],[MDER]]</f>
        <v>4385.7241697686341</v>
      </c>
      <c r="X507" s="6">
        <f ca="1">PopAgeSexCountry[[#This Row],[2035]]*PopAgeSexCountry[[#This Row],[MDER]]</f>
        <v>5129.3981870028483</v>
      </c>
      <c r="Y507" s="6">
        <f ca="1">PopAgeSexCountry[[#This Row],[2040]]*PopAgeSexCountry[[#This Row],[MDER]]</f>
        <v>6132.7442574343659</v>
      </c>
      <c r="Z507" s="6">
        <f ca="1">PopAgeSexCountry[[#This Row],[2045]]*PopAgeSexCountry[[#This Row],[MDER]]</f>
        <v>6096.2615584689493</v>
      </c>
      <c r="AA507" s="6">
        <f ca="1">PopAgeSexCountry[[#This Row],[2050]]*PopAgeSexCountry[[#This Row],[MDER]]</f>
        <v>4720.5498684813256</v>
      </c>
    </row>
    <row r="508" spans="1:27" x14ac:dyDescent="0.2">
      <c r="A508" s="5" t="s">
        <v>67</v>
      </c>
      <c r="B508" s="5" t="s">
        <v>68</v>
      </c>
      <c r="C508" s="5" t="s">
        <v>123</v>
      </c>
      <c r="D508" s="5" t="str">
        <f>VLOOKUP(PopAgeSexCountry[[#This Row],[REGION]],MapRegion[],2,FALSE)</f>
        <v>DEU</v>
      </c>
      <c r="E508" s="5" t="s">
        <v>109</v>
      </c>
      <c r="F508" s="5" t="str">
        <f>VLOOKUP(PopAgeSexCountry[[#This Row],[VARIABLE]],MapSexAge[],2,FALSE)</f>
        <v>Male</v>
      </c>
      <c r="G508" s="5" t="str">
        <f>VLOOKUP(PopAgeSexCountry[[#This Row],[VARIABLE]],MapSexAge[],3,FALSE)</f>
        <v>80-84</v>
      </c>
      <c r="H508" s="5">
        <f ca="1">SUMIFS(INDIRECT(_xlfn.CONCAT("SSPMDER[",PopAgeSexCountry[[#This Row],[Sex]],"]")),SSPMDER[age],PopAgeSexCountry[[#This Row],[Age]])</f>
        <v>2200</v>
      </c>
      <c r="I508" s="5" t="s">
        <v>71</v>
      </c>
      <c r="J508" s="5">
        <v>0.87781099912218896</v>
      </c>
      <c r="K508" s="5">
        <v>0.98879819259873802</v>
      </c>
      <c r="L508" s="5">
        <v>1.4679983718943299</v>
      </c>
      <c r="M508" s="5">
        <v>1.2754993233038301</v>
      </c>
      <c r="N508" s="5">
        <v>1.3505887665207601</v>
      </c>
      <c r="O508" s="5">
        <v>1.6262007900197999</v>
      </c>
      <c r="P508" s="5">
        <v>1.9358651956498301</v>
      </c>
      <c r="Q508" s="5">
        <v>2.35625831857093</v>
      </c>
      <c r="R508" s="5">
        <v>2.3830529931856899</v>
      </c>
      <c r="S508" s="6">
        <f ca="1">PopAgeSexCountry[[#This Row],[2010]]*PopAgeSexCountry[[#This Row],[MDER]]</f>
        <v>1931.1841980688157</v>
      </c>
      <c r="T508" s="6">
        <f ca="1">PopAgeSexCountry[[#This Row],[2015]]*PopAgeSexCountry[[#This Row],[MDER]]</f>
        <v>2175.3560237172237</v>
      </c>
      <c r="U508" s="6">
        <f ca="1">PopAgeSexCountry[[#This Row],[2020]]*PopAgeSexCountry[[#This Row],[MDER]]</f>
        <v>3229.5964181675258</v>
      </c>
      <c r="V508" s="6">
        <f ca="1">PopAgeSexCountry[[#This Row],[2025]]*PopAgeSexCountry[[#This Row],[MDER]]</f>
        <v>2806.0985112684261</v>
      </c>
      <c r="W508" s="6">
        <f ca="1">PopAgeSexCountry[[#This Row],[2030]]*PopAgeSexCountry[[#This Row],[MDER]]</f>
        <v>2971.2952863456721</v>
      </c>
      <c r="X508" s="6">
        <f ca="1">PopAgeSexCountry[[#This Row],[2035]]*PopAgeSexCountry[[#This Row],[MDER]]</f>
        <v>3577.6417380435596</v>
      </c>
      <c r="Y508" s="6">
        <f ca="1">PopAgeSexCountry[[#This Row],[2040]]*PopAgeSexCountry[[#This Row],[MDER]]</f>
        <v>4258.9034304296265</v>
      </c>
      <c r="Z508" s="6">
        <f ca="1">PopAgeSexCountry[[#This Row],[2045]]*PopAgeSexCountry[[#This Row],[MDER]]</f>
        <v>5183.7683008560462</v>
      </c>
      <c r="AA508" s="6">
        <f ca="1">PopAgeSexCountry[[#This Row],[2050]]*PopAgeSexCountry[[#This Row],[MDER]]</f>
        <v>5242.7165850085175</v>
      </c>
    </row>
    <row r="509" spans="1:27" x14ac:dyDescent="0.2">
      <c r="A509" s="6" t="s">
        <v>67</v>
      </c>
      <c r="B509" s="6" t="s">
        <v>68</v>
      </c>
      <c r="C509" s="6" t="s">
        <v>123</v>
      </c>
      <c r="D509" s="6" t="str">
        <f>VLOOKUP(PopAgeSexCountry[[#This Row],[REGION]],MapRegion[],2,FALSE)</f>
        <v>DEU</v>
      </c>
      <c r="E509" s="6" t="s">
        <v>110</v>
      </c>
      <c r="F509" s="6" t="str">
        <f>VLOOKUP(PopAgeSexCountry[[#This Row],[VARIABLE]],MapSexAge[],2,FALSE)</f>
        <v>Male</v>
      </c>
      <c r="G509" s="6" t="str">
        <f>VLOOKUP(PopAgeSexCountry[[#This Row],[VARIABLE]],MapSexAge[],3,FALSE)</f>
        <v>85-89</v>
      </c>
      <c r="H509" s="6">
        <f ca="1">SUMIFS(INDIRECT(_xlfn.CONCAT("SSPMDER[",PopAgeSexCountry[[#This Row],[Sex]],"]")),SSPMDER[age],PopAgeSexCountry[[#This Row],[Age]])</f>
        <v>2200</v>
      </c>
      <c r="I509" s="6" t="s">
        <v>71</v>
      </c>
      <c r="J509" s="6">
        <v>0.368749631274778</v>
      </c>
      <c r="K509" s="6">
        <v>0.52080177067206102</v>
      </c>
      <c r="L509" s="6">
        <v>0.61411367256015104</v>
      </c>
      <c r="M509" s="6">
        <v>0.95441981025709</v>
      </c>
      <c r="N509" s="6">
        <v>0.86156749043944203</v>
      </c>
      <c r="O509" s="6">
        <v>0.94256971415587398</v>
      </c>
      <c r="P509" s="6">
        <v>1.1697073196201999</v>
      </c>
      <c r="Q509" s="6">
        <v>1.4316951679155501</v>
      </c>
      <c r="R509" s="6">
        <v>1.7916148598463699</v>
      </c>
      <c r="S509" s="6">
        <f ca="1">PopAgeSexCountry[[#This Row],[2010]]*PopAgeSexCountry[[#This Row],[MDER]]</f>
        <v>811.24918880451162</v>
      </c>
      <c r="T509" s="6">
        <f ca="1">PopAgeSexCountry[[#This Row],[2015]]*PopAgeSexCountry[[#This Row],[MDER]]</f>
        <v>1145.7638954785343</v>
      </c>
      <c r="U509" s="6">
        <f ca="1">PopAgeSexCountry[[#This Row],[2020]]*PopAgeSexCountry[[#This Row],[MDER]]</f>
        <v>1351.0500796323322</v>
      </c>
      <c r="V509" s="6">
        <f ca="1">PopAgeSexCountry[[#This Row],[2025]]*PopAgeSexCountry[[#This Row],[MDER]]</f>
        <v>2099.723582565598</v>
      </c>
      <c r="W509" s="6">
        <f ca="1">PopAgeSexCountry[[#This Row],[2030]]*PopAgeSexCountry[[#This Row],[MDER]]</f>
        <v>1895.4484789667724</v>
      </c>
      <c r="X509" s="6">
        <f ca="1">PopAgeSexCountry[[#This Row],[2035]]*PopAgeSexCountry[[#This Row],[MDER]]</f>
        <v>2073.6533711429229</v>
      </c>
      <c r="Y509" s="6">
        <f ca="1">PopAgeSexCountry[[#This Row],[2040]]*PopAgeSexCountry[[#This Row],[MDER]]</f>
        <v>2573.3561031644399</v>
      </c>
      <c r="Z509" s="6">
        <f ca="1">PopAgeSexCountry[[#This Row],[2045]]*PopAgeSexCountry[[#This Row],[MDER]]</f>
        <v>3149.7293694142099</v>
      </c>
      <c r="AA509" s="6">
        <f ca="1">PopAgeSexCountry[[#This Row],[2050]]*PopAgeSexCountry[[#This Row],[MDER]]</f>
        <v>3941.5526916620138</v>
      </c>
    </row>
    <row r="510" spans="1:27" x14ac:dyDescent="0.2">
      <c r="A510" s="5" t="s">
        <v>67</v>
      </c>
      <c r="B510" s="5" t="s">
        <v>68</v>
      </c>
      <c r="C510" s="5" t="s">
        <v>123</v>
      </c>
      <c r="D510" s="5" t="str">
        <f>VLOOKUP(PopAgeSexCountry[[#This Row],[REGION]],MapRegion[],2,FALSE)</f>
        <v>DEU</v>
      </c>
      <c r="E510" s="5" t="s">
        <v>111</v>
      </c>
      <c r="F510" s="5" t="str">
        <f>VLOOKUP(PopAgeSexCountry[[#This Row],[VARIABLE]],MapSexAge[],2,FALSE)</f>
        <v>Male</v>
      </c>
      <c r="G510" s="5" t="str">
        <f>VLOOKUP(PopAgeSexCountry[[#This Row],[VARIABLE]],MapSexAge[],3,FALSE)</f>
        <v>90-94</v>
      </c>
      <c r="H510" s="5">
        <f ca="1">SUMIFS(INDIRECT(_xlfn.CONCAT("SSPMDER[",PopAgeSexCountry[[#This Row],[Sex]],"]")),SSPMDER[age],PopAgeSexCountry[[#This Row],[Age]])</f>
        <v>2200</v>
      </c>
      <c r="I510" s="5" t="s">
        <v>71</v>
      </c>
      <c r="J510" s="5">
        <v>8.1667918357049896E-2</v>
      </c>
      <c r="K510" s="5">
        <v>0.158195192987722</v>
      </c>
      <c r="L510" s="5">
        <v>0.23795589431675301</v>
      </c>
      <c r="M510" s="5">
        <v>0.29906818002907898</v>
      </c>
      <c r="N510" s="5">
        <v>0.49065399803934601</v>
      </c>
      <c r="O510" s="5">
        <v>0.46590041193516402</v>
      </c>
      <c r="P510" s="5">
        <v>0.531934927497698</v>
      </c>
      <c r="Q510" s="5">
        <v>0.69065913441068805</v>
      </c>
      <c r="R510" s="5">
        <v>0.88142646633539101</v>
      </c>
      <c r="S510" s="6">
        <f ca="1">PopAgeSexCountry[[#This Row],[2010]]*PopAgeSexCountry[[#This Row],[MDER]]</f>
        <v>179.66942038550977</v>
      </c>
      <c r="T510" s="6">
        <f ca="1">PopAgeSexCountry[[#This Row],[2015]]*PopAgeSexCountry[[#This Row],[MDER]]</f>
        <v>348.02942457298838</v>
      </c>
      <c r="U510" s="6">
        <f ca="1">PopAgeSexCountry[[#This Row],[2020]]*PopAgeSexCountry[[#This Row],[MDER]]</f>
        <v>523.50296749685663</v>
      </c>
      <c r="V510" s="6">
        <f ca="1">PopAgeSexCountry[[#This Row],[2025]]*PopAgeSexCountry[[#This Row],[MDER]]</f>
        <v>657.9499960639738</v>
      </c>
      <c r="W510" s="6">
        <f ca="1">PopAgeSexCountry[[#This Row],[2030]]*PopAgeSexCountry[[#This Row],[MDER]]</f>
        <v>1079.4387956865612</v>
      </c>
      <c r="X510" s="6">
        <f ca="1">PopAgeSexCountry[[#This Row],[2035]]*PopAgeSexCountry[[#This Row],[MDER]]</f>
        <v>1024.9809062573609</v>
      </c>
      <c r="Y510" s="6">
        <f ca="1">PopAgeSexCountry[[#This Row],[2040]]*PopAgeSexCountry[[#This Row],[MDER]]</f>
        <v>1170.2568404949357</v>
      </c>
      <c r="Z510" s="6">
        <f ca="1">PopAgeSexCountry[[#This Row],[2045]]*PopAgeSexCountry[[#This Row],[MDER]]</f>
        <v>1519.4500957035136</v>
      </c>
      <c r="AA510" s="6">
        <f ca="1">PopAgeSexCountry[[#This Row],[2050]]*PopAgeSexCountry[[#This Row],[MDER]]</f>
        <v>1939.1382259378602</v>
      </c>
    </row>
    <row r="511" spans="1:27" x14ac:dyDescent="0.2">
      <c r="A511" s="6" t="s">
        <v>67</v>
      </c>
      <c r="B511" s="6" t="s">
        <v>68</v>
      </c>
      <c r="C511" s="6" t="s">
        <v>123</v>
      </c>
      <c r="D511" s="6" t="str">
        <f>VLOOKUP(PopAgeSexCountry[[#This Row],[REGION]],MapRegion[],2,FALSE)</f>
        <v>DEU</v>
      </c>
      <c r="E511" s="6" t="s">
        <v>112</v>
      </c>
      <c r="F511" s="6" t="str">
        <f>VLOOKUP(PopAgeSexCountry[[#This Row],[VARIABLE]],MapSexAge[],2,FALSE)</f>
        <v>Male</v>
      </c>
      <c r="G511" s="6" t="str">
        <f>VLOOKUP(PopAgeSexCountry[[#This Row],[VARIABLE]],MapSexAge[],3,FALSE)</f>
        <v>95-99</v>
      </c>
      <c r="H511" s="6">
        <f ca="1">SUMIFS(INDIRECT(_xlfn.CONCAT("SSPMDER[",PopAgeSexCountry[[#This Row],[Sex]],"]")),SSPMDER[age],PopAgeSexCountry[[#This Row],[Age]])</f>
        <v>2200</v>
      </c>
      <c r="I511" s="6" t="s">
        <v>71</v>
      </c>
      <c r="J511" s="6">
        <v>1.9624980387160301E-2</v>
      </c>
      <c r="K511" s="6">
        <v>2.2052506135960999E-2</v>
      </c>
      <c r="L511" s="6">
        <v>4.6135137158883399E-2</v>
      </c>
      <c r="M511" s="6">
        <v>7.5616254627736995E-2</v>
      </c>
      <c r="N511" s="6">
        <v>0.10185118344999</v>
      </c>
      <c r="O511" s="6">
        <v>0.17890970230238601</v>
      </c>
      <c r="P511" s="6">
        <v>0.180219473247964</v>
      </c>
      <c r="Q511" s="6">
        <v>0.218865182260434</v>
      </c>
      <c r="R511" s="6">
        <v>0.30248942739240298</v>
      </c>
      <c r="S511" s="6">
        <f ca="1">PopAgeSexCountry[[#This Row],[2010]]*PopAgeSexCountry[[#This Row],[MDER]]</f>
        <v>43.174956851752661</v>
      </c>
      <c r="T511" s="6">
        <f ca="1">PopAgeSexCountry[[#This Row],[2015]]*PopAgeSexCountry[[#This Row],[MDER]]</f>
        <v>48.515513499114199</v>
      </c>
      <c r="U511" s="6">
        <f ca="1">PopAgeSexCountry[[#This Row],[2020]]*PopAgeSexCountry[[#This Row],[MDER]]</f>
        <v>101.49730174954348</v>
      </c>
      <c r="V511" s="6">
        <f ca="1">PopAgeSexCountry[[#This Row],[2025]]*PopAgeSexCountry[[#This Row],[MDER]]</f>
        <v>166.3557601810214</v>
      </c>
      <c r="W511" s="6">
        <f ca="1">PopAgeSexCountry[[#This Row],[2030]]*PopAgeSexCountry[[#This Row],[MDER]]</f>
        <v>224.072603589978</v>
      </c>
      <c r="X511" s="6">
        <f ca="1">PopAgeSexCountry[[#This Row],[2035]]*PopAgeSexCountry[[#This Row],[MDER]]</f>
        <v>393.60134506524923</v>
      </c>
      <c r="Y511" s="6">
        <f ca="1">PopAgeSexCountry[[#This Row],[2040]]*PopAgeSexCountry[[#This Row],[MDER]]</f>
        <v>396.48284114552081</v>
      </c>
      <c r="Z511" s="6">
        <f ca="1">PopAgeSexCountry[[#This Row],[2045]]*PopAgeSexCountry[[#This Row],[MDER]]</f>
        <v>481.50340097295481</v>
      </c>
      <c r="AA511" s="6">
        <f ca="1">PopAgeSexCountry[[#This Row],[2050]]*PopAgeSexCountry[[#This Row],[MDER]]</f>
        <v>665.4767402632865</v>
      </c>
    </row>
    <row r="512" spans="1:27" x14ac:dyDescent="0.2">
      <c r="A512" s="5" t="s">
        <v>67</v>
      </c>
      <c r="B512" s="5" t="s">
        <v>68</v>
      </c>
      <c r="C512" s="5" t="s">
        <v>124</v>
      </c>
      <c r="D512" s="5" t="str">
        <f>VLOOKUP(PopAgeSexCountry[[#This Row],[REGION]],MapRegion[],2,FALSE)</f>
        <v>DNK</v>
      </c>
      <c r="E512" s="5" t="s">
        <v>70</v>
      </c>
      <c r="F512" s="5" t="str">
        <f>VLOOKUP(PopAgeSexCountry[[#This Row],[VARIABLE]],MapSexAge[],2,FALSE)</f>
        <v>Female</v>
      </c>
      <c r="G512" s="5" t="str">
        <f>VLOOKUP(PopAgeSexCountry[[#This Row],[VARIABLE]],MapSexAge[],3,FALSE)</f>
        <v>0-4</v>
      </c>
      <c r="H512" s="5">
        <f ca="1">SUMIFS(INDIRECT(_xlfn.CONCAT("SSPMDER[",PopAgeSexCountry[[#This Row],[Sex]],"]")),SSPMDER[age],PopAgeSexCountry[[#This Row],[Age]])</f>
        <v>1000</v>
      </c>
      <c r="I512" s="5" t="s">
        <v>71</v>
      </c>
      <c r="J512" s="5">
        <v>0.15882499999999999</v>
      </c>
      <c r="K512" s="5">
        <v>0.154360770295006</v>
      </c>
      <c r="L512" s="5">
        <v>0.16057200873906799</v>
      </c>
      <c r="M512" s="5">
        <v>0.16982441294739101</v>
      </c>
      <c r="N512" s="5">
        <v>0.17518759693719599</v>
      </c>
      <c r="O512" s="5">
        <v>0.17524370672349601</v>
      </c>
      <c r="P512" s="5">
        <v>0.173706088734258</v>
      </c>
      <c r="Q512" s="5">
        <v>0.17401153746974499</v>
      </c>
      <c r="R512" s="5">
        <v>0.17684787902448401</v>
      </c>
      <c r="S512" s="6">
        <f ca="1">PopAgeSexCountry[[#This Row],[2010]]*PopAgeSexCountry[[#This Row],[MDER]]</f>
        <v>158.82499999999999</v>
      </c>
      <c r="T512" s="6">
        <f ca="1">PopAgeSexCountry[[#This Row],[2015]]*PopAgeSexCountry[[#This Row],[MDER]]</f>
        <v>154.36077029500601</v>
      </c>
      <c r="U512" s="6">
        <f ca="1">PopAgeSexCountry[[#This Row],[2020]]*PopAgeSexCountry[[#This Row],[MDER]]</f>
        <v>160.572008739068</v>
      </c>
      <c r="V512" s="6">
        <f ca="1">PopAgeSexCountry[[#This Row],[2025]]*PopAgeSexCountry[[#This Row],[MDER]]</f>
        <v>169.82441294739101</v>
      </c>
      <c r="W512" s="6">
        <f ca="1">PopAgeSexCountry[[#This Row],[2030]]*PopAgeSexCountry[[#This Row],[MDER]]</f>
        <v>175.18759693719599</v>
      </c>
      <c r="X512" s="6">
        <f ca="1">PopAgeSexCountry[[#This Row],[2035]]*PopAgeSexCountry[[#This Row],[MDER]]</f>
        <v>175.24370672349602</v>
      </c>
      <c r="Y512" s="6">
        <f ca="1">PopAgeSexCountry[[#This Row],[2040]]*PopAgeSexCountry[[#This Row],[MDER]]</f>
        <v>173.706088734258</v>
      </c>
      <c r="Z512" s="6">
        <f ca="1">PopAgeSexCountry[[#This Row],[2045]]*PopAgeSexCountry[[#This Row],[MDER]]</f>
        <v>174.01153746974498</v>
      </c>
      <c r="AA512" s="6">
        <f ca="1">PopAgeSexCountry[[#This Row],[2050]]*PopAgeSexCountry[[#This Row],[MDER]]</f>
        <v>176.847879024484</v>
      </c>
    </row>
    <row r="513" spans="1:27" x14ac:dyDescent="0.2">
      <c r="A513" s="6" t="s">
        <v>67</v>
      </c>
      <c r="B513" s="6" t="s">
        <v>68</v>
      </c>
      <c r="C513" s="6" t="s">
        <v>124</v>
      </c>
      <c r="D513" s="6" t="str">
        <f>VLOOKUP(PopAgeSexCountry[[#This Row],[REGION]],MapRegion[],2,FALSE)</f>
        <v>DNK</v>
      </c>
      <c r="E513" s="6" t="s">
        <v>72</v>
      </c>
      <c r="F513" s="6" t="str">
        <f>VLOOKUP(PopAgeSexCountry[[#This Row],[VARIABLE]],MapSexAge[],2,FALSE)</f>
        <v>Female</v>
      </c>
      <c r="G513" s="6" t="str">
        <f>VLOOKUP(PopAgeSexCountry[[#This Row],[VARIABLE]],MapSexAge[],3,FALSE)</f>
        <v>10-14</v>
      </c>
      <c r="H513" s="6">
        <f ca="1">SUMIFS(INDIRECT(_xlfn.CONCAT("SSPMDER[",PopAgeSexCountry[[#This Row],[Sex]],"]")),SSPMDER[age],PopAgeSexCountry[[#This Row],[Age]])</f>
        <v>1920</v>
      </c>
      <c r="I513" s="6" t="s">
        <v>71</v>
      </c>
      <c r="J513" s="6">
        <v>0.1681</v>
      </c>
      <c r="K513" s="6">
        <v>0.16250920508376901</v>
      </c>
      <c r="L513" s="6">
        <v>0.16394946060902499</v>
      </c>
      <c r="M513" s="6">
        <v>0.158880245106091</v>
      </c>
      <c r="N513" s="6">
        <v>0.16472453945663701</v>
      </c>
      <c r="O513" s="6">
        <v>0.17330775931798201</v>
      </c>
      <c r="P513" s="6">
        <v>0.17813153409507601</v>
      </c>
      <c r="Q513" s="6">
        <v>0.178003598393315</v>
      </c>
      <c r="R513" s="6">
        <v>0.17645620644347301</v>
      </c>
      <c r="S513" s="6">
        <f ca="1">PopAgeSexCountry[[#This Row],[2010]]*PopAgeSexCountry[[#This Row],[MDER]]</f>
        <v>322.75200000000001</v>
      </c>
      <c r="T513" s="6">
        <f ca="1">PopAgeSexCountry[[#This Row],[2015]]*PopAgeSexCountry[[#This Row],[MDER]]</f>
        <v>312.01767376083649</v>
      </c>
      <c r="U513" s="6">
        <f ca="1">PopAgeSexCountry[[#This Row],[2020]]*PopAgeSexCountry[[#This Row],[MDER]]</f>
        <v>314.782964369328</v>
      </c>
      <c r="V513" s="6">
        <f ca="1">PopAgeSexCountry[[#This Row],[2025]]*PopAgeSexCountry[[#This Row],[MDER]]</f>
        <v>305.05007060369473</v>
      </c>
      <c r="W513" s="6">
        <f ca="1">PopAgeSexCountry[[#This Row],[2030]]*PopAgeSexCountry[[#This Row],[MDER]]</f>
        <v>316.27111575674303</v>
      </c>
      <c r="X513" s="6">
        <f ca="1">PopAgeSexCountry[[#This Row],[2035]]*PopAgeSexCountry[[#This Row],[MDER]]</f>
        <v>332.75089789052544</v>
      </c>
      <c r="Y513" s="6">
        <f ca="1">PopAgeSexCountry[[#This Row],[2040]]*PopAgeSexCountry[[#This Row],[MDER]]</f>
        <v>342.01254546254592</v>
      </c>
      <c r="Z513" s="6">
        <f ca="1">PopAgeSexCountry[[#This Row],[2045]]*PopAgeSexCountry[[#This Row],[MDER]]</f>
        <v>341.76690891516483</v>
      </c>
      <c r="AA513" s="6">
        <f ca="1">PopAgeSexCountry[[#This Row],[2050]]*PopAgeSexCountry[[#This Row],[MDER]]</f>
        <v>338.79591637146819</v>
      </c>
    </row>
    <row r="514" spans="1:27" x14ac:dyDescent="0.2">
      <c r="A514" s="5" t="s">
        <v>67</v>
      </c>
      <c r="B514" s="5" t="s">
        <v>68</v>
      </c>
      <c r="C514" s="5" t="s">
        <v>124</v>
      </c>
      <c r="D514" s="5" t="str">
        <f>VLOOKUP(PopAgeSexCountry[[#This Row],[REGION]],MapRegion[],2,FALSE)</f>
        <v>DNK</v>
      </c>
      <c r="E514" s="5" t="s">
        <v>73</v>
      </c>
      <c r="F514" s="5" t="str">
        <f>VLOOKUP(PopAgeSexCountry[[#This Row],[VARIABLE]],MapSexAge[],2,FALSE)</f>
        <v>Female</v>
      </c>
      <c r="G514" s="5" t="str">
        <f>VLOOKUP(PopAgeSexCountry[[#This Row],[VARIABLE]],MapSexAge[],3,FALSE)</f>
        <v>100p</v>
      </c>
      <c r="H514" s="5">
        <f ca="1">SUMIFS(INDIRECT(_xlfn.CONCAT("SSPMDER[",PopAgeSexCountry[[#This Row],[Sex]],"]")),SSPMDER[age],PopAgeSexCountry[[#This Row],[Age]])</f>
        <v>1800</v>
      </c>
      <c r="I514" s="5" t="s">
        <v>71</v>
      </c>
      <c r="J514" s="5">
        <v>7.5100000000000004E-4</v>
      </c>
      <c r="K514" s="5">
        <v>1.3037129361869299E-3</v>
      </c>
      <c r="L514" s="5">
        <v>1.8759830546179899E-3</v>
      </c>
      <c r="M514" s="5">
        <v>2.6343620636327001E-3</v>
      </c>
      <c r="N514" s="5">
        <v>3.22630184661651E-3</v>
      </c>
      <c r="O514" s="5">
        <v>4.0521033957159397E-3</v>
      </c>
      <c r="P514" s="5">
        <v>5.8351705121800603E-3</v>
      </c>
      <c r="Q514" s="5">
        <v>9.2633057197047501E-3</v>
      </c>
      <c r="R514" s="5">
        <v>1.40002866771212E-2</v>
      </c>
      <c r="S514" s="6">
        <f ca="1">PopAgeSexCountry[[#This Row],[2010]]*PopAgeSexCountry[[#This Row],[MDER]]</f>
        <v>1.3518000000000001</v>
      </c>
      <c r="T514" s="6">
        <f ca="1">PopAgeSexCountry[[#This Row],[2015]]*PopAgeSexCountry[[#This Row],[MDER]]</f>
        <v>2.3466832851364736</v>
      </c>
      <c r="U514" s="6">
        <f ca="1">PopAgeSexCountry[[#This Row],[2020]]*PopAgeSexCountry[[#This Row],[MDER]]</f>
        <v>3.3767694983123819</v>
      </c>
      <c r="V514" s="6">
        <f ca="1">PopAgeSexCountry[[#This Row],[2025]]*PopAgeSexCountry[[#This Row],[MDER]]</f>
        <v>4.7418517145388606</v>
      </c>
      <c r="W514" s="6">
        <f ca="1">PopAgeSexCountry[[#This Row],[2030]]*PopAgeSexCountry[[#This Row],[MDER]]</f>
        <v>5.8073433239097181</v>
      </c>
      <c r="X514" s="6">
        <f ca="1">PopAgeSexCountry[[#This Row],[2035]]*PopAgeSexCountry[[#This Row],[MDER]]</f>
        <v>7.2937861122886911</v>
      </c>
      <c r="Y514" s="6">
        <f ca="1">PopAgeSexCountry[[#This Row],[2040]]*PopAgeSexCountry[[#This Row],[MDER]]</f>
        <v>10.503306921924109</v>
      </c>
      <c r="Z514" s="6">
        <f ca="1">PopAgeSexCountry[[#This Row],[2045]]*PopAgeSexCountry[[#This Row],[MDER]]</f>
        <v>16.673950295468551</v>
      </c>
      <c r="AA514" s="6">
        <f ca="1">PopAgeSexCountry[[#This Row],[2050]]*PopAgeSexCountry[[#This Row],[MDER]]</f>
        <v>25.20051601881816</v>
      </c>
    </row>
    <row r="515" spans="1:27" x14ac:dyDescent="0.2">
      <c r="A515" s="6" t="s">
        <v>67</v>
      </c>
      <c r="B515" s="6" t="s">
        <v>68</v>
      </c>
      <c r="C515" s="6" t="s">
        <v>124</v>
      </c>
      <c r="D515" s="6" t="str">
        <f>VLOOKUP(PopAgeSexCountry[[#This Row],[REGION]],MapRegion[],2,FALSE)</f>
        <v>DNK</v>
      </c>
      <c r="E515" s="6" t="s">
        <v>74</v>
      </c>
      <c r="F515" s="6" t="str">
        <f>VLOOKUP(PopAgeSexCountry[[#This Row],[VARIABLE]],MapSexAge[],2,FALSE)</f>
        <v>Female</v>
      </c>
      <c r="G515" s="6" t="str">
        <f>VLOOKUP(PopAgeSexCountry[[#This Row],[VARIABLE]],MapSexAge[],3,FALSE)</f>
        <v>15-19</v>
      </c>
      <c r="H515" s="6">
        <f ca="1">SUMIFS(INDIRECT(_xlfn.CONCAT("SSPMDER[",PopAgeSexCountry[[#This Row],[Sex]],"]")),SSPMDER[age],PopAgeSexCountry[[#This Row],[Age]])</f>
        <v>2040</v>
      </c>
      <c r="I515" s="6" t="s">
        <v>71</v>
      </c>
      <c r="J515" s="6">
        <v>0.17341400000000001</v>
      </c>
      <c r="K515" s="6">
        <v>0.169065293024242</v>
      </c>
      <c r="L515" s="6">
        <v>0.163272522592743</v>
      </c>
      <c r="M515" s="6">
        <v>0.16481004535054899</v>
      </c>
      <c r="N515" s="6">
        <v>0.15980030424387801</v>
      </c>
      <c r="O515" s="6">
        <v>0.165589966953546</v>
      </c>
      <c r="P515" s="6">
        <v>0.17405831426967999</v>
      </c>
      <c r="Q515" s="6">
        <v>0.178793620753258</v>
      </c>
      <c r="R515" s="6">
        <v>0.178646485852374</v>
      </c>
      <c r="S515" s="6">
        <f ca="1">PopAgeSexCountry[[#This Row],[2010]]*PopAgeSexCountry[[#This Row],[MDER]]</f>
        <v>353.76456000000002</v>
      </c>
      <c r="T515" s="6">
        <f ca="1">PopAgeSexCountry[[#This Row],[2015]]*PopAgeSexCountry[[#This Row],[MDER]]</f>
        <v>344.89319776945371</v>
      </c>
      <c r="U515" s="6">
        <f ca="1">PopAgeSexCountry[[#This Row],[2020]]*PopAgeSexCountry[[#This Row],[MDER]]</f>
        <v>333.07594608919572</v>
      </c>
      <c r="V515" s="6">
        <f ca="1">PopAgeSexCountry[[#This Row],[2025]]*PopAgeSexCountry[[#This Row],[MDER]]</f>
        <v>336.21249251511995</v>
      </c>
      <c r="W515" s="6">
        <f ca="1">PopAgeSexCountry[[#This Row],[2030]]*PopAgeSexCountry[[#This Row],[MDER]]</f>
        <v>325.99262065751111</v>
      </c>
      <c r="X515" s="6">
        <f ca="1">PopAgeSexCountry[[#This Row],[2035]]*PopAgeSexCountry[[#This Row],[MDER]]</f>
        <v>337.80353258523382</v>
      </c>
      <c r="Y515" s="6">
        <f ca="1">PopAgeSexCountry[[#This Row],[2040]]*PopAgeSexCountry[[#This Row],[MDER]]</f>
        <v>355.07896111014719</v>
      </c>
      <c r="Z515" s="6">
        <f ca="1">PopAgeSexCountry[[#This Row],[2045]]*PopAgeSexCountry[[#This Row],[MDER]]</f>
        <v>364.73898633664629</v>
      </c>
      <c r="AA515" s="6">
        <f ca="1">PopAgeSexCountry[[#This Row],[2050]]*PopAgeSexCountry[[#This Row],[MDER]]</f>
        <v>364.43883113884294</v>
      </c>
    </row>
    <row r="516" spans="1:27" x14ac:dyDescent="0.2">
      <c r="A516" s="5" t="s">
        <v>67</v>
      </c>
      <c r="B516" s="5" t="s">
        <v>68</v>
      </c>
      <c r="C516" s="5" t="s">
        <v>124</v>
      </c>
      <c r="D516" s="5" t="str">
        <f>VLOOKUP(PopAgeSexCountry[[#This Row],[REGION]],MapRegion[],2,FALSE)</f>
        <v>DNK</v>
      </c>
      <c r="E516" s="5" t="s">
        <v>75</v>
      </c>
      <c r="F516" s="5" t="str">
        <f>VLOOKUP(PopAgeSexCountry[[#This Row],[VARIABLE]],MapSexAge[],2,FALSE)</f>
        <v>Female</v>
      </c>
      <c r="G516" s="5" t="str">
        <f>VLOOKUP(PopAgeSexCountry[[#This Row],[VARIABLE]],MapSexAge[],3,FALSE)</f>
        <v>20-24</v>
      </c>
      <c r="H516" s="5">
        <f ca="1">SUMIFS(INDIRECT(_xlfn.CONCAT("SSPMDER[",PopAgeSexCountry[[#This Row],[Sex]],"]")),SSPMDER[age],PopAgeSexCountry[[#This Row],[Age]])</f>
        <v>2200</v>
      </c>
      <c r="I516" s="5" t="s">
        <v>71</v>
      </c>
      <c r="J516" s="5">
        <v>0.161994</v>
      </c>
      <c r="K516" s="5">
        <v>0.17490408721249001</v>
      </c>
      <c r="L516" s="5">
        <v>0.17018258847374901</v>
      </c>
      <c r="M516" s="5">
        <v>0.16446125273892501</v>
      </c>
      <c r="N516" s="5">
        <v>0.16608951388573001</v>
      </c>
      <c r="O516" s="5">
        <v>0.16113444319520701</v>
      </c>
      <c r="P516" s="5">
        <v>0.166892009850657</v>
      </c>
      <c r="Q516" s="5">
        <v>0.17527517541409801</v>
      </c>
      <c r="R516" s="5">
        <v>0.179942403694202</v>
      </c>
      <c r="S516" s="6">
        <f ca="1">PopAgeSexCountry[[#This Row],[2010]]*PopAgeSexCountry[[#This Row],[MDER]]</f>
        <v>356.38679999999999</v>
      </c>
      <c r="T516" s="6">
        <f ca="1">PopAgeSexCountry[[#This Row],[2015]]*PopAgeSexCountry[[#This Row],[MDER]]</f>
        <v>384.78899186747805</v>
      </c>
      <c r="U516" s="6">
        <f ca="1">PopAgeSexCountry[[#This Row],[2020]]*PopAgeSexCountry[[#This Row],[MDER]]</f>
        <v>374.40169464224783</v>
      </c>
      <c r="V516" s="6">
        <f ca="1">PopAgeSexCountry[[#This Row],[2025]]*PopAgeSexCountry[[#This Row],[MDER]]</f>
        <v>361.81475602563501</v>
      </c>
      <c r="W516" s="6">
        <f ca="1">PopAgeSexCountry[[#This Row],[2030]]*PopAgeSexCountry[[#This Row],[MDER]]</f>
        <v>365.39693054860601</v>
      </c>
      <c r="X516" s="6">
        <f ca="1">PopAgeSexCountry[[#This Row],[2035]]*PopAgeSexCountry[[#This Row],[MDER]]</f>
        <v>354.49577502945539</v>
      </c>
      <c r="Y516" s="6">
        <f ca="1">PopAgeSexCountry[[#This Row],[2040]]*PopAgeSexCountry[[#This Row],[MDER]]</f>
        <v>367.16242167144537</v>
      </c>
      <c r="Z516" s="6">
        <f ca="1">PopAgeSexCountry[[#This Row],[2045]]*PopAgeSexCountry[[#This Row],[MDER]]</f>
        <v>385.60538591101562</v>
      </c>
      <c r="AA516" s="6">
        <f ca="1">PopAgeSexCountry[[#This Row],[2050]]*PopAgeSexCountry[[#This Row],[MDER]]</f>
        <v>395.87328812724439</v>
      </c>
    </row>
    <row r="517" spans="1:27" x14ac:dyDescent="0.2">
      <c r="A517" s="6" t="s">
        <v>67</v>
      </c>
      <c r="B517" s="6" t="s">
        <v>68</v>
      </c>
      <c r="C517" s="6" t="s">
        <v>124</v>
      </c>
      <c r="D517" s="6" t="str">
        <f>VLOOKUP(PopAgeSexCountry[[#This Row],[REGION]],MapRegion[],2,FALSE)</f>
        <v>DNK</v>
      </c>
      <c r="E517" s="6" t="s">
        <v>76</v>
      </c>
      <c r="F517" s="6" t="str">
        <f>VLOOKUP(PopAgeSexCountry[[#This Row],[VARIABLE]],MapSexAge[],2,FALSE)</f>
        <v>Female</v>
      </c>
      <c r="G517" s="6" t="str">
        <f>VLOOKUP(PopAgeSexCountry[[#This Row],[VARIABLE]],MapSexAge[],3,FALSE)</f>
        <v>25-29</v>
      </c>
      <c r="H517" s="6">
        <f ca="1">SUMIFS(INDIRECT(_xlfn.CONCAT("SSPMDER[",PopAgeSexCountry[[#This Row],[Sex]],"]")),SSPMDER[age],PopAgeSexCountry[[#This Row],[Age]])</f>
        <v>2040</v>
      </c>
      <c r="I517" s="6" t="s">
        <v>71</v>
      </c>
      <c r="J517" s="6">
        <v>0.153534</v>
      </c>
      <c r="K517" s="6">
        <v>0.174973838116247</v>
      </c>
      <c r="L517" s="6">
        <v>0.18552964641639799</v>
      </c>
      <c r="M517" s="6">
        <v>0.18060331656466899</v>
      </c>
      <c r="N517" s="6">
        <v>0.17504626183476699</v>
      </c>
      <c r="O517" s="6">
        <v>0.177137123670635</v>
      </c>
      <c r="P517" s="6">
        <v>0.17231578483557</v>
      </c>
      <c r="Q517" s="6">
        <v>0.17800957222522801</v>
      </c>
      <c r="R517" s="6">
        <v>0.186113352331923</v>
      </c>
      <c r="S517" s="6">
        <f ca="1">PopAgeSexCountry[[#This Row],[2010]]*PopAgeSexCountry[[#This Row],[MDER]]</f>
        <v>313.20936</v>
      </c>
      <c r="T517" s="6">
        <f ca="1">PopAgeSexCountry[[#This Row],[2015]]*PopAgeSexCountry[[#This Row],[MDER]]</f>
        <v>356.94662975714391</v>
      </c>
      <c r="U517" s="6">
        <f ca="1">PopAgeSexCountry[[#This Row],[2020]]*PopAgeSexCountry[[#This Row],[MDER]]</f>
        <v>378.4804786894519</v>
      </c>
      <c r="V517" s="6">
        <f ca="1">PopAgeSexCountry[[#This Row],[2025]]*PopAgeSexCountry[[#This Row],[MDER]]</f>
        <v>368.43076579192473</v>
      </c>
      <c r="W517" s="6">
        <f ca="1">PopAgeSexCountry[[#This Row],[2030]]*PopAgeSexCountry[[#This Row],[MDER]]</f>
        <v>357.09437414292466</v>
      </c>
      <c r="X517" s="6">
        <f ca="1">PopAgeSexCountry[[#This Row],[2035]]*PopAgeSexCountry[[#This Row],[MDER]]</f>
        <v>361.35973228809542</v>
      </c>
      <c r="Y517" s="6">
        <f ca="1">PopAgeSexCountry[[#This Row],[2040]]*PopAgeSexCountry[[#This Row],[MDER]]</f>
        <v>351.52420106456282</v>
      </c>
      <c r="Z517" s="6">
        <f ca="1">PopAgeSexCountry[[#This Row],[2045]]*PopAgeSexCountry[[#This Row],[MDER]]</f>
        <v>363.13952733946513</v>
      </c>
      <c r="AA517" s="6">
        <f ca="1">PopAgeSexCountry[[#This Row],[2050]]*PopAgeSexCountry[[#This Row],[MDER]]</f>
        <v>379.67123875712292</v>
      </c>
    </row>
    <row r="518" spans="1:27" x14ac:dyDescent="0.2">
      <c r="A518" s="5" t="s">
        <v>67</v>
      </c>
      <c r="B518" s="5" t="s">
        <v>68</v>
      </c>
      <c r="C518" s="5" t="s">
        <v>124</v>
      </c>
      <c r="D518" s="5" t="str">
        <f>VLOOKUP(PopAgeSexCountry[[#This Row],[REGION]],MapRegion[],2,FALSE)</f>
        <v>DNK</v>
      </c>
      <c r="E518" s="5" t="s">
        <v>77</v>
      </c>
      <c r="F518" s="5" t="str">
        <f>VLOOKUP(PopAgeSexCountry[[#This Row],[VARIABLE]],MapSexAge[],2,FALSE)</f>
        <v>Female</v>
      </c>
      <c r="G518" s="5" t="str">
        <f>VLOOKUP(PopAgeSexCountry[[#This Row],[VARIABLE]],MapSexAge[],3,FALSE)</f>
        <v>30-34</v>
      </c>
      <c r="H518" s="5">
        <f ca="1">SUMIFS(INDIRECT(_xlfn.CONCAT("SSPMDER[",PopAgeSexCountry[[#This Row],[Sex]],"]")),SSPMDER[age],PopAgeSexCountry[[#This Row],[Age]])</f>
        <v>2000</v>
      </c>
      <c r="I518" s="5" t="s">
        <v>71</v>
      </c>
      <c r="J518" s="5">
        <v>0.17471400000000001</v>
      </c>
      <c r="K518" s="5">
        <v>0.163076457238817</v>
      </c>
      <c r="L518" s="5">
        <v>0.181849695512555</v>
      </c>
      <c r="M518" s="5">
        <v>0.191384004025098</v>
      </c>
      <c r="N518" s="5">
        <v>0.18627764709914801</v>
      </c>
      <c r="O518" s="5">
        <v>0.181270935287797</v>
      </c>
      <c r="P518" s="5">
        <v>0.183935656384072</v>
      </c>
      <c r="Q518" s="5">
        <v>0.17950851379565</v>
      </c>
      <c r="R518" s="5">
        <v>0.18488048841990901</v>
      </c>
      <c r="S518" s="6">
        <f ca="1">PopAgeSexCountry[[#This Row],[2010]]*PopAgeSexCountry[[#This Row],[MDER]]</f>
        <v>349.428</v>
      </c>
      <c r="T518" s="6">
        <f ca="1">PopAgeSexCountry[[#This Row],[2015]]*PopAgeSexCountry[[#This Row],[MDER]]</f>
        <v>326.152914477634</v>
      </c>
      <c r="U518" s="6">
        <f ca="1">PopAgeSexCountry[[#This Row],[2020]]*PopAgeSexCountry[[#This Row],[MDER]]</f>
        <v>363.69939102511</v>
      </c>
      <c r="V518" s="6">
        <f ca="1">PopAgeSexCountry[[#This Row],[2025]]*PopAgeSexCountry[[#This Row],[MDER]]</f>
        <v>382.76800805019599</v>
      </c>
      <c r="W518" s="6">
        <f ca="1">PopAgeSexCountry[[#This Row],[2030]]*PopAgeSexCountry[[#This Row],[MDER]]</f>
        <v>372.55529419829605</v>
      </c>
      <c r="X518" s="6">
        <f ca="1">PopAgeSexCountry[[#This Row],[2035]]*PopAgeSexCountry[[#This Row],[MDER]]</f>
        <v>362.54187057559403</v>
      </c>
      <c r="Y518" s="6">
        <f ca="1">PopAgeSexCountry[[#This Row],[2040]]*PopAgeSexCountry[[#This Row],[MDER]]</f>
        <v>367.87131276814398</v>
      </c>
      <c r="Z518" s="6">
        <f ca="1">PopAgeSexCountry[[#This Row],[2045]]*PopAgeSexCountry[[#This Row],[MDER]]</f>
        <v>359.01702759130001</v>
      </c>
      <c r="AA518" s="6">
        <f ca="1">PopAgeSexCountry[[#This Row],[2050]]*PopAgeSexCountry[[#This Row],[MDER]]</f>
        <v>369.760976839818</v>
      </c>
    </row>
    <row r="519" spans="1:27" x14ac:dyDescent="0.2">
      <c r="A519" s="6" t="s">
        <v>67</v>
      </c>
      <c r="B519" s="6" t="s">
        <v>68</v>
      </c>
      <c r="C519" s="6" t="s">
        <v>124</v>
      </c>
      <c r="D519" s="6" t="str">
        <f>VLOOKUP(PopAgeSexCountry[[#This Row],[REGION]],MapRegion[],2,FALSE)</f>
        <v>DNK</v>
      </c>
      <c r="E519" s="6" t="s">
        <v>78</v>
      </c>
      <c r="F519" s="6" t="str">
        <f>VLOOKUP(PopAgeSexCountry[[#This Row],[VARIABLE]],MapSexAge[],2,FALSE)</f>
        <v>Female</v>
      </c>
      <c r="G519" s="6" t="str">
        <f>VLOOKUP(PopAgeSexCountry[[#This Row],[VARIABLE]],MapSexAge[],3,FALSE)</f>
        <v>35-39</v>
      </c>
      <c r="H519" s="6">
        <f ca="1">SUMIFS(INDIRECT(_xlfn.CONCAT("SSPMDER[",PopAgeSexCountry[[#This Row],[Sex]],"]")),SSPMDER[age],PopAgeSexCountry[[#This Row],[Age]])</f>
        <v>2000</v>
      </c>
      <c r="I519" s="6" t="s">
        <v>71</v>
      </c>
      <c r="J519" s="6">
        <v>0.19176099999999999</v>
      </c>
      <c r="K519" s="6">
        <v>0.17919758460957699</v>
      </c>
      <c r="L519" s="6">
        <v>0.16798514648584201</v>
      </c>
      <c r="M519" s="6">
        <v>0.18645610228012599</v>
      </c>
      <c r="N519" s="6">
        <v>0.19528070275258499</v>
      </c>
      <c r="O519" s="6">
        <v>0.19009887860321201</v>
      </c>
      <c r="P519" s="6">
        <v>0.18554986016111399</v>
      </c>
      <c r="Q519" s="6">
        <v>0.18863889638015799</v>
      </c>
      <c r="R519" s="6">
        <v>0.18451731996732099</v>
      </c>
      <c r="S519" s="6">
        <f ca="1">PopAgeSexCountry[[#This Row],[2010]]*PopAgeSexCountry[[#This Row],[MDER]]</f>
        <v>383.52199999999999</v>
      </c>
      <c r="T519" s="6">
        <f ca="1">PopAgeSexCountry[[#This Row],[2015]]*PopAgeSexCountry[[#This Row],[MDER]]</f>
        <v>358.39516921915401</v>
      </c>
      <c r="U519" s="6">
        <f ca="1">PopAgeSexCountry[[#This Row],[2020]]*PopAgeSexCountry[[#This Row],[MDER]]</f>
        <v>335.97029297168399</v>
      </c>
      <c r="V519" s="6">
        <f ca="1">PopAgeSexCountry[[#This Row],[2025]]*PopAgeSexCountry[[#This Row],[MDER]]</f>
        <v>372.91220456025201</v>
      </c>
      <c r="W519" s="6">
        <f ca="1">PopAgeSexCountry[[#This Row],[2030]]*PopAgeSexCountry[[#This Row],[MDER]]</f>
        <v>390.56140550517</v>
      </c>
      <c r="X519" s="6">
        <f ca="1">PopAgeSexCountry[[#This Row],[2035]]*PopAgeSexCountry[[#This Row],[MDER]]</f>
        <v>380.197757206424</v>
      </c>
      <c r="Y519" s="6">
        <f ca="1">PopAgeSexCountry[[#This Row],[2040]]*PopAgeSexCountry[[#This Row],[MDER]]</f>
        <v>371.09972032222799</v>
      </c>
      <c r="Z519" s="6">
        <f ca="1">PopAgeSexCountry[[#This Row],[2045]]*PopAgeSexCountry[[#This Row],[MDER]]</f>
        <v>377.277792760316</v>
      </c>
      <c r="AA519" s="6">
        <f ca="1">PopAgeSexCountry[[#This Row],[2050]]*PopAgeSexCountry[[#This Row],[MDER]]</f>
        <v>369.03463993464197</v>
      </c>
    </row>
    <row r="520" spans="1:27" x14ac:dyDescent="0.2">
      <c r="A520" s="5" t="s">
        <v>67</v>
      </c>
      <c r="B520" s="5" t="s">
        <v>68</v>
      </c>
      <c r="C520" s="5" t="s">
        <v>124</v>
      </c>
      <c r="D520" s="5" t="str">
        <f>VLOOKUP(PopAgeSexCountry[[#This Row],[REGION]],MapRegion[],2,FALSE)</f>
        <v>DNK</v>
      </c>
      <c r="E520" s="5" t="s">
        <v>79</v>
      </c>
      <c r="F520" s="5" t="str">
        <f>VLOOKUP(PopAgeSexCountry[[#This Row],[VARIABLE]],MapSexAge[],2,FALSE)</f>
        <v>Female</v>
      </c>
      <c r="G520" s="5" t="str">
        <f>VLOOKUP(PopAgeSexCountry[[#This Row],[VARIABLE]],MapSexAge[],3,FALSE)</f>
        <v>40-44</v>
      </c>
      <c r="H520" s="5">
        <f ca="1">SUMIFS(INDIRECT(_xlfn.CONCAT("SSPMDER[",PopAgeSexCountry[[#This Row],[Sex]],"]")),SSPMDER[age],PopAgeSexCountry[[#This Row],[Age]])</f>
        <v>2000</v>
      </c>
      <c r="I520" s="5" t="s">
        <v>71</v>
      </c>
      <c r="J520" s="5">
        <v>0.20472299999999999</v>
      </c>
      <c r="K520" s="5">
        <v>0.193645888362073</v>
      </c>
      <c r="L520" s="5">
        <v>0.181152176554218</v>
      </c>
      <c r="M520" s="5">
        <v>0.171113316031829</v>
      </c>
      <c r="N520" s="5">
        <v>0.18946635434537601</v>
      </c>
      <c r="O520" s="5">
        <v>0.197927374524063</v>
      </c>
      <c r="P520" s="5">
        <v>0.19275814996698801</v>
      </c>
      <c r="Q520" s="5">
        <v>0.188530405571807</v>
      </c>
      <c r="R520" s="5">
        <v>0.19191878283774599</v>
      </c>
      <c r="S520" s="6">
        <f ca="1">PopAgeSexCountry[[#This Row],[2010]]*PopAgeSexCountry[[#This Row],[MDER]]</f>
        <v>409.44599999999997</v>
      </c>
      <c r="T520" s="6">
        <f ca="1">PopAgeSexCountry[[#This Row],[2015]]*PopAgeSexCountry[[#This Row],[MDER]]</f>
        <v>387.29177672414602</v>
      </c>
      <c r="U520" s="6">
        <f ca="1">PopAgeSexCountry[[#This Row],[2020]]*PopAgeSexCountry[[#This Row],[MDER]]</f>
        <v>362.30435310843603</v>
      </c>
      <c r="V520" s="6">
        <f ca="1">PopAgeSexCountry[[#This Row],[2025]]*PopAgeSexCountry[[#This Row],[MDER]]</f>
        <v>342.22663206365797</v>
      </c>
      <c r="W520" s="6">
        <f ca="1">PopAgeSexCountry[[#This Row],[2030]]*PopAgeSexCountry[[#This Row],[MDER]]</f>
        <v>378.93270869075201</v>
      </c>
      <c r="X520" s="6">
        <f ca="1">PopAgeSexCountry[[#This Row],[2035]]*PopAgeSexCountry[[#This Row],[MDER]]</f>
        <v>395.854749048126</v>
      </c>
      <c r="Y520" s="6">
        <f ca="1">PopAgeSexCountry[[#This Row],[2040]]*PopAgeSexCountry[[#This Row],[MDER]]</f>
        <v>385.51629993397603</v>
      </c>
      <c r="Z520" s="6">
        <f ca="1">PopAgeSexCountry[[#This Row],[2045]]*PopAgeSexCountry[[#This Row],[MDER]]</f>
        <v>377.06081114361399</v>
      </c>
      <c r="AA520" s="6">
        <f ca="1">PopAgeSexCountry[[#This Row],[2050]]*PopAgeSexCountry[[#This Row],[MDER]]</f>
        <v>383.83756567549199</v>
      </c>
    </row>
    <row r="521" spans="1:27" x14ac:dyDescent="0.2">
      <c r="A521" s="6" t="s">
        <v>67</v>
      </c>
      <c r="B521" s="6" t="s">
        <v>68</v>
      </c>
      <c r="C521" s="6" t="s">
        <v>124</v>
      </c>
      <c r="D521" s="6" t="str">
        <f>VLOOKUP(PopAgeSexCountry[[#This Row],[REGION]],MapRegion[],2,FALSE)</f>
        <v>DNK</v>
      </c>
      <c r="E521" s="6" t="s">
        <v>80</v>
      </c>
      <c r="F521" s="6" t="str">
        <f>VLOOKUP(PopAgeSexCountry[[#This Row],[VARIABLE]],MapSexAge[],2,FALSE)</f>
        <v>Female</v>
      </c>
      <c r="G521" s="6" t="str">
        <f>VLOOKUP(PopAgeSexCountry[[#This Row],[VARIABLE]],MapSexAge[],3,FALSE)</f>
        <v>45-49</v>
      </c>
      <c r="H521" s="6">
        <f ca="1">SUMIFS(INDIRECT(_xlfn.CONCAT("SSPMDER[",PopAgeSexCountry[[#This Row],[Sex]],"]")),SSPMDER[age],PopAgeSexCountry[[#This Row],[Age]])</f>
        <v>2000</v>
      </c>
      <c r="I521" s="6" t="s">
        <v>71</v>
      </c>
      <c r="J521" s="6">
        <v>0.19889499999999999</v>
      </c>
      <c r="K521" s="6">
        <v>0.20452842666441001</v>
      </c>
      <c r="L521" s="6">
        <v>0.193646398771599</v>
      </c>
      <c r="M521" s="6">
        <v>0.18181048570828301</v>
      </c>
      <c r="N521" s="6">
        <v>0.17256943786831999</v>
      </c>
      <c r="O521" s="6">
        <v>0.19089677742911901</v>
      </c>
      <c r="P521" s="6">
        <v>0.19923239206367499</v>
      </c>
      <c r="Q521" s="6">
        <v>0.194162803421114</v>
      </c>
      <c r="R521" s="6">
        <v>0.190189095550098</v>
      </c>
      <c r="S521" s="6">
        <f ca="1">PopAgeSexCountry[[#This Row],[2010]]*PopAgeSexCountry[[#This Row],[MDER]]</f>
        <v>397.78999999999996</v>
      </c>
      <c r="T521" s="6">
        <f ca="1">PopAgeSexCountry[[#This Row],[2015]]*PopAgeSexCountry[[#This Row],[MDER]]</f>
        <v>409.05685332882001</v>
      </c>
      <c r="U521" s="6">
        <f ca="1">PopAgeSexCountry[[#This Row],[2020]]*PopAgeSexCountry[[#This Row],[MDER]]</f>
        <v>387.29279754319799</v>
      </c>
      <c r="V521" s="6">
        <f ca="1">PopAgeSexCountry[[#This Row],[2025]]*PopAgeSexCountry[[#This Row],[MDER]]</f>
        <v>363.62097141656602</v>
      </c>
      <c r="W521" s="6">
        <f ca="1">PopAgeSexCountry[[#This Row],[2030]]*PopAgeSexCountry[[#This Row],[MDER]]</f>
        <v>345.13887573663999</v>
      </c>
      <c r="X521" s="6">
        <f ca="1">PopAgeSexCountry[[#This Row],[2035]]*PopAgeSexCountry[[#This Row],[MDER]]</f>
        <v>381.793554858238</v>
      </c>
      <c r="Y521" s="6">
        <f ca="1">PopAgeSexCountry[[#This Row],[2040]]*PopAgeSexCountry[[#This Row],[MDER]]</f>
        <v>398.46478412734996</v>
      </c>
      <c r="Z521" s="6">
        <f ca="1">PopAgeSexCountry[[#This Row],[2045]]*PopAgeSexCountry[[#This Row],[MDER]]</f>
        <v>388.32560684222801</v>
      </c>
      <c r="AA521" s="6">
        <f ca="1">PopAgeSexCountry[[#This Row],[2050]]*PopAgeSexCountry[[#This Row],[MDER]]</f>
        <v>380.37819110019598</v>
      </c>
    </row>
    <row r="522" spans="1:27" x14ac:dyDescent="0.2">
      <c r="A522" s="5" t="s">
        <v>67</v>
      </c>
      <c r="B522" s="5" t="s">
        <v>68</v>
      </c>
      <c r="C522" s="5" t="s">
        <v>124</v>
      </c>
      <c r="D522" s="5" t="str">
        <f>VLOOKUP(PopAgeSexCountry[[#This Row],[REGION]],MapRegion[],2,FALSE)</f>
        <v>DNK</v>
      </c>
      <c r="E522" s="5" t="s">
        <v>81</v>
      </c>
      <c r="F522" s="5" t="str">
        <f>VLOOKUP(PopAgeSexCountry[[#This Row],[VARIABLE]],MapSexAge[],2,FALSE)</f>
        <v>Female</v>
      </c>
      <c r="G522" s="5" t="str">
        <f>VLOOKUP(PopAgeSexCountry[[#This Row],[VARIABLE]],MapSexAge[],3,FALSE)</f>
        <v>5-9</v>
      </c>
      <c r="H522" s="5">
        <f ca="1">SUMIFS(INDIRECT(_xlfn.CONCAT("SSPMDER[",PopAgeSexCountry[[#This Row],[Sex]],"]")),SSPMDER[age],PopAgeSexCountry[[#This Row],[Age]])</f>
        <v>1520</v>
      </c>
      <c r="I522" s="5" t="s">
        <v>71</v>
      </c>
      <c r="J522" s="5">
        <v>0.16051499999999999</v>
      </c>
      <c r="K522" s="5">
        <v>0.162247579326256</v>
      </c>
      <c r="L522" s="5">
        <v>0.15709558502690901</v>
      </c>
      <c r="M522" s="5">
        <v>0.16306009324611501</v>
      </c>
      <c r="N522" s="5">
        <v>0.171870657709604</v>
      </c>
      <c r="O522" s="5">
        <v>0.176877499878664</v>
      </c>
      <c r="P522" s="5">
        <v>0.17679630395459101</v>
      </c>
      <c r="Q522" s="5">
        <v>0.17524037130571099</v>
      </c>
      <c r="R522" s="5">
        <v>0.175448983625172</v>
      </c>
      <c r="S522" s="6">
        <f ca="1">PopAgeSexCountry[[#This Row],[2010]]*PopAgeSexCountry[[#This Row],[MDER]]</f>
        <v>243.9828</v>
      </c>
      <c r="T522" s="6">
        <f ca="1">PopAgeSexCountry[[#This Row],[2015]]*PopAgeSexCountry[[#This Row],[MDER]]</f>
        <v>246.61632057590913</v>
      </c>
      <c r="U522" s="6">
        <f ca="1">PopAgeSexCountry[[#This Row],[2020]]*PopAgeSexCountry[[#This Row],[MDER]]</f>
        <v>238.7852892409017</v>
      </c>
      <c r="V522" s="6">
        <f ca="1">PopAgeSexCountry[[#This Row],[2025]]*PopAgeSexCountry[[#This Row],[MDER]]</f>
        <v>247.8513417340948</v>
      </c>
      <c r="W522" s="6">
        <f ca="1">PopAgeSexCountry[[#This Row],[2030]]*PopAgeSexCountry[[#This Row],[MDER]]</f>
        <v>261.24339971859808</v>
      </c>
      <c r="X522" s="6">
        <f ca="1">PopAgeSexCountry[[#This Row],[2035]]*PopAgeSexCountry[[#This Row],[MDER]]</f>
        <v>268.85379981556929</v>
      </c>
      <c r="Y522" s="6">
        <f ca="1">PopAgeSexCountry[[#This Row],[2040]]*PopAgeSexCountry[[#This Row],[MDER]]</f>
        <v>268.7303820109783</v>
      </c>
      <c r="Z522" s="6">
        <f ca="1">PopAgeSexCountry[[#This Row],[2045]]*PopAgeSexCountry[[#This Row],[MDER]]</f>
        <v>266.36536438468073</v>
      </c>
      <c r="AA522" s="6">
        <f ca="1">PopAgeSexCountry[[#This Row],[2050]]*PopAgeSexCountry[[#This Row],[MDER]]</f>
        <v>266.68245511026146</v>
      </c>
    </row>
    <row r="523" spans="1:27" x14ac:dyDescent="0.2">
      <c r="A523" s="6" t="s">
        <v>67</v>
      </c>
      <c r="B523" s="6" t="s">
        <v>68</v>
      </c>
      <c r="C523" s="6" t="s">
        <v>124</v>
      </c>
      <c r="D523" s="6" t="str">
        <f>VLOOKUP(PopAgeSexCountry[[#This Row],[REGION]],MapRegion[],2,FALSE)</f>
        <v>DNK</v>
      </c>
      <c r="E523" s="6" t="s">
        <v>82</v>
      </c>
      <c r="F523" s="6" t="str">
        <f>VLOOKUP(PopAgeSexCountry[[#This Row],[VARIABLE]],MapSexAge[],2,FALSE)</f>
        <v>Female</v>
      </c>
      <c r="G523" s="6" t="str">
        <f>VLOOKUP(PopAgeSexCountry[[#This Row],[VARIABLE]],MapSexAge[],3,FALSE)</f>
        <v>50-54</v>
      </c>
      <c r="H523" s="6">
        <f ca="1">SUMIFS(INDIRECT(_xlfn.CONCAT("SSPMDER[",PopAgeSexCountry[[#This Row],[Sex]],"]")),SSPMDER[age],PopAgeSexCountry[[#This Row],[Age]])</f>
        <v>1840</v>
      </c>
      <c r="I523" s="6" t="s">
        <v>71</v>
      </c>
      <c r="J523" s="6">
        <v>0.181196</v>
      </c>
      <c r="K523" s="6">
        <v>0.19733415853772401</v>
      </c>
      <c r="L523" s="6">
        <v>0.202921821098074</v>
      </c>
      <c r="M523" s="6">
        <v>0.19271449542136701</v>
      </c>
      <c r="N523" s="6">
        <v>0.18149685247036301</v>
      </c>
      <c r="O523" s="6">
        <v>0.172917157048499</v>
      </c>
      <c r="P523" s="6">
        <v>0.19128049940313599</v>
      </c>
      <c r="Q523" s="6">
        <v>0.19960700927566399</v>
      </c>
      <c r="R523" s="6">
        <v>0.19470698411013501</v>
      </c>
      <c r="S523" s="6">
        <f ca="1">PopAgeSexCountry[[#This Row],[2010]]*PopAgeSexCountry[[#This Row],[MDER]]</f>
        <v>333.40064000000001</v>
      </c>
      <c r="T523" s="6">
        <f ca="1">PopAgeSexCountry[[#This Row],[2015]]*PopAgeSexCountry[[#This Row],[MDER]]</f>
        <v>363.09485170941218</v>
      </c>
      <c r="U523" s="6">
        <f ca="1">PopAgeSexCountry[[#This Row],[2020]]*PopAgeSexCountry[[#This Row],[MDER]]</f>
        <v>373.37615082045613</v>
      </c>
      <c r="V523" s="6">
        <f ca="1">PopAgeSexCountry[[#This Row],[2025]]*PopAgeSexCountry[[#This Row],[MDER]]</f>
        <v>354.59467157531532</v>
      </c>
      <c r="W523" s="6">
        <f ca="1">PopAgeSexCountry[[#This Row],[2030]]*PopAgeSexCountry[[#This Row],[MDER]]</f>
        <v>333.95420854546796</v>
      </c>
      <c r="X523" s="6">
        <f ca="1">PopAgeSexCountry[[#This Row],[2035]]*PopAgeSexCountry[[#This Row],[MDER]]</f>
        <v>318.16756896923818</v>
      </c>
      <c r="Y523" s="6">
        <f ca="1">PopAgeSexCountry[[#This Row],[2040]]*PopAgeSexCountry[[#This Row],[MDER]]</f>
        <v>351.9561189017702</v>
      </c>
      <c r="Z523" s="6">
        <f ca="1">PopAgeSexCountry[[#This Row],[2045]]*PopAgeSexCountry[[#This Row],[MDER]]</f>
        <v>367.27689706722174</v>
      </c>
      <c r="AA523" s="6">
        <f ca="1">PopAgeSexCountry[[#This Row],[2050]]*PopAgeSexCountry[[#This Row],[MDER]]</f>
        <v>358.26085076264843</v>
      </c>
    </row>
    <row r="524" spans="1:27" x14ac:dyDescent="0.2">
      <c r="A524" s="5" t="s">
        <v>67</v>
      </c>
      <c r="B524" s="5" t="s">
        <v>68</v>
      </c>
      <c r="C524" s="5" t="s">
        <v>124</v>
      </c>
      <c r="D524" s="5" t="str">
        <f>VLOOKUP(PopAgeSexCountry[[#This Row],[REGION]],MapRegion[],2,FALSE)</f>
        <v>DNK</v>
      </c>
      <c r="E524" s="5" t="s">
        <v>83</v>
      </c>
      <c r="F524" s="5" t="str">
        <f>VLOOKUP(PopAgeSexCountry[[#This Row],[VARIABLE]],MapSexAge[],2,FALSE)</f>
        <v>Female</v>
      </c>
      <c r="G524" s="5" t="str">
        <f>VLOOKUP(PopAgeSexCountry[[#This Row],[VARIABLE]],MapSexAge[],3,FALSE)</f>
        <v>55-59</v>
      </c>
      <c r="H524" s="5">
        <f ca="1">SUMIFS(INDIRECT(_xlfn.CONCAT("SSPMDER[",PopAgeSexCountry[[#This Row],[Sex]],"]")),SSPMDER[age],PopAgeSexCountry[[#This Row],[Age]])</f>
        <v>1800</v>
      </c>
      <c r="I524" s="5" t="s">
        <v>71</v>
      </c>
      <c r="J524" s="5">
        <v>0.173679</v>
      </c>
      <c r="K524" s="5">
        <v>0.17840636441300101</v>
      </c>
      <c r="L524" s="5">
        <v>0.19460361331551301</v>
      </c>
      <c r="M524" s="5">
        <v>0.20057223043529099</v>
      </c>
      <c r="N524" s="5">
        <v>0.191098688676686</v>
      </c>
      <c r="O524" s="5">
        <v>0.18051797680686801</v>
      </c>
      <c r="P524" s="5">
        <v>0.17257403012723899</v>
      </c>
      <c r="Q524" s="5">
        <v>0.19101663950009401</v>
      </c>
      <c r="R524" s="5">
        <v>0.19943264598675101</v>
      </c>
      <c r="S524" s="6">
        <f ca="1">PopAgeSexCountry[[#This Row],[2010]]*PopAgeSexCountry[[#This Row],[MDER]]</f>
        <v>312.62220000000002</v>
      </c>
      <c r="T524" s="6">
        <f ca="1">PopAgeSexCountry[[#This Row],[2015]]*PopAgeSexCountry[[#This Row],[MDER]]</f>
        <v>321.13145594340182</v>
      </c>
      <c r="U524" s="6">
        <f ca="1">PopAgeSexCountry[[#This Row],[2020]]*PopAgeSexCountry[[#This Row],[MDER]]</f>
        <v>350.28650396792341</v>
      </c>
      <c r="V524" s="6">
        <f ca="1">PopAgeSexCountry[[#This Row],[2025]]*PopAgeSexCountry[[#This Row],[MDER]]</f>
        <v>361.03001478352377</v>
      </c>
      <c r="W524" s="6">
        <f ca="1">PopAgeSexCountry[[#This Row],[2030]]*PopAgeSexCountry[[#This Row],[MDER]]</f>
        <v>343.9776396180348</v>
      </c>
      <c r="X524" s="6">
        <f ca="1">PopAgeSexCountry[[#This Row],[2035]]*PopAgeSexCountry[[#This Row],[MDER]]</f>
        <v>324.93235825236241</v>
      </c>
      <c r="Y524" s="6">
        <f ca="1">PopAgeSexCountry[[#This Row],[2040]]*PopAgeSexCountry[[#This Row],[MDER]]</f>
        <v>310.63325422903017</v>
      </c>
      <c r="Z524" s="6">
        <f ca="1">PopAgeSexCountry[[#This Row],[2045]]*PopAgeSexCountry[[#This Row],[MDER]]</f>
        <v>343.82995110016924</v>
      </c>
      <c r="AA524" s="6">
        <f ca="1">PopAgeSexCountry[[#This Row],[2050]]*PopAgeSexCountry[[#This Row],[MDER]]</f>
        <v>358.97876277615183</v>
      </c>
    </row>
    <row r="525" spans="1:27" x14ac:dyDescent="0.2">
      <c r="A525" s="6" t="s">
        <v>67</v>
      </c>
      <c r="B525" s="6" t="s">
        <v>68</v>
      </c>
      <c r="C525" s="6" t="s">
        <v>124</v>
      </c>
      <c r="D525" s="6" t="str">
        <f>VLOOKUP(PopAgeSexCountry[[#This Row],[REGION]],MapRegion[],2,FALSE)</f>
        <v>DNK</v>
      </c>
      <c r="E525" s="6" t="s">
        <v>84</v>
      </c>
      <c r="F525" s="6" t="str">
        <f>VLOOKUP(PopAgeSexCountry[[#This Row],[VARIABLE]],MapSexAge[],2,FALSE)</f>
        <v>Female</v>
      </c>
      <c r="G525" s="6" t="str">
        <f>VLOOKUP(PopAgeSexCountry[[#This Row],[VARIABLE]],MapSexAge[],3,FALSE)</f>
        <v>60-64</v>
      </c>
      <c r="H525" s="6">
        <f ca="1">SUMIFS(INDIRECT(_xlfn.CONCAT("SSPMDER[",PopAgeSexCountry[[#This Row],[Sex]],"]")),SSPMDER[age],PopAgeSexCountry[[#This Row],[Age]])</f>
        <v>1800</v>
      </c>
      <c r="I525" s="6" t="s">
        <v>71</v>
      </c>
      <c r="J525" s="6">
        <v>0.189722</v>
      </c>
      <c r="K525" s="6">
        <v>0.16923549147516001</v>
      </c>
      <c r="L525" s="6">
        <v>0.17450217345761199</v>
      </c>
      <c r="M525" s="6">
        <v>0.19097497107766601</v>
      </c>
      <c r="N525" s="6">
        <v>0.19745569815456199</v>
      </c>
      <c r="O525" s="6">
        <v>0.18878541598527701</v>
      </c>
      <c r="P525" s="6">
        <v>0.17891414321695101</v>
      </c>
      <c r="Q525" s="6">
        <v>0.171597871078601</v>
      </c>
      <c r="R525" s="6">
        <v>0.19018381299230999</v>
      </c>
      <c r="S525" s="6">
        <f ca="1">PopAgeSexCountry[[#This Row],[2010]]*PopAgeSexCountry[[#This Row],[MDER]]</f>
        <v>341.49959999999999</v>
      </c>
      <c r="T525" s="6">
        <f ca="1">PopAgeSexCountry[[#This Row],[2015]]*PopAgeSexCountry[[#This Row],[MDER]]</f>
        <v>304.62388465528801</v>
      </c>
      <c r="U525" s="6">
        <f ca="1">PopAgeSexCountry[[#This Row],[2020]]*PopAgeSexCountry[[#This Row],[MDER]]</f>
        <v>314.10391222370157</v>
      </c>
      <c r="V525" s="6">
        <f ca="1">PopAgeSexCountry[[#This Row],[2025]]*PopAgeSexCountry[[#This Row],[MDER]]</f>
        <v>343.7549479397988</v>
      </c>
      <c r="W525" s="6">
        <f ca="1">PopAgeSexCountry[[#This Row],[2030]]*PopAgeSexCountry[[#This Row],[MDER]]</f>
        <v>355.42025667821156</v>
      </c>
      <c r="X525" s="6">
        <f ca="1">PopAgeSexCountry[[#This Row],[2035]]*PopAgeSexCountry[[#This Row],[MDER]]</f>
        <v>339.81374877349862</v>
      </c>
      <c r="Y525" s="6">
        <f ca="1">PopAgeSexCountry[[#This Row],[2040]]*PopAgeSexCountry[[#This Row],[MDER]]</f>
        <v>322.04545779051182</v>
      </c>
      <c r="Z525" s="6">
        <f ca="1">PopAgeSexCountry[[#This Row],[2045]]*PopAgeSexCountry[[#This Row],[MDER]]</f>
        <v>308.87616794148181</v>
      </c>
      <c r="AA525" s="6">
        <f ca="1">PopAgeSexCountry[[#This Row],[2050]]*PopAgeSexCountry[[#This Row],[MDER]]</f>
        <v>342.330863386158</v>
      </c>
    </row>
    <row r="526" spans="1:27" x14ac:dyDescent="0.2">
      <c r="A526" s="5" t="s">
        <v>67</v>
      </c>
      <c r="B526" s="5" t="s">
        <v>68</v>
      </c>
      <c r="C526" s="5" t="s">
        <v>124</v>
      </c>
      <c r="D526" s="5" t="str">
        <f>VLOOKUP(PopAgeSexCountry[[#This Row],[REGION]],MapRegion[],2,FALSE)</f>
        <v>DNK</v>
      </c>
      <c r="E526" s="5" t="s">
        <v>85</v>
      </c>
      <c r="F526" s="5" t="str">
        <f>VLOOKUP(PopAgeSexCountry[[#This Row],[VARIABLE]],MapSexAge[],2,FALSE)</f>
        <v>Female</v>
      </c>
      <c r="G526" s="5" t="str">
        <f>VLOOKUP(PopAgeSexCountry[[#This Row],[VARIABLE]],MapSexAge[],3,FALSE)</f>
        <v>65-69</v>
      </c>
      <c r="H526" s="5">
        <f ca="1">SUMIFS(INDIRECT(_xlfn.CONCAT("SSPMDER[",PopAgeSexCountry[[#This Row],[Sex]],"]")),SSPMDER[age],PopAgeSexCountry[[#This Row],[Age]])</f>
        <v>1800</v>
      </c>
      <c r="I526" s="5" t="s">
        <v>71</v>
      </c>
      <c r="J526" s="5">
        <v>0.15604899999999999</v>
      </c>
      <c r="K526" s="5">
        <v>0.18137793314610101</v>
      </c>
      <c r="L526" s="5">
        <v>0.16288705963306299</v>
      </c>
      <c r="M526" s="5">
        <v>0.16883143552584001</v>
      </c>
      <c r="N526" s="5">
        <v>0.185617822438679</v>
      </c>
      <c r="O526" s="5">
        <v>0.192686246385987</v>
      </c>
      <c r="P526" s="5">
        <v>0.18500973423235501</v>
      </c>
      <c r="Q526" s="5">
        <v>0.17598071782070099</v>
      </c>
      <c r="R526" s="5">
        <v>0.16940830445638499</v>
      </c>
      <c r="S526" s="6">
        <f ca="1">PopAgeSexCountry[[#This Row],[2010]]*PopAgeSexCountry[[#This Row],[MDER]]</f>
        <v>280.88819999999998</v>
      </c>
      <c r="T526" s="6">
        <f ca="1">PopAgeSexCountry[[#This Row],[2015]]*PopAgeSexCountry[[#This Row],[MDER]]</f>
        <v>326.48027966298184</v>
      </c>
      <c r="U526" s="6">
        <f ca="1">PopAgeSexCountry[[#This Row],[2020]]*PopAgeSexCountry[[#This Row],[MDER]]</f>
        <v>293.19670733951341</v>
      </c>
      <c r="V526" s="6">
        <f ca="1">PopAgeSexCountry[[#This Row],[2025]]*PopAgeSexCountry[[#This Row],[MDER]]</f>
        <v>303.89658394651201</v>
      </c>
      <c r="W526" s="6">
        <f ca="1">PopAgeSexCountry[[#This Row],[2030]]*PopAgeSexCountry[[#This Row],[MDER]]</f>
        <v>334.11208038962218</v>
      </c>
      <c r="X526" s="6">
        <f ca="1">PopAgeSexCountry[[#This Row],[2035]]*PopAgeSexCountry[[#This Row],[MDER]]</f>
        <v>346.83524349477659</v>
      </c>
      <c r="Y526" s="6">
        <f ca="1">PopAgeSexCountry[[#This Row],[2040]]*PopAgeSexCountry[[#This Row],[MDER]]</f>
        <v>333.01752161823902</v>
      </c>
      <c r="Z526" s="6">
        <f ca="1">PopAgeSexCountry[[#This Row],[2045]]*PopAgeSexCountry[[#This Row],[MDER]]</f>
        <v>316.76529207726179</v>
      </c>
      <c r="AA526" s="6">
        <f ca="1">PopAgeSexCountry[[#This Row],[2050]]*PopAgeSexCountry[[#This Row],[MDER]]</f>
        <v>304.93494802149297</v>
      </c>
    </row>
    <row r="527" spans="1:27" x14ac:dyDescent="0.2">
      <c r="A527" s="6" t="s">
        <v>67</v>
      </c>
      <c r="B527" s="6" t="s">
        <v>68</v>
      </c>
      <c r="C527" s="6" t="s">
        <v>124</v>
      </c>
      <c r="D527" s="6" t="str">
        <f>VLOOKUP(PopAgeSexCountry[[#This Row],[REGION]],MapRegion[],2,FALSE)</f>
        <v>DNK</v>
      </c>
      <c r="E527" s="6" t="s">
        <v>86</v>
      </c>
      <c r="F527" s="6" t="str">
        <f>VLOOKUP(PopAgeSexCountry[[#This Row],[VARIABLE]],MapSexAge[],2,FALSE)</f>
        <v>Female</v>
      </c>
      <c r="G527" s="6" t="str">
        <f>VLOOKUP(PopAgeSexCountry[[#This Row],[VARIABLE]],MapSexAge[],3,FALSE)</f>
        <v>70-74</v>
      </c>
      <c r="H527" s="6">
        <f ca="1">SUMIFS(INDIRECT(_xlfn.CONCAT("SSPMDER[",PopAgeSexCountry[[#This Row],[Sex]],"]")),SSPMDER[age],PopAgeSexCountry[[#This Row],[Age]])</f>
        <v>1800</v>
      </c>
      <c r="I527" s="6" t="s">
        <v>71</v>
      </c>
      <c r="J527" s="6">
        <v>0.11583300000000001</v>
      </c>
      <c r="K527" s="6">
        <v>0.14437134263490201</v>
      </c>
      <c r="L527" s="6">
        <v>0.16940337123236299</v>
      </c>
      <c r="M527" s="6">
        <v>0.153409353018304</v>
      </c>
      <c r="N527" s="6">
        <v>0.16014143420850599</v>
      </c>
      <c r="O527" s="6">
        <v>0.17716950654626701</v>
      </c>
      <c r="P527" s="6">
        <v>0.18493722829529799</v>
      </c>
      <c r="Q527" s="6">
        <v>0.17857628500685399</v>
      </c>
      <c r="R527" s="6">
        <v>0.17070530683728799</v>
      </c>
      <c r="S527" s="6">
        <f ca="1">PopAgeSexCountry[[#This Row],[2010]]*PopAgeSexCountry[[#This Row],[MDER]]</f>
        <v>208.49940000000001</v>
      </c>
      <c r="T527" s="6">
        <f ca="1">PopAgeSexCountry[[#This Row],[2015]]*PopAgeSexCountry[[#This Row],[MDER]]</f>
        <v>259.86841674282363</v>
      </c>
      <c r="U527" s="6">
        <f ca="1">PopAgeSexCountry[[#This Row],[2020]]*PopAgeSexCountry[[#This Row],[MDER]]</f>
        <v>304.92606821825336</v>
      </c>
      <c r="V527" s="6">
        <f ca="1">PopAgeSexCountry[[#This Row],[2025]]*PopAgeSexCountry[[#This Row],[MDER]]</f>
        <v>276.13683543294718</v>
      </c>
      <c r="W527" s="6">
        <f ca="1">PopAgeSexCountry[[#This Row],[2030]]*PopAgeSexCountry[[#This Row],[MDER]]</f>
        <v>288.25458157531079</v>
      </c>
      <c r="X527" s="6">
        <f ca="1">PopAgeSexCountry[[#This Row],[2035]]*PopAgeSexCountry[[#This Row],[MDER]]</f>
        <v>318.90511178328063</v>
      </c>
      <c r="Y527" s="6">
        <f ca="1">PopAgeSexCountry[[#This Row],[2040]]*PopAgeSexCountry[[#This Row],[MDER]]</f>
        <v>332.88701093153639</v>
      </c>
      <c r="Z527" s="6">
        <f ca="1">PopAgeSexCountry[[#This Row],[2045]]*PopAgeSexCountry[[#This Row],[MDER]]</f>
        <v>321.4373130123372</v>
      </c>
      <c r="AA527" s="6">
        <f ca="1">PopAgeSexCountry[[#This Row],[2050]]*PopAgeSexCountry[[#This Row],[MDER]]</f>
        <v>307.26955230711837</v>
      </c>
    </row>
    <row r="528" spans="1:27" x14ac:dyDescent="0.2">
      <c r="A528" s="5" t="s">
        <v>67</v>
      </c>
      <c r="B528" s="5" t="s">
        <v>68</v>
      </c>
      <c r="C528" s="5" t="s">
        <v>124</v>
      </c>
      <c r="D528" s="5" t="str">
        <f>VLOOKUP(PopAgeSexCountry[[#This Row],[REGION]],MapRegion[],2,FALSE)</f>
        <v>DNK</v>
      </c>
      <c r="E528" s="5" t="s">
        <v>87</v>
      </c>
      <c r="F528" s="5" t="str">
        <f>VLOOKUP(PopAgeSexCountry[[#This Row],[VARIABLE]],MapSexAge[],2,FALSE)</f>
        <v>Female</v>
      </c>
      <c r="G528" s="5" t="str">
        <f>VLOOKUP(PopAgeSexCountry[[#This Row],[VARIABLE]],MapSexAge[],3,FALSE)</f>
        <v>75-79</v>
      </c>
      <c r="H528" s="5">
        <f ca="1">SUMIFS(INDIRECT(_xlfn.CONCAT("SSPMDER[",PopAgeSexCountry[[#This Row],[Sex]],"]")),SSPMDER[age],PopAgeSexCountry[[#This Row],[Age]])</f>
        <v>1800</v>
      </c>
      <c r="I528" s="5" t="s">
        <v>71</v>
      </c>
      <c r="J528" s="5">
        <v>8.8849000000000095E-2</v>
      </c>
      <c r="K528" s="5">
        <v>0.100973440757301</v>
      </c>
      <c r="L528" s="5">
        <v>0.12784051900316301</v>
      </c>
      <c r="M528" s="5">
        <v>0.15204541439682001</v>
      </c>
      <c r="N528" s="5">
        <v>0.13930112510092599</v>
      </c>
      <c r="O528" s="5">
        <v>0.146913657705668</v>
      </c>
      <c r="P528" s="5">
        <v>0.164066037261175</v>
      </c>
      <c r="Q528" s="5">
        <v>0.172790655980646</v>
      </c>
      <c r="R528" s="5">
        <v>0.168202804544343</v>
      </c>
      <c r="S528" s="6">
        <f ca="1">PopAgeSexCountry[[#This Row],[2010]]*PopAgeSexCountry[[#This Row],[MDER]]</f>
        <v>159.92820000000017</v>
      </c>
      <c r="T528" s="6">
        <f ca="1">PopAgeSexCountry[[#This Row],[2015]]*PopAgeSexCountry[[#This Row],[MDER]]</f>
        <v>181.7521933631418</v>
      </c>
      <c r="U528" s="6">
        <f ca="1">PopAgeSexCountry[[#This Row],[2020]]*PopAgeSexCountry[[#This Row],[MDER]]</f>
        <v>230.11293420569342</v>
      </c>
      <c r="V528" s="6">
        <f ca="1">PopAgeSexCountry[[#This Row],[2025]]*PopAgeSexCountry[[#This Row],[MDER]]</f>
        <v>273.68174591427601</v>
      </c>
      <c r="W528" s="6">
        <f ca="1">PopAgeSexCountry[[#This Row],[2030]]*PopAgeSexCountry[[#This Row],[MDER]]</f>
        <v>250.74202518166678</v>
      </c>
      <c r="X528" s="6">
        <f ca="1">PopAgeSexCountry[[#This Row],[2035]]*PopAgeSexCountry[[#This Row],[MDER]]</f>
        <v>264.44458387020239</v>
      </c>
      <c r="Y528" s="6">
        <f ca="1">PopAgeSexCountry[[#This Row],[2040]]*PopAgeSexCountry[[#This Row],[MDER]]</f>
        <v>295.318867070115</v>
      </c>
      <c r="Z528" s="6">
        <f ca="1">PopAgeSexCountry[[#This Row],[2045]]*PopAgeSexCountry[[#This Row],[MDER]]</f>
        <v>311.02318076516281</v>
      </c>
      <c r="AA528" s="6">
        <f ca="1">PopAgeSexCountry[[#This Row],[2050]]*PopAgeSexCountry[[#This Row],[MDER]]</f>
        <v>302.76504817981737</v>
      </c>
    </row>
    <row r="529" spans="1:27" x14ac:dyDescent="0.2">
      <c r="A529" s="6" t="s">
        <v>67</v>
      </c>
      <c r="B529" s="6" t="s">
        <v>68</v>
      </c>
      <c r="C529" s="6" t="s">
        <v>124</v>
      </c>
      <c r="D529" s="6" t="str">
        <f>VLOOKUP(PopAgeSexCountry[[#This Row],[REGION]],MapRegion[],2,FALSE)</f>
        <v>DNK</v>
      </c>
      <c r="E529" s="6" t="s">
        <v>88</v>
      </c>
      <c r="F529" s="6" t="str">
        <f>VLOOKUP(PopAgeSexCountry[[#This Row],[VARIABLE]],MapSexAge[],2,FALSE)</f>
        <v>Female</v>
      </c>
      <c r="G529" s="6" t="str">
        <f>VLOOKUP(PopAgeSexCountry[[#This Row],[VARIABLE]],MapSexAge[],3,FALSE)</f>
        <v>80-84</v>
      </c>
      <c r="H529" s="6">
        <f ca="1">SUMIFS(INDIRECT(_xlfn.CONCAT("SSPMDER[",PopAgeSexCountry[[#This Row],[Sex]],"]")),SSPMDER[age],PopAgeSexCountry[[#This Row],[Age]])</f>
        <v>1800</v>
      </c>
      <c r="I529" s="6" t="s">
        <v>71</v>
      </c>
      <c r="J529" s="6">
        <v>7.0679000000000006E-2</v>
      </c>
      <c r="K529" s="6">
        <v>6.9965582157989106E-2</v>
      </c>
      <c r="L529" s="6">
        <v>8.1524581331911802E-2</v>
      </c>
      <c r="M529" s="6">
        <v>0.105448071629792</v>
      </c>
      <c r="N529" s="6">
        <v>0.12799990220711299</v>
      </c>
      <c r="O529" s="6">
        <v>0.119337005915407</v>
      </c>
      <c r="P529" s="6">
        <v>0.12780847022414599</v>
      </c>
      <c r="Q529" s="6">
        <v>0.144874505340056</v>
      </c>
      <c r="R529" s="6">
        <v>0.15461702991398699</v>
      </c>
      <c r="S529" s="6">
        <f ca="1">PopAgeSexCountry[[#This Row],[2010]]*PopAgeSexCountry[[#This Row],[MDER]]</f>
        <v>127.22220000000002</v>
      </c>
      <c r="T529" s="6">
        <f ca="1">PopAgeSexCountry[[#This Row],[2015]]*PopAgeSexCountry[[#This Row],[MDER]]</f>
        <v>125.9380478843804</v>
      </c>
      <c r="U529" s="6">
        <f ca="1">PopAgeSexCountry[[#This Row],[2020]]*PopAgeSexCountry[[#This Row],[MDER]]</f>
        <v>146.74424639744123</v>
      </c>
      <c r="V529" s="6">
        <f ca="1">PopAgeSexCountry[[#This Row],[2025]]*PopAgeSexCountry[[#This Row],[MDER]]</f>
        <v>189.8065289336256</v>
      </c>
      <c r="W529" s="6">
        <f ca="1">PopAgeSexCountry[[#This Row],[2030]]*PopAgeSexCountry[[#This Row],[MDER]]</f>
        <v>230.39982397280338</v>
      </c>
      <c r="X529" s="6">
        <f ca="1">PopAgeSexCountry[[#This Row],[2035]]*PopAgeSexCountry[[#This Row],[MDER]]</f>
        <v>214.80661064773258</v>
      </c>
      <c r="Y529" s="6">
        <f ca="1">PopAgeSexCountry[[#This Row],[2040]]*PopAgeSexCountry[[#This Row],[MDER]]</f>
        <v>230.05524640346277</v>
      </c>
      <c r="Z529" s="6">
        <f ca="1">PopAgeSexCountry[[#This Row],[2045]]*PopAgeSexCountry[[#This Row],[MDER]]</f>
        <v>260.7741096121008</v>
      </c>
      <c r="AA529" s="6">
        <f ca="1">PopAgeSexCountry[[#This Row],[2050]]*PopAgeSexCountry[[#This Row],[MDER]]</f>
        <v>278.3106538451766</v>
      </c>
    </row>
    <row r="530" spans="1:27" x14ac:dyDescent="0.2">
      <c r="A530" s="5" t="s">
        <v>67</v>
      </c>
      <c r="B530" s="5" t="s">
        <v>68</v>
      </c>
      <c r="C530" s="5" t="s">
        <v>124</v>
      </c>
      <c r="D530" s="5" t="str">
        <f>VLOOKUP(PopAgeSexCountry[[#This Row],[REGION]],MapRegion[],2,FALSE)</f>
        <v>DNK</v>
      </c>
      <c r="E530" s="5" t="s">
        <v>89</v>
      </c>
      <c r="F530" s="5" t="str">
        <f>VLOOKUP(PopAgeSexCountry[[#This Row],[VARIABLE]],MapSexAge[],2,FALSE)</f>
        <v>Female</v>
      </c>
      <c r="G530" s="5" t="str">
        <f>VLOOKUP(PopAgeSexCountry[[#This Row],[VARIABLE]],MapSexAge[],3,FALSE)</f>
        <v>85-89</v>
      </c>
      <c r="H530" s="5">
        <f ca="1">SUMIFS(INDIRECT(_xlfn.CONCAT("SSPMDER[",PopAgeSexCountry[[#This Row],[Sex]],"]")),SSPMDER[age],PopAgeSexCountry[[#This Row],[Age]])</f>
        <v>1800</v>
      </c>
      <c r="I530" s="5" t="s">
        <v>71</v>
      </c>
      <c r="J530" s="5">
        <v>4.8436E-2</v>
      </c>
      <c r="K530" s="5">
        <v>4.7067198542567003E-2</v>
      </c>
      <c r="L530" s="5">
        <v>4.8413222700322299E-2</v>
      </c>
      <c r="M530" s="5">
        <v>5.82791028734157E-2</v>
      </c>
      <c r="N530" s="5">
        <v>7.7799341701885696E-2</v>
      </c>
      <c r="O530" s="5">
        <v>9.7298515673765906E-2</v>
      </c>
      <c r="P530" s="5">
        <v>9.3079258050418598E-2</v>
      </c>
      <c r="Q530" s="5">
        <v>0.10205300572954901</v>
      </c>
      <c r="R530" s="5">
        <v>0.118234475312001</v>
      </c>
      <c r="S530" s="6">
        <f ca="1">PopAgeSexCountry[[#This Row],[2010]]*PopAgeSexCountry[[#This Row],[MDER]]</f>
        <v>87.184799999999996</v>
      </c>
      <c r="T530" s="6">
        <f ca="1">PopAgeSexCountry[[#This Row],[2015]]*PopAgeSexCountry[[#This Row],[MDER]]</f>
        <v>84.720957376620603</v>
      </c>
      <c r="U530" s="6">
        <f ca="1">PopAgeSexCountry[[#This Row],[2020]]*PopAgeSexCountry[[#This Row],[MDER]]</f>
        <v>87.143800860580143</v>
      </c>
      <c r="V530" s="6">
        <f ca="1">PopAgeSexCountry[[#This Row],[2025]]*PopAgeSexCountry[[#This Row],[MDER]]</f>
        <v>104.90238517214826</v>
      </c>
      <c r="W530" s="6">
        <f ca="1">PopAgeSexCountry[[#This Row],[2030]]*PopAgeSexCountry[[#This Row],[MDER]]</f>
        <v>140.03881506339425</v>
      </c>
      <c r="X530" s="6">
        <f ca="1">PopAgeSexCountry[[#This Row],[2035]]*PopAgeSexCountry[[#This Row],[MDER]]</f>
        <v>175.13732821277864</v>
      </c>
      <c r="Y530" s="6">
        <f ca="1">PopAgeSexCountry[[#This Row],[2040]]*PopAgeSexCountry[[#This Row],[MDER]]</f>
        <v>167.54266449075348</v>
      </c>
      <c r="Z530" s="6">
        <f ca="1">PopAgeSexCountry[[#This Row],[2045]]*PopAgeSexCountry[[#This Row],[MDER]]</f>
        <v>183.69541031318821</v>
      </c>
      <c r="AA530" s="6">
        <f ca="1">PopAgeSexCountry[[#This Row],[2050]]*PopAgeSexCountry[[#This Row],[MDER]]</f>
        <v>212.82205556160179</v>
      </c>
    </row>
    <row r="531" spans="1:27" x14ac:dyDescent="0.2">
      <c r="A531" s="6" t="s">
        <v>67</v>
      </c>
      <c r="B531" s="6" t="s">
        <v>68</v>
      </c>
      <c r="C531" s="6" t="s">
        <v>124</v>
      </c>
      <c r="D531" s="6" t="str">
        <f>VLOOKUP(PopAgeSexCountry[[#This Row],[REGION]],MapRegion[],2,FALSE)</f>
        <v>DNK</v>
      </c>
      <c r="E531" s="6" t="s">
        <v>90</v>
      </c>
      <c r="F531" s="6" t="str">
        <f>VLOOKUP(PopAgeSexCountry[[#This Row],[VARIABLE]],MapSexAge[],2,FALSE)</f>
        <v>Female</v>
      </c>
      <c r="G531" s="6" t="str">
        <f>VLOOKUP(PopAgeSexCountry[[#This Row],[VARIABLE]],MapSexAge[],3,FALSE)</f>
        <v>90-94</v>
      </c>
      <c r="H531" s="6">
        <f ca="1">SUMIFS(INDIRECT(_xlfn.CONCAT("SSPMDER[",PopAgeSexCountry[[#This Row],[Sex]],"]")),SSPMDER[age],PopAgeSexCountry[[#This Row],[Age]])</f>
        <v>1800</v>
      </c>
      <c r="I531" s="6" t="s">
        <v>71</v>
      </c>
      <c r="J531" s="6">
        <v>2.1177000000000001E-2</v>
      </c>
      <c r="K531" s="6">
        <v>2.4781709085507801E-2</v>
      </c>
      <c r="L531" s="6">
        <v>2.5452426892661601E-2</v>
      </c>
      <c r="M531" s="6">
        <v>2.74582048360286E-2</v>
      </c>
      <c r="N531" s="6">
        <v>3.46096499275357E-2</v>
      </c>
      <c r="O531" s="6">
        <v>4.8303185636716102E-2</v>
      </c>
      <c r="P531" s="6">
        <v>6.3005097343098004E-2</v>
      </c>
      <c r="Q531" s="6">
        <v>6.2536356202404206E-2</v>
      </c>
      <c r="R531" s="6">
        <v>7.0897035275141504E-2</v>
      </c>
      <c r="S531" s="6">
        <f ca="1">PopAgeSexCountry[[#This Row],[2010]]*PopAgeSexCountry[[#This Row],[MDER]]</f>
        <v>38.118600000000001</v>
      </c>
      <c r="T531" s="6">
        <f ca="1">PopAgeSexCountry[[#This Row],[2015]]*PopAgeSexCountry[[#This Row],[MDER]]</f>
        <v>44.607076353914039</v>
      </c>
      <c r="U531" s="6">
        <f ca="1">PopAgeSexCountry[[#This Row],[2020]]*PopAgeSexCountry[[#This Row],[MDER]]</f>
        <v>45.814368406790884</v>
      </c>
      <c r="V531" s="6">
        <f ca="1">PopAgeSexCountry[[#This Row],[2025]]*PopAgeSexCountry[[#This Row],[MDER]]</f>
        <v>49.424768704851481</v>
      </c>
      <c r="W531" s="6">
        <f ca="1">PopAgeSexCountry[[#This Row],[2030]]*PopAgeSexCountry[[#This Row],[MDER]]</f>
        <v>62.297369869564264</v>
      </c>
      <c r="X531" s="6">
        <f ca="1">PopAgeSexCountry[[#This Row],[2035]]*PopAgeSexCountry[[#This Row],[MDER]]</f>
        <v>86.945734146088981</v>
      </c>
      <c r="Y531" s="6">
        <f ca="1">PopAgeSexCountry[[#This Row],[2040]]*PopAgeSexCountry[[#This Row],[MDER]]</f>
        <v>113.4091752175764</v>
      </c>
      <c r="Z531" s="6">
        <f ca="1">PopAgeSexCountry[[#This Row],[2045]]*PopAgeSexCountry[[#This Row],[MDER]]</f>
        <v>112.56544116432757</v>
      </c>
      <c r="AA531" s="6">
        <f ca="1">PopAgeSexCountry[[#This Row],[2050]]*PopAgeSexCountry[[#This Row],[MDER]]</f>
        <v>127.6146634952547</v>
      </c>
    </row>
    <row r="532" spans="1:27" x14ac:dyDescent="0.2">
      <c r="A532" s="5" t="s">
        <v>67</v>
      </c>
      <c r="B532" s="5" t="s">
        <v>68</v>
      </c>
      <c r="C532" s="5" t="s">
        <v>124</v>
      </c>
      <c r="D532" s="5" t="str">
        <f>VLOOKUP(PopAgeSexCountry[[#This Row],[REGION]],MapRegion[],2,FALSE)</f>
        <v>DNK</v>
      </c>
      <c r="E532" s="5" t="s">
        <v>91</v>
      </c>
      <c r="F532" s="5" t="str">
        <f>VLOOKUP(PopAgeSexCountry[[#This Row],[VARIABLE]],MapSexAge[],2,FALSE)</f>
        <v>Female</v>
      </c>
      <c r="G532" s="5" t="str">
        <f>VLOOKUP(PopAgeSexCountry[[#This Row],[VARIABLE]],MapSexAge[],3,FALSE)</f>
        <v>95-99</v>
      </c>
      <c r="H532" s="5">
        <f ca="1">SUMIFS(INDIRECT(_xlfn.CONCAT("SSPMDER[",PopAgeSexCountry[[#This Row],[Sex]],"]")),SSPMDER[age],PopAgeSexCountry[[#This Row],[Age]])</f>
        <v>1800</v>
      </c>
      <c r="I532" s="5" t="s">
        <v>71</v>
      </c>
      <c r="J532" s="5">
        <v>5.7369999999999999E-3</v>
      </c>
      <c r="K532" s="5">
        <v>7.3378617763242898E-3</v>
      </c>
      <c r="L532" s="5">
        <v>9.2510756350012106E-3</v>
      </c>
      <c r="M532" s="5">
        <v>1.0152968547961201E-2</v>
      </c>
      <c r="N532" s="5">
        <v>1.16561667462906E-2</v>
      </c>
      <c r="O532" s="5">
        <v>1.5624424529973899E-2</v>
      </c>
      <c r="P532" s="5">
        <v>2.31431243209364E-2</v>
      </c>
      <c r="Q532" s="5">
        <v>3.1876531809024597E-2</v>
      </c>
      <c r="R532" s="5">
        <v>3.3256638255871801E-2</v>
      </c>
      <c r="S532" s="6">
        <f ca="1">PopAgeSexCountry[[#This Row],[2010]]*PopAgeSexCountry[[#This Row],[MDER]]</f>
        <v>10.326599999999999</v>
      </c>
      <c r="T532" s="6">
        <f ca="1">PopAgeSexCountry[[#This Row],[2015]]*PopAgeSexCountry[[#This Row],[MDER]]</f>
        <v>13.208151197383721</v>
      </c>
      <c r="U532" s="6">
        <f ca="1">PopAgeSexCountry[[#This Row],[2020]]*PopAgeSexCountry[[#This Row],[MDER]]</f>
        <v>16.651936143002178</v>
      </c>
      <c r="V532" s="6">
        <f ca="1">PopAgeSexCountry[[#This Row],[2025]]*PopAgeSexCountry[[#This Row],[MDER]]</f>
        <v>18.27534338633016</v>
      </c>
      <c r="W532" s="6">
        <f ca="1">PopAgeSexCountry[[#This Row],[2030]]*PopAgeSexCountry[[#This Row],[MDER]]</f>
        <v>20.981100143323079</v>
      </c>
      <c r="X532" s="6">
        <f ca="1">PopAgeSexCountry[[#This Row],[2035]]*PopAgeSexCountry[[#This Row],[MDER]]</f>
        <v>28.123964153953018</v>
      </c>
      <c r="Y532" s="6">
        <f ca="1">PopAgeSexCountry[[#This Row],[2040]]*PopAgeSexCountry[[#This Row],[MDER]]</f>
        <v>41.657623777685522</v>
      </c>
      <c r="Z532" s="6">
        <f ca="1">PopAgeSexCountry[[#This Row],[2045]]*PopAgeSexCountry[[#This Row],[MDER]]</f>
        <v>57.377757256244273</v>
      </c>
      <c r="AA532" s="6">
        <f ca="1">PopAgeSexCountry[[#This Row],[2050]]*PopAgeSexCountry[[#This Row],[MDER]]</f>
        <v>59.861948860569242</v>
      </c>
    </row>
    <row r="533" spans="1:27" x14ac:dyDescent="0.2">
      <c r="A533" s="6" t="s">
        <v>67</v>
      </c>
      <c r="B533" s="6" t="s">
        <v>68</v>
      </c>
      <c r="C533" s="6" t="s">
        <v>124</v>
      </c>
      <c r="D533" s="6" t="str">
        <f>VLOOKUP(PopAgeSexCountry[[#This Row],[REGION]],MapRegion[],2,FALSE)</f>
        <v>DNK</v>
      </c>
      <c r="E533" s="6" t="s">
        <v>92</v>
      </c>
      <c r="F533" s="6" t="str">
        <f>VLOOKUP(PopAgeSexCountry[[#This Row],[VARIABLE]],MapSexAge[],2,FALSE)</f>
        <v>Male</v>
      </c>
      <c r="G533" s="6" t="str">
        <f>VLOOKUP(PopAgeSexCountry[[#This Row],[VARIABLE]],MapSexAge[],3,FALSE)</f>
        <v>0-4</v>
      </c>
      <c r="H533" s="6">
        <f ca="1">SUMIFS(INDIRECT(_xlfn.CONCAT("SSPMDER[",PopAgeSexCountry[[#This Row],[Sex]],"]")),SSPMDER[age],PopAgeSexCountry[[#This Row],[Age]])</f>
        <v>1040</v>
      </c>
      <c r="I533" s="6" t="s">
        <v>71</v>
      </c>
      <c r="J533" s="6">
        <v>0.167182</v>
      </c>
      <c r="K533" s="6">
        <v>0.16345703357611799</v>
      </c>
      <c r="L533" s="6">
        <v>0.170041278647896</v>
      </c>
      <c r="M533" s="6">
        <v>0.17984348099241201</v>
      </c>
      <c r="N533" s="6">
        <v>0.185528603582928</v>
      </c>
      <c r="O533" s="6">
        <v>0.18559386150627299</v>
      </c>
      <c r="P533" s="6">
        <v>0.18397078164716499</v>
      </c>
      <c r="Q533" s="6">
        <v>0.184303499624941</v>
      </c>
      <c r="R533" s="6">
        <v>0.18731547581834099</v>
      </c>
      <c r="S533" s="6">
        <f ca="1">PopAgeSexCountry[[#This Row],[2010]]*PopAgeSexCountry[[#This Row],[MDER]]</f>
        <v>173.86928</v>
      </c>
      <c r="T533" s="6">
        <f ca="1">PopAgeSexCountry[[#This Row],[2015]]*PopAgeSexCountry[[#This Row],[MDER]]</f>
        <v>169.99531491916269</v>
      </c>
      <c r="U533" s="6">
        <f ca="1">PopAgeSexCountry[[#This Row],[2020]]*PopAgeSexCountry[[#This Row],[MDER]]</f>
        <v>176.84292979381183</v>
      </c>
      <c r="V533" s="6">
        <f ca="1">PopAgeSexCountry[[#This Row],[2025]]*PopAgeSexCountry[[#This Row],[MDER]]</f>
        <v>187.0372202321085</v>
      </c>
      <c r="W533" s="6">
        <f ca="1">PopAgeSexCountry[[#This Row],[2030]]*PopAgeSexCountry[[#This Row],[MDER]]</f>
        <v>192.94974772624511</v>
      </c>
      <c r="X533" s="6">
        <f ca="1">PopAgeSexCountry[[#This Row],[2035]]*PopAgeSexCountry[[#This Row],[MDER]]</f>
        <v>193.01761596652392</v>
      </c>
      <c r="Y533" s="6">
        <f ca="1">PopAgeSexCountry[[#This Row],[2040]]*PopAgeSexCountry[[#This Row],[MDER]]</f>
        <v>191.32961291305159</v>
      </c>
      <c r="Z533" s="6">
        <f ca="1">PopAgeSexCountry[[#This Row],[2045]]*PopAgeSexCountry[[#This Row],[MDER]]</f>
        <v>191.67563960993863</v>
      </c>
      <c r="AA533" s="6">
        <f ca="1">PopAgeSexCountry[[#This Row],[2050]]*PopAgeSexCountry[[#This Row],[MDER]]</f>
        <v>194.80809485107463</v>
      </c>
    </row>
    <row r="534" spans="1:27" x14ac:dyDescent="0.2">
      <c r="A534" s="5" t="s">
        <v>67</v>
      </c>
      <c r="B534" s="5" t="s">
        <v>68</v>
      </c>
      <c r="C534" s="5" t="s">
        <v>124</v>
      </c>
      <c r="D534" s="5" t="str">
        <f>VLOOKUP(PopAgeSexCountry[[#This Row],[REGION]],MapRegion[],2,FALSE)</f>
        <v>DNK</v>
      </c>
      <c r="E534" s="5" t="s">
        <v>93</v>
      </c>
      <c r="F534" s="5" t="str">
        <f>VLOOKUP(PopAgeSexCountry[[#This Row],[VARIABLE]],MapSexAge[],2,FALSE)</f>
        <v>Male</v>
      </c>
      <c r="G534" s="5" t="str">
        <f>VLOOKUP(PopAgeSexCountry[[#This Row],[VARIABLE]],MapSexAge[],3,FALSE)</f>
        <v>10-14</v>
      </c>
      <c r="H534" s="5">
        <f ca="1">SUMIFS(INDIRECT(_xlfn.CONCAT("SSPMDER[",PopAgeSexCountry[[#This Row],[Sex]],"]")),SSPMDER[age],PopAgeSexCountry[[#This Row],[Age]])</f>
        <v>2120</v>
      </c>
      <c r="I534" s="5" t="s">
        <v>71</v>
      </c>
      <c r="J534" s="5">
        <v>0.17693600000000001</v>
      </c>
      <c r="K534" s="5">
        <v>0.169983650780824</v>
      </c>
      <c r="L534" s="5">
        <v>0.17214910536293501</v>
      </c>
      <c r="M534" s="5">
        <v>0.16786000000928999</v>
      </c>
      <c r="N534" s="5">
        <v>0.174127749079905</v>
      </c>
      <c r="O534" s="5">
        <v>0.183343941907333</v>
      </c>
      <c r="P534" s="5">
        <v>0.18855497919879399</v>
      </c>
      <c r="Q534" s="5">
        <v>0.188450120829425</v>
      </c>
      <c r="R534" s="5">
        <v>0.186787729055444</v>
      </c>
      <c r="S534" s="6">
        <f ca="1">PopAgeSexCountry[[#This Row],[2010]]*PopAgeSexCountry[[#This Row],[MDER]]</f>
        <v>375.10432000000003</v>
      </c>
      <c r="T534" s="6">
        <f ca="1">PopAgeSexCountry[[#This Row],[2015]]*PopAgeSexCountry[[#This Row],[MDER]]</f>
        <v>360.36533965534687</v>
      </c>
      <c r="U534" s="6">
        <f ca="1">PopAgeSexCountry[[#This Row],[2020]]*PopAgeSexCountry[[#This Row],[MDER]]</f>
        <v>364.95610336942224</v>
      </c>
      <c r="V534" s="6">
        <f ca="1">PopAgeSexCountry[[#This Row],[2025]]*PopAgeSexCountry[[#This Row],[MDER]]</f>
        <v>355.86320001969477</v>
      </c>
      <c r="W534" s="6">
        <f ca="1">PopAgeSexCountry[[#This Row],[2030]]*PopAgeSexCountry[[#This Row],[MDER]]</f>
        <v>369.15082804939857</v>
      </c>
      <c r="X534" s="6">
        <f ca="1">PopAgeSexCountry[[#This Row],[2035]]*PopAgeSexCountry[[#This Row],[MDER]]</f>
        <v>388.68915684354596</v>
      </c>
      <c r="Y534" s="6">
        <f ca="1">PopAgeSexCountry[[#This Row],[2040]]*PopAgeSexCountry[[#This Row],[MDER]]</f>
        <v>399.73655590144324</v>
      </c>
      <c r="Z534" s="6">
        <f ca="1">PopAgeSexCountry[[#This Row],[2045]]*PopAgeSexCountry[[#This Row],[MDER]]</f>
        <v>399.51425615838099</v>
      </c>
      <c r="AA534" s="6">
        <f ca="1">PopAgeSexCountry[[#This Row],[2050]]*PopAgeSexCountry[[#This Row],[MDER]]</f>
        <v>395.98998559754125</v>
      </c>
    </row>
    <row r="535" spans="1:27" x14ac:dyDescent="0.2">
      <c r="A535" s="6" t="s">
        <v>67</v>
      </c>
      <c r="B535" s="6" t="s">
        <v>68</v>
      </c>
      <c r="C535" s="6" t="s">
        <v>124</v>
      </c>
      <c r="D535" s="6" t="str">
        <f>VLOOKUP(PopAgeSexCountry[[#This Row],[REGION]],MapRegion[],2,FALSE)</f>
        <v>DNK</v>
      </c>
      <c r="E535" s="6" t="s">
        <v>94</v>
      </c>
      <c r="F535" s="6" t="str">
        <f>VLOOKUP(PopAgeSexCountry[[#This Row],[VARIABLE]],MapSexAge[],2,FALSE)</f>
        <v>Male</v>
      </c>
      <c r="G535" s="6" t="str">
        <f>VLOOKUP(PopAgeSexCountry[[#This Row],[VARIABLE]],MapSexAge[],3,FALSE)</f>
        <v>100p</v>
      </c>
      <c r="H535" s="6">
        <f ca="1">SUMIFS(INDIRECT(_xlfn.CONCAT("SSPMDER[",PopAgeSexCountry[[#This Row],[Sex]],"]")),SSPMDER[age],PopAgeSexCountry[[#This Row],[Age]])</f>
        <v>2200</v>
      </c>
      <c r="I535" s="6" t="s">
        <v>71</v>
      </c>
      <c r="J535" s="6">
        <v>1.3100000000000001E-4</v>
      </c>
      <c r="K535" s="6">
        <v>2.2291990494976801E-4</v>
      </c>
      <c r="L535" s="6">
        <v>3.4539878839399198E-4</v>
      </c>
      <c r="M535" s="6">
        <v>5.3166424290982501E-4</v>
      </c>
      <c r="N535" s="6">
        <v>7.6801920992316196E-4</v>
      </c>
      <c r="O535" s="6">
        <v>1.07104789568518E-3</v>
      </c>
      <c r="P535" s="6">
        <v>1.6871151691081399E-3</v>
      </c>
      <c r="Q535" s="6">
        <v>2.8822821667433499E-3</v>
      </c>
      <c r="R535" s="6">
        <v>4.5318996055435301E-3</v>
      </c>
      <c r="S535" s="6">
        <f ca="1">PopAgeSexCountry[[#This Row],[2010]]*PopAgeSexCountry[[#This Row],[MDER]]</f>
        <v>0.28820000000000001</v>
      </c>
      <c r="T535" s="6">
        <f ca="1">PopAgeSexCountry[[#This Row],[2015]]*PopAgeSexCountry[[#This Row],[MDER]]</f>
        <v>0.49042379088948962</v>
      </c>
      <c r="U535" s="6">
        <f ca="1">PopAgeSexCountry[[#This Row],[2020]]*PopAgeSexCountry[[#This Row],[MDER]]</f>
        <v>0.75987733446678241</v>
      </c>
      <c r="V535" s="6">
        <f ca="1">PopAgeSexCountry[[#This Row],[2025]]*PopAgeSexCountry[[#This Row],[MDER]]</f>
        <v>1.1696613344016151</v>
      </c>
      <c r="W535" s="6">
        <f ca="1">PopAgeSexCountry[[#This Row],[2030]]*PopAgeSexCountry[[#This Row],[MDER]]</f>
        <v>1.6896422618309563</v>
      </c>
      <c r="X535" s="6">
        <f ca="1">PopAgeSexCountry[[#This Row],[2035]]*PopAgeSexCountry[[#This Row],[MDER]]</f>
        <v>2.3563053705073962</v>
      </c>
      <c r="Y535" s="6">
        <f ca="1">PopAgeSexCountry[[#This Row],[2040]]*PopAgeSexCountry[[#This Row],[MDER]]</f>
        <v>3.7116533720379077</v>
      </c>
      <c r="Z535" s="6">
        <f ca="1">PopAgeSexCountry[[#This Row],[2045]]*PopAgeSexCountry[[#This Row],[MDER]]</f>
        <v>6.3410207668353697</v>
      </c>
      <c r="AA535" s="6">
        <f ca="1">PopAgeSexCountry[[#This Row],[2050]]*PopAgeSexCountry[[#This Row],[MDER]]</f>
        <v>9.9701791321957653</v>
      </c>
    </row>
    <row r="536" spans="1:27" x14ac:dyDescent="0.2">
      <c r="A536" s="5" t="s">
        <v>67</v>
      </c>
      <c r="B536" s="5" t="s">
        <v>68</v>
      </c>
      <c r="C536" s="5" t="s">
        <v>124</v>
      </c>
      <c r="D536" s="5" t="str">
        <f>VLOOKUP(PopAgeSexCountry[[#This Row],[REGION]],MapRegion[],2,FALSE)</f>
        <v>DNK</v>
      </c>
      <c r="E536" s="5" t="s">
        <v>95</v>
      </c>
      <c r="F536" s="5" t="str">
        <f>VLOOKUP(PopAgeSexCountry[[#This Row],[VARIABLE]],MapSexAge[],2,FALSE)</f>
        <v>Male</v>
      </c>
      <c r="G536" s="5" t="str">
        <f>VLOOKUP(PopAgeSexCountry[[#This Row],[VARIABLE]],MapSexAge[],3,FALSE)</f>
        <v>15-19</v>
      </c>
      <c r="H536" s="5">
        <f ca="1">SUMIFS(INDIRECT(_xlfn.CONCAT("SSPMDER[",PopAgeSexCountry[[#This Row],[Sex]],"]")),SSPMDER[age],PopAgeSexCountry[[#This Row],[Age]])</f>
        <v>2760</v>
      </c>
      <c r="I536" s="5" t="s">
        <v>71</v>
      </c>
      <c r="J536" s="5">
        <v>0.18245600000000001</v>
      </c>
      <c r="K536" s="5">
        <v>0.177784268695521</v>
      </c>
      <c r="L536" s="5">
        <v>0.170684135208404</v>
      </c>
      <c r="M536" s="5">
        <v>0.172939772116736</v>
      </c>
      <c r="N536" s="5">
        <v>0.168699313323389</v>
      </c>
      <c r="O536" s="5">
        <v>0.174923042446991</v>
      </c>
      <c r="P536" s="5">
        <v>0.18404157595693901</v>
      </c>
      <c r="Q536" s="5">
        <v>0.18918055281320001</v>
      </c>
      <c r="R536" s="5">
        <v>0.18906403210002901</v>
      </c>
      <c r="S536" s="6">
        <f ca="1">PopAgeSexCountry[[#This Row],[2010]]*PopAgeSexCountry[[#This Row],[MDER]]</f>
        <v>503.57856000000004</v>
      </c>
      <c r="T536" s="6">
        <f ca="1">PopAgeSexCountry[[#This Row],[2015]]*PopAgeSexCountry[[#This Row],[MDER]]</f>
        <v>490.68458159963797</v>
      </c>
      <c r="U536" s="6">
        <f ca="1">PopAgeSexCountry[[#This Row],[2020]]*PopAgeSexCountry[[#This Row],[MDER]]</f>
        <v>471.08821317519505</v>
      </c>
      <c r="V536" s="6">
        <f ca="1">PopAgeSexCountry[[#This Row],[2025]]*PopAgeSexCountry[[#This Row],[MDER]]</f>
        <v>477.31377104219138</v>
      </c>
      <c r="W536" s="6">
        <f ca="1">PopAgeSexCountry[[#This Row],[2030]]*PopAgeSexCountry[[#This Row],[MDER]]</f>
        <v>465.61010477255365</v>
      </c>
      <c r="X536" s="6">
        <f ca="1">PopAgeSexCountry[[#This Row],[2035]]*PopAgeSexCountry[[#This Row],[MDER]]</f>
        <v>482.78759715369517</v>
      </c>
      <c r="Y536" s="6">
        <f ca="1">PopAgeSexCountry[[#This Row],[2040]]*PopAgeSexCountry[[#This Row],[MDER]]</f>
        <v>507.95474964115169</v>
      </c>
      <c r="Z536" s="6">
        <f ca="1">PopAgeSexCountry[[#This Row],[2045]]*PopAgeSexCountry[[#This Row],[MDER]]</f>
        <v>522.13832576443201</v>
      </c>
      <c r="AA536" s="6">
        <f ca="1">PopAgeSexCountry[[#This Row],[2050]]*PopAgeSexCountry[[#This Row],[MDER]]</f>
        <v>521.81672859608011</v>
      </c>
    </row>
    <row r="537" spans="1:27" x14ac:dyDescent="0.2">
      <c r="A537" s="6" t="s">
        <v>67</v>
      </c>
      <c r="B537" s="6" t="s">
        <v>68</v>
      </c>
      <c r="C537" s="6" t="s">
        <v>124</v>
      </c>
      <c r="D537" s="6" t="str">
        <f>VLOOKUP(PopAgeSexCountry[[#This Row],[REGION]],MapRegion[],2,FALSE)</f>
        <v>DNK</v>
      </c>
      <c r="E537" s="6" t="s">
        <v>96</v>
      </c>
      <c r="F537" s="6" t="str">
        <f>VLOOKUP(PopAgeSexCountry[[#This Row],[VARIABLE]],MapSexAge[],2,FALSE)</f>
        <v>Male</v>
      </c>
      <c r="G537" s="6" t="str">
        <f>VLOOKUP(PopAgeSexCountry[[#This Row],[VARIABLE]],MapSexAge[],3,FALSE)</f>
        <v>20-24</v>
      </c>
      <c r="H537" s="6">
        <f ca="1">SUMIFS(INDIRECT(_xlfn.CONCAT("SSPMDER[",PopAgeSexCountry[[#This Row],[Sex]],"]")),SSPMDER[age],PopAgeSexCountry[[#This Row],[Age]])</f>
        <v>2800</v>
      </c>
      <c r="I537" s="6" t="s">
        <v>71</v>
      </c>
      <c r="J537" s="6">
        <v>0.168626</v>
      </c>
      <c r="K537" s="6">
        <v>0.183439666642081</v>
      </c>
      <c r="L537" s="6">
        <v>0.178506705222886</v>
      </c>
      <c r="M537" s="6">
        <v>0.171526656772029</v>
      </c>
      <c r="N537" s="6">
        <v>0.173877802180255</v>
      </c>
      <c r="O537" s="6">
        <v>0.16970731867823599</v>
      </c>
      <c r="P537" s="6">
        <v>0.175916982646355</v>
      </c>
      <c r="Q537" s="6">
        <v>0.18497122453922299</v>
      </c>
      <c r="R537" s="6">
        <v>0.190064955315392</v>
      </c>
      <c r="S537" s="6">
        <f ca="1">PopAgeSexCountry[[#This Row],[2010]]*PopAgeSexCountry[[#This Row],[MDER]]</f>
        <v>472.15280000000001</v>
      </c>
      <c r="T537" s="6">
        <f ca="1">PopAgeSexCountry[[#This Row],[2015]]*PopAgeSexCountry[[#This Row],[MDER]]</f>
        <v>513.63106659782682</v>
      </c>
      <c r="U537" s="6">
        <f ca="1">PopAgeSexCountry[[#This Row],[2020]]*PopAgeSexCountry[[#This Row],[MDER]]</f>
        <v>499.81877462408079</v>
      </c>
      <c r="V537" s="6">
        <f ca="1">PopAgeSexCountry[[#This Row],[2025]]*PopAgeSexCountry[[#This Row],[MDER]]</f>
        <v>480.27463896168121</v>
      </c>
      <c r="W537" s="6">
        <f ca="1">PopAgeSexCountry[[#This Row],[2030]]*PopAgeSexCountry[[#This Row],[MDER]]</f>
        <v>486.85784610471399</v>
      </c>
      <c r="X537" s="6">
        <f ca="1">PopAgeSexCountry[[#This Row],[2035]]*PopAgeSexCountry[[#This Row],[MDER]]</f>
        <v>475.1804922990608</v>
      </c>
      <c r="Y537" s="6">
        <f ca="1">PopAgeSexCountry[[#This Row],[2040]]*PopAgeSexCountry[[#This Row],[MDER]]</f>
        <v>492.56755140979396</v>
      </c>
      <c r="Z537" s="6">
        <f ca="1">PopAgeSexCountry[[#This Row],[2045]]*PopAgeSexCountry[[#This Row],[MDER]]</f>
        <v>517.91942870982439</v>
      </c>
      <c r="AA537" s="6">
        <f ca="1">PopAgeSexCountry[[#This Row],[2050]]*PopAgeSexCountry[[#This Row],[MDER]]</f>
        <v>532.18187488309763</v>
      </c>
    </row>
    <row r="538" spans="1:27" x14ac:dyDescent="0.2">
      <c r="A538" s="5" t="s">
        <v>67</v>
      </c>
      <c r="B538" s="5" t="s">
        <v>68</v>
      </c>
      <c r="C538" s="5" t="s">
        <v>124</v>
      </c>
      <c r="D538" s="5" t="str">
        <f>VLOOKUP(PopAgeSexCountry[[#This Row],[REGION]],MapRegion[],2,FALSE)</f>
        <v>DNK</v>
      </c>
      <c r="E538" s="5" t="s">
        <v>97</v>
      </c>
      <c r="F538" s="5" t="str">
        <f>VLOOKUP(PopAgeSexCountry[[#This Row],[VARIABLE]],MapSexAge[],2,FALSE)</f>
        <v>Male</v>
      </c>
      <c r="G538" s="5" t="str">
        <f>VLOOKUP(PopAgeSexCountry[[#This Row],[VARIABLE]],MapSexAge[],3,FALSE)</f>
        <v>25-29</v>
      </c>
      <c r="H538" s="5">
        <f ca="1">SUMIFS(INDIRECT(_xlfn.CONCAT("SSPMDER[",PopAgeSexCountry[[#This Row],[Sex]],"]")),SSPMDER[age],PopAgeSexCountry[[#This Row],[Age]])</f>
        <v>2640</v>
      </c>
      <c r="I538" s="5" t="s">
        <v>71</v>
      </c>
      <c r="J538" s="5">
        <v>0.154415</v>
      </c>
      <c r="K538" s="5">
        <v>0.17975734563764201</v>
      </c>
      <c r="L538" s="5">
        <v>0.192765506140505</v>
      </c>
      <c r="M538" s="5">
        <v>0.187774192021711</v>
      </c>
      <c r="N538" s="5">
        <v>0.18100046509336801</v>
      </c>
      <c r="O538" s="5">
        <v>0.183755931091069</v>
      </c>
      <c r="P538" s="5">
        <v>0.17968639943989001</v>
      </c>
      <c r="Q538" s="5">
        <v>0.18584132060716199</v>
      </c>
      <c r="R538" s="5">
        <v>0.19464763840603</v>
      </c>
      <c r="S538" s="6">
        <f ca="1">PopAgeSexCountry[[#This Row],[2010]]*PopAgeSexCountry[[#This Row],[MDER]]</f>
        <v>407.65559999999999</v>
      </c>
      <c r="T538" s="6">
        <f ca="1">PopAgeSexCountry[[#This Row],[2015]]*PopAgeSexCountry[[#This Row],[MDER]]</f>
        <v>474.55939248337489</v>
      </c>
      <c r="U538" s="6">
        <f ca="1">PopAgeSexCountry[[#This Row],[2020]]*PopAgeSexCountry[[#This Row],[MDER]]</f>
        <v>508.9009362109332</v>
      </c>
      <c r="V538" s="6">
        <f ca="1">PopAgeSexCountry[[#This Row],[2025]]*PopAgeSexCountry[[#This Row],[MDER]]</f>
        <v>495.72386693731704</v>
      </c>
      <c r="W538" s="6">
        <f ca="1">PopAgeSexCountry[[#This Row],[2030]]*PopAgeSexCountry[[#This Row],[MDER]]</f>
        <v>477.84122784649156</v>
      </c>
      <c r="X538" s="6">
        <f ca="1">PopAgeSexCountry[[#This Row],[2035]]*PopAgeSexCountry[[#This Row],[MDER]]</f>
        <v>485.11565808042218</v>
      </c>
      <c r="Y538" s="6">
        <f ca="1">PopAgeSexCountry[[#This Row],[2040]]*PopAgeSexCountry[[#This Row],[MDER]]</f>
        <v>474.37209452130963</v>
      </c>
      <c r="Z538" s="6">
        <f ca="1">PopAgeSexCountry[[#This Row],[2045]]*PopAgeSexCountry[[#This Row],[MDER]]</f>
        <v>490.62108640290768</v>
      </c>
      <c r="AA538" s="6">
        <f ca="1">PopAgeSexCountry[[#This Row],[2050]]*PopAgeSexCountry[[#This Row],[MDER]]</f>
        <v>513.86976539191915</v>
      </c>
    </row>
    <row r="539" spans="1:27" x14ac:dyDescent="0.2">
      <c r="A539" s="6" t="s">
        <v>67</v>
      </c>
      <c r="B539" s="6" t="s">
        <v>68</v>
      </c>
      <c r="C539" s="6" t="s">
        <v>124</v>
      </c>
      <c r="D539" s="6" t="str">
        <f>VLOOKUP(PopAgeSexCountry[[#This Row],[REGION]],MapRegion[],2,FALSE)</f>
        <v>DNK</v>
      </c>
      <c r="E539" s="6" t="s">
        <v>98</v>
      </c>
      <c r="F539" s="6" t="str">
        <f>VLOOKUP(PopAgeSexCountry[[#This Row],[VARIABLE]],MapSexAge[],2,FALSE)</f>
        <v>Male</v>
      </c>
      <c r="G539" s="6" t="str">
        <f>VLOOKUP(PopAgeSexCountry[[#This Row],[VARIABLE]],MapSexAge[],3,FALSE)</f>
        <v>30-34</v>
      </c>
      <c r="H539" s="6">
        <f ca="1">SUMIFS(INDIRECT(_xlfn.CONCAT("SSPMDER[",PopAgeSexCountry[[#This Row],[Sex]],"]")),SSPMDER[age],PopAgeSexCountry[[#This Row],[Age]])</f>
        <v>2600</v>
      </c>
      <c r="I539" s="6" t="s">
        <v>71</v>
      </c>
      <c r="J539" s="6">
        <v>0.175343</v>
      </c>
      <c r="K539" s="6">
        <v>0.16364283250136499</v>
      </c>
      <c r="L539" s="6">
        <v>0.186558498340958</v>
      </c>
      <c r="M539" s="6">
        <v>0.198802943037546</v>
      </c>
      <c r="N539" s="6">
        <v>0.19377225240152399</v>
      </c>
      <c r="O539" s="6">
        <v>0.187590028321861</v>
      </c>
      <c r="P539" s="6">
        <v>0.19083445976959101</v>
      </c>
      <c r="Q539" s="6">
        <v>0.18705467873482301</v>
      </c>
      <c r="R539" s="6">
        <v>0.19292355099922401</v>
      </c>
      <c r="S539" s="6">
        <f ca="1">PopAgeSexCountry[[#This Row],[2010]]*PopAgeSexCountry[[#This Row],[MDER]]</f>
        <v>455.89179999999999</v>
      </c>
      <c r="T539" s="6">
        <f ca="1">PopAgeSexCountry[[#This Row],[2015]]*PopAgeSexCountry[[#This Row],[MDER]]</f>
        <v>425.47136450354895</v>
      </c>
      <c r="U539" s="6">
        <f ca="1">PopAgeSexCountry[[#This Row],[2020]]*PopAgeSexCountry[[#This Row],[MDER]]</f>
        <v>485.05209568649082</v>
      </c>
      <c r="V539" s="6">
        <f ca="1">PopAgeSexCountry[[#This Row],[2025]]*PopAgeSexCountry[[#This Row],[MDER]]</f>
        <v>516.88765189761966</v>
      </c>
      <c r="W539" s="6">
        <f ca="1">PopAgeSexCountry[[#This Row],[2030]]*PopAgeSexCountry[[#This Row],[MDER]]</f>
        <v>503.80785624396236</v>
      </c>
      <c r="X539" s="6">
        <f ca="1">PopAgeSexCountry[[#This Row],[2035]]*PopAgeSexCountry[[#This Row],[MDER]]</f>
        <v>487.73407363683862</v>
      </c>
      <c r="Y539" s="6">
        <f ca="1">PopAgeSexCountry[[#This Row],[2040]]*PopAgeSexCountry[[#This Row],[MDER]]</f>
        <v>496.16959540093666</v>
      </c>
      <c r="Z539" s="6">
        <f ca="1">PopAgeSexCountry[[#This Row],[2045]]*PopAgeSexCountry[[#This Row],[MDER]]</f>
        <v>486.34216471053981</v>
      </c>
      <c r="AA539" s="6">
        <f ca="1">PopAgeSexCountry[[#This Row],[2050]]*PopAgeSexCountry[[#This Row],[MDER]]</f>
        <v>501.6012325979824</v>
      </c>
    </row>
    <row r="540" spans="1:27" x14ac:dyDescent="0.2">
      <c r="A540" s="5" t="s">
        <v>67</v>
      </c>
      <c r="B540" s="5" t="s">
        <v>68</v>
      </c>
      <c r="C540" s="5" t="s">
        <v>124</v>
      </c>
      <c r="D540" s="5" t="str">
        <f>VLOOKUP(PopAgeSexCountry[[#This Row],[REGION]],MapRegion[],2,FALSE)</f>
        <v>DNK</v>
      </c>
      <c r="E540" s="5" t="s">
        <v>99</v>
      </c>
      <c r="F540" s="5" t="str">
        <f>VLOOKUP(PopAgeSexCountry[[#This Row],[VARIABLE]],MapSexAge[],2,FALSE)</f>
        <v>Male</v>
      </c>
      <c r="G540" s="5" t="str">
        <f>VLOOKUP(PopAgeSexCountry[[#This Row],[VARIABLE]],MapSexAge[],3,FALSE)</f>
        <v>35-39</v>
      </c>
      <c r="H540" s="5">
        <f ca="1">SUMIFS(INDIRECT(_xlfn.CONCAT("SSPMDER[",PopAgeSexCountry[[#This Row],[Sex]],"]")),SSPMDER[age],PopAgeSexCountry[[#This Row],[Age]])</f>
        <v>2600</v>
      </c>
      <c r="I540" s="5" t="s">
        <v>71</v>
      </c>
      <c r="J540" s="5">
        <v>0.193436</v>
      </c>
      <c r="K540" s="5">
        <v>0.17983467250323401</v>
      </c>
      <c r="L540" s="5">
        <v>0.16863689798579701</v>
      </c>
      <c r="M540" s="5">
        <v>0.19125336561938799</v>
      </c>
      <c r="N540" s="5">
        <v>0.20296089143988999</v>
      </c>
      <c r="O540" s="5">
        <v>0.197963756300223</v>
      </c>
      <c r="P540" s="5">
        <v>0.19228682914194001</v>
      </c>
      <c r="Q540" s="5">
        <v>0.19591795480586799</v>
      </c>
      <c r="R540" s="5">
        <v>0.192378629904953</v>
      </c>
      <c r="S540" s="6">
        <f ca="1">PopAgeSexCountry[[#This Row],[2010]]*PopAgeSexCountry[[#This Row],[MDER]]</f>
        <v>502.93360000000001</v>
      </c>
      <c r="T540" s="6">
        <f ca="1">PopAgeSexCountry[[#This Row],[2015]]*PopAgeSexCountry[[#This Row],[MDER]]</f>
        <v>467.57014850840841</v>
      </c>
      <c r="U540" s="6">
        <f ca="1">PopAgeSexCountry[[#This Row],[2020]]*PopAgeSexCountry[[#This Row],[MDER]]</f>
        <v>438.45593476307221</v>
      </c>
      <c r="V540" s="6">
        <f ca="1">PopAgeSexCountry[[#This Row],[2025]]*PopAgeSexCountry[[#This Row],[MDER]]</f>
        <v>497.25875061040881</v>
      </c>
      <c r="W540" s="6">
        <f ca="1">PopAgeSexCountry[[#This Row],[2030]]*PopAgeSexCountry[[#This Row],[MDER]]</f>
        <v>527.69831774371403</v>
      </c>
      <c r="X540" s="6">
        <f ca="1">PopAgeSexCountry[[#This Row],[2035]]*PopAgeSexCountry[[#This Row],[MDER]]</f>
        <v>514.7057663805798</v>
      </c>
      <c r="Y540" s="6">
        <f ca="1">PopAgeSexCountry[[#This Row],[2040]]*PopAgeSexCountry[[#This Row],[MDER]]</f>
        <v>499.94575576904401</v>
      </c>
      <c r="Z540" s="6">
        <f ca="1">PopAgeSexCountry[[#This Row],[2045]]*PopAgeSexCountry[[#This Row],[MDER]]</f>
        <v>509.38668249525676</v>
      </c>
      <c r="AA540" s="6">
        <f ca="1">PopAgeSexCountry[[#This Row],[2050]]*PopAgeSexCountry[[#This Row],[MDER]]</f>
        <v>500.18443775287778</v>
      </c>
    </row>
    <row r="541" spans="1:27" x14ac:dyDescent="0.2">
      <c r="A541" s="6" t="s">
        <v>67</v>
      </c>
      <c r="B541" s="6" t="s">
        <v>68</v>
      </c>
      <c r="C541" s="6" t="s">
        <v>124</v>
      </c>
      <c r="D541" s="6" t="str">
        <f>VLOOKUP(PopAgeSexCountry[[#This Row],[REGION]],MapRegion[],2,FALSE)</f>
        <v>DNK</v>
      </c>
      <c r="E541" s="6" t="s">
        <v>100</v>
      </c>
      <c r="F541" s="6" t="str">
        <f>VLOOKUP(PopAgeSexCountry[[#This Row],[VARIABLE]],MapSexAge[],2,FALSE)</f>
        <v>Male</v>
      </c>
      <c r="G541" s="6" t="str">
        <f>VLOOKUP(PopAgeSexCountry[[#This Row],[VARIABLE]],MapSexAge[],3,FALSE)</f>
        <v>40-44</v>
      </c>
      <c r="H541" s="6">
        <f ca="1">SUMIFS(INDIRECT(_xlfn.CONCAT("SSPMDER[",PopAgeSexCountry[[#This Row],[Sex]],"]")),SSPMDER[age],PopAgeSexCountry[[#This Row],[Age]])</f>
        <v>2600</v>
      </c>
      <c r="I541" s="6" t="s">
        <v>71</v>
      </c>
      <c r="J541" s="6">
        <v>0.210754</v>
      </c>
      <c r="K541" s="6">
        <v>0.19512603272513801</v>
      </c>
      <c r="L541" s="6">
        <v>0.181705864552549</v>
      </c>
      <c r="M541" s="6">
        <v>0.171667246524566</v>
      </c>
      <c r="N541" s="6">
        <v>0.19416074204643</v>
      </c>
      <c r="O541" s="6">
        <v>0.20563127398123501</v>
      </c>
      <c r="P541" s="6">
        <v>0.20073581415780001</v>
      </c>
      <c r="Q541" s="6">
        <v>0.19543383579800799</v>
      </c>
      <c r="R541" s="6">
        <v>0.199360002433671</v>
      </c>
      <c r="S541" s="6">
        <f ca="1">PopAgeSexCountry[[#This Row],[2010]]*PopAgeSexCountry[[#This Row],[MDER]]</f>
        <v>547.96039999999994</v>
      </c>
      <c r="T541" s="6">
        <f ca="1">PopAgeSexCountry[[#This Row],[2015]]*PopAgeSexCountry[[#This Row],[MDER]]</f>
        <v>507.32768508535884</v>
      </c>
      <c r="U541" s="6">
        <f ca="1">PopAgeSexCountry[[#This Row],[2020]]*PopAgeSexCountry[[#This Row],[MDER]]</f>
        <v>472.43524783662741</v>
      </c>
      <c r="V541" s="6">
        <f ca="1">PopAgeSexCountry[[#This Row],[2025]]*PopAgeSexCountry[[#This Row],[MDER]]</f>
        <v>446.33484096387161</v>
      </c>
      <c r="W541" s="6">
        <f ca="1">PopAgeSexCountry[[#This Row],[2030]]*PopAgeSexCountry[[#This Row],[MDER]]</f>
        <v>504.81792932071801</v>
      </c>
      <c r="X541" s="6">
        <f ca="1">PopAgeSexCountry[[#This Row],[2035]]*PopAgeSexCountry[[#This Row],[MDER]]</f>
        <v>534.64131235121101</v>
      </c>
      <c r="Y541" s="6">
        <f ca="1">PopAgeSexCountry[[#This Row],[2040]]*PopAgeSexCountry[[#This Row],[MDER]]</f>
        <v>521.91311681028003</v>
      </c>
      <c r="Z541" s="6">
        <f ca="1">PopAgeSexCountry[[#This Row],[2045]]*PopAgeSexCountry[[#This Row],[MDER]]</f>
        <v>508.12797307482077</v>
      </c>
      <c r="AA541" s="6">
        <f ca="1">PopAgeSexCountry[[#This Row],[2050]]*PopAgeSexCountry[[#This Row],[MDER]]</f>
        <v>518.33600632754462</v>
      </c>
    </row>
    <row r="542" spans="1:27" x14ac:dyDescent="0.2">
      <c r="A542" s="5" t="s">
        <v>67</v>
      </c>
      <c r="B542" s="5" t="s">
        <v>68</v>
      </c>
      <c r="C542" s="5" t="s">
        <v>124</v>
      </c>
      <c r="D542" s="5" t="str">
        <f>VLOOKUP(PopAgeSexCountry[[#This Row],[REGION]],MapRegion[],2,FALSE)</f>
        <v>DNK</v>
      </c>
      <c r="E542" s="5" t="s">
        <v>101</v>
      </c>
      <c r="F542" s="5" t="str">
        <f>VLOOKUP(PopAgeSexCountry[[#This Row],[VARIABLE]],MapSexAge[],2,FALSE)</f>
        <v>Male</v>
      </c>
      <c r="G542" s="5" t="str">
        <f>VLOOKUP(PopAgeSexCountry[[#This Row],[VARIABLE]],MapSexAge[],3,FALSE)</f>
        <v>45-49</v>
      </c>
      <c r="H542" s="5">
        <f ca="1">SUMIFS(INDIRECT(_xlfn.CONCAT("SSPMDER[",PopAgeSexCountry[[#This Row],[Sex]],"]")),SSPMDER[age],PopAgeSexCountry[[#This Row],[Age]])</f>
        <v>2440</v>
      </c>
      <c r="I542" s="5" t="s">
        <v>71</v>
      </c>
      <c r="J542" s="5">
        <v>0.20425599999999999</v>
      </c>
      <c r="K542" s="5">
        <v>0.209702737833518</v>
      </c>
      <c r="L542" s="5">
        <v>0.19454345629241601</v>
      </c>
      <c r="M542" s="5">
        <v>0.18187311774416501</v>
      </c>
      <c r="N542" s="5">
        <v>0.17269007980367099</v>
      </c>
      <c r="O542" s="5">
        <v>0.19514272855993101</v>
      </c>
      <c r="P542" s="5">
        <v>0.20656773125685299</v>
      </c>
      <c r="Q542" s="5">
        <v>0.201871418765424</v>
      </c>
      <c r="R542" s="5">
        <v>0.19690262418363499</v>
      </c>
      <c r="S542" s="6">
        <f ca="1">PopAgeSexCountry[[#This Row],[2010]]*PopAgeSexCountry[[#This Row],[MDER]]</f>
        <v>498.38463999999999</v>
      </c>
      <c r="T542" s="6">
        <f ca="1">PopAgeSexCountry[[#This Row],[2015]]*PopAgeSexCountry[[#This Row],[MDER]]</f>
        <v>511.67468031378394</v>
      </c>
      <c r="U542" s="6">
        <f ca="1">PopAgeSexCountry[[#This Row],[2020]]*PopAgeSexCountry[[#This Row],[MDER]]</f>
        <v>474.68603335349508</v>
      </c>
      <c r="V542" s="6">
        <f ca="1">PopAgeSexCountry[[#This Row],[2025]]*PopAgeSexCountry[[#This Row],[MDER]]</f>
        <v>443.7704072957626</v>
      </c>
      <c r="W542" s="6">
        <f ca="1">PopAgeSexCountry[[#This Row],[2030]]*PopAgeSexCountry[[#This Row],[MDER]]</f>
        <v>421.36379472095723</v>
      </c>
      <c r="X542" s="6">
        <f ca="1">PopAgeSexCountry[[#This Row],[2035]]*PopAgeSexCountry[[#This Row],[MDER]]</f>
        <v>476.14825768623166</v>
      </c>
      <c r="Y542" s="6">
        <f ca="1">PopAgeSexCountry[[#This Row],[2040]]*PopAgeSexCountry[[#This Row],[MDER]]</f>
        <v>504.02526426672131</v>
      </c>
      <c r="Z542" s="6">
        <f ca="1">PopAgeSexCountry[[#This Row],[2045]]*PopAgeSexCountry[[#This Row],[MDER]]</f>
        <v>492.56626178763457</v>
      </c>
      <c r="AA542" s="6">
        <f ca="1">PopAgeSexCountry[[#This Row],[2050]]*PopAgeSexCountry[[#This Row],[MDER]]</f>
        <v>480.44240300806939</v>
      </c>
    </row>
    <row r="543" spans="1:27" x14ac:dyDescent="0.2">
      <c r="A543" s="6" t="s">
        <v>67</v>
      </c>
      <c r="B543" s="6" t="s">
        <v>68</v>
      </c>
      <c r="C543" s="6" t="s">
        <v>124</v>
      </c>
      <c r="D543" s="6" t="str">
        <f>VLOOKUP(PopAgeSexCountry[[#This Row],[REGION]],MapRegion[],2,FALSE)</f>
        <v>DNK</v>
      </c>
      <c r="E543" s="6" t="s">
        <v>102</v>
      </c>
      <c r="F543" s="6" t="str">
        <f>VLOOKUP(PopAgeSexCountry[[#This Row],[VARIABLE]],MapSexAge[],2,FALSE)</f>
        <v>Male</v>
      </c>
      <c r="G543" s="6" t="str">
        <f>VLOOKUP(PopAgeSexCountry[[#This Row],[VARIABLE]],MapSexAge[],3,FALSE)</f>
        <v>5-9</v>
      </c>
      <c r="H543" s="6">
        <f ca="1">SUMIFS(INDIRECT(_xlfn.CONCAT("SSPMDER[",PopAgeSexCountry[[#This Row],[Sex]],"]")),SSPMDER[age],PopAgeSexCountry[[#This Row],[Age]])</f>
        <v>1600</v>
      </c>
      <c r="I543" s="6" t="s">
        <v>71</v>
      </c>
      <c r="J543" s="6">
        <v>0.168047</v>
      </c>
      <c r="K543" s="6">
        <v>0.170467115145051</v>
      </c>
      <c r="L543" s="6">
        <v>0.16612436713188</v>
      </c>
      <c r="M543" s="6">
        <v>0.172495762704856</v>
      </c>
      <c r="N543" s="6">
        <v>0.18190927155384401</v>
      </c>
      <c r="O543" s="6">
        <v>0.187277042968468</v>
      </c>
      <c r="P543" s="6">
        <v>0.18721790833577601</v>
      </c>
      <c r="Q543" s="6">
        <v>0.18555929166560101</v>
      </c>
      <c r="R543" s="6">
        <v>0.18578693351876499</v>
      </c>
      <c r="S543" s="6">
        <f ca="1">PopAgeSexCountry[[#This Row],[2010]]*PopAgeSexCountry[[#This Row],[MDER]]</f>
        <v>268.87520000000001</v>
      </c>
      <c r="T543" s="6">
        <f ca="1">PopAgeSexCountry[[#This Row],[2015]]*PopAgeSexCountry[[#This Row],[MDER]]</f>
        <v>272.74738423208163</v>
      </c>
      <c r="U543" s="6">
        <f ca="1">PopAgeSexCountry[[#This Row],[2020]]*PopAgeSexCountry[[#This Row],[MDER]]</f>
        <v>265.798987411008</v>
      </c>
      <c r="V543" s="6">
        <f ca="1">PopAgeSexCountry[[#This Row],[2025]]*PopAgeSexCountry[[#This Row],[MDER]]</f>
        <v>275.99322032776962</v>
      </c>
      <c r="W543" s="6">
        <f ca="1">PopAgeSexCountry[[#This Row],[2030]]*PopAgeSexCountry[[#This Row],[MDER]]</f>
        <v>291.05483448615041</v>
      </c>
      <c r="X543" s="6">
        <f ca="1">PopAgeSexCountry[[#This Row],[2035]]*PopAgeSexCountry[[#This Row],[MDER]]</f>
        <v>299.64326874954878</v>
      </c>
      <c r="Y543" s="6">
        <f ca="1">PopAgeSexCountry[[#This Row],[2040]]*PopAgeSexCountry[[#This Row],[MDER]]</f>
        <v>299.5486533372416</v>
      </c>
      <c r="Z543" s="6">
        <f ca="1">PopAgeSexCountry[[#This Row],[2045]]*PopAgeSexCountry[[#This Row],[MDER]]</f>
        <v>296.89486666496163</v>
      </c>
      <c r="AA543" s="6">
        <f ca="1">PopAgeSexCountry[[#This Row],[2050]]*PopAgeSexCountry[[#This Row],[MDER]]</f>
        <v>297.25909363002398</v>
      </c>
    </row>
    <row r="544" spans="1:27" x14ac:dyDescent="0.2">
      <c r="A544" s="5" t="s">
        <v>67</v>
      </c>
      <c r="B544" s="5" t="s">
        <v>68</v>
      </c>
      <c r="C544" s="5" t="s">
        <v>124</v>
      </c>
      <c r="D544" s="5" t="str">
        <f>VLOOKUP(PopAgeSexCountry[[#This Row],[REGION]],MapRegion[],2,FALSE)</f>
        <v>DNK</v>
      </c>
      <c r="E544" s="5" t="s">
        <v>103</v>
      </c>
      <c r="F544" s="5" t="str">
        <f>VLOOKUP(PopAgeSexCountry[[#This Row],[VARIABLE]],MapSexAge[],2,FALSE)</f>
        <v>Male</v>
      </c>
      <c r="G544" s="5" t="str">
        <f>VLOOKUP(PopAgeSexCountry[[#This Row],[VARIABLE]],MapSexAge[],3,FALSE)</f>
        <v>50-54</v>
      </c>
      <c r="H544" s="5">
        <f ca="1">SUMIFS(INDIRECT(_xlfn.CONCAT("SSPMDER[",PopAgeSexCountry[[#This Row],[Sex]],"]")),SSPMDER[age],PopAgeSexCountry[[#This Row],[Age]])</f>
        <v>2400</v>
      </c>
      <c r="I544" s="5" t="s">
        <v>71</v>
      </c>
      <c r="J544" s="5">
        <v>0.183642</v>
      </c>
      <c r="K544" s="5">
        <v>0.200981608087409</v>
      </c>
      <c r="L544" s="5">
        <v>0.206562429962313</v>
      </c>
      <c r="M544" s="5">
        <v>0.19238419308429699</v>
      </c>
      <c r="N544" s="5">
        <v>0.180512847365732</v>
      </c>
      <c r="O544" s="5">
        <v>0.17212539225360701</v>
      </c>
      <c r="P544" s="5">
        <v>0.19456660899644901</v>
      </c>
      <c r="Q544" s="5">
        <v>0.206061391957161</v>
      </c>
      <c r="R544" s="5">
        <v>0.201670095048646</v>
      </c>
      <c r="S544" s="6">
        <f ca="1">PopAgeSexCountry[[#This Row],[2010]]*PopAgeSexCountry[[#This Row],[MDER]]</f>
        <v>440.74079999999998</v>
      </c>
      <c r="T544" s="6">
        <f ca="1">PopAgeSexCountry[[#This Row],[2015]]*PopAgeSexCountry[[#This Row],[MDER]]</f>
        <v>482.3558594097816</v>
      </c>
      <c r="U544" s="6">
        <f ca="1">PopAgeSexCountry[[#This Row],[2020]]*PopAgeSexCountry[[#This Row],[MDER]]</f>
        <v>495.74983190955118</v>
      </c>
      <c r="V544" s="6">
        <f ca="1">PopAgeSexCountry[[#This Row],[2025]]*PopAgeSexCountry[[#This Row],[MDER]]</f>
        <v>461.72206340231281</v>
      </c>
      <c r="W544" s="6">
        <f ca="1">PopAgeSexCountry[[#This Row],[2030]]*PopAgeSexCountry[[#This Row],[MDER]]</f>
        <v>433.23083367775683</v>
      </c>
      <c r="X544" s="6">
        <f ca="1">PopAgeSexCountry[[#This Row],[2035]]*PopAgeSexCountry[[#This Row],[MDER]]</f>
        <v>413.10094140865681</v>
      </c>
      <c r="Y544" s="6">
        <f ca="1">PopAgeSexCountry[[#This Row],[2040]]*PopAgeSexCountry[[#This Row],[MDER]]</f>
        <v>466.95986159147765</v>
      </c>
      <c r="Z544" s="6">
        <f ca="1">PopAgeSexCountry[[#This Row],[2045]]*PopAgeSexCountry[[#This Row],[MDER]]</f>
        <v>494.54734069718643</v>
      </c>
      <c r="AA544" s="6">
        <f ca="1">PopAgeSexCountry[[#This Row],[2050]]*PopAgeSexCountry[[#This Row],[MDER]]</f>
        <v>484.00822811675039</v>
      </c>
    </row>
    <row r="545" spans="1:27" x14ac:dyDescent="0.2">
      <c r="A545" s="6" t="s">
        <v>67</v>
      </c>
      <c r="B545" s="6" t="s">
        <v>68</v>
      </c>
      <c r="C545" s="6" t="s">
        <v>124</v>
      </c>
      <c r="D545" s="6" t="str">
        <f>VLOOKUP(PopAgeSexCountry[[#This Row],[REGION]],MapRegion[],2,FALSE)</f>
        <v>DNK</v>
      </c>
      <c r="E545" s="6" t="s">
        <v>104</v>
      </c>
      <c r="F545" s="6" t="str">
        <f>VLOOKUP(PopAgeSexCountry[[#This Row],[VARIABLE]],MapSexAge[],2,FALSE)</f>
        <v>Male</v>
      </c>
      <c r="G545" s="6" t="str">
        <f>VLOOKUP(PopAgeSexCountry[[#This Row],[VARIABLE]],MapSexAge[],3,FALSE)</f>
        <v>55-59</v>
      </c>
      <c r="H545" s="6">
        <f ca="1">SUMIFS(INDIRECT(_xlfn.CONCAT("SSPMDER[",PopAgeSexCountry[[#This Row],[Sex]],"]")),SSPMDER[age],PopAgeSexCountry[[#This Row],[Age]])</f>
        <v>2400</v>
      </c>
      <c r="I545" s="6" t="s">
        <v>71</v>
      </c>
      <c r="J545" s="6">
        <v>0.17271</v>
      </c>
      <c r="K545" s="6">
        <v>0.17855173150380299</v>
      </c>
      <c r="L545" s="6">
        <v>0.19589737582266001</v>
      </c>
      <c r="M545" s="6">
        <v>0.20201389733623801</v>
      </c>
      <c r="N545" s="6">
        <v>0.18894706287657201</v>
      </c>
      <c r="O545" s="6">
        <v>0.17798122899150001</v>
      </c>
      <c r="P545" s="6">
        <v>0.17040220119503999</v>
      </c>
      <c r="Q545" s="6">
        <v>0.19285894923549099</v>
      </c>
      <c r="R545" s="6">
        <v>0.204517756239807</v>
      </c>
      <c r="S545" s="6">
        <f ca="1">PopAgeSexCountry[[#This Row],[2010]]*PopAgeSexCountry[[#This Row],[MDER]]</f>
        <v>414.50400000000002</v>
      </c>
      <c r="T545" s="6">
        <f ca="1">PopAgeSexCountry[[#This Row],[2015]]*PopAgeSexCountry[[#This Row],[MDER]]</f>
        <v>428.52415560912721</v>
      </c>
      <c r="U545" s="6">
        <f ca="1">PopAgeSexCountry[[#This Row],[2020]]*PopAgeSexCountry[[#This Row],[MDER]]</f>
        <v>470.15370197438403</v>
      </c>
      <c r="V545" s="6">
        <f ca="1">PopAgeSexCountry[[#This Row],[2025]]*PopAgeSexCountry[[#This Row],[MDER]]</f>
        <v>484.83335360697123</v>
      </c>
      <c r="W545" s="6">
        <f ca="1">PopAgeSexCountry[[#This Row],[2030]]*PopAgeSexCountry[[#This Row],[MDER]]</f>
        <v>453.47295090377281</v>
      </c>
      <c r="X545" s="6">
        <f ca="1">PopAgeSexCountry[[#This Row],[2035]]*PopAgeSexCountry[[#This Row],[MDER]]</f>
        <v>427.15494957960004</v>
      </c>
      <c r="Y545" s="6">
        <f ca="1">PopAgeSexCountry[[#This Row],[2040]]*PopAgeSexCountry[[#This Row],[MDER]]</f>
        <v>408.96528286809598</v>
      </c>
      <c r="Z545" s="6">
        <f ca="1">PopAgeSexCountry[[#This Row],[2045]]*PopAgeSexCountry[[#This Row],[MDER]]</f>
        <v>462.86147816517837</v>
      </c>
      <c r="AA545" s="6">
        <f ca="1">PopAgeSexCountry[[#This Row],[2050]]*PopAgeSexCountry[[#This Row],[MDER]]</f>
        <v>490.84261497553683</v>
      </c>
    </row>
    <row r="546" spans="1:27" x14ac:dyDescent="0.2">
      <c r="A546" s="5" t="s">
        <v>67</v>
      </c>
      <c r="B546" s="5" t="s">
        <v>68</v>
      </c>
      <c r="C546" s="5" t="s">
        <v>124</v>
      </c>
      <c r="D546" s="5" t="str">
        <f>VLOOKUP(PopAgeSexCountry[[#This Row],[REGION]],MapRegion[],2,FALSE)</f>
        <v>DNK</v>
      </c>
      <c r="E546" s="5" t="s">
        <v>105</v>
      </c>
      <c r="F546" s="5" t="str">
        <f>VLOOKUP(PopAgeSexCountry[[#This Row],[VARIABLE]],MapSexAge[],2,FALSE)</f>
        <v>Male</v>
      </c>
      <c r="G546" s="5" t="str">
        <f>VLOOKUP(PopAgeSexCountry[[#This Row],[VARIABLE]],MapSexAge[],3,FALSE)</f>
        <v>60-64</v>
      </c>
      <c r="H546" s="5">
        <f ca="1">SUMIFS(INDIRECT(_xlfn.CONCAT("SSPMDER[",PopAgeSexCountry[[#This Row],[Sex]],"]")),SSPMDER[age],PopAgeSexCountry[[#This Row],[Age]])</f>
        <v>2400</v>
      </c>
      <c r="I546" s="5" t="s">
        <v>71</v>
      </c>
      <c r="J546" s="5">
        <v>0.18802099999999999</v>
      </c>
      <c r="K546" s="5">
        <v>0.16516111231849101</v>
      </c>
      <c r="L546" s="5">
        <v>0.17156083743118999</v>
      </c>
      <c r="M546" s="5">
        <v>0.189088621123464</v>
      </c>
      <c r="N546" s="5">
        <v>0.195884909059202</v>
      </c>
      <c r="O546" s="5">
        <v>0.184130051760965</v>
      </c>
      <c r="P546" s="5">
        <v>0.17420554427846299</v>
      </c>
      <c r="Q546" s="5">
        <v>0.16750795269633301</v>
      </c>
      <c r="R546" s="5">
        <v>0.19001266794629601</v>
      </c>
      <c r="S546" s="6">
        <f ca="1">PopAgeSexCountry[[#This Row],[2010]]*PopAgeSexCountry[[#This Row],[MDER]]</f>
        <v>451.25040000000001</v>
      </c>
      <c r="T546" s="6">
        <f ca="1">PopAgeSexCountry[[#This Row],[2015]]*PopAgeSexCountry[[#This Row],[MDER]]</f>
        <v>396.38666956437845</v>
      </c>
      <c r="U546" s="6">
        <f ca="1">PopAgeSexCountry[[#This Row],[2020]]*PopAgeSexCountry[[#This Row],[MDER]]</f>
        <v>411.74600983485601</v>
      </c>
      <c r="V546" s="6">
        <f ca="1">PopAgeSexCountry[[#This Row],[2025]]*PopAgeSexCountry[[#This Row],[MDER]]</f>
        <v>453.81269069631361</v>
      </c>
      <c r="W546" s="6">
        <f ca="1">PopAgeSexCountry[[#This Row],[2030]]*PopAgeSexCountry[[#This Row],[MDER]]</f>
        <v>470.12378174208482</v>
      </c>
      <c r="X546" s="6">
        <f ca="1">PopAgeSexCountry[[#This Row],[2035]]*PopAgeSexCountry[[#This Row],[MDER]]</f>
        <v>441.912124226316</v>
      </c>
      <c r="Y546" s="6">
        <f ca="1">PopAgeSexCountry[[#This Row],[2040]]*PopAgeSexCountry[[#This Row],[MDER]]</f>
        <v>418.09330626831121</v>
      </c>
      <c r="Z546" s="6">
        <f ca="1">PopAgeSexCountry[[#This Row],[2045]]*PopAgeSexCountry[[#This Row],[MDER]]</f>
        <v>402.01908647119922</v>
      </c>
      <c r="AA546" s="6">
        <f ca="1">PopAgeSexCountry[[#This Row],[2050]]*PopAgeSexCountry[[#This Row],[MDER]]</f>
        <v>456.03040307111041</v>
      </c>
    </row>
    <row r="547" spans="1:27" x14ac:dyDescent="0.2">
      <c r="A547" s="6" t="s">
        <v>67</v>
      </c>
      <c r="B547" s="6" t="s">
        <v>68</v>
      </c>
      <c r="C547" s="6" t="s">
        <v>124</v>
      </c>
      <c r="D547" s="6" t="str">
        <f>VLOOKUP(PopAgeSexCountry[[#This Row],[REGION]],MapRegion[],2,FALSE)</f>
        <v>DNK</v>
      </c>
      <c r="E547" s="6" t="s">
        <v>106</v>
      </c>
      <c r="F547" s="6" t="str">
        <f>VLOOKUP(PopAgeSexCountry[[#This Row],[VARIABLE]],MapSexAge[],2,FALSE)</f>
        <v>Male</v>
      </c>
      <c r="G547" s="6" t="str">
        <f>VLOOKUP(PopAgeSexCountry[[#This Row],[VARIABLE]],MapSexAge[],3,FALSE)</f>
        <v>65-69</v>
      </c>
      <c r="H547" s="6">
        <f ca="1">SUMIFS(INDIRECT(_xlfn.CONCAT("SSPMDER[",PopAgeSexCountry[[#This Row],[Sex]],"]")),SSPMDER[age],PopAgeSexCountry[[#This Row],[Age]])</f>
        <v>2240</v>
      </c>
      <c r="I547" s="6" t="s">
        <v>71</v>
      </c>
      <c r="J547" s="6">
        <v>0.14948700000000001</v>
      </c>
      <c r="K547" s="6">
        <v>0.17468774656921199</v>
      </c>
      <c r="L547" s="6">
        <v>0.154754440926751</v>
      </c>
      <c r="M547" s="6">
        <v>0.161850148261169</v>
      </c>
      <c r="N547" s="6">
        <v>0.17953529100149701</v>
      </c>
      <c r="O547" s="6">
        <v>0.18715131143369099</v>
      </c>
      <c r="P547" s="6">
        <v>0.177000153472712</v>
      </c>
      <c r="Q547" s="6">
        <v>0.16837186715108801</v>
      </c>
      <c r="R547" s="6">
        <v>0.162744931651714</v>
      </c>
      <c r="S547" s="6">
        <f ca="1">PopAgeSexCountry[[#This Row],[2010]]*PopAgeSexCountry[[#This Row],[MDER]]</f>
        <v>334.85088000000002</v>
      </c>
      <c r="T547" s="6">
        <f ca="1">PopAgeSexCountry[[#This Row],[2015]]*PopAgeSexCountry[[#This Row],[MDER]]</f>
        <v>391.30055231503485</v>
      </c>
      <c r="U547" s="6">
        <f ca="1">PopAgeSexCountry[[#This Row],[2020]]*PopAgeSexCountry[[#This Row],[MDER]]</f>
        <v>346.64994767592225</v>
      </c>
      <c r="V547" s="6">
        <f ca="1">PopAgeSexCountry[[#This Row],[2025]]*PopAgeSexCountry[[#This Row],[MDER]]</f>
        <v>362.54433210501855</v>
      </c>
      <c r="W547" s="6">
        <f ca="1">PopAgeSexCountry[[#This Row],[2030]]*PopAgeSexCountry[[#This Row],[MDER]]</f>
        <v>402.15905184335332</v>
      </c>
      <c r="X547" s="6">
        <f ca="1">PopAgeSexCountry[[#This Row],[2035]]*PopAgeSexCountry[[#This Row],[MDER]]</f>
        <v>419.21893761146782</v>
      </c>
      <c r="Y547" s="6">
        <f ca="1">PopAgeSexCountry[[#This Row],[2040]]*PopAgeSexCountry[[#This Row],[MDER]]</f>
        <v>396.4803437788749</v>
      </c>
      <c r="Z547" s="6">
        <f ca="1">PopAgeSexCountry[[#This Row],[2045]]*PopAgeSexCountry[[#This Row],[MDER]]</f>
        <v>377.15298241843715</v>
      </c>
      <c r="AA547" s="6">
        <f ca="1">PopAgeSexCountry[[#This Row],[2050]]*PopAgeSexCountry[[#This Row],[MDER]]</f>
        <v>364.54864689983935</v>
      </c>
    </row>
    <row r="548" spans="1:27" x14ac:dyDescent="0.2">
      <c r="A548" s="5" t="s">
        <v>67</v>
      </c>
      <c r="B548" s="5" t="s">
        <v>68</v>
      </c>
      <c r="C548" s="5" t="s">
        <v>124</v>
      </c>
      <c r="D548" s="5" t="str">
        <f>VLOOKUP(PopAgeSexCountry[[#This Row],[REGION]],MapRegion[],2,FALSE)</f>
        <v>DNK</v>
      </c>
      <c r="E548" s="5" t="s">
        <v>107</v>
      </c>
      <c r="F548" s="5" t="str">
        <f>VLOOKUP(PopAgeSexCountry[[#This Row],[VARIABLE]],MapSexAge[],2,FALSE)</f>
        <v>Male</v>
      </c>
      <c r="G548" s="5" t="str">
        <f>VLOOKUP(PopAgeSexCountry[[#This Row],[VARIABLE]],MapSexAge[],3,FALSE)</f>
        <v>70-74</v>
      </c>
      <c r="H548" s="5">
        <f ca="1">SUMIFS(INDIRECT(_xlfn.CONCAT("SSPMDER[",PopAgeSexCountry[[#This Row],[Sex]],"]")),SSPMDER[age],PopAgeSexCountry[[#This Row],[Age]])</f>
        <v>2200</v>
      </c>
      <c r="I548" s="5" t="s">
        <v>71</v>
      </c>
      <c r="J548" s="5">
        <v>0.103871</v>
      </c>
      <c r="K548" s="5">
        <v>0.13226708257612901</v>
      </c>
      <c r="L548" s="5">
        <v>0.15654875816311001</v>
      </c>
      <c r="M548" s="5">
        <v>0.140237609359321</v>
      </c>
      <c r="N548" s="5">
        <v>0.14810387975445999</v>
      </c>
      <c r="O548" s="5">
        <v>0.16582755803843699</v>
      </c>
      <c r="P548" s="5">
        <v>0.17434200933203101</v>
      </c>
      <c r="Q548" s="5">
        <v>0.16622859704742299</v>
      </c>
      <c r="R548" s="5">
        <v>0.15929884738671499</v>
      </c>
      <c r="S548" s="6">
        <f ca="1">PopAgeSexCountry[[#This Row],[2010]]*PopAgeSexCountry[[#This Row],[MDER]]</f>
        <v>228.5162</v>
      </c>
      <c r="T548" s="6">
        <f ca="1">PopAgeSexCountry[[#This Row],[2015]]*PopAgeSexCountry[[#This Row],[MDER]]</f>
        <v>290.98758166748382</v>
      </c>
      <c r="U548" s="6">
        <f ca="1">PopAgeSexCountry[[#This Row],[2020]]*PopAgeSexCountry[[#This Row],[MDER]]</f>
        <v>344.407267958842</v>
      </c>
      <c r="V548" s="6">
        <f ca="1">PopAgeSexCountry[[#This Row],[2025]]*PopAgeSexCountry[[#This Row],[MDER]]</f>
        <v>308.5227405905062</v>
      </c>
      <c r="W548" s="6">
        <f ca="1">PopAgeSexCountry[[#This Row],[2030]]*PopAgeSexCountry[[#This Row],[MDER]]</f>
        <v>325.82853545981197</v>
      </c>
      <c r="X548" s="6">
        <f ca="1">PopAgeSexCountry[[#This Row],[2035]]*PopAgeSexCountry[[#This Row],[MDER]]</f>
        <v>364.82062768456137</v>
      </c>
      <c r="Y548" s="6">
        <f ca="1">PopAgeSexCountry[[#This Row],[2040]]*PopAgeSexCountry[[#This Row],[MDER]]</f>
        <v>383.55242053046823</v>
      </c>
      <c r="Z548" s="6">
        <f ca="1">PopAgeSexCountry[[#This Row],[2045]]*PopAgeSexCountry[[#This Row],[MDER]]</f>
        <v>365.70291350433058</v>
      </c>
      <c r="AA548" s="6">
        <f ca="1">PopAgeSexCountry[[#This Row],[2050]]*PopAgeSexCountry[[#This Row],[MDER]]</f>
        <v>350.45746425077294</v>
      </c>
    </row>
    <row r="549" spans="1:27" x14ac:dyDescent="0.2">
      <c r="A549" s="6" t="s">
        <v>67</v>
      </c>
      <c r="B549" s="6" t="s">
        <v>68</v>
      </c>
      <c r="C549" s="6" t="s">
        <v>124</v>
      </c>
      <c r="D549" s="6" t="str">
        <f>VLOOKUP(PopAgeSexCountry[[#This Row],[REGION]],MapRegion[],2,FALSE)</f>
        <v>DNK</v>
      </c>
      <c r="E549" s="6" t="s">
        <v>108</v>
      </c>
      <c r="F549" s="6" t="str">
        <f>VLOOKUP(PopAgeSexCountry[[#This Row],[VARIABLE]],MapSexAge[],2,FALSE)</f>
        <v>Male</v>
      </c>
      <c r="G549" s="6" t="str">
        <f>VLOOKUP(PopAgeSexCountry[[#This Row],[VARIABLE]],MapSexAge[],3,FALSE)</f>
        <v>75-79</v>
      </c>
      <c r="H549" s="6">
        <f ca="1">SUMIFS(INDIRECT(_xlfn.CONCAT("SSPMDER[",PopAgeSexCountry[[#This Row],[Sex]],"]")),SSPMDER[age],PopAgeSexCountry[[#This Row],[Age]])</f>
        <v>2200</v>
      </c>
      <c r="I549" s="6" t="s">
        <v>71</v>
      </c>
      <c r="J549" s="6">
        <v>7.0957999999999993E-2</v>
      </c>
      <c r="K549" s="6">
        <v>8.4232304580252298E-2</v>
      </c>
      <c r="L549" s="6">
        <v>0.109612319746884</v>
      </c>
      <c r="M549" s="6">
        <v>0.13207679122385499</v>
      </c>
      <c r="N549" s="6">
        <v>0.120246584039643</v>
      </c>
      <c r="O549" s="6">
        <v>0.12884099757661199</v>
      </c>
      <c r="P549" s="6">
        <v>0.146218830251647</v>
      </c>
      <c r="Q549" s="6">
        <v>0.15564924998163601</v>
      </c>
      <c r="R549" s="6">
        <v>0.15013303452323701</v>
      </c>
      <c r="S549" s="6">
        <f ca="1">PopAgeSexCountry[[#This Row],[2010]]*PopAgeSexCountry[[#This Row],[MDER]]</f>
        <v>156.10759999999999</v>
      </c>
      <c r="T549" s="6">
        <f ca="1">PopAgeSexCountry[[#This Row],[2015]]*PopAgeSexCountry[[#This Row],[MDER]]</f>
        <v>185.31107007655507</v>
      </c>
      <c r="U549" s="6">
        <f ca="1">PopAgeSexCountry[[#This Row],[2020]]*PopAgeSexCountry[[#This Row],[MDER]]</f>
        <v>241.1471034431448</v>
      </c>
      <c r="V549" s="6">
        <f ca="1">PopAgeSexCountry[[#This Row],[2025]]*PopAgeSexCountry[[#This Row],[MDER]]</f>
        <v>290.56894069248096</v>
      </c>
      <c r="W549" s="6">
        <f ca="1">PopAgeSexCountry[[#This Row],[2030]]*PopAgeSexCountry[[#This Row],[MDER]]</f>
        <v>264.54248488721458</v>
      </c>
      <c r="X549" s="6">
        <f ca="1">PopAgeSexCountry[[#This Row],[2035]]*PopAgeSexCountry[[#This Row],[MDER]]</f>
        <v>283.45019466854637</v>
      </c>
      <c r="Y549" s="6">
        <f ca="1">PopAgeSexCountry[[#This Row],[2040]]*PopAgeSexCountry[[#This Row],[MDER]]</f>
        <v>321.6814265536234</v>
      </c>
      <c r="Z549" s="6">
        <f ca="1">PopAgeSexCountry[[#This Row],[2045]]*PopAgeSexCountry[[#This Row],[MDER]]</f>
        <v>342.42834995959925</v>
      </c>
      <c r="AA549" s="6">
        <f ca="1">PopAgeSexCountry[[#This Row],[2050]]*PopAgeSexCountry[[#This Row],[MDER]]</f>
        <v>330.2926759511214</v>
      </c>
    </row>
    <row r="550" spans="1:27" x14ac:dyDescent="0.2">
      <c r="A550" s="5" t="s">
        <v>67</v>
      </c>
      <c r="B550" s="5" t="s">
        <v>68</v>
      </c>
      <c r="C550" s="5" t="s">
        <v>124</v>
      </c>
      <c r="D550" s="5" t="str">
        <f>VLOOKUP(PopAgeSexCountry[[#This Row],[REGION]],MapRegion[],2,FALSE)</f>
        <v>DNK</v>
      </c>
      <c r="E550" s="5" t="s">
        <v>109</v>
      </c>
      <c r="F550" s="5" t="str">
        <f>VLOOKUP(PopAgeSexCountry[[#This Row],[VARIABLE]],MapSexAge[],2,FALSE)</f>
        <v>Male</v>
      </c>
      <c r="G550" s="5" t="str">
        <f>VLOOKUP(PopAgeSexCountry[[#This Row],[VARIABLE]],MapSexAge[],3,FALSE)</f>
        <v>80-84</v>
      </c>
      <c r="H550" s="5">
        <f ca="1">SUMIFS(INDIRECT(_xlfn.CONCAT("SSPMDER[",PopAgeSexCountry[[#This Row],[Sex]],"]")),SSPMDER[age],PopAgeSexCountry[[#This Row],[Age]])</f>
        <v>2200</v>
      </c>
      <c r="I550" s="5" t="s">
        <v>71</v>
      </c>
      <c r="J550" s="5">
        <v>4.7815000000000003E-2</v>
      </c>
      <c r="K550" s="5">
        <v>4.99175727082714E-2</v>
      </c>
      <c r="L550" s="5">
        <v>6.1306726330718098E-2</v>
      </c>
      <c r="M550" s="5">
        <v>8.2074284119880506E-2</v>
      </c>
      <c r="N550" s="5">
        <v>0.101634706016244</v>
      </c>
      <c r="O550" s="5">
        <v>9.4766764041102805E-2</v>
      </c>
      <c r="P550" s="5">
        <v>0.10365027172767401</v>
      </c>
      <c r="Q550" s="5">
        <v>0.119973161641236</v>
      </c>
      <c r="R550" s="5">
        <v>0.13004605681867401</v>
      </c>
      <c r="S550" s="6">
        <f ca="1">PopAgeSexCountry[[#This Row],[2010]]*PopAgeSexCountry[[#This Row],[MDER]]</f>
        <v>105.19300000000001</v>
      </c>
      <c r="T550" s="6">
        <f ca="1">PopAgeSexCountry[[#This Row],[2015]]*PopAgeSexCountry[[#This Row],[MDER]]</f>
        <v>109.81865995819707</v>
      </c>
      <c r="U550" s="6">
        <f ca="1">PopAgeSexCountry[[#This Row],[2020]]*PopAgeSexCountry[[#This Row],[MDER]]</f>
        <v>134.87479792757981</v>
      </c>
      <c r="V550" s="6">
        <f ca="1">PopAgeSexCountry[[#This Row],[2025]]*PopAgeSexCountry[[#This Row],[MDER]]</f>
        <v>180.5634250637371</v>
      </c>
      <c r="W550" s="6">
        <f ca="1">PopAgeSexCountry[[#This Row],[2030]]*PopAgeSexCountry[[#This Row],[MDER]]</f>
        <v>223.59635323573679</v>
      </c>
      <c r="X550" s="6">
        <f ca="1">PopAgeSexCountry[[#This Row],[2035]]*PopAgeSexCountry[[#This Row],[MDER]]</f>
        <v>208.48688089042616</v>
      </c>
      <c r="Y550" s="6">
        <f ca="1">PopAgeSexCountry[[#This Row],[2040]]*PopAgeSexCountry[[#This Row],[MDER]]</f>
        <v>228.03059780088282</v>
      </c>
      <c r="Z550" s="6">
        <f ca="1">PopAgeSexCountry[[#This Row],[2045]]*PopAgeSexCountry[[#This Row],[MDER]]</f>
        <v>263.94095561071919</v>
      </c>
      <c r="AA550" s="6">
        <f ca="1">PopAgeSexCountry[[#This Row],[2050]]*PopAgeSexCountry[[#This Row],[MDER]]</f>
        <v>286.10132500108284</v>
      </c>
    </row>
    <row r="551" spans="1:27" x14ac:dyDescent="0.2">
      <c r="A551" s="6" t="s">
        <v>67</v>
      </c>
      <c r="B551" s="6" t="s">
        <v>68</v>
      </c>
      <c r="C551" s="6" t="s">
        <v>124</v>
      </c>
      <c r="D551" s="6" t="str">
        <f>VLOOKUP(PopAgeSexCountry[[#This Row],[REGION]],MapRegion[],2,FALSE)</f>
        <v>DNK</v>
      </c>
      <c r="E551" s="6" t="s">
        <v>110</v>
      </c>
      <c r="F551" s="6" t="str">
        <f>VLOOKUP(PopAgeSexCountry[[#This Row],[VARIABLE]],MapSexAge[],2,FALSE)</f>
        <v>Male</v>
      </c>
      <c r="G551" s="6" t="str">
        <f>VLOOKUP(PopAgeSexCountry[[#This Row],[VARIABLE]],MapSexAge[],3,FALSE)</f>
        <v>85-89</v>
      </c>
      <c r="H551" s="6">
        <f ca="1">SUMIFS(INDIRECT(_xlfn.CONCAT("SSPMDER[",PopAgeSexCountry[[#This Row],[Sex]],"]")),SSPMDER[age],PopAgeSexCountry[[#This Row],[Age]])</f>
        <v>2200</v>
      </c>
      <c r="I551" s="6" t="s">
        <v>71</v>
      </c>
      <c r="J551" s="6">
        <v>2.4153999999999998E-2</v>
      </c>
      <c r="K551" s="6">
        <v>2.68924771457494E-2</v>
      </c>
      <c r="L551" s="6">
        <v>2.95780874835921E-2</v>
      </c>
      <c r="M551" s="6">
        <v>3.78727650273269E-2</v>
      </c>
      <c r="N551" s="6">
        <v>5.2873945712159497E-2</v>
      </c>
      <c r="O551" s="6">
        <v>6.8030939930841403E-2</v>
      </c>
      <c r="P551" s="6">
        <v>6.5539435505226007E-2</v>
      </c>
      <c r="Q551" s="6">
        <v>7.3836568145212902E-2</v>
      </c>
      <c r="R551" s="6">
        <v>8.7849973563783199E-2</v>
      </c>
      <c r="S551" s="6">
        <f ca="1">PopAgeSexCountry[[#This Row],[2010]]*PopAgeSexCountry[[#This Row],[MDER]]</f>
        <v>53.138799999999996</v>
      </c>
      <c r="T551" s="6">
        <f ca="1">PopAgeSexCountry[[#This Row],[2015]]*PopAgeSexCountry[[#This Row],[MDER]]</f>
        <v>59.163449720648678</v>
      </c>
      <c r="U551" s="6">
        <f ca="1">PopAgeSexCountry[[#This Row],[2020]]*PopAgeSexCountry[[#This Row],[MDER]]</f>
        <v>65.071792463902625</v>
      </c>
      <c r="V551" s="6">
        <f ca="1">PopAgeSexCountry[[#This Row],[2025]]*PopAgeSexCountry[[#This Row],[MDER]]</f>
        <v>83.320083060119174</v>
      </c>
      <c r="W551" s="6">
        <f ca="1">PopAgeSexCountry[[#This Row],[2030]]*PopAgeSexCountry[[#This Row],[MDER]]</f>
        <v>116.32268056675089</v>
      </c>
      <c r="X551" s="6">
        <f ca="1">PopAgeSexCountry[[#This Row],[2035]]*PopAgeSexCountry[[#This Row],[MDER]]</f>
        <v>149.66806784785109</v>
      </c>
      <c r="Y551" s="6">
        <f ca="1">PopAgeSexCountry[[#This Row],[2040]]*PopAgeSexCountry[[#This Row],[MDER]]</f>
        <v>144.18675811149723</v>
      </c>
      <c r="Z551" s="6">
        <f ca="1">PopAgeSexCountry[[#This Row],[2045]]*PopAgeSexCountry[[#This Row],[MDER]]</f>
        <v>162.44044991946839</v>
      </c>
      <c r="AA551" s="6">
        <f ca="1">PopAgeSexCountry[[#This Row],[2050]]*PopAgeSexCountry[[#This Row],[MDER]]</f>
        <v>193.26994184032304</v>
      </c>
    </row>
    <row r="552" spans="1:27" x14ac:dyDescent="0.2">
      <c r="A552" s="5" t="s">
        <v>67</v>
      </c>
      <c r="B552" s="5" t="s">
        <v>68</v>
      </c>
      <c r="C552" s="5" t="s">
        <v>124</v>
      </c>
      <c r="D552" s="5" t="str">
        <f>VLOOKUP(PopAgeSexCountry[[#This Row],[REGION]],MapRegion[],2,FALSE)</f>
        <v>DNK</v>
      </c>
      <c r="E552" s="5" t="s">
        <v>111</v>
      </c>
      <c r="F552" s="5" t="str">
        <f>VLOOKUP(PopAgeSexCountry[[#This Row],[VARIABLE]],MapSexAge[],2,FALSE)</f>
        <v>Male</v>
      </c>
      <c r="G552" s="5" t="str">
        <f>VLOOKUP(PopAgeSexCountry[[#This Row],[VARIABLE]],MapSexAge[],3,FALSE)</f>
        <v>90-94</v>
      </c>
      <c r="H552" s="5">
        <f ca="1">SUMIFS(INDIRECT(_xlfn.CONCAT("SSPMDER[",PopAgeSexCountry[[#This Row],[Sex]],"]")),SSPMDER[age],PopAgeSexCountry[[#This Row],[Age]])</f>
        <v>2200</v>
      </c>
      <c r="I552" s="5" t="s">
        <v>71</v>
      </c>
      <c r="J552" s="5">
        <v>7.8539999999999999E-3</v>
      </c>
      <c r="K552" s="5">
        <v>9.7446429851076408E-3</v>
      </c>
      <c r="L552" s="5">
        <v>1.16779837308949E-2</v>
      </c>
      <c r="M552" s="5">
        <v>1.3636156940113499E-2</v>
      </c>
      <c r="N552" s="5">
        <v>1.8515622577888299E-2</v>
      </c>
      <c r="O552" s="5">
        <v>2.73159013115368E-2</v>
      </c>
      <c r="P552" s="5">
        <v>3.6916425968531903E-2</v>
      </c>
      <c r="Q552" s="5">
        <v>3.7199725742997999E-2</v>
      </c>
      <c r="R552" s="5">
        <v>4.3585968786318298E-2</v>
      </c>
      <c r="S552" s="6">
        <f ca="1">PopAgeSexCountry[[#This Row],[2010]]*PopAgeSexCountry[[#This Row],[MDER]]</f>
        <v>17.2788</v>
      </c>
      <c r="T552" s="6">
        <f ca="1">PopAgeSexCountry[[#This Row],[2015]]*PopAgeSexCountry[[#This Row],[MDER]]</f>
        <v>21.438214567236809</v>
      </c>
      <c r="U552" s="6">
        <f ca="1">PopAgeSexCountry[[#This Row],[2020]]*PopAgeSexCountry[[#This Row],[MDER]]</f>
        <v>25.691564207968778</v>
      </c>
      <c r="V552" s="6">
        <f ca="1">PopAgeSexCountry[[#This Row],[2025]]*PopAgeSexCountry[[#This Row],[MDER]]</f>
        <v>29.999545268249697</v>
      </c>
      <c r="W552" s="6">
        <f ca="1">PopAgeSexCountry[[#This Row],[2030]]*PopAgeSexCountry[[#This Row],[MDER]]</f>
        <v>40.734369671354258</v>
      </c>
      <c r="X552" s="6">
        <f ca="1">PopAgeSexCountry[[#This Row],[2035]]*PopAgeSexCountry[[#This Row],[MDER]]</f>
        <v>60.094982885380958</v>
      </c>
      <c r="Y552" s="6">
        <f ca="1">PopAgeSexCountry[[#This Row],[2040]]*PopAgeSexCountry[[#This Row],[MDER]]</f>
        <v>81.216137130770193</v>
      </c>
      <c r="Z552" s="6">
        <f ca="1">PopAgeSexCountry[[#This Row],[2045]]*PopAgeSexCountry[[#This Row],[MDER]]</f>
        <v>81.839396634595602</v>
      </c>
      <c r="AA552" s="6">
        <f ca="1">PopAgeSexCountry[[#This Row],[2050]]*PopAgeSexCountry[[#This Row],[MDER]]</f>
        <v>95.889131329900252</v>
      </c>
    </row>
    <row r="553" spans="1:27" x14ac:dyDescent="0.2">
      <c r="A553" s="6" t="s">
        <v>67</v>
      </c>
      <c r="B553" s="6" t="s">
        <v>68</v>
      </c>
      <c r="C553" s="6" t="s">
        <v>124</v>
      </c>
      <c r="D553" s="6" t="str">
        <f>VLOOKUP(PopAgeSexCountry[[#This Row],[REGION]],MapRegion[],2,FALSE)</f>
        <v>DNK</v>
      </c>
      <c r="E553" s="6" t="s">
        <v>112</v>
      </c>
      <c r="F553" s="6" t="str">
        <f>VLOOKUP(PopAgeSexCountry[[#This Row],[VARIABLE]],MapSexAge[],2,FALSE)</f>
        <v>Male</v>
      </c>
      <c r="G553" s="6" t="str">
        <f>VLOOKUP(PopAgeSexCountry[[#This Row],[VARIABLE]],MapSexAge[],3,FALSE)</f>
        <v>95-99</v>
      </c>
      <c r="H553" s="6">
        <f ca="1">SUMIFS(INDIRECT(_xlfn.CONCAT("SSPMDER[",PopAgeSexCountry[[#This Row],[Sex]],"]")),SSPMDER[age],PopAgeSexCountry[[#This Row],[Age]])</f>
        <v>2200</v>
      </c>
      <c r="I553" s="6" t="s">
        <v>71</v>
      </c>
      <c r="J553" s="6">
        <v>1.4649999999999999E-3</v>
      </c>
      <c r="K553" s="6">
        <v>1.9989225291078098E-3</v>
      </c>
      <c r="L553" s="6">
        <v>2.7306817879652599E-3</v>
      </c>
      <c r="M553" s="6">
        <v>3.5481767439122102E-3</v>
      </c>
      <c r="N553" s="6">
        <v>4.4735436526076198E-3</v>
      </c>
      <c r="O553" s="6">
        <v>6.5268409868390904E-3</v>
      </c>
      <c r="P553" s="6">
        <v>1.02792956832977E-2</v>
      </c>
      <c r="Q553" s="6">
        <v>1.47956612204167E-2</v>
      </c>
      <c r="R553" s="6">
        <v>1.5744060027784001E-2</v>
      </c>
      <c r="S553" s="6">
        <f ca="1">PopAgeSexCountry[[#This Row],[2010]]*PopAgeSexCountry[[#This Row],[MDER]]</f>
        <v>3.2229999999999999</v>
      </c>
      <c r="T553" s="6">
        <f ca="1">PopAgeSexCountry[[#This Row],[2015]]*PopAgeSexCountry[[#This Row],[MDER]]</f>
        <v>4.3976295640371816</v>
      </c>
      <c r="U553" s="6">
        <f ca="1">PopAgeSexCountry[[#This Row],[2020]]*PopAgeSexCountry[[#This Row],[MDER]]</f>
        <v>6.0074999335235715</v>
      </c>
      <c r="V553" s="6">
        <f ca="1">PopAgeSexCountry[[#This Row],[2025]]*PopAgeSexCountry[[#This Row],[MDER]]</f>
        <v>7.8059888366068622</v>
      </c>
      <c r="W553" s="6">
        <f ca="1">PopAgeSexCountry[[#This Row],[2030]]*PopAgeSexCountry[[#This Row],[MDER]]</f>
        <v>9.8417960357367633</v>
      </c>
      <c r="X553" s="6">
        <f ca="1">PopAgeSexCountry[[#This Row],[2035]]*PopAgeSexCountry[[#This Row],[MDER]]</f>
        <v>14.359050171045999</v>
      </c>
      <c r="Y553" s="6">
        <f ca="1">PopAgeSexCountry[[#This Row],[2040]]*PopAgeSexCountry[[#This Row],[MDER]]</f>
        <v>22.61445050325494</v>
      </c>
      <c r="Z553" s="6">
        <f ca="1">PopAgeSexCountry[[#This Row],[2045]]*PopAgeSexCountry[[#This Row],[MDER]]</f>
        <v>32.550454684916744</v>
      </c>
      <c r="AA553" s="6">
        <f ca="1">PopAgeSexCountry[[#This Row],[2050]]*PopAgeSexCountry[[#This Row],[MDER]]</f>
        <v>34.636932061124803</v>
      </c>
    </row>
    <row r="554" spans="1:27" x14ac:dyDescent="0.2">
      <c r="A554" s="5" t="s">
        <v>67</v>
      </c>
      <c r="B554" s="5" t="s">
        <v>68</v>
      </c>
      <c r="C554" s="5" t="s">
        <v>125</v>
      </c>
      <c r="D554" s="5" t="str">
        <f>VLOOKUP(PopAgeSexCountry[[#This Row],[REGION]],MapRegion[],2,FALSE)</f>
        <v>ESP</v>
      </c>
      <c r="E554" s="5" t="s">
        <v>70</v>
      </c>
      <c r="F554" s="5" t="str">
        <f>VLOOKUP(PopAgeSexCountry[[#This Row],[VARIABLE]],MapSexAge[],2,FALSE)</f>
        <v>Female</v>
      </c>
      <c r="G554" s="5" t="str">
        <f>VLOOKUP(PopAgeSexCountry[[#This Row],[VARIABLE]],MapSexAge[],3,FALSE)</f>
        <v>0-4</v>
      </c>
      <c r="H554" s="5">
        <f ca="1">SUMIFS(INDIRECT(_xlfn.CONCAT("SSPMDER[",PopAgeSexCountry[[#This Row],[Sex]],"]")),SSPMDER[age],PopAgeSexCountry[[#This Row],[Age]])</f>
        <v>1000</v>
      </c>
      <c r="I554" s="5" t="s">
        <v>71</v>
      </c>
      <c r="J554" s="5">
        <v>1.2243649999999999</v>
      </c>
      <c r="K554" s="5">
        <v>1.13147088918428</v>
      </c>
      <c r="L554" s="5">
        <v>1.03580859846369</v>
      </c>
      <c r="M554" s="5">
        <v>0.93586913759994705</v>
      </c>
      <c r="N554" s="5">
        <v>0.90260395406723604</v>
      </c>
      <c r="O554" s="5">
        <v>0.95445910545057</v>
      </c>
      <c r="P554" s="5">
        <v>1.02861301255347</v>
      </c>
      <c r="Q554" s="5">
        <v>1.05580973794633</v>
      </c>
      <c r="R554" s="5">
        <v>1.0321896182336301</v>
      </c>
      <c r="S554" s="6">
        <f ca="1">PopAgeSexCountry[[#This Row],[2010]]*PopAgeSexCountry[[#This Row],[MDER]]</f>
        <v>1224.365</v>
      </c>
      <c r="T554" s="6">
        <f ca="1">PopAgeSexCountry[[#This Row],[2015]]*PopAgeSexCountry[[#This Row],[MDER]]</f>
        <v>1131.4708891842799</v>
      </c>
      <c r="U554" s="6">
        <f ca="1">PopAgeSexCountry[[#This Row],[2020]]*PopAgeSexCountry[[#This Row],[MDER]]</f>
        <v>1035.80859846369</v>
      </c>
      <c r="V554" s="6">
        <f ca="1">PopAgeSexCountry[[#This Row],[2025]]*PopAgeSexCountry[[#This Row],[MDER]]</f>
        <v>935.86913759994707</v>
      </c>
      <c r="W554" s="6">
        <f ca="1">PopAgeSexCountry[[#This Row],[2030]]*PopAgeSexCountry[[#This Row],[MDER]]</f>
        <v>902.60395406723603</v>
      </c>
      <c r="X554" s="6">
        <f ca="1">PopAgeSexCountry[[#This Row],[2035]]*PopAgeSexCountry[[#This Row],[MDER]]</f>
        <v>954.45910545056995</v>
      </c>
      <c r="Y554" s="6">
        <f ca="1">PopAgeSexCountry[[#This Row],[2040]]*PopAgeSexCountry[[#This Row],[MDER]]</f>
        <v>1028.6130125534701</v>
      </c>
      <c r="Z554" s="6">
        <f ca="1">PopAgeSexCountry[[#This Row],[2045]]*PopAgeSexCountry[[#This Row],[MDER]]</f>
        <v>1055.80973794633</v>
      </c>
      <c r="AA554" s="6">
        <f ca="1">PopAgeSexCountry[[#This Row],[2050]]*PopAgeSexCountry[[#This Row],[MDER]]</f>
        <v>1032.1896182336302</v>
      </c>
    </row>
    <row r="555" spans="1:27" x14ac:dyDescent="0.2">
      <c r="A555" s="6" t="s">
        <v>67</v>
      </c>
      <c r="B555" s="6" t="s">
        <v>68</v>
      </c>
      <c r="C555" s="6" t="s">
        <v>125</v>
      </c>
      <c r="D555" s="6" t="str">
        <f>VLOOKUP(PopAgeSexCountry[[#This Row],[REGION]],MapRegion[],2,FALSE)</f>
        <v>ESP</v>
      </c>
      <c r="E555" s="6" t="s">
        <v>72</v>
      </c>
      <c r="F555" s="6" t="str">
        <f>VLOOKUP(PopAgeSexCountry[[#This Row],[VARIABLE]],MapSexAge[],2,FALSE)</f>
        <v>Female</v>
      </c>
      <c r="G555" s="6" t="str">
        <f>VLOOKUP(PopAgeSexCountry[[#This Row],[VARIABLE]],MapSexAge[],3,FALSE)</f>
        <v>10-14</v>
      </c>
      <c r="H555" s="6">
        <f ca="1">SUMIFS(INDIRECT(_xlfn.CONCAT("SSPMDER[",PopAgeSexCountry[[#This Row],[Sex]],"]")),SSPMDER[age],PopAgeSexCountry[[#This Row],[Age]])</f>
        <v>1920</v>
      </c>
      <c r="I555" s="6" t="s">
        <v>71</v>
      </c>
      <c r="J555" s="6">
        <v>1.0086900000000001</v>
      </c>
      <c r="K555" s="6">
        <v>1.15381415920601</v>
      </c>
      <c r="L555" s="6">
        <v>1.30906918598405</v>
      </c>
      <c r="M555" s="6">
        <v>1.19096454186788</v>
      </c>
      <c r="N555" s="6">
        <v>1.0952117314856999</v>
      </c>
      <c r="O555" s="6">
        <v>0.994214830801187</v>
      </c>
      <c r="P555" s="6">
        <v>0.959606023451687</v>
      </c>
      <c r="Q555" s="6">
        <v>1.0106100555072901</v>
      </c>
      <c r="R555" s="6">
        <v>1.08418927754796</v>
      </c>
      <c r="S555" s="6">
        <f ca="1">PopAgeSexCountry[[#This Row],[2010]]*PopAgeSexCountry[[#This Row],[MDER]]</f>
        <v>1936.6848000000002</v>
      </c>
      <c r="T555" s="6">
        <f ca="1">PopAgeSexCountry[[#This Row],[2015]]*PopAgeSexCountry[[#This Row],[MDER]]</f>
        <v>2215.3231856755392</v>
      </c>
      <c r="U555" s="6">
        <f ca="1">PopAgeSexCountry[[#This Row],[2020]]*PopAgeSexCountry[[#This Row],[MDER]]</f>
        <v>2513.4128370893759</v>
      </c>
      <c r="V555" s="6">
        <f ca="1">PopAgeSexCountry[[#This Row],[2025]]*PopAgeSexCountry[[#This Row],[MDER]]</f>
        <v>2286.6519203863295</v>
      </c>
      <c r="W555" s="6">
        <f ca="1">PopAgeSexCountry[[#This Row],[2030]]*PopAgeSexCountry[[#This Row],[MDER]]</f>
        <v>2102.8065244525437</v>
      </c>
      <c r="X555" s="6">
        <f ca="1">PopAgeSexCountry[[#This Row],[2035]]*PopAgeSexCountry[[#This Row],[MDER]]</f>
        <v>1908.892475138279</v>
      </c>
      <c r="Y555" s="6">
        <f ca="1">PopAgeSexCountry[[#This Row],[2040]]*PopAgeSexCountry[[#This Row],[MDER]]</f>
        <v>1842.4435650272389</v>
      </c>
      <c r="Z555" s="6">
        <f ca="1">PopAgeSexCountry[[#This Row],[2045]]*PopAgeSexCountry[[#This Row],[MDER]]</f>
        <v>1940.3713065739971</v>
      </c>
      <c r="AA555" s="6">
        <f ca="1">PopAgeSexCountry[[#This Row],[2050]]*PopAgeSexCountry[[#This Row],[MDER]]</f>
        <v>2081.6434128920832</v>
      </c>
    </row>
    <row r="556" spans="1:27" x14ac:dyDescent="0.2">
      <c r="A556" s="5" t="s">
        <v>67</v>
      </c>
      <c r="B556" s="5" t="s">
        <v>68</v>
      </c>
      <c r="C556" s="5" t="s">
        <v>125</v>
      </c>
      <c r="D556" s="5" t="str">
        <f>VLOOKUP(PopAgeSexCountry[[#This Row],[REGION]],MapRegion[],2,FALSE)</f>
        <v>ESP</v>
      </c>
      <c r="E556" s="5" t="s">
        <v>73</v>
      </c>
      <c r="F556" s="5" t="str">
        <f>VLOOKUP(PopAgeSexCountry[[#This Row],[VARIABLE]],MapSexAge[],2,FALSE)</f>
        <v>Female</v>
      </c>
      <c r="G556" s="5" t="str">
        <f>VLOOKUP(PopAgeSexCountry[[#This Row],[VARIABLE]],MapSexAge[],3,FALSE)</f>
        <v>100p</v>
      </c>
      <c r="H556" s="5">
        <f ca="1">SUMIFS(INDIRECT(_xlfn.CONCAT("SSPMDER[",PopAgeSexCountry[[#This Row],[Sex]],"]")),SSPMDER[age],PopAgeSexCountry[[#This Row],[Age]])</f>
        <v>1800</v>
      </c>
      <c r="I556" s="5" t="s">
        <v>71</v>
      </c>
      <c r="J556" s="5">
        <v>4.7879999999999997E-3</v>
      </c>
      <c r="K556" s="5">
        <v>7.72155887418136E-3</v>
      </c>
      <c r="L556" s="5">
        <v>1.08501710774084E-2</v>
      </c>
      <c r="M556" s="5">
        <v>1.80218185781209E-2</v>
      </c>
      <c r="N556" s="5">
        <v>2.7598911915925301E-2</v>
      </c>
      <c r="O556" s="5">
        <v>4.0100156468927901E-2</v>
      </c>
      <c r="P556" s="5">
        <v>5.0133409859911E-2</v>
      </c>
      <c r="Q556" s="5">
        <v>7.0241987733564604E-2</v>
      </c>
      <c r="R556" s="5">
        <v>0.10674063511114799</v>
      </c>
      <c r="S556" s="6">
        <f ca="1">PopAgeSexCountry[[#This Row],[2010]]*PopAgeSexCountry[[#This Row],[MDER]]</f>
        <v>8.6183999999999994</v>
      </c>
      <c r="T556" s="6">
        <f ca="1">PopAgeSexCountry[[#This Row],[2015]]*PopAgeSexCountry[[#This Row],[MDER]]</f>
        <v>13.898805973526448</v>
      </c>
      <c r="U556" s="6">
        <f ca="1">PopAgeSexCountry[[#This Row],[2020]]*PopAgeSexCountry[[#This Row],[MDER]]</f>
        <v>19.53030793933512</v>
      </c>
      <c r="V556" s="6">
        <f ca="1">PopAgeSexCountry[[#This Row],[2025]]*PopAgeSexCountry[[#This Row],[MDER]]</f>
        <v>32.439273440617619</v>
      </c>
      <c r="W556" s="6">
        <f ca="1">PopAgeSexCountry[[#This Row],[2030]]*PopAgeSexCountry[[#This Row],[MDER]]</f>
        <v>49.678041448665539</v>
      </c>
      <c r="X556" s="6">
        <f ca="1">PopAgeSexCountry[[#This Row],[2035]]*PopAgeSexCountry[[#This Row],[MDER]]</f>
        <v>72.18028164407022</v>
      </c>
      <c r="Y556" s="6">
        <f ca="1">PopAgeSexCountry[[#This Row],[2040]]*PopAgeSexCountry[[#This Row],[MDER]]</f>
        <v>90.240137747839796</v>
      </c>
      <c r="Z556" s="6">
        <f ca="1">PopAgeSexCountry[[#This Row],[2045]]*PopAgeSexCountry[[#This Row],[MDER]]</f>
        <v>126.43557792041629</v>
      </c>
      <c r="AA556" s="6">
        <f ca="1">PopAgeSexCountry[[#This Row],[2050]]*PopAgeSexCountry[[#This Row],[MDER]]</f>
        <v>192.1331432000664</v>
      </c>
    </row>
    <row r="557" spans="1:27" x14ac:dyDescent="0.2">
      <c r="A557" s="6" t="s">
        <v>67</v>
      </c>
      <c r="B557" s="6" t="s">
        <v>68</v>
      </c>
      <c r="C557" s="6" t="s">
        <v>125</v>
      </c>
      <c r="D557" s="6" t="str">
        <f>VLOOKUP(PopAgeSexCountry[[#This Row],[REGION]],MapRegion[],2,FALSE)</f>
        <v>ESP</v>
      </c>
      <c r="E557" s="6" t="s">
        <v>74</v>
      </c>
      <c r="F557" s="6" t="str">
        <f>VLOOKUP(PopAgeSexCountry[[#This Row],[VARIABLE]],MapSexAge[],2,FALSE)</f>
        <v>Female</v>
      </c>
      <c r="G557" s="6" t="str">
        <f>VLOOKUP(PopAgeSexCountry[[#This Row],[VARIABLE]],MapSexAge[],3,FALSE)</f>
        <v>15-19</v>
      </c>
      <c r="H557" s="6">
        <f ca="1">SUMIFS(INDIRECT(_xlfn.CONCAT("SSPMDER[",PopAgeSexCountry[[#This Row],[Sex]],"]")),SSPMDER[age],PopAgeSexCountry[[#This Row],[Age]])</f>
        <v>2040</v>
      </c>
      <c r="I557" s="6" t="s">
        <v>71</v>
      </c>
      <c r="J557" s="6">
        <v>1.070497</v>
      </c>
      <c r="K557" s="6">
        <v>1.0294077492248701</v>
      </c>
      <c r="L557" s="6">
        <v>1.16595027525777</v>
      </c>
      <c r="M557" s="6">
        <v>1.32172202062663</v>
      </c>
      <c r="N557" s="6">
        <v>1.2037841968221501</v>
      </c>
      <c r="O557" s="6">
        <v>1.10814899389359</v>
      </c>
      <c r="P557" s="6">
        <v>1.00704171062504</v>
      </c>
      <c r="Q557" s="6">
        <v>0.97224089355853904</v>
      </c>
      <c r="R557" s="6">
        <v>1.0231161893579801</v>
      </c>
      <c r="S557" s="6">
        <f ca="1">PopAgeSexCountry[[#This Row],[2010]]*PopAgeSexCountry[[#This Row],[MDER]]</f>
        <v>2183.8138800000002</v>
      </c>
      <c r="T557" s="6">
        <f ca="1">PopAgeSexCountry[[#This Row],[2015]]*PopAgeSexCountry[[#This Row],[MDER]]</f>
        <v>2099.9918084187352</v>
      </c>
      <c r="U557" s="6">
        <f ca="1">PopAgeSexCountry[[#This Row],[2020]]*PopAgeSexCountry[[#This Row],[MDER]]</f>
        <v>2378.5385615258506</v>
      </c>
      <c r="V557" s="6">
        <f ca="1">PopAgeSexCountry[[#This Row],[2025]]*PopAgeSexCountry[[#This Row],[MDER]]</f>
        <v>2696.3129220783253</v>
      </c>
      <c r="W557" s="6">
        <f ca="1">PopAgeSexCountry[[#This Row],[2030]]*PopAgeSexCountry[[#This Row],[MDER]]</f>
        <v>2455.7197615171863</v>
      </c>
      <c r="X557" s="6">
        <f ca="1">PopAgeSexCountry[[#This Row],[2035]]*PopAgeSexCountry[[#This Row],[MDER]]</f>
        <v>2260.6239475429238</v>
      </c>
      <c r="Y557" s="6">
        <f ca="1">PopAgeSexCountry[[#This Row],[2040]]*PopAgeSexCountry[[#This Row],[MDER]]</f>
        <v>2054.3650896750814</v>
      </c>
      <c r="Z557" s="6">
        <f ca="1">PopAgeSexCountry[[#This Row],[2045]]*PopAgeSexCountry[[#This Row],[MDER]]</f>
        <v>1983.3714228594197</v>
      </c>
      <c r="AA557" s="6">
        <f ca="1">PopAgeSexCountry[[#This Row],[2050]]*PopAgeSexCountry[[#This Row],[MDER]]</f>
        <v>2087.1570262902792</v>
      </c>
    </row>
    <row r="558" spans="1:27" x14ac:dyDescent="0.2">
      <c r="A558" s="5" t="s">
        <v>67</v>
      </c>
      <c r="B558" s="5" t="s">
        <v>68</v>
      </c>
      <c r="C558" s="5" t="s">
        <v>125</v>
      </c>
      <c r="D558" s="5" t="str">
        <f>VLOOKUP(PopAgeSexCountry[[#This Row],[REGION]],MapRegion[],2,FALSE)</f>
        <v>ESP</v>
      </c>
      <c r="E558" s="5" t="s">
        <v>75</v>
      </c>
      <c r="F558" s="5" t="str">
        <f>VLOOKUP(PopAgeSexCountry[[#This Row],[VARIABLE]],MapSexAge[],2,FALSE)</f>
        <v>Female</v>
      </c>
      <c r="G558" s="5" t="str">
        <f>VLOOKUP(PopAgeSexCountry[[#This Row],[VARIABLE]],MapSexAge[],3,FALSE)</f>
        <v>20-24</v>
      </c>
      <c r="H558" s="5">
        <f ca="1">SUMIFS(INDIRECT(_xlfn.CONCAT("SSPMDER[",PopAgeSexCountry[[#This Row],[Sex]],"]")),SSPMDER[age],PopAgeSexCountry[[#This Row],[Age]])</f>
        <v>2200</v>
      </c>
      <c r="I558" s="5" t="s">
        <v>71</v>
      </c>
      <c r="J558" s="5">
        <v>1.243487</v>
      </c>
      <c r="K558" s="5">
        <v>1.09037612725063</v>
      </c>
      <c r="L558" s="5">
        <v>1.04046212137529</v>
      </c>
      <c r="M558" s="5">
        <v>1.1770965514279701</v>
      </c>
      <c r="N558" s="5">
        <v>1.33331613480835</v>
      </c>
      <c r="O558" s="5">
        <v>1.2155562427783</v>
      </c>
      <c r="P558" s="5">
        <v>1.12003949224491</v>
      </c>
      <c r="Q558" s="5">
        <v>1.01885859089736</v>
      </c>
      <c r="R558" s="5">
        <v>0.98389340992810803</v>
      </c>
      <c r="S558" s="6">
        <f ca="1">PopAgeSexCountry[[#This Row],[2010]]*PopAgeSexCountry[[#This Row],[MDER]]</f>
        <v>2735.6714000000002</v>
      </c>
      <c r="T558" s="6">
        <f ca="1">PopAgeSexCountry[[#This Row],[2015]]*PopAgeSexCountry[[#This Row],[MDER]]</f>
        <v>2398.8274799513861</v>
      </c>
      <c r="U558" s="6">
        <f ca="1">PopAgeSexCountry[[#This Row],[2020]]*PopAgeSexCountry[[#This Row],[MDER]]</f>
        <v>2289.0166670256381</v>
      </c>
      <c r="V558" s="6">
        <f ca="1">PopAgeSexCountry[[#This Row],[2025]]*PopAgeSexCountry[[#This Row],[MDER]]</f>
        <v>2589.612413141534</v>
      </c>
      <c r="W558" s="6">
        <f ca="1">PopAgeSexCountry[[#This Row],[2030]]*PopAgeSexCountry[[#This Row],[MDER]]</f>
        <v>2933.2954965783701</v>
      </c>
      <c r="X558" s="6">
        <f ca="1">PopAgeSexCountry[[#This Row],[2035]]*PopAgeSexCountry[[#This Row],[MDER]]</f>
        <v>2674.22373411226</v>
      </c>
      <c r="Y558" s="6">
        <f ca="1">PopAgeSexCountry[[#This Row],[2040]]*PopAgeSexCountry[[#This Row],[MDER]]</f>
        <v>2464.0868829388019</v>
      </c>
      <c r="Z558" s="6">
        <f ca="1">PopAgeSexCountry[[#This Row],[2045]]*PopAgeSexCountry[[#This Row],[MDER]]</f>
        <v>2241.488899974192</v>
      </c>
      <c r="AA558" s="6">
        <f ca="1">PopAgeSexCountry[[#This Row],[2050]]*PopAgeSexCountry[[#This Row],[MDER]]</f>
        <v>2164.5655018418379</v>
      </c>
    </row>
    <row r="559" spans="1:27" x14ac:dyDescent="0.2">
      <c r="A559" s="6" t="s">
        <v>67</v>
      </c>
      <c r="B559" s="6" t="s">
        <v>68</v>
      </c>
      <c r="C559" s="6" t="s">
        <v>125</v>
      </c>
      <c r="D559" s="6" t="str">
        <f>VLOOKUP(PopAgeSexCountry[[#This Row],[REGION]],MapRegion[],2,FALSE)</f>
        <v>ESP</v>
      </c>
      <c r="E559" s="6" t="s">
        <v>76</v>
      </c>
      <c r="F559" s="6" t="str">
        <f>VLOOKUP(PopAgeSexCountry[[#This Row],[VARIABLE]],MapSexAge[],2,FALSE)</f>
        <v>Female</v>
      </c>
      <c r="G559" s="6" t="str">
        <f>VLOOKUP(PopAgeSexCountry[[#This Row],[VARIABLE]],MapSexAge[],3,FALSE)</f>
        <v>25-29</v>
      </c>
      <c r="H559" s="6">
        <f ca="1">SUMIFS(INDIRECT(_xlfn.CONCAT("SSPMDER[",PopAgeSexCountry[[#This Row],[Sex]],"]")),SSPMDER[age],PopAgeSexCountry[[#This Row],[Age]])</f>
        <v>2040</v>
      </c>
      <c r="I559" s="6" t="s">
        <v>71</v>
      </c>
      <c r="J559" s="6">
        <v>1.6203890000000001</v>
      </c>
      <c r="K559" s="6">
        <v>1.3449493931768599</v>
      </c>
      <c r="L559" s="6">
        <v>1.1478584040778901</v>
      </c>
      <c r="M559" s="6">
        <v>1.09687574543894</v>
      </c>
      <c r="N559" s="6">
        <v>1.2338925265959799</v>
      </c>
      <c r="O559" s="6">
        <v>1.3922131433693801</v>
      </c>
      <c r="P559" s="6">
        <v>1.2748362972896901</v>
      </c>
      <c r="Q559" s="6">
        <v>1.1794631889729199</v>
      </c>
      <c r="R559" s="6">
        <v>1.07752737487094</v>
      </c>
      <c r="S559" s="6">
        <f ca="1">PopAgeSexCountry[[#This Row],[2010]]*PopAgeSexCountry[[#This Row],[MDER]]</f>
        <v>3305.5935600000003</v>
      </c>
      <c r="T559" s="6">
        <f ca="1">PopAgeSexCountry[[#This Row],[2015]]*PopAgeSexCountry[[#This Row],[MDER]]</f>
        <v>2743.6967620807941</v>
      </c>
      <c r="U559" s="6">
        <f ca="1">PopAgeSexCountry[[#This Row],[2020]]*PopAgeSexCountry[[#This Row],[MDER]]</f>
        <v>2341.6311443188956</v>
      </c>
      <c r="V559" s="6">
        <f ca="1">PopAgeSexCountry[[#This Row],[2025]]*PopAgeSexCountry[[#This Row],[MDER]]</f>
        <v>2237.6265206954376</v>
      </c>
      <c r="W559" s="6">
        <f ca="1">PopAgeSexCountry[[#This Row],[2030]]*PopAgeSexCountry[[#This Row],[MDER]]</f>
        <v>2517.140754255799</v>
      </c>
      <c r="X559" s="6">
        <f ca="1">PopAgeSexCountry[[#This Row],[2035]]*PopAgeSexCountry[[#This Row],[MDER]]</f>
        <v>2840.1148124735355</v>
      </c>
      <c r="Y559" s="6">
        <f ca="1">PopAgeSexCountry[[#This Row],[2040]]*PopAgeSexCountry[[#This Row],[MDER]]</f>
        <v>2600.6660464709676</v>
      </c>
      <c r="Z559" s="6">
        <f ca="1">PopAgeSexCountry[[#This Row],[2045]]*PopAgeSexCountry[[#This Row],[MDER]]</f>
        <v>2406.1049055047565</v>
      </c>
      <c r="AA559" s="6">
        <f ca="1">PopAgeSexCountry[[#This Row],[2050]]*PopAgeSexCountry[[#This Row],[MDER]]</f>
        <v>2198.1558447367174</v>
      </c>
    </row>
    <row r="560" spans="1:27" x14ac:dyDescent="0.2">
      <c r="A560" s="5" t="s">
        <v>67</v>
      </c>
      <c r="B560" s="5" t="s">
        <v>68</v>
      </c>
      <c r="C560" s="5" t="s">
        <v>125</v>
      </c>
      <c r="D560" s="5" t="str">
        <f>VLOOKUP(PopAgeSexCountry[[#This Row],[REGION]],MapRegion[],2,FALSE)</f>
        <v>ESP</v>
      </c>
      <c r="E560" s="5" t="s">
        <v>77</v>
      </c>
      <c r="F560" s="5" t="str">
        <f>VLOOKUP(PopAgeSexCountry[[#This Row],[VARIABLE]],MapSexAge[],2,FALSE)</f>
        <v>Female</v>
      </c>
      <c r="G560" s="5" t="str">
        <f>VLOOKUP(PopAgeSexCountry[[#This Row],[VARIABLE]],MapSexAge[],3,FALSE)</f>
        <v>30-34</v>
      </c>
      <c r="H560" s="5">
        <f ca="1">SUMIFS(INDIRECT(_xlfn.CONCAT("SSPMDER[",PopAgeSexCountry[[#This Row],[Sex]],"]")),SSPMDER[age],PopAgeSexCountry[[#This Row],[Age]])</f>
        <v>2000</v>
      </c>
      <c r="I560" s="5" t="s">
        <v>71</v>
      </c>
      <c r="J560" s="5">
        <v>1.9502569999999999</v>
      </c>
      <c r="K560" s="5">
        <v>1.7842866515353299</v>
      </c>
      <c r="L560" s="5">
        <v>1.4469907322198901</v>
      </c>
      <c r="M560" s="5">
        <v>1.24839960585749</v>
      </c>
      <c r="N560" s="5">
        <v>1.1952264655534399</v>
      </c>
      <c r="O560" s="5">
        <v>1.3329630156949599</v>
      </c>
      <c r="P560" s="5">
        <v>1.4947878304508899</v>
      </c>
      <c r="Q560" s="5">
        <v>1.37776336106943</v>
      </c>
      <c r="R560" s="5">
        <v>1.28287629433588</v>
      </c>
      <c r="S560" s="6">
        <f ca="1">PopAgeSexCountry[[#This Row],[2010]]*PopAgeSexCountry[[#This Row],[MDER]]</f>
        <v>3900.5139999999997</v>
      </c>
      <c r="T560" s="6">
        <f ca="1">PopAgeSexCountry[[#This Row],[2015]]*PopAgeSexCountry[[#This Row],[MDER]]</f>
        <v>3568.5733030706597</v>
      </c>
      <c r="U560" s="6">
        <f ca="1">PopAgeSexCountry[[#This Row],[2020]]*PopAgeSexCountry[[#This Row],[MDER]]</f>
        <v>2893.9814644397802</v>
      </c>
      <c r="V560" s="6">
        <f ca="1">PopAgeSexCountry[[#This Row],[2025]]*PopAgeSexCountry[[#This Row],[MDER]]</f>
        <v>2496.7992117149802</v>
      </c>
      <c r="W560" s="6">
        <f ca="1">PopAgeSexCountry[[#This Row],[2030]]*PopAgeSexCountry[[#This Row],[MDER]]</f>
        <v>2390.45293110688</v>
      </c>
      <c r="X560" s="6">
        <f ca="1">PopAgeSexCountry[[#This Row],[2035]]*PopAgeSexCountry[[#This Row],[MDER]]</f>
        <v>2665.9260313899199</v>
      </c>
      <c r="Y560" s="6">
        <f ca="1">PopAgeSexCountry[[#This Row],[2040]]*PopAgeSexCountry[[#This Row],[MDER]]</f>
        <v>2989.5756609017799</v>
      </c>
      <c r="Z560" s="6">
        <f ca="1">PopAgeSexCountry[[#This Row],[2045]]*PopAgeSexCountry[[#This Row],[MDER]]</f>
        <v>2755.5267221388599</v>
      </c>
      <c r="AA560" s="6">
        <f ca="1">PopAgeSexCountry[[#This Row],[2050]]*PopAgeSexCountry[[#This Row],[MDER]]</f>
        <v>2565.7525886717599</v>
      </c>
    </row>
    <row r="561" spans="1:27" x14ac:dyDescent="0.2">
      <c r="A561" s="6" t="s">
        <v>67</v>
      </c>
      <c r="B561" s="6" t="s">
        <v>68</v>
      </c>
      <c r="C561" s="6" t="s">
        <v>125</v>
      </c>
      <c r="D561" s="6" t="str">
        <f>VLOOKUP(PopAgeSexCountry[[#This Row],[REGION]],MapRegion[],2,FALSE)</f>
        <v>ESP</v>
      </c>
      <c r="E561" s="6" t="s">
        <v>78</v>
      </c>
      <c r="F561" s="6" t="str">
        <f>VLOOKUP(PopAgeSexCountry[[#This Row],[VARIABLE]],MapSexAge[],2,FALSE)</f>
        <v>Female</v>
      </c>
      <c r="G561" s="6" t="str">
        <f>VLOOKUP(PopAgeSexCountry[[#This Row],[VARIABLE]],MapSexAge[],3,FALSE)</f>
        <v>35-39</v>
      </c>
      <c r="H561" s="6">
        <f ca="1">SUMIFS(INDIRECT(_xlfn.CONCAT("SSPMDER[",PopAgeSexCountry[[#This Row],[Sex]],"]")),SSPMDER[age],PopAgeSexCountry[[#This Row],[Age]])</f>
        <v>2000</v>
      </c>
      <c r="I561" s="6" t="s">
        <v>71</v>
      </c>
      <c r="J561" s="6">
        <v>1.90663</v>
      </c>
      <c r="K561" s="6">
        <v>2.0680137449644298</v>
      </c>
      <c r="L561" s="6">
        <v>1.86117239206625</v>
      </c>
      <c r="M561" s="6">
        <v>1.52932200116322</v>
      </c>
      <c r="N561" s="6">
        <v>1.3298220008130901</v>
      </c>
      <c r="O561" s="6">
        <v>1.27506445220954</v>
      </c>
      <c r="P561" s="6">
        <v>1.41352762372062</v>
      </c>
      <c r="Q561" s="6">
        <v>1.57821998368406</v>
      </c>
      <c r="R561" s="6">
        <v>1.4615571521433399</v>
      </c>
      <c r="S561" s="6">
        <f ca="1">PopAgeSexCountry[[#This Row],[2010]]*PopAgeSexCountry[[#This Row],[MDER]]</f>
        <v>3813.26</v>
      </c>
      <c r="T561" s="6">
        <f ca="1">PopAgeSexCountry[[#This Row],[2015]]*PopAgeSexCountry[[#This Row],[MDER]]</f>
        <v>4136.0274899288597</v>
      </c>
      <c r="U561" s="6">
        <f ca="1">PopAgeSexCountry[[#This Row],[2020]]*PopAgeSexCountry[[#This Row],[MDER]]</f>
        <v>3722.3447841325001</v>
      </c>
      <c r="V561" s="6">
        <f ca="1">PopAgeSexCountry[[#This Row],[2025]]*PopAgeSexCountry[[#This Row],[MDER]]</f>
        <v>3058.6440023264399</v>
      </c>
      <c r="W561" s="6">
        <f ca="1">PopAgeSexCountry[[#This Row],[2030]]*PopAgeSexCountry[[#This Row],[MDER]]</f>
        <v>2659.6440016261804</v>
      </c>
      <c r="X561" s="6">
        <f ca="1">PopAgeSexCountry[[#This Row],[2035]]*PopAgeSexCountry[[#This Row],[MDER]]</f>
        <v>2550.1289044190798</v>
      </c>
      <c r="Y561" s="6">
        <f ca="1">PopAgeSexCountry[[#This Row],[2040]]*PopAgeSexCountry[[#This Row],[MDER]]</f>
        <v>2827.0552474412402</v>
      </c>
      <c r="Z561" s="6">
        <f ca="1">PopAgeSexCountry[[#This Row],[2045]]*PopAgeSexCountry[[#This Row],[MDER]]</f>
        <v>3156.4399673681201</v>
      </c>
      <c r="AA561" s="6">
        <f ca="1">PopAgeSexCountry[[#This Row],[2050]]*PopAgeSexCountry[[#This Row],[MDER]]</f>
        <v>2923.1143042866797</v>
      </c>
    </row>
    <row r="562" spans="1:27" x14ac:dyDescent="0.2">
      <c r="A562" s="5" t="s">
        <v>67</v>
      </c>
      <c r="B562" s="5" t="s">
        <v>68</v>
      </c>
      <c r="C562" s="5" t="s">
        <v>125</v>
      </c>
      <c r="D562" s="5" t="str">
        <f>VLOOKUP(PopAgeSexCountry[[#This Row],[REGION]],MapRegion[],2,FALSE)</f>
        <v>ESP</v>
      </c>
      <c r="E562" s="5" t="s">
        <v>79</v>
      </c>
      <c r="F562" s="5" t="str">
        <f>VLOOKUP(PopAgeSexCountry[[#This Row],[VARIABLE]],MapSexAge[],2,FALSE)</f>
        <v>Female</v>
      </c>
      <c r="G562" s="5" t="str">
        <f>VLOOKUP(PopAgeSexCountry[[#This Row],[VARIABLE]],MapSexAge[],3,FALSE)</f>
        <v>40-44</v>
      </c>
      <c r="H562" s="5">
        <f ca="1">SUMIFS(INDIRECT(_xlfn.CONCAT("SSPMDER[",PopAgeSexCountry[[#This Row],[Sex]],"]")),SSPMDER[age],PopAgeSexCountry[[#This Row],[Age]])</f>
        <v>2000</v>
      </c>
      <c r="I562" s="5" t="s">
        <v>71</v>
      </c>
      <c r="J562" s="5">
        <v>1.83318</v>
      </c>
      <c r="K562" s="5">
        <v>1.97737277818577</v>
      </c>
      <c r="L562" s="5">
        <v>2.1111919656105398</v>
      </c>
      <c r="M562" s="5">
        <v>1.90984575077719</v>
      </c>
      <c r="N562" s="5">
        <v>1.5821979140193501</v>
      </c>
      <c r="O562" s="5">
        <v>1.3825338766822499</v>
      </c>
      <c r="P562" s="5">
        <v>1.3270146613868199</v>
      </c>
      <c r="Q562" s="5">
        <v>1.4660696433623399</v>
      </c>
      <c r="R562" s="5">
        <v>1.6327375046219299</v>
      </c>
      <c r="S562" s="6">
        <f ca="1">PopAgeSexCountry[[#This Row],[2010]]*PopAgeSexCountry[[#This Row],[MDER]]</f>
        <v>3666.36</v>
      </c>
      <c r="T562" s="6">
        <f ca="1">PopAgeSexCountry[[#This Row],[2015]]*PopAgeSexCountry[[#This Row],[MDER]]</f>
        <v>3954.7455563715398</v>
      </c>
      <c r="U562" s="6">
        <f ca="1">PopAgeSexCountry[[#This Row],[2020]]*PopAgeSexCountry[[#This Row],[MDER]]</f>
        <v>4222.3839312210794</v>
      </c>
      <c r="V562" s="6">
        <f ca="1">PopAgeSexCountry[[#This Row],[2025]]*PopAgeSexCountry[[#This Row],[MDER]]</f>
        <v>3819.69150155438</v>
      </c>
      <c r="W562" s="6">
        <f ca="1">PopAgeSexCountry[[#This Row],[2030]]*PopAgeSexCountry[[#This Row],[MDER]]</f>
        <v>3164.3958280387001</v>
      </c>
      <c r="X562" s="6">
        <f ca="1">PopAgeSexCountry[[#This Row],[2035]]*PopAgeSexCountry[[#This Row],[MDER]]</f>
        <v>2765.0677533644998</v>
      </c>
      <c r="Y562" s="6">
        <f ca="1">PopAgeSexCountry[[#This Row],[2040]]*PopAgeSexCountry[[#This Row],[MDER]]</f>
        <v>2654.0293227736397</v>
      </c>
      <c r="Z562" s="6">
        <f ca="1">PopAgeSexCountry[[#This Row],[2045]]*PopAgeSexCountry[[#This Row],[MDER]]</f>
        <v>2932.13928672468</v>
      </c>
      <c r="AA562" s="6">
        <f ca="1">PopAgeSexCountry[[#This Row],[2050]]*PopAgeSexCountry[[#This Row],[MDER]]</f>
        <v>3265.4750092438599</v>
      </c>
    </row>
    <row r="563" spans="1:27" x14ac:dyDescent="0.2">
      <c r="A563" s="6" t="s">
        <v>67</v>
      </c>
      <c r="B563" s="6" t="s">
        <v>68</v>
      </c>
      <c r="C563" s="6" t="s">
        <v>125</v>
      </c>
      <c r="D563" s="6" t="str">
        <f>VLOOKUP(PopAgeSexCountry[[#This Row],[REGION]],MapRegion[],2,FALSE)</f>
        <v>ESP</v>
      </c>
      <c r="E563" s="6" t="s">
        <v>80</v>
      </c>
      <c r="F563" s="6" t="str">
        <f>VLOOKUP(PopAgeSexCountry[[#This Row],[VARIABLE]],MapSexAge[],2,FALSE)</f>
        <v>Female</v>
      </c>
      <c r="G563" s="6" t="str">
        <f>VLOOKUP(PopAgeSexCountry[[#This Row],[VARIABLE]],MapSexAge[],3,FALSE)</f>
        <v>45-49</v>
      </c>
      <c r="H563" s="6">
        <f ca="1">SUMIFS(INDIRECT(_xlfn.CONCAT("SSPMDER[",PopAgeSexCountry[[#This Row],[Sex]],"]")),SSPMDER[age],PopAgeSexCountry[[#This Row],[Age]])</f>
        <v>2000</v>
      </c>
      <c r="I563" s="6" t="s">
        <v>71</v>
      </c>
      <c r="J563" s="6">
        <v>1.7266060000000001</v>
      </c>
      <c r="K563" s="6">
        <v>1.8708786463559</v>
      </c>
      <c r="L563" s="6">
        <v>1.9990833743159</v>
      </c>
      <c r="M563" s="6">
        <v>2.1343469632170802</v>
      </c>
      <c r="N563" s="6">
        <v>1.93714961496232</v>
      </c>
      <c r="O563" s="6">
        <v>1.6128503024418399</v>
      </c>
      <c r="P563" s="6">
        <v>1.41367795174282</v>
      </c>
      <c r="Q563" s="6">
        <v>1.35803999251272</v>
      </c>
      <c r="R563" s="6">
        <v>1.4975908979104899</v>
      </c>
      <c r="S563" s="6">
        <f ca="1">PopAgeSexCountry[[#This Row],[2010]]*PopAgeSexCountry[[#This Row],[MDER]]</f>
        <v>3453.212</v>
      </c>
      <c r="T563" s="6">
        <f ca="1">PopAgeSexCountry[[#This Row],[2015]]*PopAgeSexCountry[[#This Row],[MDER]]</f>
        <v>3741.7572927117999</v>
      </c>
      <c r="U563" s="6">
        <f ca="1">PopAgeSexCountry[[#This Row],[2020]]*PopAgeSexCountry[[#This Row],[MDER]]</f>
        <v>3998.1667486318001</v>
      </c>
      <c r="V563" s="6">
        <f ca="1">PopAgeSexCountry[[#This Row],[2025]]*PopAgeSexCountry[[#This Row],[MDER]]</f>
        <v>4268.6939264341599</v>
      </c>
      <c r="W563" s="6">
        <f ca="1">PopAgeSexCountry[[#This Row],[2030]]*PopAgeSexCountry[[#This Row],[MDER]]</f>
        <v>3874.2992299246398</v>
      </c>
      <c r="X563" s="6">
        <f ca="1">PopAgeSexCountry[[#This Row],[2035]]*PopAgeSexCountry[[#This Row],[MDER]]</f>
        <v>3225.7006048836797</v>
      </c>
      <c r="Y563" s="6">
        <f ca="1">PopAgeSexCountry[[#This Row],[2040]]*PopAgeSexCountry[[#This Row],[MDER]]</f>
        <v>2827.3559034856398</v>
      </c>
      <c r="Z563" s="6">
        <f ca="1">PopAgeSexCountry[[#This Row],[2045]]*PopAgeSexCountry[[#This Row],[MDER]]</f>
        <v>2716.0799850254402</v>
      </c>
      <c r="AA563" s="6">
        <f ca="1">PopAgeSexCountry[[#This Row],[2050]]*PopAgeSexCountry[[#This Row],[MDER]]</f>
        <v>2995.1817958209799</v>
      </c>
    </row>
    <row r="564" spans="1:27" x14ac:dyDescent="0.2">
      <c r="A564" s="5" t="s">
        <v>67</v>
      </c>
      <c r="B564" s="5" t="s">
        <v>68</v>
      </c>
      <c r="C564" s="5" t="s">
        <v>125</v>
      </c>
      <c r="D564" s="5" t="str">
        <f>VLOOKUP(PopAgeSexCountry[[#This Row],[REGION]],MapRegion[],2,FALSE)</f>
        <v>ESP</v>
      </c>
      <c r="E564" s="5" t="s">
        <v>81</v>
      </c>
      <c r="F564" s="5" t="str">
        <f>VLOOKUP(PopAgeSexCountry[[#This Row],[VARIABLE]],MapSexAge[],2,FALSE)</f>
        <v>Female</v>
      </c>
      <c r="G564" s="5" t="str">
        <f>VLOOKUP(PopAgeSexCountry[[#This Row],[VARIABLE]],MapSexAge[],3,FALSE)</f>
        <v>5-9</v>
      </c>
      <c r="H564" s="5">
        <f ca="1">SUMIFS(INDIRECT(_xlfn.CONCAT("SSPMDER[",PopAgeSexCountry[[#This Row],[Sex]],"]")),SSPMDER[age],PopAgeSexCountry[[#This Row],[Age]])</f>
        <v>1520</v>
      </c>
      <c r="I564" s="5" t="s">
        <v>71</v>
      </c>
      <c r="J564" s="5">
        <v>1.1174789999999999</v>
      </c>
      <c r="K564" s="5">
        <v>1.2865047666554099</v>
      </c>
      <c r="L564" s="5">
        <v>1.16830837183005</v>
      </c>
      <c r="M564" s="5">
        <v>1.07251963530687</v>
      </c>
      <c r="N564" s="5">
        <v>0.97186923033015604</v>
      </c>
      <c r="O564" s="5">
        <v>0.93771765145787001</v>
      </c>
      <c r="P564" s="5">
        <v>0.98899119790041201</v>
      </c>
      <c r="Q564" s="5">
        <v>1.0627509115143601</v>
      </c>
      <c r="R564" s="5">
        <v>1.08941423802815</v>
      </c>
      <c r="S564" s="6">
        <f ca="1">PopAgeSexCountry[[#This Row],[2010]]*PopAgeSexCountry[[#This Row],[MDER]]</f>
        <v>1698.5680799999998</v>
      </c>
      <c r="T564" s="6">
        <f ca="1">PopAgeSexCountry[[#This Row],[2015]]*PopAgeSexCountry[[#This Row],[MDER]]</f>
        <v>1955.4872453162232</v>
      </c>
      <c r="U564" s="6">
        <f ca="1">PopAgeSexCountry[[#This Row],[2020]]*PopAgeSexCountry[[#This Row],[MDER]]</f>
        <v>1775.828725181676</v>
      </c>
      <c r="V564" s="6">
        <f ca="1">PopAgeSexCountry[[#This Row],[2025]]*PopAgeSexCountry[[#This Row],[MDER]]</f>
        <v>1630.2298456664423</v>
      </c>
      <c r="W564" s="6">
        <f ca="1">PopAgeSexCountry[[#This Row],[2030]]*PopAgeSexCountry[[#This Row],[MDER]]</f>
        <v>1477.2412301018371</v>
      </c>
      <c r="X564" s="6">
        <f ca="1">PopAgeSexCountry[[#This Row],[2035]]*PopAgeSexCountry[[#This Row],[MDER]]</f>
        <v>1425.3308302159624</v>
      </c>
      <c r="Y564" s="6">
        <f ca="1">PopAgeSexCountry[[#This Row],[2040]]*PopAgeSexCountry[[#This Row],[MDER]]</f>
        <v>1503.2666208086262</v>
      </c>
      <c r="Z564" s="6">
        <f ca="1">PopAgeSexCountry[[#This Row],[2045]]*PopAgeSexCountry[[#This Row],[MDER]]</f>
        <v>1615.3813855018273</v>
      </c>
      <c r="AA564" s="6">
        <f ca="1">PopAgeSexCountry[[#This Row],[2050]]*PopAgeSexCountry[[#This Row],[MDER]]</f>
        <v>1655.909641802788</v>
      </c>
    </row>
    <row r="565" spans="1:27" x14ac:dyDescent="0.2">
      <c r="A565" s="6" t="s">
        <v>67</v>
      </c>
      <c r="B565" s="6" t="s">
        <v>68</v>
      </c>
      <c r="C565" s="6" t="s">
        <v>125</v>
      </c>
      <c r="D565" s="6" t="str">
        <f>VLOOKUP(PopAgeSexCountry[[#This Row],[REGION]],MapRegion[],2,FALSE)</f>
        <v>ESP</v>
      </c>
      <c r="E565" s="6" t="s">
        <v>82</v>
      </c>
      <c r="F565" s="6" t="str">
        <f>VLOOKUP(PopAgeSexCountry[[#This Row],[VARIABLE]],MapSexAge[],2,FALSE)</f>
        <v>Female</v>
      </c>
      <c r="G565" s="6" t="str">
        <f>VLOOKUP(PopAgeSexCountry[[#This Row],[VARIABLE]],MapSexAge[],3,FALSE)</f>
        <v>50-54</v>
      </c>
      <c r="H565" s="6">
        <f ca="1">SUMIFS(INDIRECT(_xlfn.CONCAT("SSPMDER[",PopAgeSexCountry[[#This Row],[Sex]],"]")),SSPMDER[age],PopAgeSexCountry[[#This Row],[Age]])</f>
        <v>1840</v>
      </c>
      <c r="I565" s="6" t="s">
        <v>71</v>
      </c>
      <c r="J565" s="6">
        <v>1.5349790000000001</v>
      </c>
      <c r="K565" s="6">
        <v>1.74525830495236</v>
      </c>
      <c r="L565" s="6">
        <v>1.87925430830628</v>
      </c>
      <c r="M565" s="6">
        <v>2.0094139090916601</v>
      </c>
      <c r="N565" s="6">
        <v>2.14608467178889</v>
      </c>
      <c r="O565" s="6">
        <v>1.95244524262454</v>
      </c>
      <c r="P565" s="6">
        <v>1.63122412873775</v>
      </c>
      <c r="Q565" s="6">
        <v>1.4329151569607901</v>
      </c>
      <c r="R565" s="6">
        <v>1.37754355360114</v>
      </c>
      <c r="S565" s="6">
        <f ca="1">PopAgeSexCountry[[#This Row],[2010]]*PopAgeSexCountry[[#This Row],[MDER]]</f>
        <v>2824.3613600000003</v>
      </c>
      <c r="T565" s="6">
        <f ca="1">PopAgeSexCountry[[#This Row],[2015]]*PopAgeSexCountry[[#This Row],[MDER]]</f>
        <v>3211.2752811123423</v>
      </c>
      <c r="U565" s="6">
        <f ca="1">PopAgeSexCountry[[#This Row],[2020]]*PopAgeSexCountry[[#This Row],[MDER]]</f>
        <v>3457.8279272835553</v>
      </c>
      <c r="V565" s="6">
        <f ca="1">PopAgeSexCountry[[#This Row],[2025]]*PopAgeSexCountry[[#This Row],[MDER]]</f>
        <v>3697.3215927286547</v>
      </c>
      <c r="W565" s="6">
        <f ca="1">PopAgeSexCountry[[#This Row],[2030]]*PopAgeSexCountry[[#This Row],[MDER]]</f>
        <v>3948.7957960915573</v>
      </c>
      <c r="X565" s="6">
        <f ca="1">PopAgeSexCountry[[#This Row],[2035]]*PopAgeSexCountry[[#This Row],[MDER]]</f>
        <v>3592.4992464291536</v>
      </c>
      <c r="Y565" s="6">
        <f ca="1">PopAgeSexCountry[[#This Row],[2040]]*PopAgeSexCountry[[#This Row],[MDER]]</f>
        <v>3001.4523968774602</v>
      </c>
      <c r="Z565" s="6">
        <f ca="1">PopAgeSexCountry[[#This Row],[2045]]*PopAgeSexCountry[[#This Row],[MDER]]</f>
        <v>2636.5638888078538</v>
      </c>
      <c r="AA565" s="6">
        <f ca="1">PopAgeSexCountry[[#This Row],[2050]]*PopAgeSexCountry[[#This Row],[MDER]]</f>
        <v>2534.6801386260977</v>
      </c>
    </row>
    <row r="566" spans="1:27" x14ac:dyDescent="0.2">
      <c r="A566" s="5" t="s">
        <v>67</v>
      </c>
      <c r="B566" s="5" t="s">
        <v>68</v>
      </c>
      <c r="C566" s="5" t="s">
        <v>125</v>
      </c>
      <c r="D566" s="5" t="str">
        <f>VLOOKUP(PopAgeSexCountry[[#This Row],[REGION]],MapRegion[],2,FALSE)</f>
        <v>ESP</v>
      </c>
      <c r="E566" s="5" t="s">
        <v>83</v>
      </c>
      <c r="F566" s="5" t="str">
        <f>VLOOKUP(PopAgeSexCountry[[#This Row],[VARIABLE]],MapSexAge[],2,FALSE)</f>
        <v>Female</v>
      </c>
      <c r="G566" s="5" t="str">
        <f>VLOOKUP(PopAgeSexCountry[[#This Row],[VARIABLE]],MapSexAge[],3,FALSE)</f>
        <v>55-59</v>
      </c>
      <c r="H566" s="5">
        <f ca="1">SUMIFS(INDIRECT(_xlfn.CONCAT("SSPMDER[",PopAgeSexCountry[[#This Row],[Sex]],"]")),SSPMDER[age],PopAgeSexCountry[[#This Row],[Age]])</f>
        <v>1800</v>
      </c>
      <c r="I566" s="5" t="s">
        <v>71</v>
      </c>
      <c r="J566" s="5">
        <v>1.323912</v>
      </c>
      <c r="K566" s="5">
        <v>1.5395700618983901</v>
      </c>
      <c r="L566" s="5">
        <v>1.74421980934425</v>
      </c>
      <c r="M566" s="5">
        <v>1.8802552432181801</v>
      </c>
      <c r="N566" s="5">
        <v>2.01235623386569</v>
      </c>
      <c r="O566" s="5">
        <v>2.1504209221563202</v>
      </c>
      <c r="P566" s="5">
        <v>1.9602437465292</v>
      </c>
      <c r="Q566" s="5">
        <v>1.64206528277495</v>
      </c>
      <c r="R566" s="5">
        <v>1.4449502610454099</v>
      </c>
      <c r="S566" s="6">
        <f ca="1">PopAgeSexCountry[[#This Row],[2010]]*PopAgeSexCountry[[#This Row],[MDER]]</f>
        <v>2383.0416</v>
      </c>
      <c r="T566" s="6">
        <f ca="1">PopAgeSexCountry[[#This Row],[2015]]*PopAgeSexCountry[[#This Row],[MDER]]</f>
        <v>2771.2261114171019</v>
      </c>
      <c r="U566" s="6">
        <f ca="1">PopAgeSexCountry[[#This Row],[2020]]*PopAgeSexCountry[[#This Row],[MDER]]</f>
        <v>3139.5956568196502</v>
      </c>
      <c r="V566" s="6">
        <f ca="1">PopAgeSexCountry[[#This Row],[2025]]*PopAgeSexCountry[[#This Row],[MDER]]</f>
        <v>3384.4594377927242</v>
      </c>
      <c r="W566" s="6">
        <f ca="1">PopAgeSexCountry[[#This Row],[2030]]*PopAgeSexCountry[[#This Row],[MDER]]</f>
        <v>3622.2412209582421</v>
      </c>
      <c r="X566" s="6">
        <f ca="1">PopAgeSexCountry[[#This Row],[2035]]*PopAgeSexCountry[[#This Row],[MDER]]</f>
        <v>3870.7576598813762</v>
      </c>
      <c r="Y566" s="6">
        <f ca="1">PopAgeSexCountry[[#This Row],[2040]]*PopAgeSexCountry[[#This Row],[MDER]]</f>
        <v>3528.4387437525597</v>
      </c>
      <c r="Z566" s="6">
        <f ca="1">PopAgeSexCountry[[#This Row],[2045]]*PopAgeSexCountry[[#This Row],[MDER]]</f>
        <v>2955.7175089949101</v>
      </c>
      <c r="AA566" s="6">
        <f ca="1">PopAgeSexCountry[[#This Row],[2050]]*PopAgeSexCountry[[#This Row],[MDER]]</f>
        <v>2600.9104698817378</v>
      </c>
    </row>
    <row r="567" spans="1:27" x14ac:dyDescent="0.2">
      <c r="A567" s="6" t="s">
        <v>67</v>
      </c>
      <c r="B567" s="6" t="s">
        <v>68</v>
      </c>
      <c r="C567" s="6" t="s">
        <v>125</v>
      </c>
      <c r="D567" s="6" t="str">
        <f>VLOOKUP(PopAgeSexCountry[[#This Row],[REGION]],MapRegion[],2,FALSE)</f>
        <v>ESP</v>
      </c>
      <c r="E567" s="6" t="s">
        <v>84</v>
      </c>
      <c r="F567" s="6" t="str">
        <f>VLOOKUP(PopAgeSexCountry[[#This Row],[VARIABLE]],MapSexAge[],2,FALSE)</f>
        <v>Female</v>
      </c>
      <c r="G567" s="6" t="str">
        <f>VLOOKUP(PopAgeSexCountry[[#This Row],[VARIABLE]],MapSexAge[],3,FALSE)</f>
        <v>60-64</v>
      </c>
      <c r="H567" s="6">
        <f ca="1">SUMIFS(INDIRECT(_xlfn.CONCAT("SSPMDER[",PopAgeSexCountry[[#This Row],[Sex]],"]")),SSPMDER[age],PopAgeSexCountry[[#This Row],[Age]])</f>
        <v>1800</v>
      </c>
      <c r="I567" s="6" t="s">
        <v>71</v>
      </c>
      <c r="J567" s="6">
        <v>1.2732479999999999</v>
      </c>
      <c r="K567" s="6">
        <v>1.3178226431636699</v>
      </c>
      <c r="L567" s="6">
        <v>1.53007105269012</v>
      </c>
      <c r="M567" s="6">
        <v>1.7363442593145</v>
      </c>
      <c r="N567" s="6">
        <v>1.8744618150044701</v>
      </c>
      <c r="O567" s="6">
        <v>2.00851039740279</v>
      </c>
      <c r="P567" s="6">
        <v>2.1481693253000702</v>
      </c>
      <c r="Q567" s="6">
        <v>1.9616823970296799</v>
      </c>
      <c r="R567" s="6">
        <v>1.6469444228036001</v>
      </c>
      <c r="S567" s="6">
        <f ca="1">PopAgeSexCountry[[#This Row],[2010]]*PopAgeSexCountry[[#This Row],[MDER]]</f>
        <v>2291.8463999999999</v>
      </c>
      <c r="T567" s="6">
        <f ca="1">PopAgeSexCountry[[#This Row],[2015]]*PopAgeSexCountry[[#This Row],[MDER]]</f>
        <v>2372.0807576946058</v>
      </c>
      <c r="U567" s="6">
        <f ca="1">PopAgeSexCountry[[#This Row],[2020]]*PopAgeSexCountry[[#This Row],[MDER]]</f>
        <v>2754.1278948422159</v>
      </c>
      <c r="V567" s="6">
        <f ca="1">PopAgeSexCountry[[#This Row],[2025]]*PopAgeSexCountry[[#This Row],[MDER]]</f>
        <v>3125.4196667660999</v>
      </c>
      <c r="W567" s="6">
        <f ca="1">PopAgeSexCountry[[#This Row],[2030]]*PopAgeSexCountry[[#This Row],[MDER]]</f>
        <v>3374.0312670080461</v>
      </c>
      <c r="X567" s="6">
        <f ca="1">PopAgeSexCountry[[#This Row],[2035]]*PopAgeSexCountry[[#This Row],[MDER]]</f>
        <v>3615.3187153250219</v>
      </c>
      <c r="Y567" s="6">
        <f ca="1">PopAgeSexCountry[[#This Row],[2040]]*PopAgeSexCountry[[#This Row],[MDER]]</f>
        <v>3866.7047855401265</v>
      </c>
      <c r="Z567" s="6">
        <f ca="1">PopAgeSexCountry[[#This Row],[2045]]*PopAgeSexCountry[[#This Row],[MDER]]</f>
        <v>3531.0283146534239</v>
      </c>
      <c r="AA567" s="6">
        <f ca="1">PopAgeSexCountry[[#This Row],[2050]]*PopAgeSexCountry[[#This Row],[MDER]]</f>
        <v>2964.4999610464802</v>
      </c>
    </row>
    <row r="568" spans="1:27" x14ac:dyDescent="0.2">
      <c r="A568" s="5" t="s">
        <v>67</v>
      </c>
      <c r="B568" s="5" t="s">
        <v>68</v>
      </c>
      <c r="C568" s="5" t="s">
        <v>125</v>
      </c>
      <c r="D568" s="5" t="str">
        <f>VLOOKUP(PopAgeSexCountry[[#This Row],[REGION]],MapRegion[],2,FALSE)</f>
        <v>ESP</v>
      </c>
      <c r="E568" s="5" t="s">
        <v>85</v>
      </c>
      <c r="F568" s="5" t="str">
        <f>VLOOKUP(PopAgeSexCountry[[#This Row],[VARIABLE]],MapSexAge[],2,FALSE)</f>
        <v>Female</v>
      </c>
      <c r="G568" s="5" t="str">
        <f>VLOOKUP(PopAgeSexCountry[[#This Row],[VARIABLE]],MapSexAge[],3,FALSE)</f>
        <v>65-69</v>
      </c>
      <c r="H568" s="5">
        <f ca="1">SUMIFS(INDIRECT(_xlfn.CONCAT("SSPMDER[",PopAgeSexCountry[[#This Row],[Sex]],"]")),SSPMDER[age],PopAgeSexCountry[[#This Row],[Age]])</f>
        <v>1800</v>
      </c>
      <c r="I568" s="5" t="s">
        <v>71</v>
      </c>
      <c r="J568" s="5">
        <v>1.07765</v>
      </c>
      <c r="K568" s="5">
        <v>1.2521645869145099</v>
      </c>
      <c r="L568" s="5">
        <v>1.2982655639893801</v>
      </c>
      <c r="M568" s="5">
        <v>1.51144217494031</v>
      </c>
      <c r="N568" s="5">
        <v>1.71920787318135</v>
      </c>
      <c r="O568" s="5">
        <v>1.85933384968925</v>
      </c>
      <c r="P568" s="5">
        <v>1.9957423347091501</v>
      </c>
      <c r="Q568" s="5">
        <v>2.1373593230760299</v>
      </c>
      <c r="R568" s="5">
        <v>1.955584809823</v>
      </c>
      <c r="S568" s="6">
        <f ca="1">PopAgeSexCountry[[#This Row],[2010]]*PopAgeSexCountry[[#This Row],[MDER]]</f>
        <v>1939.77</v>
      </c>
      <c r="T568" s="6">
        <f ca="1">PopAgeSexCountry[[#This Row],[2015]]*PopAgeSexCountry[[#This Row],[MDER]]</f>
        <v>2253.8962564461181</v>
      </c>
      <c r="U568" s="6">
        <f ca="1">PopAgeSexCountry[[#This Row],[2020]]*PopAgeSexCountry[[#This Row],[MDER]]</f>
        <v>2336.8780151808842</v>
      </c>
      <c r="V568" s="6">
        <f ca="1">PopAgeSexCountry[[#This Row],[2025]]*PopAgeSexCountry[[#This Row],[MDER]]</f>
        <v>2720.5959148925581</v>
      </c>
      <c r="W568" s="6">
        <f ca="1">PopAgeSexCountry[[#This Row],[2030]]*PopAgeSexCountry[[#This Row],[MDER]]</f>
        <v>3094.57417172643</v>
      </c>
      <c r="X568" s="6">
        <f ca="1">PopAgeSexCountry[[#This Row],[2035]]*PopAgeSexCountry[[#This Row],[MDER]]</f>
        <v>3346.8009294406502</v>
      </c>
      <c r="Y568" s="6">
        <f ca="1">PopAgeSexCountry[[#This Row],[2040]]*PopAgeSexCountry[[#This Row],[MDER]]</f>
        <v>3592.3362024764701</v>
      </c>
      <c r="Z568" s="6">
        <f ca="1">PopAgeSexCountry[[#This Row],[2045]]*PopAgeSexCountry[[#This Row],[MDER]]</f>
        <v>3847.2467815368541</v>
      </c>
      <c r="AA568" s="6">
        <f ca="1">PopAgeSexCountry[[#This Row],[2050]]*PopAgeSexCountry[[#This Row],[MDER]]</f>
        <v>3520.0526576814</v>
      </c>
    </row>
    <row r="569" spans="1:27" x14ac:dyDescent="0.2">
      <c r="A569" s="6" t="s">
        <v>67</v>
      </c>
      <c r="B569" s="6" t="s">
        <v>68</v>
      </c>
      <c r="C569" s="6" t="s">
        <v>125</v>
      </c>
      <c r="D569" s="6" t="str">
        <f>VLOOKUP(PopAgeSexCountry[[#This Row],[REGION]],MapRegion[],2,FALSE)</f>
        <v>ESP</v>
      </c>
      <c r="E569" s="6" t="s">
        <v>86</v>
      </c>
      <c r="F569" s="6" t="str">
        <f>VLOOKUP(PopAgeSexCountry[[#This Row],[VARIABLE]],MapSexAge[],2,FALSE)</f>
        <v>Female</v>
      </c>
      <c r="G569" s="6" t="str">
        <f>VLOOKUP(PopAgeSexCountry[[#This Row],[VARIABLE]],MapSexAge[],3,FALSE)</f>
        <v>70-74</v>
      </c>
      <c r="H569" s="6">
        <f ca="1">SUMIFS(INDIRECT(_xlfn.CONCAT("SSPMDER[",PopAgeSexCountry[[#This Row],[Sex]],"]")),SSPMDER[age],PopAgeSexCountry[[#This Row],[Age]])</f>
        <v>1800</v>
      </c>
      <c r="I569" s="6" t="s">
        <v>71</v>
      </c>
      <c r="J569" s="6">
        <v>0.97637300000000005</v>
      </c>
      <c r="K569" s="6">
        <v>1.03714343167822</v>
      </c>
      <c r="L569" s="6">
        <v>1.2108627557579601</v>
      </c>
      <c r="M569" s="6">
        <v>1.26228999559948</v>
      </c>
      <c r="N569" s="6">
        <v>1.4762018701585</v>
      </c>
      <c r="O569" s="6">
        <v>1.6840300618961399</v>
      </c>
      <c r="P569" s="6">
        <v>1.8271593713476899</v>
      </c>
      <c r="Q569" s="6">
        <v>1.9669545468999601</v>
      </c>
      <c r="R569" s="6">
        <v>2.1117926962440801</v>
      </c>
      <c r="S569" s="6">
        <f ca="1">PopAgeSexCountry[[#This Row],[2010]]*PopAgeSexCountry[[#This Row],[MDER]]</f>
        <v>1757.4714000000001</v>
      </c>
      <c r="T569" s="6">
        <f ca="1">PopAgeSexCountry[[#This Row],[2015]]*PopAgeSexCountry[[#This Row],[MDER]]</f>
        <v>1866.8581770207959</v>
      </c>
      <c r="U569" s="6">
        <f ca="1">PopAgeSexCountry[[#This Row],[2020]]*PopAgeSexCountry[[#This Row],[MDER]]</f>
        <v>2179.5529603643281</v>
      </c>
      <c r="V569" s="6">
        <f ca="1">PopAgeSexCountry[[#This Row],[2025]]*PopAgeSexCountry[[#This Row],[MDER]]</f>
        <v>2272.1219920790641</v>
      </c>
      <c r="W569" s="6">
        <f ca="1">PopAgeSexCountry[[#This Row],[2030]]*PopAgeSexCountry[[#This Row],[MDER]]</f>
        <v>2657.1633662853001</v>
      </c>
      <c r="X569" s="6">
        <f ca="1">PopAgeSexCountry[[#This Row],[2035]]*PopAgeSexCountry[[#This Row],[MDER]]</f>
        <v>3031.2541114130518</v>
      </c>
      <c r="Y569" s="6">
        <f ca="1">PopAgeSexCountry[[#This Row],[2040]]*PopAgeSexCountry[[#This Row],[MDER]]</f>
        <v>3288.8868684258418</v>
      </c>
      <c r="Z569" s="6">
        <f ca="1">PopAgeSexCountry[[#This Row],[2045]]*PopAgeSexCountry[[#This Row],[MDER]]</f>
        <v>3540.5181844199283</v>
      </c>
      <c r="AA569" s="6">
        <f ca="1">PopAgeSexCountry[[#This Row],[2050]]*PopAgeSexCountry[[#This Row],[MDER]]</f>
        <v>3801.2268532393441</v>
      </c>
    </row>
    <row r="570" spans="1:27" x14ac:dyDescent="0.2">
      <c r="A570" s="5" t="s">
        <v>67</v>
      </c>
      <c r="B570" s="5" t="s">
        <v>68</v>
      </c>
      <c r="C570" s="5" t="s">
        <v>125</v>
      </c>
      <c r="D570" s="5" t="str">
        <f>VLOOKUP(PopAgeSexCountry[[#This Row],[REGION]],MapRegion[],2,FALSE)</f>
        <v>ESP</v>
      </c>
      <c r="E570" s="5" t="s">
        <v>87</v>
      </c>
      <c r="F570" s="5" t="str">
        <f>VLOOKUP(PopAgeSexCountry[[#This Row],[VARIABLE]],MapSexAge[],2,FALSE)</f>
        <v>Female</v>
      </c>
      <c r="G570" s="5" t="str">
        <f>VLOOKUP(PopAgeSexCountry[[#This Row],[VARIABLE]],MapSexAge[],3,FALSE)</f>
        <v>75-79</v>
      </c>
      <c r="H570" s="5">
        <f ca="1">SUMIFS(INDIRECT(_xlfn.CONCAT("SSPMDER[",PopAgeSexCountry[[#This Row],[Sex]],"]")),SSPMDER[age],PopAgeSexCountry[[#This Row],[Age]])</f>
        <v>1800</v>
      </c>
      <c r="I570" s="5" t="s">
        <v>71</v>
      </c>
      <c r="J570" s="5">
        <v>0.98546999999999896</v>
      </c>
      <c r="K570" s="5">
        <v>0.894864267001233</v>
      </c>
      <c r="L570" s="5">
        <v>0.96214314235572396</v>
      </c>
      <c r="M570" s="5">
        <v>1.13456754098802</v>
      </c>
      <c r="N570" s="5">
        <v>1.1943083028312</v>
      </c>
      <c r="O570" s="5">
        <v>1.4058531380024699</v>
      </c>
      <c r="P570" s="5">
        <v>1.6148122868342301</v>
      </c>
      <c r="Q570" s="5">
        <v>1.76229837622611</v>
      </c>
      <c r="R570" s="5">
        <v>1.90786088651585</v>
      </c>
      <c r="S570" s="6">
        <f ca="1">PopAgeSexCountry[[#This Row],[2010]]*PopAgeSexCountry[[#This Row],[MDER]]</f>
        <v>1773.8459999999982</v>
      </c>
      <c r="T570" s="6">
        <f ca="1">PopAgeSexCountry[[#This Row],[2015]]*PopAgeSexCountry[[#This Row],[MDER]]</f>
        <v>1610.7556806022194</v>
      </c>
      <c r="U570" s="6">
        <f ca="1">PopAgeSexCountry[[#This Row],[2020]]*PopAgeSexCountry[[#This Row],[MDER]]</f>
        <v>1731.8576562403032</v>
      </c>
      <c r="V570" s="6">
        <f ca="1">PopAgeSexCountry[[#This Row],[2025]]*PopAgeSexCountry[[#This Row],[MDER]]</f>
        <v>2042.2215737784361</v>
      </c>
      <c r="W570" s="6">
        <f ca="1">PopAgeSexCountry[[#This Row],[2030]]*PopAgeSexCountry[[#This Row],[MDER]]</f>
        <v>2149.7549450961601</v>
      </c>
      <c r="X570" s="6">
        <f ca="1">PopAgeSexCountry[[#This Row],[2035]]*PopAgeSexCountry[[#This Row],[MDER]]</f>
        <v>2530.535648404446</v>
      </c>
      <c r="Y570" s="6">
        <f ca="1">PopAgeSexCountry[[#This Row],[2040]]*PopAgeSexCountry[[#This Row],[MDER]]</f>
        <v>2906.6621163016143</v>
      </c>
      <c r="Z570" s="6">
        <f ca="1">PopAgeSexCountry[[#This Row],[2045]]*PopAgeSexCountry[[#This Row],[MDER]]</f>
        <v>3172.1370772069981</v>
      </c>
      <c r="AA570" s="6">
        <f ca="1">PopAgeSexCountry[[#This Row],[2050]]*PopAgeSexCountry[[#This Row],[MDER]]</f>
        <v>3434.1495957285301</v>
      </c>
    </row>
    <row r="571" spans="1:27" x14ac:dyDescent="0.2">
      <c r="A571" s="6" t="s">
        <v>67</v>
      </c>
      <c r="B571" s="6" t="s">
        <v>68</v>
      </c>
      <c r="C571" s="6" t="s">
        <v>125</v>
      </c>
      <c r="D571" s="6" t="str">
        <f>VLOOKUP(PopAgeSexCountry[[#This Row],[REGION]],MapRegion[],2,FALSE)</f>
        <v>ESP</v>
      </c>
      <c r="E571" s="6" t="s">
        <v>88</v>
      </c>
      <c r="F571" s="6" t="str">
        <f>VLOOKUP(PopAgeSexCountry[[#This Row],[VARIABLE]],MapSexAge[],2,FALSE)</f>
        <v>Female</v>
      </c>
      <c r="G571" s="6" t="str">
        <f>VLOOKUP(PopAgeSexCountry[[#This Row],[VARIABLE]],MapSexAge[],3,FALSE)</f>
        <v>80-84</v>
      </c>
      <c r="H571" s="6">
        <f ca="1">SUMIFS(INDIRECT(_xlfn.CONCAT("SSPMDER[",PopAgeSexCountry[[#This Row],[Sex]],"]")),SSPMDER[age],PopAgeSexCountry[[#This Row],[Age]])</f>
        <v>1800</v>
      </c>
      <c r="I571" s="6" t="s">
        <v>71</v>
      </c>
      <c r="J571" s="6">
        <v>0.77492000000000005</v>
      </c>
      <c r="K571" s="6">
        <v>0.82458153365393905</v>
      </c>
      <c r="L571" s="6">
        <v>0.76428582443403104</v>
      </c>
      <c r="M571" s="6">
        <v>0.83835273823058498</v>
      </c>
      <c r="N571" s="6">
        <v>1.00656036840937</v>
      </c>
      <c r="O571" s="6">
        <v>1.0753539611929399</v>
      </c>
      <c r="P571" s="6">
        <v>1.28357248651781</v>
      </c>
      <c r="Q571" s="6">
        <v>1.4922017670668</v>
      </c>
      <c r="R571" s="6">
        <v>1.64635680781189</v>
      </c>
      <c r="S571" s="6">
        <f ca="1">PopAgeSexCountry[[#This Row],[2010]]*PopAgeSexCountry[[#This Row],[MDER]]</f>
        <v>1394.856</v>
      </c>
      <c r="T571" s="6">
        <f ca="1">PopAgeSexCountry[[#This Row],[2015]]*PopAgeSexCountry[[#This Row],[MDER]]</f>
        <v>1484.2467605770903</v>
      </c>
      <c r="U571" s="6">
        <f ca="1">PopAgeSexCountry[[#This Row],[2020]]*PopAgeSexCountry[[#This Row],[MDER]]</f>
        <v>1375.7144839812559</v>
      </c>
      <c r="V571" s="6">
        <f ca="1">PopAgeSexCountry[[#This Row],[2025]]*PopAgeSexCountry[[#This Row],[MDER]]</f>
        <v>1509.034928815053</v>
      </c>
      <c r="W571" s="6">
        <f ca="1">PopAgeSexCountry[[#This Row],[2030]]*PopAgeSexCountry[[#This Row],[MDER]]</f>
        <v>1811.808663136866</v>
      </c>
      <c r="X571" s="6">
        <f ca="1">PopAgeSexCountry[[#This Row],[2035]]*PopAgeSexCountry[[#This Row],[MDER]]</f>
        <v>1935.6371301472918</v>
      </c>
      <c r="Y571" s="6">
        <f ca="1">PopAgeSexCountry[[#This Row],[2040]]*PopAgeSexCountry[[#This Row],[MDER]]</f>
        <v>2310.4304757320579</v>
      </c>
      <c r="Z571" s="6">
        <f ca="1">PopAgeSexCountry[[#This Row],[2045]]*PopAgeSexCountry[[#This Row],[MDER]]</f>
        <v>2685.96318072024</v>
      </c>
      <c r="AA571" s="6">
        <f ca="1">PopAgeSexCountry[[#This Row],[2050]]*PopAgeSexCountry[[#This Row],[MDER]]</f>
        <v>2963.4422540614019</v>
      </c>
    </row>
    <row r="572" spans="1:27" x14ac:dyDescent="0.2">
      <c r="A572" s="5" t="s">
        <v>67</v>
      </c>
      <c r="B572" s="5" t="s">
        <v>68</v>
      </c>
      <c r="C572" s="5" t="s">
        <v>125</v>
      </c>
      <c r="D572" s="5" t="str">
        <f>VLOOKUP(PopAgeSexCountry[[#This Row],[REGION]],MapRegion[],2,FALSE)</f>
        <v>ESP</v>
      </c>
      <c r="E572" s="5" t="s">
        <v>89</v>
      </c>
      <c r="F572" s="5" t="str">
        <f>VLOOKUP(PopAgeSexCountry[[#This Row],[VARIABLE]],MapSexAge[],2,FALSE)</f>
        <v>Female</v>
      </c>
      <c r="G572" s="5" t="str">
        <f>VLOOKUP(PopAgeSexCountry[[#This Row],[VARIABLE]],MapSexAge[],3,FALSE)</f>
        <v>85-89</v>
      </c>
      <c r="H572" s="5">
        <f ca="1">SUMIFS(INDIRECT(_xlfn.CONCAT("SSPMDER[",PopAgeSexCountry[[#This Row],[Sex]],"]")),SSPMDER[age],PopAgeSexCountry[[#This Row],[Age]])</f>
        <v>1800</v>
      </c>
      <c r="I572" s="5" t="s">
        <v>71</v>
      </c>
      <c r="J572" s="5">
        <v>0.45858199999999999</v>
      </c>
      <c r="K572" s="5">
        <v>0.54642938700756105</v>
      </c>
      <c r="L572" s="5">
        <v>0.60040675535685795</v>
      </c>
      <c r="M572" s="5">
        <v>0.575980135530619</v>
      </c>
      <c r="N572" s="5">
        <v>0.65306363959258695</v>
      </c>
      <c r="O572" s="5">
        <v>0.80704076993189999</v>
      </c>
      <c r="P572" s="5">
        <v>0.88601963322178701</v>
      </c>
      <c r="Q572" s="5">
        <v>1.0827653602752201</v>
      </c>
      <c r="R572" s="5">
        <v>1.2865841206927899</v>
      </c>
      <c r="S572" s="6">
        <f ca="1">PopAgeSexCountry[[#This Row],[2010]]*PopAgeSexCountry[[#This Row],[MDER]]</f>
        <v>825.44759999999997</v>
      </c>
      <c r="T572" s="6">
        <f ca="1">PopAgeSexCountry[[#This Row],[2015]]*PopAgeSexCountry[[#This Row],[MDER]]</f>
        <v>983.57289661360994</v>
      </c>
      <c r="U572" s="6">
        <f ca="1">PopAgeSexCountry[[#This Row],[2020]]*PopAgeSexCountry[[#This Row],[MDER]]</f>
        <v>1080.7321596423444</v>
      </c>
      <c r="V572" s="6">
        <f ca="1">PopAgeSexCountry[[#This Row],[2025]]*PopAgeSexCountry[[#This Row],[MDER]]</f>
        <v>1036.7642439551141</v>
      </c>
      <c r="W572" s="6">
        <f ca="1">PopAgeSexCountry[[#This Row],[2030]]*PopAgeSexCountry[[#This Row],[MDER]]</f>
        <v>1175.5145512666566</v>
      </c>
      <c r="X572" s="6">
        <f ca="1">PopAgeSexCountry[[#This Row],[2035]]*PopAgeSexCountry[[#This Row],[MDER]]</f>
        <v>1452.6733858774201</v>
      </c>
      <c r="Y572" s="6">
        <f ca="1">PopAgeSexCountry[[#This Row],[2040]]*PopAgeSexCountry[[#This Row],[MDER]]</f>
        <v>1594.8353397992166</v>
      </c>
      <c r="Z572" s="6">
        <f ca="1">PopAgeSexCountry[[#This Row],[2045]]*PopAgeSexCountry[[#This Row],[MDER]]</f>
        <v>1948.9776484953961</v>
      </c>
      <c r="AA572" s="6">
        <f ca="1">PopAgeSexCountry[[#This Row],[2050]]*PopAgeSexCountry[[#This Row],[MDER]]</f>
        <v>2315.8514172470218</v>
      </c>
    </row>
    <row r="573" spans="1:27" x14ac:dyDescent="0.2">
      <c r="A573" s="6" t="s">
        <v>67</v>
      </c>
      <c r="B573" s="6" t="s">
        <v>68</v>
      </c>
      <c r="C573" s="6" t="s">
        <v>125</v>
      </c>
      <c r="D573" s="6" t="str">
        <f>VLOOKUP(PopAgeSexCountry[[#This Row],[REGION]],MapRegion[],2,FALSE)</f>
        <v>ESP</v>
      </c>
      <c r="E573" s="6" t="s">
        <v>90</v>
      </c>
      <c r="F573" s="6" t="str">
        <f>VLOOKUP(PopAgeSexCountry[[#This Row],[VARIABLE]],MapSexAge[],2,FALSE)</f>
        <v>Female</v>
      </c>
      <c r="G573" s="6" t="str">
        <f>VLOOKUP(PopAgeSexCountry[[#This Row],[VARIABLE]],MapSexAge[],3,FALSE)</f>
        <v>90-94</v>
      </c>
      <c r="H573" s="6">
        <f ca="1">SUMIFS(INDIRECT(_xlfn.CONCAT("SSPMDER[",PopAgeSexCountry[[#This Row],[Sex]],"]")),SSPMDER[age],PopAgeSexCountry[[#This Row],[Age]])</f>
        <v>1800</v>
      </c>
      <c r="I573" s="6" t="s">
        <v>71</v>
      </c>
      <c r="J573" s="6">
        <v>0.17366300000000001</v>
      </c>
      <c r="K573" s="6">
        <v>0.23888858583672301</v>
      </c>
      <c r="L573" s="6">
        <v>0.29902505853097699</v>
      </c>
      <c r="M573" s="6">
        <v>0.34720806672490701</v>
      </c>
      <c r="N573" s="6">
        <v>0.35061502096478497</v>
      </c>
      <c r="O573" s="6">
        <v>0.419882875722628</v>
      </c>
      <c r="P573" s="6">
        <v>0.54276946342073296</v>
      </c>
      <c r="Q573" s="6">
        <v>0.62198449933445299</v>
      </c>
      <c r="R573" s="6">
        <v>0.79137087256040495</v>
      </c>
      <c r="S573" s="6">
        <f ca="1">PopAgeSexCountry[[#This Row],[2010]]*PopAgeSexCountry[[#This Row],[MDER]]</f>
        <v>312.59340000000003</v>
      </c>
      <c r="T573" s="6">
        <f ca="1">PopAgeSexCountry[[#This Row],[2015]]*PopAgeSexCountry[[#This Row],[MDER]]</f>
        <v>429.99945450610142</v>
      </c>
      <c r="U573" s="6">
        <f ca="1">PopAgeSexCountry[[#This Row],[2020]]*PopAgeSexCountry[[#This Row],[MDER]]</f>
        <v>538.2451053557586</v>
      </c>
      <c r="V573" s="6">
        <f ca="1">PopAgeSexCountry[[#This Row],[2025]]*PopAgeSexCountry[[#This Row],[MDER]]</f>
        <v>624.97452010483266</v>
      </c>
      <c r="W573" s="6">
        <f ca="1">PopAgeSexCountry[[#This Row],[2030]]*PopAgeSexCountry[[#This Row],[MDER]]</f>
        <v>631.10703773661294</v>
      </c>
      <c r="X573" s="6">
        <f ca="1">PopAgeSexCountry[[#This Row],[2035]]*PopAgeSexCountry[[#This Row],[MDER]]</f>
        <v>755.78917630073045</v>
      </c>
      <c r="Y573" s="6">
        <f ca="1">PopAgeSexCountry[[#This Row],[2040]]*PopAgeSexCountry[[#This Row],[MDER]]</f>
        <v>976.98503415731932</v>
      </c>
      <c r="Z573" s="6">
        <f ca="1">PopAgeSexCountry[[#This Row],[2045]]*PopAgeSexCountry[[#This Row],[MDER]]</f>
        <v>1119.5720988020155</v>
      </c>
      <c r="AA573" s="6">
        <f ca="1">PopAgeSexCountry[[#This Row],[2050]]*PopAgeSexCountry[[#This Row],[MDER]]</f>
        <v>1424.4675706087289</v>
      </c>
    </row>
    <row r="574" spans="1:27" x14ac:dyDescent="0.2">
      <c r="A574" s="5" t="s">
        <v>67</v>
      </c>
      <c r="B574" s="5" t="s">
        <v>68</v>
      </c>
      <c r="C574" s="5" t="s">
        <v>125</v>
      </c>
      <c r="D574" s="5" t="str">
        <f>VLOOKUP(PopAgeSexCountry[[#This Row],[REGION]],MapRegion[],2,FALSE)</f>
        <v>ESP</v>
      </c>
      <c r="E574" s="5" t="s">
        <v>91</v>
      </c>
      <c r="F574" s="5" t="str">
        <f>VLOOKUP(PopAgeSexCountry[[#This Row],[VARIABLE]],MapSexAge[],2,FALSE)</f>
        <v>Female</v>
      </c>
      <c r="G574" s="5" t="str">
        <f>VLOOKUP(PopAgeSexCountry[[#This Row],[VARIABLE]],MapSexAge[],3,FALSE)</f>
        <v>95-99</v>
      </c>
      <c r="H574" s="5">
        <f ca="1">SUMIFS(INDIRECT(_xlfn.CONCAT("SSPMDER[",PopAgeSexCountry[[#This Row],[Sex]],"]")),SSPMDER[age],PopAgeSexCountry[[#This Row],[Age]])</f>
        <v>1800</v>
      </c>
      <c r="I574" s="5" t="s">
        <v>71</v>
      </c>
      <c r="J574" s="5">
        <v>4.3501000000000102E-2</v>
      </c>
      <c r="K574" s="5">
        <v>5.5517837831890501E-2</v>
      </c>
      <c r="L574" s="5">
        <v>8.1814438223322697E-2</v>
      </c>
      <c r="M574" s="5">
        <v>0.111516943539733</v>
      </c>
      <c r="N574" s="5">
        <v>0.139200066399853</v>
      </c>
      <c r="O574" s="5">
        <v>0.15346088688590301</v>
      </c>
      <c r="P574" s="5">
        <v>0.19694296763128899</v>
      </c>
      <c r="Q574" s="5">
        <v>0.27145712684962597</v>
      </c>
      <c r="R574" s="5">
        <v>0.33240128216811399</v>
      </c>
      <c r="S574" s="6">
        <f ca="1">PopAgeSexCountry[[#This Row],[2010]]*PopAgeSexCountry[[#This Row],[MDER]]</f>
        <v>78.301800000000185</v>
      </c>
      <c r="T574" s="6">
        <f ca="1">PopAgeSexCountry[[#This Row],[2015]]*PopAgeSexCountry[[#This Row],[MDER]]</f>
        <v>99.932108097402903</v>
      </c>
      <c r="U574" s="6">
        <f ca="1">PopAgeSexCountry[[#This Row],[2020]]*PopAgeSexCountry[[#This Row],[MDER]]</f>
        <v>147.26598880198085</v>
      </c>
      <c r="V574" s="6">
        <f ca="1">PopAgeSexCountry[[#This Row],[2025]]*PopAgeSexCountry[[#This Row],[MDER]]</f>
        <v>200.73049837151942</v>
      </c>
      <c r="W574" s="6">
        <f ca="1">PopAgeSexCountry[[#This Row],[2030]]*PopAgeSexCountry[[#This Row],[MDER]]</f>
        <v>250.56011951973539</v>
      </c>
      <c r="X574" s="6">
        <f ca="1">PopAgeSexCountry[[#This Row],[2035]]*PopAgeSexCountry[[#This Row],[MDER]]</f>
        <v>276.22959639462539</v>
      </c>
      <c r="Y574" s="6">
        <f ca="1">PopAgeSexCountry[[#This Row],[2040]]*PopAgeSexCountry[[#This Row],[MDER]]</f>
        <v>354.49734173632021</v>
      </c>
      <c r="Z574" s="6">
        <f ca="1">PopAgeSexCountry[[#This Row],[2045]]*PopAgeSexCountry[[#This Row],[MDER]]</f>
        <v>488.62282832932675</v>
      </c>
      <c r="AA574" s="6">
        <f ca="1">PopAgeSexCountry[[#This Row],[2050]]*PopAgeSexCountry[[#This Row],[MDER]]</f>
        <v>598.32230790260519</v>
      </c>
    </row>
    <row r="575" spans="1:27" x14ac:dyDescent="0.2">
      <c r="A575" s="6" t="s">
        <v>67</v>
      </c>
      <c r="B575" s="6" t="s">
        <v>68</v>
      </c>
      <c r="C575" s="6" t="s">
        <v>125</v>
      </c>
      <c r="D575" s="6" t="str">
        <f>VLOOKUP(PopAgeSexCountry[[#This Row],[REGION]],MapRegion[],2,FALSE)</f>
        <v>ESP</v>
      </c>
      <c r="E575" s="6" t="s">
        <v>92</v>
      </c>
      <c r="F575" s="6" t="str">
        <f>VLOOKUP(PopAgeSexCountry[[#This Row],[VARIABLE]],MapSexAge[],2,FALSE)</f>
        <v>Male</v>
      </c>
      <c r="G575" s="6" t="str">
        <f>VLOOKUP(PopAgeSexCountry[[#This Row],[VARIABLE]],MapSexAge[],3,FALSE)</f>
        <v>0-4</v>
      </c>
      <c r="H575" s="6">
        <f ca="1">SUMIFS(INDIRECT(_xlfn.CONCAT("SSPMDER[",PopAgeSexCountry[[#This Row],[Sex]],"]")),SSPMDER[age],PopAgeSexCountry[[#This Row],[Age]])</f>
        <v>1040</v>
      </c>
      <c r="I575" s="6" t="s">
        <v>71</v>
      </c>
      <c r="J575" s="6">
        <v>1.29701</v>
      </c>
      <c r="K575" s="6">
        <v>1.1982506815048199</v>
      </c>
      <c r="L575" s="6">
        <v>1.0969096036003501</v>
      </c>
      <c r="M575" s="6">
        <v>0.99114389078139198</v>
      </c>
      <c r="N575" s="6">
        <v>0.95593818256599306</v>
      </c>
      <c r="O575" s="6">
        <v>1.0108686955277699</v>
      </c>
      <c r="P575" s="6">
        <v>1.0893866297282699</v>
      </c>
      <c r="Q575" s="6">
        <v>1.1181825159744201</v>
      </c>
      <c r="R575" s="6">
        <v>1.09319506017335</v>
      </c>
      <c r="S575" s="6">
        <f ca="1">PopAgeSexCountry[[#This Row],[2010]]*PopAgeSexCountry[[#This Row],[MDER]]</f>
        <v>1348.8904</v>
      </c>
      <c r="T575" s="6">
        <f ca="1">PopAgeSexCountry[[#This Row],[2015]]*PopAgeSexCountry[[#This Row],[MDER]]</f>
        <v>1246.1807087650127</v>
      </c>
      <c r="U575" s="6">
        <f ca="1">PopAgeSexCountry[[#This Row],[2020]]*PopAgeSexCountry[[#This Row],[MDER]]</f>
        <v>1140.7859877443641</v>
      </c>
      <c r="V575" s="6">
        <f ca="1">PopAgeSexCountry[[#This Row],[2025]]*PopAgeSexCountry[[#This Row],[MDER]]</f>
        <v>1030.7896464126477</v>
      </c>
      <c r="W575" s="6">
        <f ca="1">PopAgeSexCountry[[#This Row],[2030]]*PopAgeSexCountry[[#This Row],[MDER]]</f>
        <v>994.17570986863279</v>
      </c>
      <c r="X575" s="6">
        <f ca="1">PopAgeSexCountry[[#This Row],[2035]]*PopAgeSexCountry[[#This Row],[MDER]]</f>
        <v>1051.3034433488808</v>
      </c>
      <c r="Y575" s="6">
        <f ca="1">PopAgeSexCountry[[#This Row],[2040]]*PopAgeSexCountry[[#This Row],[MDER]]</f>
        <v>1132.9620949174007</v>
      </c>
      <c r="Z575" s="6">
        <f ca="1">PopAgeSexCountry[[#This Row],[2045]]*PopAgeSexCountry[[#This Row],[MDER]]</f>
        <v>1162.909816613397</v>
      </c>
      <c r="AA575" s="6">
        <f ca="1">PopAgeSexCountry[[#This Row],[2050]]*PopAgeSexCountry[[#This Row],[MDER]]</f>
        <v>1136.9228625802839</v>
      </c>
    </row>
    <row r="576" spans="1:27" x14ac:dyDescent="0.2">
      <c r="A576" s="5" t="s">
        <v>67</v>
      </c>
      <c r="B576" s="5" t="s">
        <v>68</v>
      </c>
      <c r="C576" s="5" t="s">
        <v>125</v>
      </c>
      <c r="D576" s="5" t="str">
        <f>VLOOKUP(PopAgeSexCountry[[#This Row],[REGION]],MapRegion[],2,FALSE)</f>
        <v>ESP</v>
      </c>
      <c r="E576" s="5" t="s">
        <v>93</v>
      </c>
      <c r="F576" s="5" t="str">
        <f>VLOOKUP(PopAgeSexCountry[[#This Row],[VARIABLE]],MapSexAge[],2,FALSE)</f>
        <v>Male</v>
      </c>
      <c r="G576" s="5" t="str">
        <f>VLOOKUP(PopAgeSexCountry[[#This Row],[VARIABLE]],MapSexAge[],3,FALSE)</f>
        <v>10-14</v>
      </c>
      <c r="H576" s="5">
        <f ca="1">SUMIFS(INDIRECT(_xlfn.CONCAT("SSPMDER[",PopAgeSexCountry[[#This Row],[Sex]],"]")),SSPMDER[age],PopAgeSexCountry[[#This Row],[Age]])</f>
        <v>2120</v>
      </c>
      <c r="I576" s="5" t="s">
        <v>71</v>
      </c>
      <c r="J576" s="5">
        <v>1.0633919999999999</v>
      </c>
      <c r="K576" s="5">
        <v>1.2180793268518399</v>
      </c>
      <c r="L576" s="5">
        <v>1.3787003369575299</v>
      </c>
      <c r="M576" s="5">
        <v>1.2557267144353399</v>
      </c>
      <c r="N576" s="5">
        <v>1.1543031374672701</v>
      </c>
      <c r="O576" s="5">
        <v>1.0475648763285399</v>
      </c>
      <c r="P576" s="5">
        <v>1.01105714633749</v>
      </c>
      <c r="Q576" s="5">
        <v>1.0650797524307301</v>
      </c>
      <c r="R576" s="5">
        <v>1.1429174762898999</v>
      </c>
      <c r="S576" s="6">
        <f ca="1">PopAgeSexCountry[[#This Row],[2010]]*PopAgeSexCountry[[#This Row],[MDER]]</f>
        <v>2254.39104</v>
      </c>
      <c r="T576" s="6">
        <f ca="1">PopAgeSexCountry[[#This Row],[2015]]*PopAgeSexCountry[[#This Row],[MDER]]</f>
        <v>2582.3281729259006</v>
      </c>
      <c r="U576" s="6">
        <f ca="1">PopAgeSexCountry[[#This Row],[2020]]*PopAgeSexCountry[[#This Row],[MDER]]</f>
        <v>2922.8447143499634</v>
      </c>
      <c r="V576" s="6">
        <f ca="1">PopAgeSexCountry[[#This Row],[2025]]*PopAgeSexCountry[[#This Row],[MDER]]</f>
        <v>2662.1406346029207</v>
      </c>
      <c r="W576" s="6">
        <f ca="1">PopAgeSexCountry[[#This Row],[2030]]*PopAgeSexCountry[[#This Row],[MDER]]</f>
        <v>2447.1226514306127</v>
      </c>
      <c r="X576" s="6">
        <f ca="1">PopAgeSexCountry[[#This Row],[2035]]*PopAgeSexCountry[[#This Row],[MDER]]</f>
        <v>2220.8375378165047</v>
      </c>
      <c r="Y576" s="6">
        <f ca="1">PopAgeSexCountry[[#This Row],[2040]]*PopAgeSexCountry[[#This Row],[MDER]]</f>
        <v>2143.4411502354787</v>
      </c>
      <c r="Z576" s="6">
        <f ca="1">PopAgeSexCountry[[#This Row],[2045]]*PopAgeSexCountry[[#This Row],[MDER]]</f>
        <v>2257.9690751531475</v>
      </c>
      <c r="AA576" s="6">
        <f ca="1">PopAgeSexCountry[[#This Row],[2050]]*PopAgeSexCountry[[#This Row],[MDER]]</f>
        <v>2422.9850497345878</v>
      </c>
    </row>
    <row r="577" spans="1:27" x14ac:dyDescent="0.2">
      <c r="A577" s="6" t="s">
        <v>67</v>
      </c>
      <c r="B577" s="6" t="s">
        <v>68</v>
      </c>
      <c r="C577" s="6" t="s">
        <v>125</v>
      </c>
      <c r="D577" s="6" t="str">
        <f>VLOOKUP(PopAgeSexCountry[[#This Row],[REGION]],MapRegion[],2,FALSE)</f>
        <v>ESP</v>
      </c>
      <c r="E577" s="6" t="s">
        <v>94</v>
      </c>
      <c r="F577" s="6" t="str">
        <f>VLOOKUP(PopAgeSexCountry[[#This Row],[VARIABLE]],MapSexAge[],2,FALSE)</f>
        <v>Male</v>
      </c>
      <c r="G577" s="6" t="str">
        <f>VLOOKUP(PopAgeSexCountry[[#This Row],[VARIABLE]],MapSexAge[],3,FALSE)</f>
        <v>100p</v>
      </c>
      <c r="H577" s="6">
        <f ca="1">SUMIFS(INDIRECT(_xlfn.CONCAT("SSPMDER[",PopAgeSexCountry[[#This Row],[Sex]],"]")),SSPMDER[age],PopAgeSexCountry[[#This Row],[Age]])</f>
        <v>2200</v>
      </c>
      <c r="I577" s="6" t="s">
        <v>71</v>
      </c>
      <c r="J577" s="6">
        <v>1.1509999999999999E-3</v>
      </c>
      <c r="K577" s="6">
        <v>2.4217758149217799E-3</v>
      </c>
      <c r="L577" s="6">
        <v>4.1470770902437403E-3</v>
      </c>
      <c r="M577" s="6">
        <v>7.7048750597600501E-3</v>
      </c>
      <c r="N577" s="6">
        <v>1.22717783472116E-2</v>
      </c>
      <c r="O577" s="6">
        <v>1.7872238085796702E-2</v>
      </c>
      <c r="P577" s="6">
        <v>2.2275402454973298E-2</v>
      </c>
      <c r="Q577" s="6">
        <v>3.1926652738323701E-2</v>
      </c>
      <c r="R577" s="6">
        <v>4.8782782874263297E-2</v>
      </c>
      <c r="S577" s="6">
        <f ca="1">PopAgeSexCountry[[#This Row],[2010]]*PopAgeSexCountry[[#This Row],[MDER]]</f>
        <v>2.5321999999999996</v>
      </c>
      <c r="T577" s="6">
        <f ca="1">PopAgeSexCountry[[#This Row],[2015]]*PopAgeSexCountry[[#This Row],[MDER]]</f>
        <v>5.3279067928279158</v>
      </c>
      <c r="U577" s="6">
        <f ca="1">PopAgeSexCountry[[#This Row],[2020]]*PopAgeSexCountry[[#This Row],[MDER]]</f>
        <v>9.1235695985362284</v>
      </c>
      <c r="V577" s="6">
        <f ca="1">PopAgeSexCountry[[#This Row],[2025]]*PopAgeSexCountry[[#This Row],[MDER]]</f>
        <v>16.950725131472112</v>
      </c>
      <c r="W577" s="6">
        <f ca="1">PopAgeSexCountry[[#This Row],[2030]]*PopAgeSexCountry[[#This Row],[MDER]]</f>
        <v>26.99791236386552</v>
      </c>
      <c r="X577" s="6">
        <f ca="1">PopAgeSexCountry[[#This Row],[2035]]*PopAgeSexCountry[[#This Row],[MDER]]</f>
        <v>39.318923788752741</v>
      </c>
      <c r="Y577" s="6">
        <f ca="1">PopAgeSexCountry[[#This Row],[2040]]*PopAgeSexCountry[[#This Row],[MDER]]</f>
        <v>49.005885400941253</v>
      </c>
      <c r="Z577" s="6">
        <f ca="1">PopAgeSexCountry[[#This Row],[2045]]*PopAgeSexCountry[[#This Row],[MDER]]</f>
        <v>70.238636024312143</v>
      </c>
      <c r="AA577" s="6">
        <f ca="1">PopAgeSexCountry[[#This Row],[2050]]*PopAgeSexCountry[[#This Row],[MDER]]</f>
        <v>107.32212232337926</v>
      </c>
    </row>
    <row r="578" spans="1:27" x14ac:dyDescent="0.2">
      <c r="A578" s="5" t="s">
        <v>67</v>
      </c>
      <c r="B578" s="5" t="s">
        <v>68</v>
      </c>
      <c r="C578" s="5" t="s">
        <v>125</v>
      </c>
      <c r="D578" s="5" t="str">
        <f>VLOOKUP(PopAgeSexCountry[[#This Row],[REGION]],MapRegion[],2,FALSE)</f>
        <v>ESP</v>
      </c>
      <c r="E578" s="5" t="s">
        <v>95</v>
      </c>
      <c r="F578" s="5" t="str">
        <f>VLOOKUP(PopAgeSexCountry[[#This Row],[VARIABLE]],MapSexAge[],2,FALSE)</f>
        <v>Male</v>
      </c>
      <c r="G578" s="5" t="str">
        <f>VLOOKUP(PopAgeSexCountry[[#This Row],[VARIABLE]],MapSexAge[],3,FALSE)</f>
        <v>15-19</v>
      </c>
      <c r="H578" s="5">
        <f ca="1">SUMIFS(INDIRECT(_xlfn.CONCAT("SSPMDER[",PopAgeSexCountry[[#This Row],[Sex]],"]")),SSPMDER[age],PopAgeSexCountry[[#This Row],[Age]])</f>
        <v>2760</v>
      </c>
      <c r="I578" s="5" t="s">
        <v>71</v>
      </c>
      <c r="J578" s="5">
        <v>1.1333390000000001</v>
      </c>
      <c r="K578" s="5">
        <v>1.0828474859037001</v>
      </c>
      <c r="L578" s="5">
        <v>1.2292327888751</v>
      </c>
      <c r="M578" s="5">
        <v>1.39033871526501</v>
      </c>
      <c r="N578" s="5">
        <v>1.2676480169078099</v>
      </c>
      <c r="O578" s="5">
        <v>1.1664436478656099</v>
      </c>
      <c r="P578" s="5">
        <v>1.0596936551718099</v>
      </c>
      <c r="Q578" s="5">
        <v>1.0230524574481401</v>
      </c>
      <c r="R578" s="5">
        <v>1.07696192948985</v>
      </c>
      <c r="S578" s="6">
        <f ca="1">PopAgeSexCountry[[#This Row],[2010]]*PopAgeSexCountry[[#This Row],[MDER]]</f>
        <v>3128.0156400000001</v>
      </c>
      <c r="T578" s="6">
        <f ca="1">PopAgeSexCountry[[#This Row],[2015]]*PopAgeSexCountry[[#This Row],[MDER]]</f>
        <v>2988.6590610942121</v>
      </c>
      <c r="U578" s="6">
        <f ca="1">PopAgeSexCountry[[#This Row],[2020]]*PopAgeSexCountry[[#This Row],[MDER]]</f>
        <v>3392.6824972952759</v>
      </c>
      <c r="V578" s="6">
        <f ca="1">PopAgeSexCountry[[#This Row],[2025]]*PopAgeSexCountry[[#This Row],[MDER]]</f>
        <v>3837.3348541314276</v>
      </c>
      <c r="W578" s="6">
        <f ca="1">PopAgeSexCountry[[#This Row],[2030]]*PopAgeSexCountry[[#This Row],[MDER]]</f>
        <v>3498.7085266655554</v>
      </c>
      <c r="X578" s="6">
        <f ca="1">PopAgeSexCountry[[#This Row],[2035]]*PopAgeSexCountry[[#This Row],[MDER]]</f>
        <v>3219.3844681090836</v>
      </c>
      <c r="Y578" s="6">
        <f ca="1">PopAgeSexCountry[[#This Row],[2040]]*PopAgeSexCountry[[#This Row],[MDER]]</f>
        <v>2924.7544882741954</v>
      </c>
      <c r="Z578" s="6">
        <f ca="1">PopAgeSexCountry[[#This Row],[2045]]*PopAgeSexCountry[[#This Row],[MDER]]</f>
        <v>2823.6247825568666</v>
      </c>
      <c r="AA578" s="6">
        <f ca="1">PopAgeSexCountry[[#This Row],[2050]]*PopAgeSexCountry[[#This Row],[MDER]]</f>
        <v>2972.4149253919859</v>
      </c>
    </row>
    <row r="579" spans="1:27" x14ac:dyDescent="0.2">
      <c r="A579" s="6" t="s">
        <v>67</v>
      </c>
      <c r="B579" s="6" t="s">
        <v>68</v>
      </c>
      <c r="C579" s="6" t="s">
        <v>125</v>
      </c>
      <c r="D579" s="6" t="str">
        <f>VLOOKUP(PopAgeSexCountry[[#This Row],[REGION]],MapRegion[],2,FALSE)</f>
        <v>ESP</v>
      </c>
      <c r="E579" s="6" t="s">
        <v>96</v>
      </c>
      <c r="F579" s="6" t="str">
        <f>VLOOKUP(PopAgeSexCountry[[#This Row],[VARIABLE]],MapSexAge[],2,FALSE)</f>
        <v>Male</v>
      </c>
      <c r="G579" s="6" t="str">
        <f>VLOOKUP(PopAgeSexCountry[[#This Row],[VARIABLE]],MapSexAge[],3,FALSE)</f>
        <v>20-24</v>
      </c>
      <c r="H579" s="6">
        <f ca="1">SUMIFS(INDIRECT(_xlfn.CONCAT("SSPMDER[",PopAgeSexCountry[[#This Row],[Sex]],"]")),SSPMDER[age],PopAgeSexCountry[[#This Row],[Age]])</f>
        <v>2800</v>
      </c>
      <c r="I579" s="6" t="s">
        <v>71</v>
      </c>
      <c r="J579" s="6">
        <v>1.3011440000000001</v>
      </c>
      <c r="K579" s="6">
        <v>1.1511740763780001</v>
      </c>
      <c r="L579" s="6">
        <v>1.09242835423188</v>
      </c>
      <c r="M579" s="6">
        <v>1.2389056796678</v>
      </c>
      <c r="N579" s="6">
        <v>1.40041084314829</v>
      </c>
      <c r="O579" s="6">
        <v>1.2781419545063399</v>
      </c>
      <c r="P579" s="6">
        <v>1.1772734267303799</v>
      </c>
      <c r="Q579" s="6">
        <v>1.0706401657206399</v>
      </c>
      <c r="R579" s="6">
        <v>1.03395000261439</v>
      </c>
      <c r="S579" s="6">
        <f ca="1">PopAgeSexCountry[[#This Row],[2010]]*PopAgeSexCountry[[#This Row],[MDER]]</f>
        <v>3643.2032000000004</v>
      </c>
      <c r="T579" s="6">
        <f ca="1">PopAgeSexCountry[[#This Row],[2015]]*PopAgeSexCountry[[#This Row],[MDER]]</f>
        <v>3223.2874138584002</v>
      </c>
      <c r="U579" s="6">
        <f ca="1">PopAgeSexCountry[[#This Row],[2020]]*PopAgeSexCountry[[#This Row],[MDER]]</f>
        <v>3058.7993918492639</v>
      </c>
      <c r="V579" s="6">
        <f ca="1">PopAgeSexCountry[[#This Row],[2025]]*PopAgeSexCountry[[#This Row],[MDER]]</f>
        <v>3468.9359030698397</v>
      </c>
      <c r="W579" s="6">
        <f ca="1">PopAgeSexCountry[[#This Row],[2030]]*PopAgeSexCountry[[#This Row],[MDER]]</f>
        <v>3921.150360815212</v>
      </c>
      <c r="X579" s="6">
        <f ca="1">PopAgeSexCountry[[#This Row],[2035]]*PopAgeSexCountry[[#This Row],[MDER]]</f>
        <v>3578.7974726177517</v>
      </c>
      <c r="Y579" s="6">
        <f ca="1">PopAgeSexCountry[[#This Row],[2040]]*PopAgeSexCountry[[#This Row],[MDER]]</f>
        <v>3296.3655948450637</v>
      </c>
      <c r="Z579" s="6">
        <f ca="1">PopAgeSexCountry[[#This Row],[2045]]*PopAgeSexCountry[[#This Row],[MDER]]</f>
        <v>2997.7924640177916</v>
      </c>
      <c r="AA579" s="6">
        <f ca="1">PopAgeSexCountry[[#This Row],[2050]]*PopAgeSexCountry[[#This Row],[MDER]]</f>
        <v>2895.0600073202918</v>
      </c>
    </row>
    <row r="580" spans="1:27" x14ac:dyDescent="0.2">
      <c r="A580" s="5" t="s">
        <v>67</v>
      </c>
      <c r="B580" s="5" t="s">
        <v>68</v>
      </c>
      <c r="C580" s="5" t="s">
        <v>125</v>
      </c>
      <c r="D580" s="5" t="str">
        <f>VLOOKUP(PopAgeSexCountry[[#This Row],[REGION]],MapRegion[],2,FALSE)</f>
        <v>ESP</v>
      </c>
      <c r="E580" s="5" t="s">
        <v>97</v>
      </c>
      <c r="F580" s="5" t="str">
        <f>VLOOKUP(PopAgeSexCountry[[#This Row],[VARIABLE]],MapSexAge[],2,FALSE)</f>
        <v>Male</v>
      </c>
      <c r="G580" s="5" t="str">
        <f>VLOOKUP(PopAgeSexCountry[[#This Row],[VARIABLE]],MapSexAge[],3,FALSE)</f>
        <v>25-29</v>
      </c>
      <c r="H580" s="5">
        <f ca="1">SUMIFS(INDIRECT(_xlfn.CONCAT("SSPMDER[",PopAgeSexCountry[[#This Row],[Sex]],"]")),SSPMDER[age],PopAgeSexCountry[[#This Row],[Age]])</f>
        <v>2640</v>
      </c>
      <c r="I580" s="5" t="s">
        <v>71</v>
      </c>
      <c r="J580" s="5">
        <v>1.7088589999999999</v>
      </c>
      <c r="K580" s="5">
        <v>1.3998947465118401</v>
      </c>
      <c r="L580" s="5">
        <v>1.20819182082915</v>
      </c>
      <c r="M580" s="5">
        <v>1.14906342373932</v>
      </c>
      <c r="N580" s="5">
        <v>1.29592949318421</v>
      </c>
      <c r="O580" s="5">
        <v>1.45937006686362</v>
      </c>
      <c r="P580" s="5">
        <v>1.3375460197953799</v>
      </c>
      <c r="Q580" s="5">
        <v>1.2369551211243099</v>
      </c>
      <c r="R580" s="5">
        <v>1.12968212801171</v>
      </c>
      <c r="S580" s="6">
        <f ca="1">PopAgeSexCountry[[#This Row],[2010]]*PopAgeSexCountry[[#This Row],[MDER]]</f>
        <v>4511.3877599999996</v>
      </c>
      <c r="T580" s="6">
        <f ca="1">PopAgeSexCountry[[#This Row],[2015]]*PopAgeSexCountry[[#This Row],[MDER]]</f>
        <v>3695.7221307912578</v>
      </c>
      <c r="U580" s="6">
        <f ca="1">PopAgeSexCountry[[#This Row],[2020]]*PopAgeSexCountry[[#This Row],[MDER]]</f>
        <v>3189.6264069889562</v>
      </c>
      <c r="V580" s="6">
        <f ca="1">PopAgeSexCountry[[#This Row],[2025]]*PopAgeSexCountry[[#This Row],[MDER]]</f>
        <v>3033.5274386718047</v>
      </c>
      <c r="W580" s="6">
        <f ca="1">PopAgeSexCountry[[#This Row],[2030]]*PopAgeSexCountry[[#This Row],[MDER]]</f>
        <v>3421.2538620063146</v>
      </c>
      <c r="X580" s="6">
        <f ca="1">PopAgeSexCountry[[#This Row],[2035]]*PopAgeSexCountry[[#This Row],[MDER]]</f>
        <v>3852.7369765199569</v>
      </c>
      <c r="Y580" s="6">
        <f ca="1">PopAgeSexCountry[[#This Row],[2040]]*PopAgeSexCountry[[#This Row],[MDER]]</f>
        <v>3531.1214922598028</v>
      </c>
      <c r="Z580" s="6">
        <f ca="1">PopAgeSexCountry[[#This Row],[2045]]*PopAgeSexCountry[[#This Row],[MDER]]</f>
        <v>3265.5615197681782</v>
      </c>
      <c r="AA580" s="6">
        <f ca="1">PopAgeSexCountry[[#This Row],[2050]]*PopAgeSexCountry[[#This Row],[MDER]]</f>
        <v>2982.3608179509142</v>
      </c>
    </row>
    <row r="581" spans="1:27" x14ac:dyDescent="0.2">
      <c r="A581" s="6" t="s">
        <v>67</v>
      </c>
      <c r="B581" s="6" t="s">
        <v>68</v>
      </c>
      <c r="C581" s="6" t="s">
        <v>125</v>
      </c>
      <c r="D581" s="6" t="str">
        <f>VLOOKUP(PopAgeSexCountry[[#This Row],[REGION]],MapRegion[],2,FALSE)</f>
        <v>ESP</v>
      </c>
      <c r="E581" s="6" t="s">
        <v>98</v>
      </c>
      <c r="F581" s="6" t="str">
        <f>VLOOKUP(PopAgeSexCountry[[#This Row],[VARIABLE]],MapSexAge[],2,FALSE)</f>
        <v>Male</v>
      </c>
      <c r="G581" s="6" t="str">
        <f>VLOOKUP(PopAgeSexCountry[[#This Row],[VARIABLE]],MapSexAge[],3,FALSE)</f>
        <v>30-34</v>
      </c>
      <c r="H581" s="6">
        <f ca="1">SUMIFS(INDIRECT(_xlfn.CONCAT("SSPMDER[",PopAgeSexCountry[[#This Row],[Sex]],"]")),SSPMDER[age],PopAgeSexCountry[[#This Row],[Age]])</f>
        <v>2600</v>
      </c>
      <c r="I581" s="6" t="s">
        <v>71</v>
      </c>
      <c r="J581" s="6">
        <v>2.0997530000000002</v>
      </c>
      <c r="K581" s="6">
        <v>1.86528872478253</v>
      </c>
      <c r="L581" s="6">
        <v>1.4982277329412099</v>
      </c>
      <c r="M581" s="6">
        <v>1.3072266422321901</v>
      </c>
      <c r="N581" s="6">
        <v>1.2467017989503499</v>
      </c>
      <c r="O581" s="6">
        <v>1.39425986137268</v>
      </c>
      <c r="P581" s="6">
        <v>1.56087547322563</v>
      </c>
      <c r="Q581" s="6">
        <v>1.43930248799036</v>
      </c>
      <c r="R581" s="6">
        <v>1.33920291332623</v>
      </c>
      <c r="S581" s="6">
        <f ca="1">PopAgeSexCountry[[#This Row],[2010]]*PopAgeSexCountry[[#This Row],[MDER]]</f>
        <v>5459.3578000000007</v>
      </c>
      <c r="T581" s="6">
        <f ca="1">PopAgeSexCountry[[#This Row],[2015]]*PopAgeSexCountry[[#This Row],[MDER]]</f>
        <v>4849.750684434578</v>
      </c>
      <c r="U581" s="6">
        <f ca="1">PopAgeSexCountry[[#This Row],[2020]]*PopAgeSexCountry[[#This Row],[MDER]]</f>
        <v>3895.3921056471459</v>
      </c>
      <c r="V581" s="6">
        <f ca="1">PopAgeSexCountry[[#This Row],[2025]]*PopAgeSexCountry[[#This Row],[MDER]]</f>
        <v>3398.7892698036944</v>
      </c>
      <c r="W581" s="6">
        <f ca="1">PopAgeSexCountry[[#This Row],[2030]]*PopAgeSexCountry[[#This Row],[MDER]]</f>
        <v>3241.4246772709098</v>
      </c>
      <c r="X581" s="6">
        <f ca="1">PopAgeSexCountry[[#This Row],[2035]]*PopAgeSexCountry[[#This Row],[MDER]]</f>
        <v>3625.0756395689677</v>
      </c>
      <c r="Y581" s="6">
        <f ca="1">PopAgeSexCountry[[#This Row],[2040]]*PopAgeSexCountry[[#This Row],[MDER]]</f>
        <v>4058.276230386638</v>
      </c>
      <c r="Z581" s="6">
        <f ca="1">PopAgeSexCountry[[#This Row],[2045]]*PopAgeSexCountry[[#This Row],[MDER]]</f>
        <v>3742.1864687749357</v>
      </c>
      <c r="AA581" s="6">
        <f ca="1">PopAgeSexCountry[[#This Row],[2050]]*PopAgeSexCountry[[#This Row],[MDER]]</f>
        <v>3481.9275746481981</v>
      </c>
    </row>
    <row r="582" spans="1:27" x14ac:dyDescent="0.2">
      <c r="A582" s="5" t="s">
        <v>67</v>
      </c>
      <c r="B582" s="5" t="s">
        <v>68</v>
      </c>
      <c r="C582" s="5" t="s">
        <v>125</v>
      </c>
      <c r="D582" s="5" t="str">
        <f>VLOOKUP(PopAgeSexCountry[[#This Row],[REGION]],MapRegion[],2,FALSE)</f>
        <v>ESP</v>
      </c>
      <c r="E582" s="5" t="s">
        <v>99</v>
      </c>
      <c r="F582" s="5" t="str">
        <f>VLOOKUP(PopAgeSexCountry[[#This Row],[VARIABLE]],MapSexAge[],2,FALSE)</f>
        <v>Male</v>
      </c>
      <c r="G582" s="5" t="str">
        <f>VLOOKUP(PopAgeSexCountry[[#This Row],[VARIABLE]],MapSexAge[],3,FALSE)</f>
        <v>35-39</v>
      </c>
      <c r="H582" s="5">
        <f ca="1">SUMIFS(INDIRECT(_xlfn.CONCAT("SSPMDER[",PopAgeSexCountry[[#This Row],[Sex]],"]")),SSPMDER[age],PopAgeSexCountry[[#This Row],[Age]])</f>
        <v>2600</v>
      </c>
      <c r="I582" s="5" t="s">
        <v>71</v>
      </c>
      <c r="J582" s="5">
        <v>2.0430649999999999</v>
      </c>
      <c r="K582" s="5">
        <v>2.2083383664952598</v>
      </c>
      <c r="L582" s="5">
        <v>1.9359774091739901</v>
      </c>
      <c r="M582" s="5">
        <v>1.57622667988662</v>
      </c>
      <c r="N582" s="5">
        <v>1.3861810466223301</v>
      </c>
      <c r="O582" s="5">
        <v>1.3248290681574499</v>
      </c>
      <c r="P582" s="5">
        <v>1.47311472415746</v>
      </c>
      <c r="Q582" s="5">
        <v>1.6423948916797</v>
      </c>
      <c r="R582" s="5">
        <v>1.5212005620142801</v>
      </c>
      <c r="S582" s="6">
        <f ca="1">PopAgeSexCountry[[#This Row],[2010]]*PopAgeSexCountry[[#This Row],[MDER]]</f>
        <v>5311.9690000000001</v>
      </c>
      <c r="T582" s="6">
        <f ca="1">PopAgeSexCountry[[#This Row],[2015]]*PopAgeSexCountry[[#This Row],[MDER]]</f>
        <v>5741.6797528876759</v>
      </c>
      <c r="U582" s="6">
        <f ca="1">PopAgeSexCountry[[#This Row],[2020]]*PopAgeSexCountry[[#This Row],[MDER]]</f>
        <v>5033.541263852374</v>
      </c>
      <c r="V582" s="6">
        <f ca="1">PopAgeSexCountry[[#This Row],[2025]]*PopAgeSexCountry[[#This Row],[MDER]]</f>
        <v>4098.1893677052121</v>
      </c>
      <c r="W582" s="6">
        <f ca="1">PopAgeSexCountry[[#This Row],[2030]]*PopAgeSexCountry[[#This Row],[MDER]]</f>
        <v>3604.0707212180582</v>
      </c>
      <c r="X582" s="6">
        <f ca="1">PopAgeSexCountry[[#This Row],[2035]]*PopAgeSexCountry[[#This Row],[MDER]]</f>
        <v>3444.5555772093699</v>
      </c>
      <c r="Y582" s="6">
        <f ca="1">PopAgeSexCountry[[#This Row],[2040]]*PopAgeSexCountry[[#This Row],[MDER]]</f>
        <v>3830.0982828093961</v>
      </c>
      <c r="Z582" s="6">
        <f ca="1">PopAgeSexCountry[[#This Row],[2045]]*PopAgeSexCountry[[#This Row],[MDER]]</f>
        <v>4270.2267183672202</v>
      </c>
      <c r="AA582" s="6">
        <f ca="1">PopAgeSexCountry[[#This Row],[2050]]*PopAgeSexCountry[[#This Row],[MDER]]</f>
        <v>3955.1214612371282</v>
      </c>
    </row>
    <row r="583" spans="1:27" x14ac:dyDescent="0.2">
      <c r="A583" s="6" t="s">
        <v>67</v>
      </c>
      <c r="B583" s="6" t="s">
        <v>68</v>
      </c>
      <c r="C583" s="6" t="s">
        <v>125</v>
      </c>
      <c r="D583" s="6" t="str">
        <f>VLOOKUP(PopAgeSexCountry[[#This Row],[REGION]],MapRegion[],2,FALSE)</f>
        <v>ESP</v>
      </c>
      <c r="E583" s="6" t="s">
        <v>100</v>
      </c>
      <c r="F583" s="6" t="str">
        <f>VLOOKUP(PopAgeSexCountry[[#This Row],[VARIABLE]],MapSexAge[],2,FALSE)</f>
        <v>Male</v>
      </c>
      <c r="G583" s="6" t="str">
        <f>VLOOKUP(PopAgeSexCountry[[#This Row],[VARIABLE]],MapSexAge[],3,FALSE)</f>
        <v>40-44</v>
      </c>
      <c r="H583" s="6">
        <f ca="1">SUMIFS(INDIRECT(_xlfn.CONCAT("SSPMDER[",PopAgeSexCountry[[#This Row],[Sex]],"]")),SSPMDER[age],PopAgeSexCountry[[#This Row],[Age]])</f>
        <v>2600</v>
      </c>
      <c r="I583" s="6" t="s">
        <v>71</v>
      </c>
      <c r="J583" s="6">
        <v>1.9038630000000001</v>
      </c>
      <c r="K583" s="6">
        <v>2.1038771934165399</v>
      </c>
      <c r="L583" s="6">
        <v>2.2429294331037402</v>
      </c>
      <c r="M583" s="6">
        <v>1.9777073493853401</v>
      </c>
      <c r="N583" s="6">
        <v>1.62401223430903</v>
      </c>
      <c r="O583" s="6">
        <v>1.43544390888639</v>
      </c>
      <c r="P583" s="6">
        <v>1.37405365531229</v>
      </c>
      <c r="Q583" s="6">
        <v>1.522989669679</v>
      </c>
      <c r="R583" s="6">
        <v>1.6941235811531501</v>
      </c>
      <c r="S583" s="6">
        <f ca="1">PopAgeSexCountry[[#This Row],[2010]]*PopAgeSexCountry[[#This Row],[MDER]]</f>
        <v>4950.0438000000004</v>
      </c>
      <c r="T583" s="6">
        <f ca="1">PopAgeSexCountry[[#This Row],[2015]]*PopAgeSexCountry[[#This Row],[MDER]]</f>
        <v>5470.0807028830041</v>
      </c>
      <c r="U583" s="6">
        <f ca="1">PopAgeSexCountry[[#This Row],[2020]]*PopAgeSexCountry[[#This Row],[MDER]]</f>
        <v>5831.6165260697244</v>
      </c>
      <c r="V583" s="6">
        <f ca="1">PopAgeSexCountry[[#This Row],[2025]]*PopAgeSexCountry[[#This Row],[MDER]]</f>
        <v>5142.0391084018838</v>
      </c>
      <c r="W583" s="6">
        <f ca="1">PopAgeSexCountry[[#This Row],[2030]]*PopAgeSexCountry[[#This Row],[MDER]]</f>
        <v>4222.4318092034782</v>
      </c>
      <c r="X583" s="6">
        <f ca="1">PopAgeSexCountry[[#This Row],[2035]]*PopAgeSexCountry[[#This Row],[MDER]]</f>
        <v>3732.1541631046139</v>
      </c>
      <c r="Y583" s="6">
        <f ca="1">PopAgeSexCountry[[#This Row],[2040]]*PopAgeSexCountry[[#This Row],[MDER]]</f>
        <v>3572.5395038119541</v>
      </c>
      <c r="Z583" s="6">
        <f ca="1">PopAgeSexCountry[[#This Row],[2045]]*PopAgeSexCountry[[#This Row],[MDER]]</f>
        <v>3959.7731411653999</v>
      </c>
      <c r="AA583" s="6">
        <f ca="1">PopAgeSexCountry[[#This Row],[2050]]*PopAgeSexCountry[[#This Row],[MDER]]</f>
        <v>4404.7213109981903</v>
      </c>
    </row>
    <row r="584" spans="1:27" x14ac:dyDescent="0.2">
      <c r="A584" s="5" t="s">
        <v>67</v>
      </c>
      <c r="B584" s="5" t="s">
        <v>68</v>
      </c>
      <c r="C584" s="5" t="s">
        <v>125</v>
      </c>
      <c r="D584" s="5" t="str">
        <f>VLOOKUP(PopAgeSexCountry[[#This Row],[REGION]],MapRegion[],2,FALSE)</f>
        <v>ESP</v>
      </c>
      <c r="E584" s="5" t="s">
        <v>101</v>
      </c>
      <c r="F584" s="5" t="str">
        <f>VLOOKUP(PopAgeSexCountry[[#This Row],[VARIABLE]],MapSexAge[],2,FALSE)</f>
        <v>Male</v>
      </c>
      <c r="G584" s="5" t="str">
        <f>VLOOKUP(PopAgeSexCountry[[#This Row],[VARIABLE]],MapSexAge[],3,FALSE)</f>
        <v>45-49</v>
      </c>
      <c r="H584" s="5">
        <f ca="1">SUMIFS(INDIRECT(_xlfn.CONCAT("SSPMDER[",PopAgeSexCountry[[#This Row],[Sex]],"]")),SSPMDER[age],PopAgeSexCountry[[#This Row],[Age]])</f>
        <v>2440</v>
      </c>
      <c r="I584" s="5" t="s">
        <v>71</v>
      </c>
      <c r="J584" s="5">
        <v>1.737922</v>
      </c>
      <c r="K584" s="5">
        <v>1.9293834139146799</v>
      </c>
      <c r="L584" s="5">
        <v>2.1141228136037</v>
      </c>
      <c r="M584" s="5">
        <v>2.2552953536693399</v>
      </c>
      <c r="N584" s="5">
        <v>1.9964042163445199</v>
      </c>
      <c r="O584" s="5">
        <v>1.6483481940829701</v>
      </c>
      <c r="P584" s="5">
        <v>1.46191352098476</v>
      </c>
      <c r="Q584" s="5">
        <v>1.4012605995553</v>
      </c>
      <c r="R584" s="5">
        <v>1.55076470999157</v>
      </c>
      <c r="S584" s="6">
        <f ca="1">PopAgeSexCountry[[#This Row],[2010]]*PopAgeSexCountry[[#This Row],[MDER]]</f>
        <v>4240.5296799999996</v>
      </c>
      <c r="T584" s="6">
        <f ca="1">PopAgeSexCountry[[#This Row],[2015]]*PopAgeSexCountry[[#This Row],[MDER]]</f>
        <v>4707.6955299518195</v>
      </c>
      <c r="U584" s="6">
        <f ca="1">PopAgeSexCountry[[#This Row],[2020]]*PopAgeSexCountry[[#This Row],[MDER]]</f>
        <v>5158.4596651930278</v>
      </c>
      <c r="V584" s="6">
        <f ca="1">PopAgeSexCountry[[#This Row],[2025]]*PopAgeSexCountry[[#This Row],[MDER]]</f>
        <v>5502.9206629531891</v>
      </c>
      <c r="W584" s="6">
        <f ca="1">PopAgeSexCountry[[#This Row],[2030]]*PopAgeSexCountry[[#This Row],[MDER]]</f>
        <v>4871.2262878806287</v>
      </c>
      <c r="X584" s="6">
        <f ca="1">PopAgeSexCountry[[#This Row],[2035]]*PopAgeSexCountry[[#This Row],[MDER]]</f>
        <v>4021.9695935624468</v>
      </c>
      <c r="Y584" s="6">
        <f ca="1">PopAgeSexCountry[[#This Row],[2040]]*PopAgeSexCountry[[#This Row],[MDER]]</f>
        <v>3567.0689912028142</v>
      </c>
      <c r="Z584" s="6">
        <f ca="1">PopAgeSexCountry[[#This Row],[2045]]*PopAgeSexCountry[[#This Row],[MDER]]</f>
        <v>3419.0758629149323</v>
      </c>
      <c r="AA584" s="6">
        <f ca="1">PopAgeSexCountry[[#This Row],[2050]]*PopAgeSexCountry[[#This Row],[MDER]]</f>
        <v>3783.865892379431</v>
      </c>
    </row>
    <row r="585" spans="1:27" x14ac:dyDescent="0.2">
      <c r="A585" s="6" t="s">
        <v>67</v>
      </c>
      <c r="B585" s="6" t="s">
        <v>68</v>
      </c>
      <c r="C585" s="6" t="s">
        <v>125</v>
      </c>
      <c r="D585" s="6" t="str">
        <f>VLOOKUP(PopAgeSexCountry[[#This Row],[REGION]],MapRegion[],2,FALSE)</f>
        <v>ESP</v>
      </c>
      <c r="E585" s="6" t="s">
        <v>102</v>
      </c>
      <c r="F585" s="6" t="str">
        <f>VLOOKUP(PopAgeSexCountry[[#This Row],[VARIABLE]],MapSexAge[],2,FALSE)</f>
        <v>Male</v>
      </c>
      <c r="G585" s="6" t="str">
        <f>VLOOKUP(PopAgeSexCountry[[#This Row],[VARIABLE]],MapSexAge[],3,FALSE)</f>
        <v>5-9</v>
      </c>
      <c r="H585" s="6">
        <f ca="1">SUMIFS(INDIRECT(_xlfn.CONCAT("SSPMDER[",PopAgeSexCountry[[#This Row],[Sex]],"]")),SSPMDER[age],PopAgeSexCountry[[#This Row],[Age]])</f>
        <v>1600</v>
      </c>
      <c r="I585" s="6" t="s">
        <v>71</v>
      </c>
      <c r="J585" s="6">
        <v>1.182949</v>
      </c>
      <c r="K585" s="6">
        <v>1.35692443811089</v>
      </c>
      <c r="L585" s="6">
        <v>1.23387118711879</v>
      </c>
      <c r="M585" s="6">
        <v>1.13240872827081</v>
      </c>
      <c r="N585" s="6">
        <v>1.02597778978911</v>
      </c>
      <c r="O585" s="6">
        <v>0.98990569588331301</v>
      </c>
      <c r="P585" s="6">
        <v>1.0442125179409401</v>
      </c>
      <c r="Q585" s="6">
        <v>1.1222688059658299</v>
      </c>
      <c r="R585" s="6">
        <v>1.1505007531320499</v>
      </c>
      <c r="S585" s="6">
        <f ca="1">PopAgeSexCountry[[#This Row],[2010]]*PopAgeSexCountry[[#This Row],[MDER]]</f>
        <v>1892.7184</v>
      </c>
      <c r="T585" s="6">
        <f ca="1">PopAgeSexCountry[[#This Row],[2015]]*PopAgeSexCountry[[#This Row],[MDER]]</f>
        <v>2171.0791009774239</v>
      </c>
      <c r="U585" s="6">
        <f ca="1">PopAgeSexCountry[[#This Row],[2020]]*PopAgeSexCountry[[#This Row],[MDER]]</f>
        <v>1974.193899390064</v>
      </c>
      <c r="V585" s="6">
        <f ca="1">PopAgeSexCountry[[#This Row],[2025]]*PopAgeSexCountry[[#This Row],[MDER]]</f>
        <v>1811.8539652332959</v>
      </c>
      <c r="W585" s="6">
        <f ca="1">PopAgeSexCountry[[#This Row],[2030]]*PopAgeSexCountry[[#This Row],[MDER]]</f>
        <v>1641.5644636625761</v>
      </c>
      <c r="X585" s="6">
        <f ca="1">PopAgeSexCountry[[#This Row],[2035]]*PopAgeSexCountry[[#This Row],[MDER]]</f>
        <v>1583.8491134133008</v>
      </c>
      <c r="Y585" s="6">
        <f ca="1">PopAgeSexCountry[[#This Row],[2040]]*PopAgeSexCountry[[#This Row],[MDER]]</f>
        <v>1670.7400287055041</v>
      </c>
      <c r="Z585" s="6">
        <f ca="1">PopAgeSexCountry[[#This Row],[2045]]*PopAgeSexCountry[[#This Row],[MDER]]</f>
        <v>1795.6300895453278</v>
      </c>
      <c r="AA585" s="6">
        <f ca="1">PopAgeSexCountry[[#This Row],[2050]]*PopAgeSexCountry[[#This Row],[MDER]]</f>
        <v>1840.8012050112798</v>
      </c>
    </row>
    <row r="586" spans="1:27" x14ac:dyDescent="0.2">
      <c r="A586" s="5" t="s">
        <v>67</v>
      </c>
      <c r="B586" s="5" t="s">
        <v>68</v>
      </c>
      <c r="C586" s="5" t="s">
        <v>125</v>
      </c>
      <c r="D586" s="5" t="str">
        <f>VLOOKUP(PopAgeSexCountry[[#This Row],[REGION]],MapRegion[],2,FALSE)</f>
        <v>ESP</v>
      </c>
      <c r="E586" s="5" t="s">
        <v>103</v>
      </c>
      <c r="F586" s="5" t="str">
        <f>VLOOKUP(PopAgeSexCountry[[#This Row],[VARIABLE]],MapSexAge[],2,FALSE)</f>
        <v>Male</v>
      </c>
      <c r="G586" s="5" t="str">
        <f>VLOOKUP(PopAgeSexCountry[[#This Row],[VARIABLE]],MapSexAge[],3,FALSE)</f>
        <v>50-54</v>
      </c>
      <c r="H586" s="5">
        <f ca="1">SUMIFS(INDIRECT(_xlfn.CONCAT("SSPMDER[",PopAgeSexCountry[[#This Row],[Sex]],"]")),SSPMDER[age],PopAgeSexCountry[[#This Row],[Age]])</f>
        <v>2400</v>
      </c>
      <c r="I586" s="5" t="s">
        <v>71</v>
      </c>
      <c r="J586" s="5">
        <v>1.5046600000000001</v>
      </c>
      <c r="K586" s="5">
        <v>1.73885526546647</v>
      </c>
      <c r="L586" s="5">
        <v>1.92071565662898</v>
      </c>
      <c r="M586" s="5">
        <v>2.1079471856213798</v>
      </c>
      <c r="N586" s="5">
        <v>2.2512946568899599</v>
      </c>
      <c r="O586" s="5">
        <v>1.99916185997923</v>
      </c>
      <c r="P586" s="5">
        <v>1.65738586659902</v>
      </c>
      <c r="Q586" s="5">
        <v>1.47395927439098</v>
      </c>
      <c r="R586" s="5">
        <v>1.41472632441315</v>
      </c>
      <c r="S586" s="6">
        <f ca="1">PopAgeSexCountry[[#This Row],[2010]]*PopAgeSexCountry[[#This Row],[MDER]]</f>
        <v>3611.1840000000002</v>
      </c>
      <c r="T586" s="6">
        <f ca="1">PopAgeSexCountry[[#This Row],[2015]]*PopAgeSexCountry[[#This Row],[MDER]]</f>
        <v>4173.2526371195281</v>
      </c>
      <c r="U586" s="6">
        <f ca="1">PopAgeSexCountry[[#This Row],[2020]]*PopAgeSexCountry[[#This Row],[MDER]]</f>
        <v>4609.7175759095517</v>
      </c>
      <c r="V586" s="6">
        <f ca="1">PopAgeSexCountry[[#This Row],[2025]]*PopAgeSexCountry[[#This Row],[MDER]]</f>
        <v>5059.0732454913114</v>
      </c>
      <c r="W586" s="6">
        <f ca="1">PopAgeSexCountry[[#This Row],[2030]]*PopAgeSexCountry[[#This Row],[MDER]]</f>
        <v>5403.1071765359038</v>
      </c>
      <c r="X586" s="6">
        <f ca="1">PopAgeSexCountry[[#This Row],[2035]]*PopAgeSexCountry[[#This Row],[MDER]]</f>
        <v>4797.9884639501524</v>
      </c>
      <c r="Y586" s="6">
        <f ca="1">PopAgeSexCountry[[#This Row],[2040]]*PopAgeSexCountry[[#This Row],[MDER]]</f>
        <v>3977.7260798376478</v>
      </c>
      <c r="Z586" s="6">
        <f ca="1">PopAgeSexCountry[[#This Row],[2045]]*PopAgeSexCountry[[#This Row],[MDER]]</f>
        <v>3537.5022585383517</v>
      </c>
      <c r="AA586" s="6">
        <f ca="1">PopAgeSexCountry[[#This Row],[2050]]*PopAgeSexCountry[[#This Row],[MDER]]</f>
        <v>3395.34317859156</v>
      </c>
    </row>
    <row r="587" spans="1:27" x14ac:dyDescent="0.2">
      <c r="A587" s="6" t="s">
        <v>67</v>
      </c>
      <c r="B587" s="6" t="s">
        <v>68</v>
      </c>
      <c r="C587" s="6" t="s">
        <v>125</v>
      </c>
      <c r="D587" s="6" t="str">
        <f>VLOOKUP(PopAgeSexCountry[[#This Row],[REGION]],MapRegion[],2,FALSE)</f>
        <v>ESP</v>
      </c>
      <c r="E587" s="6" t="s">
        <v>104</v>
      </c>
      <c r="F587" s="6" t="str">
        <f>VLOOKUP(PopAgeSexCountry[[#This Row],[VARIABLE]],MapSexAge[],2,FALSE)</f>
        <v>Male</v>
      </c>
      <c r="G587" s="6" t="str">
        <f>VLOOKUP(PopAgeSexCountry[[#This Row],[VARIABLE]],MapSexAge[],3,FALSE)</f>
        <v>55-59</v>
      </c>
      <c r="H587" s="6">
        <f ca="1">SUMIFS(INDIRECT(_xlfn.CONCAT("SSPMDER[",PopAgeSexCountry[[#This Row],[Sex]],"]")),SSPMDER[age],PopAgeSexCountry[[#This Row],[Age]])</f>
        <v>2400</v>
      </c>
      <c r="I587" s="6" t="s">
        <v>71</v>
      </c>
      <c r="J587" s="6">
        <v>1.2686820000000001</v>
      </c>
      <c r="K587" s="6">
        <v>1.4855719411746799</v>
      </c>
      <c r="L587" s="6">
        <v>1.7134383592952001</v>
      </c>
      <c r="M587" s="6">
        <v>1.8978053857897901</v>
      </c>
      <c r="N587" s="6">
        <v>2.0873870894861102</v>
      </c>
      <c r="O587" s="6">
        <v>2.2331985338907798</v>
      </c>
      <c r="P587" s="6">
        <v>1.98915525187245</v>
      </c>
      <c r="Q587" s="6">
        <v>1.6550437620643801</v>
      </c>
      <c r="R587" s="6">
        <v>1.4756739650120001</v>
      </c>
      <c r="S587" s="6">
        <f ca="1">PopAgeSexCountry[[#This Row],[2010]]*PopAgeSexCountry[[#This Row],[MDER]]</f>
        <v>3044.8368</v>
      </c>
      <c r="T587" s="6">
        <f ca="1">PopAgeSexCountry[[#This Row],[2015]]*PopAgeSexCountry[[#This Row],[MDER]]</f>
        <v>3565.3726588192317</v>
      </c>
      <c r="U587" s="6">
        <f ca="1">PopAgeSexCountry[[#This Row],[2020]]*PopAgeSexCountry[[#This Row],[MDER]]</f>
        <v>4112.2520623084802</v>
      </c>
      <c r="V587" s="6">
        <f ca="1">PopAgeSexCountry[[#This Row],[2025]]*PopAgeSexCountry[[#This Row],[MDER]]</f>
        <v>4554.732925895496</v>
      </c>
      <c r="W587" s="6">
        <f ca="1">PopAgeSexCountry[[#This Row],[2030]]*PopAgeSexCountry[[#This Row],[MDER]]</f>
        <v>5009.7290147666645</v>
      </c>
      <c r="X587" s="6">
        <f ca="1">PopAgeSexCountry[[#This Row],[2035]]*PopAgeSexCountry[[#This Row],[MDER]]</f>
        <v>5359.6764813378713</v>
      </c>
      <c r="Y587" s="6">
        <f ca="1">PopAgeSexCountry[[#This Row],[2040]]*PopAgeSexCountry[[#This Row],[MDER]]</f>
        <v>4773.9726044938798</v>
      </c>
      <c r="Z587" s="6">
        <f ca="1">PopAgeSexCountry[[#This Row],[2045]]*PopAgeSexCountry[[#This Row],[MDER]]</f>
        <v>3972.1050289545124</v>
      </c>
      <c r="AA587" s="6">
        <f ca="1">PopAgeSexCountry[[#This Row],[2050]]*PopAgeSexCountry[[#This Row],[MDER]]</f>
        <v>3541.6175160288003</v>
      </c>
    </row>
    <row r="588" spans="1:27" x14ac:dyDescent="0.2">
      <c r="A588" s="5" t="s">
        <v>67</v>
      </c>
      <c r="B588" s="5" t="s">
        <v>68</v>
      </c>
      <c r="C588" s="5" t="s">
        <v>125</v>
      </c>
      <c r="D588" s="5" t="str">
        <f>VLOOKUP(PopAgeSexCountry[[#This Row],[REGION]],MapRegion[],2,FALSE)</f>
        <v>ESP</v>
      </c>
      <c r="E588" s="5" t="s">
        <v>105</v>
      </c>
      <c r="F588" s="5" t="str">
        <f>VLOOKUP(PopAgeSexCountry[[#This Row],[VARIABLE]],MapSexAge[],2,FALSE)</f>
        <v>Male</v>
      </c>
      <c r="G588" s="5" t="str">
        <f>VLOOKUP(PopAgeSexCountry[[#This Row],[VARIABLE]],MapSexAge[],3,FALSE)</f>
        <v>60-64</v>
      </c>
      <c r="H588" s="5">
        <f ca="1">SUMIFS(INDIRECT(_xlfn.CONCAT("SSPMDER[",PopAgeSexCountry[[#This Row],[Sex]],"]")),SSPMDER[age],PopAgeSexCountry[[#This Row],[Age]])</f>
        <v>2400</v>
      </c>
      <c r="I588" s="5" t="s">
        <v>71</v>
      </c>
      <c r="J588" s="5">
        <v>1.1791039999999999</v>
      </c>
      <c r="K588" s="5">
        <v>1.23265806207172</v>
      </c>
      <c r="L588" s="5">
        <v>1.44499807546204</v>
      </c>
      <c r="M588" s="5">
        <v>1.6733604914489499</v>
      </c>
      <c r="N588" s="5">
        <v>1.8596436701017101</v>
      </c>
      <c r="O588" s="5">
        <v>2.0514792977544301</v>
      </c>
      <c r="P588" s="5">
        <v>2.2002692190195998</v>
      </c>
      <c r="Q588" s="5">
        <v>1.96639956659115</v>
      </c>
      <c r="R588" s="5">
        <v>1.64198673525823</v>
      </c>
      <c r="S588" s="6">
        <f ca="1">PopAgeSexCountry[[#This Row],[2010]]*PopAgeSexCountry[[#This Row],[MDER]]</f>
        <v>2829.8496</v>
      </c>
      <c r="T588" s="6">
        <f ca="1">PopAgeSexCountry[[#This Row],[2015]]*PopAgeSexCountry[[#This Row],[MDER]]</f>
        <v>2958.3793489721279</v>
      </c>
      <c r="U588" s="6">
        <f ca="1">PopAgeSexCountry[[#This Row],[2020]]*PopAgeSexCountry[[#This Row],[MDER]]</f>
        <v>3467.9953811088958</v>
      </c>
      <c r="V588" s="6">
        <f ca="1">PopAgeSexCountry[[#This Row],[2025]]*PopAgeSexCountry[[#This Row],[MDER]]</f>
        <v>4016.0651794774799</v>
      </c>
      <c r="W588" s="6">
        <f ca="1">PopAgeSexCountry[[#This Row],[2030]]*PopAgeSexCountry[[#This Row],[MDER]]</f>
        <v>4463.1448082441038</v>
      </c>
      <c r="X588" s="6">
        <f ca="1">PopAgeSexCountry[[#This Row],[2035]]*PopAgeSexCountry[[#This Row],[MDER]]</f>
        <v>4923.5503146106321</v>
      </c>
      <c r="Y588" s="6">
        <f ca="1">PopAgeSexCountry[[#This Row],[2040]]*PopAgeSexCountry[[#This Row],[MDER]]</f>
        <v>5280.6461256470393</v>
      </c>
      <c r="Z588" s="6">
        <f ca="1">PopAgeSexCountry[[#This Row],[2045]]*PopAgeSexCountry[[#This Row],[MDER]]</f>
        <v>4719.35895981876</v>
      </c>
      <c r="AA588" s="6">
        <f ca="1">PopAgeSexCountry[[#This Row],[2050]]*PopAgeSexCountry[[#This Row],[MDER]]</f>
        <v>3940.768164619752</v>
      </c>
    </row>
    <row r="589" spans="1:27" x14ac:dyDescent="0.2">
      <c r="A589" s="6" t="s">
        <v>67</v>
      </c>
      <c r="B589" s="6" t="s">
        <v>68</v>
      </c>
      <c r="C589" s="6" t="s">
        <v>125</v>
      </c>
      <c r="D589" s="6" t="str">
        <f>VLOOKUP(PopAgeSexCountry[[#This Row],[REGION]],MapRegion[],2,FALSE)</f>
        <v>ESP</v>
      </c>
      <c r="E589" s="6" t="s">
        <v>106</v>
      </c>
      <c r="F589" s="6" t="str">
        <f>VLOOKUP(PopAgeSexCountry[[#This Row],[VARIABLE]],MapSexAge[],2,FALSE)</f>
        <v>Male</v>
      </c>
      <c r="G589" s="6" t="str">
        <f>VLOOKUP(PopAgeSexCountry[[#This Row],[VARIABLE]],MapSexAge[],3,FALSE)</f>
        <v>65-69</v>
      </c>
      <c r="H589" s="6">
        <f ca="1">SUMIFS(INDIRECT(_xlfn.CONCAT("SSPMDER[",PopAgeSexCountry[[#This Row],[Sex]],"]")),SSPMDER[age],PopAgeSexCountry[[#This Row],[Age]])</f>
        <v>2240</v>
      </c>
      <c r="I589" s="6" t="s">
        <v>71</v>
      </c>
      <c r="J589" s="6">
        <v>0.96177000000000001</v>
      </c>
      <c r="K589" s="6">
        <v>1.1175261521218001</v>
      </c>
      <c r="L589" s="6">
        <v>1.17474264165415</v>
      </c>
      <c r="M589" s="6">
        <v>1.3862783993674801</v>
      </c>
      <c r="N589" s="6">
        <v>1.61328722645997</v>
      </c>
      <c r="O589" s="6">
        <v>1.80070270580639</v>
      </c>
      <c r="P589" s="6">
        <v>1.9947858957446201</v>
      </c>
      <c r="Q589" s="6">
        <v>2.14738436469877</v>
      </c>
      <c r="R589" s="6">
        <v>1.9270096828024801</v>
      </c>
      <c r="S589" s="6">
        <f ca="1">PopAgeSexCountry[[#This Row],[2010]]*PopAgeSexCountry[[#This Row],[MDER]]</f>
        <v>2154.3647999999998</v>
      </c>
      <c r="T589" s="6">
        <f ca="1">PopAgeSexCountry[[#This Row],[2015]]*PopAgeSexCountry[[#This Row],[MDER]]</f>
        <v>2503.2585807528321</v>
      </c>
      <c r="U589" s="6">
        <f ca="1">PopAgeSexCountry[[#This Row],[2020]]*PopAgeSexCountry[[#This Row],[MDER]]</f>
        <v>2631.4235173052962</v>
      </c>
      <c r="V589" s="6">
        <f ca="1">PopAgeSexCountry[[#This Row],[2025]]*PopAgeSexCountry[[#This Row],[MDER]]</f>
        <v>3105.2636145831552</v>
      </c>
      <c r="W589" s="6">
        <f ca="1">PopAgeSexCountry[[#This Row],[2030]]*PopAgeSexCountry[[#This Row],[MDER]]</f>
        <v>3613.7633872703327</v>
      </c>
      <c r="X589" s="6">
        <f ca="1">PopAgeSexCountry[[#This Row],[2035]]*PopAgeSexCountry[[#This Row],[MDER]]</f>
        <v>4033.5740610063135</v>
      </c>
      <c r="Y589" s="6">
        <f ca="1">PopAgeSexCountry[[#This Row],[2040]]*PopAgeSexCountry[[#This Row],[MDER]]</f>
        <v>4468.3204064679485</v>
      </c>
      <c r="Z589" s="6">
        <f ca="1">PopAgeSexCountry[[#This Row],[2045]]*PopAgeSexCountry[[#This Row],[MDER]]</f>
        <v>4810.140976925245</v>
      </c>
      <c r="AA589" s="6">
        <f ca="1">PopAgeSexCountry[[#This Row],[2050]]*PopAgeSexCountry[[#This Row],[MDER]]</f>
        <v>4316.5016894775554</v>
      </c>
    </row>
    <row r="590" spans="1:27" x14ac:dyDescent="0.2">
      <c r="A590" s="5" t="s">
        <v>67</v>
      </c>
      <c r="B590" s="5" t="s">
        <v>68</v>
      </c>
      <c r="C590" s="5" t="s">
        <v>125</v>
      </c>
      <c r="D590" s="5" t="str">
        <f>VLOOKUP(PopAgeSexCountry[[#This Row],[REGION]],MapRegion[],2,FALSE)</f>
        <v>ESP</v>
      </c>
      <c r="E590" s="5" t="s">
        <v>107</v>
      </c>
      <c r="F590" s="5" t="str">
        <f>VLOOKUP(PopAgeSexCountry[[#This Row],[VARIABLE]],MapSexAge[],2,FALSE)</f>
        <v>Male</v>
      </c>
      <c r="G590" s="5" t="str">
        <f>VLOOKUP(PopAgeSexCountry[[#This Row],[VARIABLE]],MapSexAge[],3,FALSE)</f>
        <v>70-74</v>
      </c>
      <c r="H590" s="5">
        <f ca="1">SUMIFS(INDIRECT(_xlfn.CONCAT("SSPMDER[",PopAgeSexCountry[[#This Row],[Sex]],"]")),SSPMDER[age],PopAgeSexCountry[[#This Row],[Age]])</f>
        <v>2200</v>
      </c>
      <c r="I590" s="5" t="s">
        <v>71</v>
      </c>
      <c r="J590" s="5">
        <v>0.80456399999999995</v>
      </c>
      <c r="K590" s="5">
        <v>0.87484601036580301</v>
      </c>
      <c r="L590" s="5">
        <v>1.0269113845012099</v>
      </c>
      <c r="M590" s="5">
        <v>1.0916825225448501</v>
      </c>
      <c r="N590" s="5">
        <v>1.29926729170984</v>
      </c>
      <c r="O590" s="5">
        <v>1.5220828647275999</v>
      </c>
      <c r="P590" s="5">
        <v>1.70956064905634</v>
      </c>
      <c r="Q590" s="5">
        <v>1.90598899713047</v>
      </c>
      <c r="R590" s="5">
        <v>2.0632970890977602</v>
      </c>
      <c r="S590" s="6">
        <f ca="1">PopAgeSexCountry[[#This Row],[2010]]*PopAgeSexCountry[[#This Row],[MDER]]</f>
        <v>1770.0408</v>
      </c>
      <c r="T590" s="6">
        <f ca="1">PopAgeSexCountry[[#This Row],[2015]]*PopAgeSexCountry[[#This Row],[MDER]]</f>
        <v>1924.6612228047666</v>
      </c>
      <c r="U590" s="6">
        <f ca="1">PopAgeSexCountry[[#This Row],[2020]]*PopAgeSexCountry[[#This Row],[MDER]]</f>
        <v>2259.2050459026618</v>
      </c>
      <c r="V590" s="6">
        <f ca="1">PopAgeSexCountry[[#This Row],[2025]]*PopAgeSexCountry[[#This Row],[MDER]]</f>
        <v>2401.7015495986702</v>
      </c>
      <c r="W590" s="6">
        <f ca="1">PopAgeSexCountry[[#This Row],[2030]]*PopAgeSexCountry[[#This Row],[MDER]]</f>
        <v>2858.3880417616479</v>
      </c>
      <c r="X590" s="6">
        <f ca="1">PopAgeSexCountry[[#This Row],[2035]]*PopAgeSexCountry[[#This Row],[MDER]]</f>
        <v>3348.58230240072</v>
      </c>
      <c r="Y590" s="6">
        <f ca="1">PopAgeSexCountry[[#This Row],[2040]]*PopAgeSexCountry[[#This Row],[MDER]]</f>
        <v>3761.0334279239478</v>
      </c>
      <c r="Z590" s="6">
        <f ca="1">PopAgeSexCountry[[#This Row],[2045]]*PopAgeSexCountry[[#This Row],[MDER]]</f>
        <v>4193.1757936870335</v>
      </c>
      <c r="AA590" s="6">
        <f ca="1">PopAgeSexCountry[[#This Row],[2050]]*PopAgeSexCountry[[#This Row],[MDER]]</f>
        <v>4539.2535960150726</v>
      </c>
    </row>
    <row r="591" spans="1:27" x14ac:dyDescent="0.2">
      <c r="A591" s="6" t="s">
        <v>67</v>
      </c>
      <c r="B591" s="6" t="s">
        <v>68</v>
      </c>
      <c r="C591" s="6" t="s">
        <v>125</v>
      </c>
      <c r="D591" s="6" t="str">
        <f>VLOOKUP(PopAgeSexCountry[[#This Row],[REGION]],MapRegion[],2,FALSE)</f>
        <v>ESP</v>
      </c>
      <c r="E591" s="6" t="s">
        <v>108</v>
      </c>
      <c r="F591" s="6" t="str">
        <f>VLOOKUP(PopAgeSexCountry[[#This Row],[VARIABLE]],MapSexAge[],2,FALSE)</f>
        <v>Male</v>
      </c>
      <c r="G591" s="6" t="str">
        <f>VLOOKUP(PopAgeSexCountry[[#This Row],[VARIABLE]],MapSexAge[],3,FALSE)</f>
        <v>75-79</v>
      </c>
      <c r="H591" s="6">
        <f ca="1">SUMIFS(INDIRECT(_xlfn.CONCAT("SSPMDER[",PopAgeSexCountry[[#This Row],[Sex]],"]")),SSPMDER[age],PopAgeSexCountry[[#This Row],[Age]])</f>
        <v>2200</v>
      </c>
      <c r="I591" s="6" t="s">
        <v>71</v>
      </c>
      <c r="J591" s="6">
        <v>0.73779600000000101</v>
      </c>
      <c r="K591" s="6">
        <v>0.67565798810823396</v>
      </c>
      <c r="L591" s="6">
        <v>0.75014923443917403</v>
      </c>
      <c r="M591" s="6">
        <v>0.89711158767184496</v>
      </c>
      <c r="N591" s="6">
        <v>0.96808392887416606</v>
      </c>
      <c r="O591" s="6">
        <v>1.16656130342551</v>
      </c>
      <c r="P591" s="6">
        <v>1.3808636479352601</v>
      </c>
      <c r="Q591" s="6">
        <v>1.56690592239243</v>
      </c>
      <c r="R591" s="6">
        <v>1.7649263730413001</v>
      </c>
      <c r="S591" s="6">
        <f ca="1">PopAgeSexCountry[[#This Row],[2010]]*PopAgeSexCountry[[#This Row],[MDER]]</f>
        <v>1623.1512000000023</v>
      </c>
      <c r="T591" s="6">
        <f ca="1">PopAgeSexCountry[[#This Row],[2015]]*PopAgeSexCountry[[#This Row],[MDER]]</f>
        <v>1486.4475738381147</v>
      </c>
      <c r="U591" s="6">
        <f ca="1">PopAgeSexCountry[[#This Row],[2020]]*PopAgeSexCountry[[#This Row],[MDER]]</f>
        <v>1650.3283157661829</v>
      </c>
      <c r="V591" s="6">
        <f ca="1">PopAgeSexCountry[[#This Row],[2025]]*PopAgeSexCountry[[#This Row],[MDER]]</f>
        <v>1973.6454928780588</v>
      </c>
      <c r="W591" s="6">
        <f ca="1">PopAgeSexCountry[[#This Row],[2030]]*PopAgeSexCountry[[#This Row],[MDER]]</f>
        <v>2129.7846435231654</v>
      </c>
      <c r="X591" s="6">
        <f ca="1">PopAgeSexCountry[[#This Row],[2035]]*PopAgeSexCountry[[#This Row],[MDER]]</f>
        <v>2566.4348675361221</v>
      </c>
      <c r="Y591" s="6">
        <f ca="1">PopAgeSexCountry[[#This Row],[2040]]*PopAgeSexCountry[[#This Row],[MDER]]</f>
        <v>3037.9000254575722</v>
      </c>
      <c r="Z591" s="6">
        <f ca="1">PopAgeSexCountry[[#This Row],[2045]]*PopAgeSexCountry[[#This Row],[MDER]]</f>
        <v>3447.193029263346</v>
      </c>
      <c r="AA591" s="6">
        <f ca="1">PopAgeSexCountry[[#This Row],[2050]]*PopAgeSexCountry[[#This Row],[MDER]]</f>
        <v>3882.83802069086</v>
      </c>
    </row>
    <row r="592" spans="1:27" x14ac:dyDescent="0.2">
      <c r="A592" s="5" t="s">
        <v>67</v>
      </c>
      <c r="B592" s="5" t="s">
        <v>68</v>
      </c>
      <c r="C592" s="5" t="s">
        <v>125</v>
      </c>
      <c r="D592" s="5" t="str">
        <f>VLOOKUP(PopAgeSexCountry[[#This Row],[REGION]],MapRegion[],2,FALSE)</f>
        <v>ESP</v>
      </c>
      <c r="E592" s="5" t="s">
        <v>109</v>
      </c>
      <c r="F592" s="5" t="str">
        <f>VLOOKUP(PopAgeSexCountry[[#This Row],[VARIABLE]],MapSexAge[],2,FALSE)</f>
        <v>Male</v>
      </c>
      <c r="G592" s="5" t="str">
        <f>VLOOKUP(PopAgeSexCountry[[#This Row],[VARIABLE]],MapSexAge[],3,FALSE)</f>
        <v>80-84</v>
      </c>
      <c r="H592" s="5">
        <f ca="1">SUMIFS(INDIRECT(_xlfn.CONCAT("SSPMDER[",PopAgeSexCountry[[#This Row],[Sex]],"]")),SSPMDER[age],PopAgeSexCountry[[#This Row],[Age]])</f>
        <v>2200</v>
      </c>
      <c r="I592" s="5" t="s">
        <v>71</v>
      </c>
      <c r="J592" s="5">
        <v>0.49331899999999901</v>
      </c>
      <c r="K592" s="5">
        <v>0.54534008847988302</v>
      </c>
      <c r="L592" s="5">
        <v>0.51534319806843298</v>
      </c>
      <c r="M592" s="5">
        <v>0.59070305646759902</v>
      </c>
      <c r="N592" s="5">
        <v>0.72420117650287297</v>
      </c>
      <c r="O592" s="5">
        <v>0.79806182021330496</v>
      </c>
      <c r="P592" s="5">
        <v>0.97986604990478199</v>
      </c>
      <c r="Q592" s="5">
        <v>1.1791733549685399</v>
      </c>
      <c r="R592" s="5">
        <v>1.35961798824427</v>
      </c>
      <c r="S592" s="6">
        <f ca="1">PopAgeSexCountry[[#This Row],[2010]]*PopAgeSexCountry[[#This Row],[MDER]]</f>
        <v>1085.3017999999979</v>
      </c>
      <c r="T592" s="6">
        <f ca="1">PopAgeSexCountry[[#This Row],[2015]]*PopAgeSexCountry[[#This Row],[MDER]]</f>
        <v>1199.7481946557427</v>
      </c>
      <c r="U592" s="6">
        <f ca="1">PopAgeSexCountry[[#This Row],[2020]]*PopAgeSexCountry[[#This Row],[MDER]]</f>
        <v>1133.7550357505525</v>
      </c>
      <c r="V592" s="6">
        <f ca="1">PopAgeSexCountry[[#This Row],[2025]]*PopAgeSexCountry[[#This Row],[MDER]]</f>
        <v>1299.5467242287179</v>
      </c>
      <c r="W592" s="6">
        <f ca="1">PopAgeSexCountry[[#This Row],[2030]]*PopAgeSexCountry[[#This Row],[MDER]]</f>
        <v>1593.2425883063206</v>
      </c>
      <c r="X592" s="6">
        <f ca="1">PopAgeSexCountry[[#This Row],[2035]]*PopAgeSexCountry[[#This Row],[MDER]]</f>
        <v>1755.7360044692709</v>
      </c>
      <c r="Y592" s="6">
        <f ca="1">PopAgeSexCountry[[#This Row],[2040]]*PopAgeSexCountry[[#This Row],[MDER]]</f>
        <v>2155.7053097905205</v>
      </c>
      <c r="Z592" s="6">
        <f ca="1">PopAgeSexCountry[[#This Row],[2045]]*PopAgeSexCountry[[#This Row],[MDER]]</f>
        <v>2594.1813809307878</v>
      </c>
      <c r="AA592" s="6">
        <f ca="1">PopAgeSexCountry[[#This Row],[2050]]*PopAgeSexCountry[[#This Row],[MDER]]</f>
        <v>2991.159574137394</v>
      </c>
    </row>
    <row r="593" spans="1:27" x14ac:dyDescent="0.2">
      <c r="A593" s="6" t="s">
        <v>67</v>
      </c>
      <c r="B593" s="6" t="s">
        <v>68</v>
      </c>
      <c r="C593" s="6" t="s">
        <v>125</v>
      </c>
      <c r="D593" s="6" t="str">
        <f>VLOOKUP(PopAgeSexCountry[[#This Row],[REGION]],MapRegion[],2,FALSE)</f>
        <v>ESP</v>
      </c>
      <c r="E593" s="6" t="s">
        <v>110</v>
      </c>
      <c r="F593" s="6" t="str">
        <f>VLOOKUP(PopAgeSexCountry[[#This Row],[VARIABLE]],MapSexAge[],2,FALSE)</f>
        <v>Male</v>
      </c>
      <c r="G593" s="6" t="str">
        <f>VLOOKUP(PopAgeSexCountry[[#This Row],[VARIABLE]],MapSexAge[],3,FALSE)</f>
        <v>85-89</v>
      </c>
      <c r="H593" s="6">
        <f ca="1">SUMIFS(INDIRECT(_xlfn.CONCAT("SSPMDER[",PopAgeSexCountry[[#This Row],[Sex]],"]")),SSPMDER[age],PopAgeSexCountry[[#This Row],[Age]])</f>
        <v>2200</v>
      </c>
      <c r="I593" s="6" t="s">
        <v>71</v>
      </c>
      <c r="J593" s="6">
        <v>0.24215</v>
      </c>
      <c r="K593" s="6">
        <v>0.29847772829931601</v>
      </c>
      <c r="L593" s="6">
        <v>0.34469487788222702</v>
      </c>
      <c r="M593" s="6">
        <v>0.34115683233016603</v>
      </c>
      <c r="N593" s="6">
        <v>0.407213245476576</v>
      </c>
      <c r="O593" s="6">
        <v>0.51611373959615203</v>
      </c>
      <c r="P593" s="6">
        <v>0.58632789606539104</v>
      </c>
      <c r="Q593" s="6">
        <v>0.74059744625977997</v>
      </c>
      <c r="R593" s="6">
        <v>0.91388944846311304</v>
      </c>
      <c r="S593" s="6">
        <f ca="1">PopAgeSexCountry[[#This Row],[2010]]*PopAgeSexCountry[[#This Row],[MDER]]</f>
        <v>532.73</v>
      </c>
      <c r="T593" s="6">
        <f ca="1">PopAgeSexCountry[[#This Row],[2015]]*PopAgeSexCountry[[#This Row],[MDER]]</f>
        <v>656.65100225849528</v>
      </c>
      <c r="U593" s="6">
        <f ca="1">PopAgeSexCountry[[#This Row],[2020]]*PopAgeSexCountry[[#This Row],[MDER]]</f>
        <v>758.32873134089948</v>
      </c>
      <c r="V593" s="6">
        <f ca="1">PopAgeSexCountry[[#This Row],[2025]]*PopAgeSexCountry[[#This Row],[MDER]]</f>
        <v>750.5450311263653</v>
      </c>
      <c r="W593" s="6">
        <f ca="1">PopAgeSexCountry[[#This Row],[2030]]*PopAgeSexCountry[[#This Row],[MDER]]</f>
        <v>895.86914004846722</v>
      </c>
      <c r="X593" s="6">
        <f ca="1">PopAgeSexCountry[[#This Row],[2035]]*PopAgeSexCountry[[#This Row],[MDER]]</f>
        <v>1135.4502271115346</v>
      </c>
      <c r="Y593" s="6">
        <f ca="1">PopAgeSexCountry[[#This Row],[2040]]*PopAgeSexCountry[[#This Row],[MDER]]</f>
        <v>1289.9213713438603</v>
      </c>
      <c r="Z593" s="6">
        <f ca="1">PopAgeSexCountry[[#This Row],[2045]]*PopAgeSexCountry[[#This Row],[MDER]]</f>
        <v>1629.3143817715159</v>
      </c>
      <c r="AA593" s="6">
        <f ca="1">PopAgeSexCountry[[#This Row],[2050]]*PopAgeSexCountry[[#This Row],[MDER]]</f>
        <v>2010.5567866188487</v>
      </c>
    </row>
    <row r="594" spans="1:27" x14ac:dyDescent="0.2">
      <c r="A594" s="5" t="s">
        <v>67</v>
      </c>
      <c r="B594" s="5" t="s">
        <v>68</v>
      </c>
      <c r="C594" s="5" t="s">
        <v>125</v>
      </c>
      <c r="D594" s="5" t="str">
        <f>VLOOKUP(PopAgeSexCountry[[#This Row],[REGION]],MapRegion[],2,FALSE)</f>
        <v>ESP</v>
      </c>
      <c r="E594" s="5" t="s">
        <v>111</v>
      </c>
      <c r="F594" s="5" t="str">
        <f>VLOOKUP(PopAgeSexCountry[[#This Row],[VARIABLE]],MapSexAge[],2,FALSE)</f>
        <v>Male</v>
      </c>
      <c r="G594" s="5" t="str">
        <f>VLOOKUP(PopAgeSexCountry[[#This Row],[VARIABLE]],MapSexAge[],3,FALSE)</f>
        <v>90-94</v>
      </c>
      <c r="H594" s="5">
        <f ca="1">SUMIFS(INDIRECT(_xlfn.CONCAT("SSPMDER[",PopAgeSexCountry[[#This Row],[Sex]],"]")),SSPMDER[age],PopAgeSexCountry[[#This Row],[Age]])</f>
        <v>2200</v>
      </c>
      <c r="I594" s="5" t="s">
        <v>71</v>
      </c>
      <c r="J594" s="5">
        <v>7.0463999999999999E-2</v>
      </c>
      <c r="K594" s="5">
        <v>0.108464236154143</v>
      </c>
      <c r="L594" s="5">
        <v>0.141938293160628</v>
      </c>
      <c r="M594" s="5">
        <v>0.174492436973956</v>
      </c>
      <c r="N594" s="5">
        <v>0.182590600274878</v>
      </c>
      <c r="O594" s="5">
        <v>0.229229943984675</v>
      </c>
      <c r="P594" s="5">
        <v>0.30406612730062199</v>
      </c>
      <c r="Q594" s="5">
        <v>0.36072596793849498</v>
      </c>
      <c r="R594" s="5">
        <v>0.474636438475185</v>
      </c>
      <c r="S594" s="6">
        <f ca="1">PopAgeSexCountry[[#This Row],[2010]]*PopAgeSexCountry[[#This Row],[MDER]]</f>
        <v>155.02080000000001</v>
      </c>
      <c r="T594" s="6">
        <f ca="1">PopAgeSexCountry[[#This Row],[2015]]*PopAgeSexCountry[[#This Row],[MDER]]</f>
        <v>238.62131953911458</v>
      </c>
      <c r="U594" s="6">
        <f ca="1">PopAgeSexCountry[[#This Row],[2020]]*PopAgeSexCountry[[#This Row],[MDER]]</f>
        <v>312.26424495338159</v>
      </c>
      <c r="V594" s="6">
        <f ca="1">PopAgeSexCountry[[#This Row],[2025]]*PopAgeSexCountry[[#This Row],[MDER]]</f>
        <v>383.88336134270321</v>
      </c>
      <c r="W594" s="6">
        <f ca="1">PopAgeSexCountry[[#This Row],[2030]]*PopAgeSexCountry[[#This Row],[MDER]]</f>
        <v>401.69932060473161</v>
      </c>
      <c r="X594" s="6">
        <f ca="1">PopAgeSexCountry[[#This Row],[2035]]*PopAgeSexCountry[[#This Row],[MDER]]</f>
        <v>504.305876766285</v>
      </c>
      <c r="Y594" s="6">
        <f ca="1">PopAgeSexCountry[[#This Row],[2040]]*PopAgeSexCountry[[#This Row],[MDER]]</f>
        <v>668.94548006136836</v>
      </c>
      <c r="Z594" s="6">
        <f ca="1">PopAgeSexCountry[[#This Row],[2045]]*PopAgeSexCountry[[#This Row],[MDER]]</f>
        <v>793.59712946468892</v>
      </c>
      <c r="AA594" s="6">
        <f ca="1">PopAgeSexCountry[[#This Row],[2050]]*PopAgeSexCountry[[#This Row],[MDER]]</f>
        <v>1044.2001646454071</v>
      </c>
    </row>
    <row r="595" spans="1:27" x14ac:dyDescent="0.2">
      <c r="A595" s="6" t="s">
        <v>67</v>
      </c>
      <c r="B595" s="6" t="s">
        <v>68</v>
      </c>
      <c r="C595" s="6" t="s">
        <v>125</v>
      </c>
      <c r="D595" s="6" t="str">
        <f>VLOOKUP(PopAgeSexCountry[[#This Row],[REGION]],MapRegion[],2,FALSE)</f>
        <v>ESP</v>
      </c>
      <c r="E595" s="6" t="s">
        <v>112</v>
      </c>
      <c r="F595" s="6" t="str">
        <f>VLOOKUP(PopAgeSexCountry[[#This Row],[VARIABLE]],MapSexAge[],2,FALSE)</f>
        <v>Male</v>
      </c>
      <c r="G595" s="6" t="str">
        <f>VLOOKUP(PopAgeSexCountry[[#This Row],[VARIABLE]],MapSexAge[],3,FALSE)</f>
        <v>95-99</v>
      </c>
      <c r="H595" s="6">
        <f ca="1">SUMIFS(INDIRECT(_xlfn.CONCAT("SSPMDER[",PopAgeSexCountry[[#This Row],[Sex]],"]")),SSPMDER[age],PopAgeSexCountry[[#This Row],[Age]])</f>
        <v>2200</v>
      </c>
      <c r="I595" s="6" t="s">
        <v>71</v>
      </c>
      <c r="J595" s="6">
        <v>1.3367E-2</v>
      </c>
      <c r="K595" s="6">
        <v>2.0609014992331001E-2</v>
      </c>
      <c r="L595" s="6">
        <v>3.4256518151167301E-2</v>
      </c>
      <c r="M595" s="6">
        <v>4.8710972378454398E-2</v>
      </c>
      <c r="N595" s="6">
        <v>6.4299607945783405E-2</v>
      </c>
      <c r="O595" s="6">
        <v>7.1785275817024402E-2</v>
      </c>
      <c r="P595" s="6">
        <v>9.6032176467688704E-2</v>
      </c>
      <c r="Q595" s="6">
        <v>0.13524200777494</v>
      </c>
      <c r="R595" s="6">
        <v>0.17010186235296701</v>
      </c>
      <c r="S595" s="6">
        <f ca="1">PopAgeSexCountry[[#This Row],[2010]]*PopAgeSexCountry[[#This Row],[MDER]]</f>
        <v>29.407400000000003</v>
      </c>
      <c r="T595" s="6">
        <f ca="1">PopAgeSexCountry[[#This Row],[2015]]*PopAgeSexCountry[[#This Row],[MDER]]</f>
        <v>45.339832983128204</v>
      </c>
      <c r="U595" s="6">
        <f ca="1">PopAgeSexCountry[[#This Row],[2020]]*PopAgeSexCountry[[#This Row],[MDER]]</f>
        <v>75.364339932568058</v>
      </c>
      <c r="V595" s="6">
        <f ca="1">PopAgeSexCountry[[#This Row],[2025]]*PopAgeSexCountry[[#This Row],[MDER]]</f>
        <v>107.16413923259968</v>
      </c>
      <c r="W595" s="6">
        <f ca="1">PopAgeSexCountry[[#This Row],[2030]]*PopAgeSexCountry[[#This Row],[MDER]]</f>
        <v>141.45913748072348</v>
      </c>
      <c r="X595" s="6">
        <f ca="1">PopAgeSexCountry[[#This Row],[2035]]*PopAgeSexCountry[[#This Row],[MDER]]</f>
        <v>157.92760679745368</v>
      </c>
      <c r="Y595" s="6">
        <f ca="1">PopAgeSexCountry[[#This Row],[2040]]*PopAgeSexCountry[[#This Row],[MDER]]</f>
        <v>211.27078822891514</v>
      </c>
      <c r="Z595" s="6">
        <f ca="1">PopAgeSexCountry[[#This Row],[2045]]*PopAgeSexCountry[[#This Row],[MDER]]</f>
        <v>297.53241710486799</v>
      </c>
      <c r="AA595" s="6">
        <f ca="1">PopAgeSexCountry[[#This Row],[2050]]*PopAgeSexCountry[[#This Row],[MDER]]</f>
        <v>374.22409717652744</v>
      </c>
    </row>
    <row r="596" spans="1:27" x14ac:dyDescent="0.2">
      <c r="A596" s="5" t="s">
        <v>67</v>
      </c>
      <c r="B596" s="5" t="s">
        <v>68</v>
      </c>
      <c r="C596" s="5" t="s">
        <v>126</v>
      </c>
      <c r="D596" s="5" t="str">
        <f>VLOOKUP(PopAgeSexCountry[[#This Row],[REGION]],MapRegion[],2,FALSE)</f>
        <v>EST</v>
      </c>
      <c r="E596" s="5" t="s">
        <v>70</v>
      </c>
      <c r="F596" s="5" t="str">
        <f>VLOOKUP(PopAgeSexCountry[[#This Row],[VARIABLE]],MapSexAge[],2,FALSE)</f>
        <v>Female</v>
      </c>
      <c r="G596" s="5" t="str">
        <f>VLOOKUP(PopAgeSexCountry[[#This Row],[VARIABLE]],MapSexAge[],3,FALSE)</f>
        <v>0-4</v>
      </c>
      <c r="H596" s="5">
        <f ca="1">SUMIFS(INDIRECT(_xlfn.CONCAT("SSPMDER[",PopAgeSexCountry[[#This Row],[Sex]],"]")),SSPMDER[age],PopAgeSexCountry[[#This Row],[Age]])</f>
        <v>1000</v>
      </c>
      <c r="I596" s="5" t="s">
        <v>71</v>
      </c>
      <c r="J596" s="5">
        <v>3.8017000000000002E-2</v>
      </c>
      <c r="K596" s="5">
        <v>3.75836550527366E-2</v>
      </c>
      <c r="L596" s="5">
        <v>3.6048332520526402E-2</v>
      </c>
      <c r="M596" s="5">
        <v>3.3061189599921603E-2</v>
      </c>
      <c r="N596" s="5">
        <v>2.97585595061538E-2</v>
      </c>
      <c r="O596" s="5">
        <v>2.8808102097626302E-2</v>
      </c>
      <c r="P596" s="5">
        <v>3.0213200968467999E-2</v>
      </c>
      <c r="Q596" s="5">
        <v>3.1322483056799001E-2</v>
      </c>
      <c r="R596" s="5">
        <v>3.0961389565254599E-2</v>
      </c>
      <c r="S596" s="6">
        <f ca="1">PopAgeSexCountry[[#This Row],[2010]]*PopAgeSexCountry[[#This Row],[MDER]]</f>
        <v>38.017000000000003</v>
      </c>
      <c r="T596" s="6">
        <f ca="1">PopAgeSexCountry[[#This Row],[2015]]*PopAgeSexCountry[[#This Row],[MDER]]</f>
        <v>37.583655052736603</v>
      </c>
      <c r="U596" s="6">
        <f ca="1">PopAgeSexCountry[[#This Row],[2020]]*PopAgeSexCountry[[#This Row],[MDER]]</f>
        <v>36.048332520526401</v>
      </c>
      <c r="V596" s="6">
        <f ca="1">PopAgeSexCountry[[#This Row],[2025]]*PopAgeSexCountry[[#This Row],[MDER]]</f>
        <v>33.061189599921605</v>
      </c>
      <c r="W596" s="6">
        <f ca="1">PopAgeSexCountry[[#This Row],[2030]]*PopAgeSexCountry[[#This Row],[MDER]]</f>
        <v>29.758559506153802</v>
      </c>
      <c r="X596" s="6">
        <f ca="1">PopAgeSexCountry[[#This Row],[2035]]*PopAgeSexCountry[[#This Row],[MDER]]</f>
        <v>28.8081020976263</v>
      </c>
      <c r="Y596" s="6">
        <f ca="1">PopAgeSexCountry[[#This Row],[2040]]*PopAgeSexCountry[[#This Row],[MDER]]</f>
        <v>30.213200968467998</v>
      </c>
      <c r="Z596" s="6">
        <f ca="1">PopAgeSexCountry[[#This Row],[2045]]*PopAgeSexCountry[[#This Row],[MDER]]</f>
        <v>31.322483056799001</v>
      </c>
      <c r="AA596" s="6">
        <f ca="1">PopAgeSexCountry[[#This Row],[2050]]*PopAgeSexCountry[[#This Row],[MDER]]</f>
        <v>30.961389565254599</v>
      </c>
    </row>
    <row r="597" spans="1:27" x14ac:dyDescent="0.2">
      <c r="A597" s="6" t="s">
        <v>67</v>
      </c>
      <c r="B597" s="6" t="s">
        <v>68</v>
      </c>
      <c r="C597" s="6" t="s">
        <v>126</v>
      </c>
      <c r="D597" s="6" t="str">
        <f>VLOOKUP(PopAgeSexCountry[[#This Row],[REGION]],MapRegion[],2,FALSE)</f>
        <v>EST</v>
      </c>
      <c r="E597" s="6" t="s">
        <v>72</v>
      </c>
      <c r="F597" s="6" t="str">
        <f>VLOOKUP(PopAgeSexCountry[[#This Row],[VARIABLE]],MapSexAge[],2,FALSE)</f>
        <v>Female</v>
      </c>
      <c r="G597" s="6" t="str">
        <f>VLOOKUP(PopAgeSexCountry[[#This Row],[VARIABLE]],MapSexAge[],3,FALSE)</f>
        <v>10-14</v>
      </c>
      <c r="H597" s="6">
        <f ca="1">SUMIFS(INDIRECT(_xlfn.CONCAT("SSPMDER[",PopAgeSexCountry[[#This Row],[Sex]],"]")),SSPMDER[age],PopAgeSexCountry[[#This Row],[Age]])</f>
        <v>1920</v>
      </c>
      <c r="I597" s="6" t="s">
        <v>71</v>
      </c>
      <c r="J597" s="6">
        <v>3.0110000000000001E-2</v>
      </c>
      <c r="K597" s="6">
        <v>3.1682319732579699E-2</v>
      </c>
      <c r="L597" s="6">
        <v>3.7658576852900798E-2</v>
      </c>
      <c r="M597" s="6">
        <v>3.7249797736955997E-2</v>
      </c>
      <c r="N597" s="6">
        <v>3.5776444836947197E-2</v>
      </c>
      <c r="O597" s="6">
        <v>3.2901425381931901E-2</v>
      </c>
      <c r="P597" s="6">
        <v>2.97236944139633E-2</v>
      </c>
      <c r="Q597" s="6">
        <v>2.8800732836312602E-2</v>
      </c>
      <c r="R597" s="6">
        <v>3.01300531212686E-2</v>
      </c>
      <c r="S597" s="6">
        <f ca="1">PopAgeSexCountry[[#This Row],[2010]]*PopAgeSexCountry[[#This Row],[MDER]]</f>
        <v>57.811199999999999</v>
      </c>
      <c r="T597" s="6">
        <f ca="1">PopAgeSexCountry[[#This Row],[2015]]*PopAgeSexCountry[[#This Row],[MDER]]</f>
        <v>60.830053886553024</v>
      </c>
      <c r="U597" s="6">
        <f ca="1">PopAgeSexCountry[[#This Row],[2020]]*PopAgeSexCountry[[#This Row],[MDER]]</f>
        <v>72.304467557569538</v>
      </c>
      <c r="V597" s="6">
        <f ca="1">PopAgeSexCountry[[#This Row],[2025]]*PopAgeSexCountry[[#This Row],[MDER]]</f>
        <v>71.519611654955511</v>
      </c>
      <c r="W597" s="6">
        <f ca="1">PopAgeSexCountry[[#This Row],[2030]]*PopAgeSexCountry[[#This Row],[MDER]]</f>
        <v>68.690774086938617</v>
      </c>
      <c r="X597" s="6">
        <f ca="1">PopAgeSexCountry[[#This Row],[2035]]*PopAgeSexCountry[[#This Row],[MDER]]</f>
        <v>63.170736733309248</v>
      </c>
      <c r="Y597" s="6">
        <f ca="1">PopAgeSexCountry[[#This Row],[2040]]*PopAgeSexCountry[[#This Row],[MDER]]</f>
        <v>57.069493274809538</v>
      </c>
      <c r="Z597" s="6">
        <f ca="1">PopAgeSexCountry[[#This Row],[2045]]*PopAgeSexCountry[[#This Row],[MDER]]</f>
        <v>55.297407045720192</v>
      </c>
      <c r="AA597" s="6">
        <f ca="1">PopAgeSexCountry[[#This Row],[2050]]*PopAgeSexCountry[[#This Row],[MDER]]</f>
        <v>57.849701992835712</v>
      </c>
    </row>
    <row r="598" spans="1:27" x14ac:dyDescent="0.2">
      <c r="A598" s="5" t="s">
        <v>67</v>
      </c>
      <c r="B598" s="5" t="s">
        <v>68</v>
      </c>
      <c r="C598" s="5" t="s">
        <v>126</v>
      </c>
      <c r="D598" s="5" t="str">
        <f>VLOOKUP(PopAgeSexCountry[[#This Row],[REGION]],MapRegion[],2,FALSE)</f>
        <v>EST</v>
      </c>
      <c r="E598" s="5" t="s">
        <v>73</v>
      </c>
      <c r="F598" s="5" t="str">
        <f>VLOOKUP(PopAgeSexCountry[[#This Row],[VARIABLE]],MapSexAge[],2,FALSE)</f>
        <v>Female</v>
      </c>
      <c r="G598" s="5" t="str">
        <f>VLOOKUP(PopAgeSexCountry[[#This Row],[VARIABLE]],MapSexAge[],3,FALSE)</f>
        <v>100p</v>
      </c>
      <c r="H598" s="5">
        <f ca="1">SUMIFS(INDIRECT(_xlfn.CONCAT("SSPMDER[",PopAgeSexCountry[[#This Row],[Sex]],"]")),SSPMDER[age],PopAgeSexCountry[[#This Row],[Age]])</f>
        <v>1800</v>
      </c>
      <c r="I598" s="5" t="s">
        <v>71</v>
      </c>
      <c r="J598" s="5">
        <v>1.5100000000000001E-4</v>
      </c>
      <c r="K598" s="5">
        <v>2.05690065283864E-4</v>
      </c>
      <c r="L598" s="5">
        <v>1.9862387958169699E-4</v>
      </c>
      <c r="M598" s="5">
        <v>3.6346178253154898E-4</v>
      </c>
      <c r="N598" s="5">
        <v>5.4164504690696095E-4</v>
      </c>
      <c r="O598" s="5">
        <v>6.7854104851337502E-4</v>
      </c>
      <c r="P598" s="5">
        <v>9.2880305444805703E-4</v>
      </c>
      <c r="Q598" s="5">
        <v>1.04654119821304E-3</v>
      </c>
      <c r="R598" s="5">
        <v>1.45361172207726E-3</v>
      </c>
      <c r="S598" s="6">
        <f ca="1">PopAgeSexCountry[[#This Row],[2010]]*PopAgeSexCountry[[#This Row],[MDER]]</f>
        <v>0.27180000000000004</v>
      </c>
      <c r="T598" s="6">
        <f ca="1">PopAgeSexCountry[[#This Row],[2015]]*PopAgeSexCountry[[#This Row],[MDER]]</f>
        <v>0.3702421175109552</v>
      </c>
      <c r="U598" s="6">
        <f ca="1">PopAgeSexCountry[[#This Row],[2020]]*PopAgeSexCountry[[#This Row],[MDER]]</f>
        <v>0.35752298324705456</v>
      </c>
      <c r="V598" s="6">
        <f ca="1">PopAgeSexCountry[[#This Row],[2025]]*PopAgeSexCountry[[#This Row],[MDER]]</f>
        <v>0.65423120855678818</v>
      </c>
      <c r="W598" s="6">
        <f ca="1">PopAgeSexCountry[[#This Row],[2030]]*PopAgeSexCountry[[#This Row],[MDER]]</f>
        <v>0.97496108443252971</v>
      </c>
      <c r="X598" s="6">
        <f ca="1">PopAgeSexCountry[[#This Row],[2035]]*PopAgeSexCountry[[#This Row],[MDER]]</f>
        <v>1.2213738873240749</v>
      </c>
      <c r="Y598" s="6">
        <f ca="1">PopAgeSexCountry[[#This Row],[2040]]*PopAgeSexCountry[[#This Row],[MDER]]</f>
        <v>1.6718454980065027</v>
      </c>
      <c r="Z598" s="6">
        <f ca="1">PopAgeSexCountry[[#This Row],[2045]]*PopAgeSexCountry[[#This Row],[MDER]]</f>
        <v>1.8837741567834718</v>
      </c>
      <c r="AA598" s="6">
        <f ca="1">PopAgeSexCountry[[#This Row],[2050]]*PopAgeSexCountry[[#This Row],[MDER]]</f>
        <v>2.6165010997390681</v>
      </c>
    </row>
    <row r="599" spans="1:27" x14ac:dyDescent="0.2">
      <c r="A599" s="6" t="s">
        <v>67</v>
      </c>
      <c r="B599" s="6" t="s">
        <v>68</v>
      </c>
      <c r="C599" s="6" t="s">
        <v>126</v>
      </c>
      <c r="D599" s="6" t="str">
        <f>VLOOKUP(PopAgeSexCountry[[#This Row],[REGION]],MapRegion[],2,FALSE)</f>
        <v>EST</v>
      </c>
      <c r="E599" s="6" t="s">
        <v>74</v>
      </c>
      <c r="F599" s="6" t="str">
        <f>VLOOKUP(PopAgeSexCountry[[#This Row],[VARIABLE]],MapSexAge[],2,FALSE)</f>
        <v>Female</v>
      </c>
      <c r="G599" s="6" t="str">
        <f>VLOOKUP(PopAgeSexCountry[[#This Row],[VARIABLE]],MapSexAge[],3,FALSE)</f>
        <v>15-19</v>
      </c>
      <c r="H599" s="6">
        <f ca="1">SUMIFS(INDIRECT(_xlfn.CONCAT("SSPMDER[",PopAgeSexCountry[[#This Row],[Sex]],"]")),SSPMDER[age],PopAgeSexCountry[[#This Row],[Age]])</f>
        <v>2040</v>
      </c>
      <c r="I599" s="6" t="s">
        <v>71</v>
      </c>
      <c r="J599" s="6">
        <v>3.7172999999999998E-2</v>
      </c>
      <c r="K599" s="6">
        <v>3.0132015361883101E-2</v>
      </c>
      <c r="L599" s="6">
        <v>3.1690813140166099E-2</v>
      </c>
      <c r="M599" s="6">
        <v>3.7625604258443399E-2</v>
      </c>
      <c r="N599" s="6">
        <v>3.7225516603276797E-2</v>
      </c>
      <c r="O599" s="6">
        <v>3.5768441060994999E-2</v>
      </c>
      <c r="P599" s="6">
        <v>3.2917959153977501E-2</v>
      </c>
      <c r="Q599" s="6">
        <v>2.9766222549539902E-2</v>
      </c>
      <c r="R599" s="6">
        <v>2.8850162705382199E-2</v>
      </c>
      <c r="S599" s="6">
        <f ca="1">PopAgeSexCountry[[#This Row],[2010]]*PopAgeSexCountry[[#This Row],[MDER]]</f>
        <v>75.832920000000001</v>
      </c>
      <c r="T599" s="6">
        <f ca="1">PopAgeSexCountry[[#This Row],[2015]]*PopAgeSexCountry[[#This Row],[MDER]]</f>
        <v>61.469311338241525</v>
      </c>
      <c r="U599" s="6">
        <f ca="1">PopAgeSexCountry[[#This Row],[2020]]*PopAgeSexCountry[[#This Row],[MDER]]</f>
        <v>64.649258805938842</v>
      </c>
      <c r="V599" s="6">
        <f ca="1">PopAgeSexCountry[[#This Row],[2025]]*PopAgeSexCountry[[#This Row],[MDER]]</f>
        <v>76.756232687224539</v>
      </c>
      <c r="W599" s="6">
        <f ca="1">PopAgeSexCountry[[#This Row],[2030]]*PopAgeSexCountry[[#This Row],[MDER]]</f>
        <v>75.940053870684665</v>
      </c>
      <c r="X599" s="6">
        <f ca="1">PopAgeSexCountry[[#This Row],[2035]]*PopAgeSexCountry[[#This Row],[MDER]]</f>
        <v>72.967619764429799</v>
      </c>
      <c r="Y599" s="6">
        <f ca="1">PopAgeSexCountry[[#This Row],[2040]]*PopAgeSexCountry[[#This Row],[MDER]]</f>
        <v>67.152636674114106</v>
      </c>
      <c r="Z599" s="6">
        <f ca="1">PopAgeSexCountry[[#This Row],[2045]]*PopAgeSexCountry[[#This Row],[MDER]]</f>
        <v>60.723094001061398</v>
      </c>
      <c r="AA599" s="6">
        <f ca="1">PopAgeSexCountry[[#This Row],[2050]]*PopAgeSexCountry[[#This Row],[MDER]]</f>
        <v>58.854331918979689</v>
      </c>
    </row>
    <row r="600" spans="1:27" x14ac:dyDescent="0.2">
      <c r="A600" s="5" t="s">
        <v>67</v>
      </c>
      <c r="B600" s="5" t="s">
        <v>68</v>
      </c>
      <c r="C600" s="5" t="s">
        <v>126</v>
      </c>
      <c r="D600" s="5" t="str">
        <f>VLOOKUP(PopAgeSexCountry[[#This Row],[REGION]],MapRegion[],2,FALSE)</f>
        <v>EST</v>
      </c>
      <c r="E600" s="5" t="s">
        <v>75</v>
      </c>
      <c r="F600" s="5" t="str">
        <f>VLOOKUP(PopAgeSexCountry[[#This Row],[VARIABLE]],MapSexAge[],2,FALSE)</f>
        <v>Female</v>
      </c>
      <c r="G600" s="5" t="str">
        <f>VLOOKUP(PopAgeSexCountry[[#This Row],[VARIABLE]],MapSexAge[],3,FALSE)</f>
        <v>20-24</v>
      </c>
      <c r="H600" s="5">
        <f ca="1">SUMIFS(INDIRECT(_xlfn.CONCAT("SSPMDER[",PopAgeSexCountry[[#This Row],[Sex]],"]")),SSPMDER[age],PopAgeSexCountry[[#This Row],[Age]])</f>
        <v>2200</v>
      </c>
      <c r="I600" s="5" t="s">
        <v>71</v>
      </c>
      <c r="J600" s="5">
        <v>5.2439999999999903E-2</v>
      </c>
      <c r="K600" s="5">
        <v>3.7369159237543102E-2</v>
      </c>
      <c r="L600" s="5">
        <v>3.0350061194829699E-2</v>
      </c>
      <c r="M600" s="5">
        <v>3.1907033884464399E-2</v>
      </c>
      <c r="N600" s="5">
        <v>3.7830146895733302E-2</v>
      </c>
      <c r="O600" s="5">
        <v>3.7439927926517499E-2</v>
      </c>
      <c r="P600" s="5">
        <v>3.59952359047735E-2</v>
      </c>
      <c r="Q600" s="5">
        <v>3.3157815056960797E-2</v>
      </c>
      <c r="R600" s="5">
        <v>3.0017417892652599E-2</v>
      </c>
      <c r="S600" s="6">
        <f ca="1">PopAgeSexCountry[[#This Row],[2010]]*PopAgeSexCountry[[#This Row],[MDER]]</f>
        <v>115.36799999999978</v>
      </c>
      <c r="T600" s="6">
        <f ca="1">PopAgeSexCountry[[#This Row],[2015]]*PopAgeSexCountry[[#This Row],[MDER]]</f>
        <v>82.212150322594823</v>
      </c>
      <c r="U600" s="6">
        <f ca="1">PopAgeSexCountry[[#This Row],[2020]]*PopAgeSexCountry[[#This Row],[MDER]]</f>
        <v>66.770134628625343</v>
      </c>
      <c r="V600" s="6">
        <f ca="1">PopAgeSexCountry[[#This Row],[2025]]*PopAgeSexCountry[[#This Row],[MDER]]</f>
        <v>70.195474545821682</v>
      </c>
      <c r="W600" s="6">
        <f ca="1">PopAgeSexCountry[[#This Row],[2030]]*PopAgeSexCountry[[#This Row],[MDER]]</f>
        <v>83.22632317061327</v>
      </c>
      <c r="X600" s="6">
        <f ca="1">PopAgeSexCountry[[#This Row],[2035]]*PopAgeSexCountry[[#This Row],[MDER]]</f>
        <v>82.367841438338502</v>
      </c>
      <c r="Y600" s="6">
        <f ca="1">PopAgeSexCountry[[#This Row],[2040]]*PopAgeSexCountry[[#This Row],[MDER]]</f>
        <v>79.189518990501696</v>
      </c>
      <c r="Z600" s="6">
        <f ca="1">PopAgeSexCountry[[#This Row],[2045]]*PopAgeSexCountry[[#This Row],[MDER]]</f>
        <v>72.94719312531376</v>
      </c>
      <c r="AA600" s="6">
        <f ca="1">PopAgeSexCountry[[#This Row],[2050]]*PopAgeSexCountry[[#This Row],[MDER]]</f>
        <v>66.038319363835711</v>
      </c>
    </row>
    <row r="601" spans="1:27" x14ac:dyDescent="0.2">
      <c r="A601" s="6" t="s">
        <v>67</v>
      </c>
      <c r="B601" s="6" t="s">
        <v>68</v>
      </c>
      <c r="C601" s="6" t="s">
        <v>126</v>
      </c>
      <c r="D601" s="6" t="str">
        <f>VLOOKUP(PopAgeSexCountry[[#This Row],[REGION]],MapRegion[],2,FALSE)</f>
        <v>EST</v>
      </c>
      <c r="E601" s="6" t="s">
        <v>76</v>
      </c>
      <c r="F601" s="6" t="str">
        <f>VLOOKUP(PopAgeSexCountry[[#This Row],[VARIABLE]],MapSexAge[],2,FALSE)</f>
        <v>Female</v>
      </c>
      <c r="G601" s="6" t="str">
        <f>VLOOKUP(PopAgeSexCountry[[#This Row],[VARIABLE]],MapSexAge[],3,FALSE)</f>
        <v>25-29</v>
      </c>
      <c r="H601" s="6">
        <f ca="1">SUMIFS(INDIRECT(_xlfn.CONCAT("SSPMDER[",PopAgeSexCountry[[#This Row],[Sex]],"]")),SSPMDER[age],PopAgeSexCountry[[#This Row],[Age]])</f>
        <v>2040</v>
      </c>
      <c r="I601" s="6" t="s">
        <v>71</v>
      </c>
      <c r="J601" s="6">
        <v>4.9716999999999997E-2</v>
      </c>
      <c r="K601" s="6">
        <v>5.4487509552034602E-2</v>
      </c>
      <c r="L601" s="6">
        <v>3.9426172098945202E-2</v>
      </c>
      <c r="M601" s="6">
        <v>3.2424541567450303E-2</v>
      </c>
      <c r="N601" s="6">
        <v>3.3990147102488197E-2</v>
      </c>
      <c r="O601" s="6">
        <v>3.9957471729183403E-2</v>
      </c>
      <c r="P601" s="6">
        <v>3.9590435515057802E-2</v>
      </c>
      <c r="Q601" s="6">
        <v>3.8162862038934202E-2</v>
      </c>
      <c r="R601" s="6">
        <v>3.5317648115526699E-2</v>
      </c>
      <c r="S601" s="6">
        <f ca="1">PopAgeSexCountry[[#This Row],[2010]]*PopAgeSexCountry[[#This Row],[MDER]]</f>
        <v>101.42268</v>
      </c>
      <c r="T601" s="6">
        <f ca="1">PopAgeSexCountry[[#This Row],[2015]]*PopAgeSexCountry[[#This Row],[MDER]]</f>
        <v>111.15451948615059</v>
      </c>
      <c r="U601" s="6">
        <f ca="1">PopAgeSexCountry[[#This Row],[2020]]*PopAgeSexCountry[[#This Row],[MDER]]</f>
        <v>80.429391081848209</v>
      </c>
      <c r="V601" s="6">
        <f ca="1">PopAgeSexCountry[[#This Row],[2025]]*PopAgeSexCountry[[#This Row],[MDER]]</f>
        <v>66.146064797598612</v>
      </c>
      <c r="W601" s="6">
        <f ca="1">PopAgeSexCountry[[#This Row],[2030]]*PopAgeSexCountry[[#This Row],[MDER]]</f>
        <v>69.339900089075925</v>
      </c>
      <c r="X601" s="6">
        <f ca="1">PopAgeSexCountry[[#This Row],[2035]]*PopAgeSexCountry[[#This Row],[MDER]]</f>
        <v>81.513242327534144</v>
      </c>
      <c r="Y601" s="6">
        <f ca="1">PopAgeSexCountry[[#This Row],[2040]]*PopAgeSexCountry[[#This Row],[MDER]]</f>
        <v>80.76448845071792</v>
      </c>
      <c r="Z601" s="6">
        <f ca="1">PopAgeSexCountry[[#This Row],[2045]]*PopAgeSexCountry[[#This Row],[MDER]]</f>
        <v>77.852238559425771</v>
      </c>
      <c r="AA601" s="6">
        <f ca="1">PopAgeSexCountry[[#This Row],[2050]]*PopAgeSexCountry[[#This Row],[MDER]]</f>
        <v>72.048002155674467</v>
      </c>
    </row>
    <row r="602" spans="1:27" x14ac:dyDescent="0.2">
      <c r="A602" s="5" t="s">
        <v>67</v>
      </c>
      <c r="B602" s="5" t="s">
        <v>68</v>
      </c>
      <c r="C602" s="5" t="s">
        <v>126</v>
      </c>
      <c r="D602" s="5" t="str">
        <f>VLOOKUP(PopAgeSexCountry[[#This Row],[REGION]],MapRegion[],2,FALSE)</f>
        <v>EST</v>
      </c>
      <c r="E602" s="5" t="s">
        <v>77</v>
      </c>
      <c r="F602" s="5" t="str">
        <f>VLOOKUP(PopAgeSexCountry[[#This Row],[VARIABLE]],MapSexAge[],2,FALSE)</f>
        <v>Female</v>
      </c>
      <c r="G602" s="5" t="str">
        <f>VLOOKUP(PopAgeSexCountry[[#This Row],[VARIABLE]],MapSexAge[],3,FALSE)</f>
        <v>30-34</v>
      </c>
      <c r="H602" s="5">
        <f ca="1">SUMIFS(INDIRECT(_xlfn.CONCAT("SSPMDER[",PopAgeSexCountry[[#This Row],[Sex]],"]")),SSPMDER[age],PopAgeSexCountry[[#This Row],[Age]])</f>
        <v>2000</v>
      </c>
      <c r="I602" s="5" t="s">
        <v>71</v>
      </c>
      <c r="J602" s="5">
        <v>4.6904000000000098E-2</v>
      </c>
      <c r="K602" s="5">
        <v>4.94159392932133E-2</v>
      </c>
      <c r="L602" s="5">
        <v>5.4033170046125401E-2</v>
      </c>
      <c r="M602" s="5">
        <v>3.9755159749810198E-2</v>
      </c>
      <c r="N602" s="5">
        <v>3.3072088355304598E-2</v>
      </c>
      <c r="O602" s="5">
        <v>3.4584924332909002E-2</v>
      </c>
      <c r="P602" s="5">
        <v>4.0336880062135601E-2</v>
      </c>
      <c r="Q602" s="5">
        <v>4.00097272155268E-2</v>
      </c>
      <c r="R602" s="5">
        <v>3.8669292654492697E-2</v>
      </c>
      <c r="S602" s="6">
        <f ca="1">PopAgeSexCountry[[#This Row],[2010]]*PopAgeSexCountry[[#This Row],[MDER]]</f>
        <v>93.808000000000192</v>
      </c>
      <c r="T602" s="6">
        <f ca="1">PopAgeSexCountry[[#This Row],[2015]]*PopAgeSexCountry[[#This Row],[MDER]]</f>
        <v>98.831878586426598</v>
      </c>
      <c r="U602" s="6">
        <f ca="1">PopAgeSexCountry[[#This Row],[2020]]*PopAgeSexCountry[[#This Row],[MDER]]</f>
        <v>108.0663400922508</v>
      </c>
      <c r="V602" s="6">
        <f ca="1">PopAgeSexCountry[[#This Row],[2025]]*PopAgeSexCountry[[#This Row],[MDER]]</f>
        <v>79.510319499620394</v>
      </c>
      <c r="W602" s="6">
        <f ca="1">PopAgeSexCountry[[#This Row],[2030]]*PopAgeSexCountry[[#This Row],[MDER]]</f>
        <v>66.144176710609202</v>
      </c>
      <c r="X602" s="6">
        <f ca="1">PopAgeSexCountry[[#This Row],[2035]]*PopAgeSexCountry[[#This Row],[MDER]]</f>
        <v>69.169848665818009</v>
      </c>
      <c r="Y602" s="6">
        <f ca="1">PopAgeSexCountry[[#This Row],[2040]]*PopAgeSexCountry[[#This Row],[MDER]]</f>
        <v>80.673760124271197</v>
      </c>
      <c r="Z602" s="6">
        <f ca="1">PopAgeSexCountry[[#This Row],[2045]]*PopAgeSexCountry[[#This Row],[MDER]]</f>
        <v>80.019454431053603</v>
      </c>
      <c r="AA602" s="6">
        <f ca="1">PopAgeSexCountry[[#This Row],[2050]]*PopAgeSexCountry[[#This Row],[MDER]]</f>
        <v>77.338585308985401</v>
      </c>
    </row>
    <row r="603" spans="1:27" x14ac:dyDescent="0.2">
      <c r="A603" s="6" t="s">
        <v>67</v>
      </c>
      <c r="B603" s="6" t="s">
        <v>68</v>
      </c>
      <c r="C603" s="6" t="s">
        <v>126</v>
      </c>
      <c r="D603" s="6" t="str">
        <f>VLOOKUP(PopAgeSexCountry[[#This Row],[REGION]],MapRegion[],2,FALSE)</f>
        <v>EST</v>
      </c>
      <c r="E603" s="6" t="s">
        <v>78</v>
      </c>
      <c r="F603" s="6" t="str">
        <f>VLOOKUP(PopAgeSexCountry[[#This Row],[VARIABLE]],MapSexAge[],2,FALSE)</f>
        <v>Female</v>
      </c>
      <c r="G603" s="6" t="str">
        <f>VLOOKUP(PopAgeSexCountry[[#This Row],[VARIABLE]],MapSexAge[],3,FALSE)</f>
        <v>35-39</v>
      </c>
      <c r="H603" s="6">
        <f ca="1">SUMIFS(INDIRECT(_xlfn.CONCAT("SSPMDER[",PopAgeSexCountry[[#This Row],[Sex]],"]")),SSPMDER[age],PopAgeSexCountry[[#This Row],[Age]])</f>
        <v>2000</v>
      </c>
      <c r="I603" s="6" t="s">
        <v>71</v>
      </c>
      <c r="J603" s="6">
        <v>4.6571000000000001E-2</v>
      </c>
      <c r="K603" s="6">
        <v>4.6068466514736298E-2</v>
      </c>
      <c r="L603" s="6">
        <v>4.8616870799238703E-2</v>
      </c>
      <c r="M603" s="6">
        <v>5.3080142775755602E-2</v>
      </c>
      <c r="N603" s="6">
        <v>3.9501245269806098E-2</v>
      </c>
      <c r="O603" s="6">
        <v>3.3113424846364897E-2</v>
      </c>
      <c r="P603" s="6">
        <v>3.4585867303102397E-2</v>
      </c>
      <c r="Q603" s="6">
        <v>4.01372162592816E-2</v>
      </c>
      <c r="R603" s="6">
        <v>3.9846007348218401E-2</v>
      </c>
      <c r="S603" s="6">
        <f ca="1">PopAgeSexCountry[[#This Row],[2010]]*PopAgeSexCountry[[#This Row],[MDER]]</f>
        <v>93.141999999999996</v>
      </c>
      <c r="T603" s="6">
        <f ca="1">PopAgeSexCountry[[#This Row],[2015]]*PopAgeSexCountry[[#This Row],[MDER]]</f>
        <v>92.136933029472601</v>
      </c>
      <c r="U603" s="6">
        <f ca="1">PopAgeSexCountry[[#This Row],[2020]]*PopAgeSexCountry[[#This Row],[MDER]]</f>
        <v>97.233741598477408</v>
      </c>
      <c r="V603" s="6">
        <f ca="1">PopAgeSexCountry[[#This Row],[2025]]*PopAgeSexCountry[[#This Row],[MDER]]</f>
        <v>106.16028555151121</v>
      </c>
      <c r="W603" s="6">
        <f ca="1">PopAgeSexCountry[[#This Row],[2030]]*PopAgeSexCountry[[#This Row],[MDER]]</f>
        <v>79.002490539612197</v>
      </c>
      <c r="X603" s="6">
        <f ca="1">PopAgeSexCountry[[#This Row],[2035]]*PopAgeSexCountry[[#This Row],[MDER]]</f>
        <v>66.2268496927298</v>
      </c>
      <c r="Y603" s="6">
        <f ca="1">PopAgeSexCountry[[#This Row],[2040]]*PopAgeSexCountry[[#This Row],[MDER]]</f>
        <v>69.171734606204794</v>
      </c>
      <c r="Z603" s="6">
        <f ca="1">PopAgeSexCountry[[#This Row],[2045]]*PopAgeSexCountry[[#This Row],[MDER]]</f>
        <v>80.274432518563202</v>
      </c>
      <c r="AA603" s="6">
        <f ca="1">PopAgeSexCountry[[#This Row],[2050]]*PopAgeSexCountry[[#This Row],[MDER]]</f>
        <v>79.6920146964368</v>
      </c>
    </row>
    <row r="604" spans="1:27" x14ac:dyDescent="0.2">
      <c r="A604" s="5" t="s">
        <v>67</v>
      </c>
      <c r="B604" s="5" t="s">
        <v>68</v>
      </c>
      <c r="C604" s="5" t="s">
        <v>126</v>
      </c>
      <c r="D604" s="5" t="str">
        <f>VLOOKUP(PopAgeSexCountry[[#This Row],[REGION]],MapRegion[],2,FALSE)</f>
        <v>EST</v>
      </c>
      <c r="E604" s="5" t="s">
        <v>79</v>
      </c>
      <c r="F604" s="5" t="str">
        <f>VLOOKUP(PopAgeSexCountry[[#This Row],[VARIABLE]],MapSexAge[],2,FALSE)</f>
        <v>Female</v>
      </c>
      <c r="G604" s="5" t="str">
        <f>VLOOKUP(PopAgeSexCountry[[#This Row],[VARIABLE]],MapSexAge[],3,FALSE)</f>
        <v>40-44</v>
      </c>
      <c r="H604" s="5">
        <f ca="1">SUMIFS(INDIRECT(_xlfn.CONCAT("SSPMDER[",PopAgeSexCountry[[#This Row],[Sex]],"]")),SSPMDER[age],PopAgeSexCountry[[#This Row],[Age]])</f>
        <v>2000</v>
      </c>
      <c r="I604" s="5" t="s">
        <v>71</v>
      </c>
      <c r="J604" s="5">
        <v>4.5134999999999897E-2</v>
      </c>
      <c r="K604" s="5">
        <v>4.58193683969692E-2</v>
      </c>
      <c r="L604" s="5">
        <v>4.5411844782326398E-2</v>
      </c>
      <c r="M604" s="5">
        <v>4.7983254549774597E-2</v>
      </c>
      <c r="N604" s="5">
        <v>5.2359066180558501E-2</v>
      </c>
      <c r="O604" s="5">
        <v>3.9259068434503497E-2</v>
      </c>
      <c r="P604" s="5">
        <v>3.3079165178154901E-2</v>
      </c>
      <c r="Q604" s="5">
        <v>3.4534565406585699E-2</v>
      </c>
      <c r="R604" s="5">
        <v>3.9963323474039698E-2</v>
      </c>
      <c r="S604" s="6">
        <f ca="1">PopAgeSexCountry[[#This Row],[2010]]*PopAgeSexCountry[[#This Row],[MDER]]</f>
        <v>90.269999999999797</v>
      </c>
      <c r="T604" s="6">
        <f ca="1">PopAgeSexCountry[[#This Row],[2015]]*PopAgeSexCountry[[#This Row],[MDER]]</f>
        <v>91.638736793938406</v>
      </c>
      <c r="U604" s="6">
        <f ca="1">PopAgeSexCountry[[#This Row],[2020]]*PopAgeSexCountry[[#This Row],[MDER]]</f>
        <v>90.823689564652796</v>
      </c>
      <c r="V604" s="6">
        <f ca="1">PopAgeSexCountry[[#This Row],[2025]]*PopAgeSexCountry[[#This Row],[MDER]]</f>
        <v>95.966509099549199</v>
      </c>
      <c r="W604" s="6">
        <f ca="1">PopAgeSexCountry[[#This Row],[2030]]*PopAgeSexCountry[[#This Row],[MDER]]</f>
        <v>104.718132361117</v>
      </c>
      <c r="X604" s="6">
        <f ca="1">PopAgeSexCountry[[#This Row],[2035]]*PopAgeSexCountry[[#This Row],[MDER]]</f>
        <v>78.518136869006995</v>
      </c>
      <c r="Y604" s="6">
        <f ca="1">PopAgeSexCountry[[#This Row],[2040]]*PopAgeSexCountry[[#This Row],[MDER]]</f>
        <v>66.158330356309804</v>
      </c>
      <c r="Z604" s="6">
        <f ca="1">PopAgeSexCountry[[#This Row],[2045]]*PopAgeSexCountry[[#This Row],[MDER]]</f>
        <v>69.069130813171398</v>
      </c>
      <c r="AA604" s="6">
        <f ca="1">PopAgeSexCountry[[#This Row],[2050]]*PopAgeSexCountry[[#This Row],[MDER]]</f>
        <v>79.926646948079394</v>
      </c>
    </row>
    <row r="605" spans="1:27" x14ac:dyDescent="0.2">
      <c r="A605" s="6" t="s">
        <v>67</v>
      </c>
      <c r="B605" s="6" t="s">
        <v>68</v>
      </c>
      <c r="C605" s="6" t="s">
        <v>126</v>
      </c>
      <c r="D605" s="6" t="str">
        <f>VLOOKUP(PopAgeSexCountry[[#This Row],[REGION]],MapRegion[],2,FALSE)</f>
        <v>EST</v>
      </c>
      <c r="E605" s="6" t="s">
        <v>80</v>
      </c>
      <c r="F605" s="6" t="str">
        <f>VLOOKUP(PopAgeSexCountry[[#This Row],[VARIABLE]],MapSexAge[],2,FALSE)</f>
        <v>Female</v>
      </c>
      <c r="G605" s="6" t="str">
        <f>VLOOKUP(PopAgeSexCountry[[#This Row],[VARIABLE]],MapSexAge[],3,FALSE)</f>
        <v>45-49</v>
      </c>
      <c r="H605" s="6">
        <f ca="1">SUMIFS(INDIRECT(_xlfn.CONCAT("SSPMDER[",PopAgeSexCountry[[#This Row],[Sex]],"]")),SSPMDER[age],PopAgeSexCountry[[#This Row],[Age]])</f>
        <v>2000</v>
      </c>
      <c r="I605" s="6" t="s">
        <v>71</v>
      </c>
      <c r="J605" s="6">
        <v>4.8434999999999999E-2</v>
      </c>
      <c r="K605" s="6">
        <v>4.44931061403845E-2</v>
      </c>
      <c r="L605" s="6">
        <v>4.5232630502529202E-2</v>
      </c>
      <c r="M605" s="6">
        <v>4.4907504784772602E-2</v>
      </c>
      <c r="N605" s="6">
        <v>4.7514555199949501E-2</v>
      </c>
      <c r="O605" s="6">
        <v>5.1861057275252802E-2</v>
      </c>
      <c r="P605" s="6">
        <v>3.9086001094978097E-2</v>
      </c>
      <c r="Q605" s="6">
        <v>3.3051512955359602E-2</v>
      </c>
      <c r="R605" s="6">
        <v>3.4509874831292101E-2</v>
      </c>
      <c r="S605" s="6">
        <f ca="1">PopAgeSexCountry[[#This Row],[2010]]*PopAgeSexCountry[[#This Row],[MDER]]</f>
        <v>96.87</v>
      </c>
      <c r="T605" s="6">
        <f ca="1">PopAgeSexCountry[[#This Row],[2015]]*PopAgeSexCountry[[#This Row],[MDER]]</f>
        <v>88.986212280768996</v>
      </c>
      <c r="U605" s="6">
        <f ca="1">PopAgeSexCountry[[#This Row],[2020]]*PopAgeSexCountry[[#This Row],[MDER]]</f>
        <v>90.465261005058409</v>
      </c>
      <c r="V605" s="6">
        <f ca="1">PopAgeSexCountry[[#This Row],[2025]]*PopAgeSexCountry[[#This Row],[MDER]]</f>
        <v>89.815009569545211</v>
      </c>
      <c r="W605" s="6">
        <f ca="1">PopAgeSexCountry[[#This Row],[2030]]*PopAgeSexCountry[[#This Row],[MDER]]</f>
        <v>95.029110399898997</v>
      </c>
      <c r="X605" s="6">
        <f ca="1">PopAgeSexCountry[[#This Row],[2035]]*PopAgeSexCountry[[#This Row],[MDER]]</f>
        <v>103.72211455050561</v>
      </c>
      <c r="Y605" s="6">
        <f ca="1">PopAgeSexCountry[[#This Row],[2040]]*PopAgeSexCountry[[#This Row],[MDER]]</f>
        <v>78.172002189956189</v>
      </c>
      <c r="Z605" s="6">
        <f ca="1">PopAgeSexCountry[[#This Row],[2045]]*PopAgeSexCountry[[#This Row],[MDER]]</f>
        <v>66.103025910719211</v>
      </c>
      <c r="AA605" s="6">
        <f ca="1">PopAgeSexCountry[[#This Row],[2050]]*PopAgeSexCountry[[#This Row],[MDER]]</f>
        <v>69.019749662584204</v>
      </c>
    </row>
    <row r="606" spans="1:27" x14ac:dyDescent="0.2">
      <c r="A606" s="5" t="s">
        <v>67</v>
      </c>
      <c r="B606" s="5" t="s">
        <v>68</v>
      </c>
      <c r="C606" s="5" t="s">
        <v>126</v>
      </c>
      <c r="D606" s="5" t="str">
        <f>VLOOKUP(PopAgeSexCountry[[#This Row],[REGION]],MapRegion[],2,FALSE)</f>
        <v>EST</v>
      </c>
      <c r="E606" s="5" t="s">
        <v>81</v>
      </c>
      <c r="F606" s="5" t="str">
        <f>VLOOKUP(PopAgeSexCountry[[#This Row],[VARIABLE]],MapSexAge[],2,FALSE)</f>
        <v>Female</v>
      </c>
      <c r="G606" s="5" t="str">
        <f>VLOOKUP(PopAgeSexCountry[[#This Row],[VARIABLE]],MapSexAge[],3,FALSE)</f>
        <v>5-9</v>
      </c>
      <c r="H606" s="5">
        <f ca="1">SUMIFS(INDIRECT(_xlfn.CONCAT("SSPMDER[",PopAgeSexCountry[[#This Row],[Sex]],"]")),SSPMDER[age],PopAgeSexCountry[[#This Row],[Age]])</f>
        <v>1520</v>
      </c>
      <c r="I606" s="5" t="s">
        <v>71</v>
      </c>
      <c r="J606" s="5">
        <v>3.1733999999999998E-2</v>
      </c>
      <c r="K606" s="5">
        <v>3.78022304581314E-2</v>
      </c>
      <c r="L606" s="5">
        <v>3.73814303766744E-2</v>
      </c>
      <c r="M606" s="5">
        <v>3.5883009354251698E-2</v>
      </c>
      <c r="N606" s="5">
        <v>3.2963421080366401E-2</v>
      </c>
      <c r="O606" s="5">
        <v>2.9736614657909301E-2</v>
      </c>
      <c r="P606" s="5">
        <v>2.8801482531527901E-2</v>
      </c>
      <c r="Q606" s="5">
        <v>3.0158795613473999E-2</v>
      </c>
      <c r="R606" s="5">
        <v>3.1226166645496701E-2</v>
      </c>
      <c r="S606" s="6">
        <f ca="1">PopAgeSexCountry[[#This Row],[2010]]*PopAgeSexCountry[[#This Row],[MDER]]</f>
        <v>48.235679999999995</v>
      </c>
      <c r="T606" s="6">
        <f ca="1">PopAgeSexCountry[[#This Row],[2015]]*PopAgeSexCountry[[#This Row],[MDER]]</f>
        <v>57.459390296359729</v>
      </c>
      <c r="U606" s="6">
        <f ca="1">PopAgeSexCountry[[#This Row],[2020]]*PopAgeSexCountry[[#This Row],[MDER]]</f>
        <v>56.819774172545088</v>
      </c>
      <c r="V606" s="6">
        <f ca="1">PopAgeSexCountry[[#This Row],[2025]]*PopAgeSexCountry[[#This Row],[MDER]]</f>
        <v>54.542174218462584</v>
      </c>
      <c r="W606" s="6">
        <f ca="1">PopAgeSexCountry[[#This Row],[2030]]*PopAgeSexCountry[[#This Row],[MDER]]</f>
        <v>50.104400042156932</v>
      </c>
      <c r="X606" s="6">
        <f ca="1">PopAgeSexCountry[[#This Row],[2035]]*PopAgeSexCountry[[#This Row],[MDER]]</f>
        <v>45.199654280022138</v>
      </c>
      <c r="Y606" s="6">
        <f ca="1">PopAgeSexCountry[[#This Row],[2040]]*PopAgeSexCountry[[#This Row],[MDER]]</f>
        <v>43.77825344792241</v>
      </c>
      <c r="Z606" s="6">
        <f ca="1">PopAgeSexCountry[[#This Row],[2045]]*PopAgeSexCountry[[#This Row],[MDER]]</f>
        <v>45.841369332480483</v>
      </c>
      <c r="AA606" s="6">
        <f ca="1">PopAgeSexCountry[[#This Row],[2050]]*PopAgeSexCountry[[#This Row],[MDER]]</f>
        <v>47.463773301154987</v>
      </c>
    </row>
    <row r="607" spans="1:27" x14ac:dyDescent="0.2">
      <c r="A607" s="6" t="s">
        <v>67</v>
      </c>
      <c r="B607" s="6" t="s">
        <v>68</v>
      </c>
      <c r="C607" s="6" t="s">
        <v>126</v>
      </c>
      <c r="D607" s="6" t="str">
        <f>VLOOKUP(PopAgeSexCountry[[#This Row],[REGION]],MapRegion[],2,FALSE)</f>
        <v>EST</v>
      </c>
      <c r="E607" s="6" t="s">
        <v>82</v>
      </c>
      <c r="F607" s="6" t="str">
        <f>VLOOKUP(PopAgeSexCountry[[#This Row],[VARIABLE]],MapSexAge[],2,FALSE)</f>
        <v>Female</v>
      </c>
      <c r="G607" s="6" t="str">
        <f>VLOOKUP(PopAgeSexCountry[[#This Row],[VARIABLE]],MapSexAge[],3,FALSE)</f>
        <v>50-54</v>
      </c>
      <c r="H607" s="6">
        <f ca="1">SUMIFS(INDIRECT(_xlfn.CONCAT("SSPMDER[",PopAgeSexCountry[[#This Row],[Sex]],"]")),SSPMDER[age],PopAgeSexCountry[[#This Row],[Age]])</f>
        <v>1840</v>
      </c>
      <c r="I607" s="6" t="s">
        <v>71</v>
      </c>
      <c r="J607" s="6">
        <v>5.0387000000000001E-2</v>
      </c>
      <c r="K607" s="6">
        <v>4.7574819156190301E-2</v>
      </c>
      <c r="L607" s="6">
        <v>4.38053679211741E-2</v>
      </c>
      <c r="M607" s="6">
        <v>4.4611628627380599E-2</v>
      </c>
      <c r="N607" s="6">
        <v>4.43837832802189E-2</v>
      </c>
      <c r="O607" s="6">
        <v>4.70415788916538E-2</v>
      </c>
      <c r="P607" s="6">
        <v>5.1394789757881601E-2</v>
      </c>
      <c r="Q607" s="6">
        <v>3.8890651977932802E-2</v>
      </c>
      <c r="R607" s="6">
        <v>3.2983841024212902E-2</v>
      </c>
      <c r="S607" s="6">
        <f ca="1">PopAgeSexCountry[[#This Row],[2010]]*PopAgeSexCountry[[#This Row],[MDER]]</f>
        <v>92.71208</v>
      </c>
      <c r="T607" s="6">
        <f ca="1">PopAgeSexCountry[[#This Row],[2015]]*PopAgeSexCountry[[#This Row],[MDER]]</f>
        <v>87.537667247390161</v>
      </c>
      <c r="U607" s="6">
        <f ca="1">PopAgeSexCountry[[#This Row],[2020]]*PopAgeSexCountry[[#This Row],[MDER]]</f>
        <v>80.601876974960348</v>
      </c>
      <c r="V607" s="6">
        <f ca="1">PopAgeSexCountry[[#This Row],[2025]]*PopAgeSexCountry[[#This Row],[MDER]]</f>
        <v>82.085396674380306</v>
      </c>
      <c r="W607" s="6">
        <f ca="1">PopAgeSexCountry[[#This Row],[2030]]*PopAgeSexCountry[[#This Row],[MDER]]</f>
        <v>81.666161235602772</v>
      </c>
      <c r="X607" s="6">
        <f ca="1">PopAgeSexCountry[[#This Row],[2035]]*PopAgeSexCountry[[#This Row],[MDER]]</f>
        <v>86.556505160642999</v>
      </c>
      <c r="Y607" s="6">
        <f ca="1">PopAgeSexCountry[[#This Row],[2040]]*PopAgeSexCountry[[#This Row],[MDER]]</f>
        <v>94.566413154502143</v>
      </c>
      <c r="Z607" s="6">
        <f ca="1">PopAgeSexCountry[[#This Row],[2045]]*PopAgeSexCountry[[#This Row],[MDER]]</f>
        <v>71.558799639396355</v>
      </c>
      <c r="AA607" s="6">
        <f ca="1">PopAgeSexCountry[[#This Row],[2050]]*PopAgeSexCountry[[#This Row],[MDER]]</f>
        <v>60.69026748455174</v>
      </c>
    </row>
    <row r="608" spans="1:27" x14ac:dyDescent="0.2">
      <c r="A608" s="5" t="s">
        <v>67</v>
      </c>
      <c r="B608" s="5" t="s">
        <v>68</v>
      </c>
      <c r="C608" s="5" t="s">
        <v>126</v>
      </c>
      <c r="D608" s="5" t="str">
        <f>VLOOKUP(PopAgeSexCountry[[#This Row],[REGION]],MapRegion[],2,FALSE)</f>
        <v>EST</v>
      </c>
      <c r="E608" s="5" t="s">
        <v>83</v>
      </c>
      <c r="F608" s="5" t="str">
        <f>VLOOKUP(PopAgeSexCountry[[#This Row],[VARIABLE]],MapSexAge[],2,FALSE)</f>
        <v>Female</v>
      </c>
      <c r="G608" s="5" t="str">
        <f>VLOOKUP(PopAgeSexCountry[[#This Row],[VARIABLE]],MapSexAge[],3,FALSE)</f>
        <v>55-59</v>
      </c>
      <c r="H608" s="5">
        <f ca="1">SUMIFS(INDIRECT(_xlfn.CONCAT("SSPMDER[",PopAgeSexCountry[[#This Row],[Sex]],"]")),SSPMDER[age],PopAgeSexCountry[[#This Row],[Age]])</f>
        <v>1800</v>
      </c>
      <c r="I608" s="5" t="s">
        <v>71</v>
      </c>
      <c r="J608" s="5">
        <v>4.8670999999999902E-2</v>
      </c>
      <c r="K608" s="5">
        <v>4.9137920428600101E-2</v>
      </c>
      <c r="L608" s="5">
        <v>4.65357249186623E-2</v>
      </c>
      <c r="M608" s="5">
        <v>4.2958201311155297E-2</v>
      </c>
      <c r="N608" s="5">
        <v>4.3862353144809199E-2</v>
      </c>
      <c r="O608" s="5">
        <v>4.3749737560758499E-2</v>
      </c>
      <c r="P608" s="5">
        <v>4.6473722211327499E-2</v>
      </c>
      <c r="Q608" s="5">
        <v>5.0851797093437803E-2</v>
      </c>
      <c r="R608" s="5">
        <v>3.8617995140908197E-2</v>
      </c>
      <c r="S608" s="6">
        <f ca="1">PopAgeSexCountry[[#This Row],[2010]]*PopAgeSexCountry[[#This Row],[MDER]]</f>
        <v>87.607799999999827</v>
      </c>
      <c r="T608" s="6">
        <f ca="1">PopAgeSexCountry[[#This Row],[2015]]*PopAgeSexCountry[[#This Row],[MDER]]</f>
        <v>88.448256771480189</v>
      </c>
      <c r="U608" s="6">
        <f ca="1">PopAgeSexCountry[[#This Row],[2020]]*PopAgeSexCountry[[#This Row],[MDER]]</f>
        <v>83.764304853592137</v>
      </c>
      <c r="V608" s="6">
        <f ca="1">PopAgeSexCountry[[#This Row],[2025]]*PopAgeSexCountry[[#This Row],[MDER]]</f>
        <v>77.324762360079532</v>
      </c>
      <c r="W608" s="6">
        <f ca="1">PopAgeSexCountry[[#This Row],[2030]]*PopAgeSexCountry[[#This Row],[MDER]]</f>
        <v>78.952235660656555</v>
      </c>
      <c r="X608" s="6">
        <f ca="1">PopAgeSexCountry[[#This Row],[2035]]*PopAgeSexCountry[[#This Row],[MDER]]</f>
        <v>78.749527609365302</v>
      </c>
      <c r="Y608" s="6">
        <f ca="1">PopAgeSexCountry[[#This Row],[2040]]*PopAgeSexCountry[[#This Row],[MDER]]</f>
        <v>83.6526999803895</v>
      </c>
      <c r="Z608" s="6">
        <f ca="1">PopAgeSexCountry[[#This Row],[2045]]*PopAgeSexCountry[[#This Row],[MDER]]</f>
        <v>91.533234768188052</v>
      </c>
      <c r="AA608" s="6">
        <f ca="1">PopAgeSexCountry[[#This Row],[2050]]*PopAgeSexCountry[[#This Row],[MDER]]</f>
        <v>69.51239125363476</v>
      </c>
    </row>
    <row r="609" spans="1:27" x14ac:dyDescent="0.2">
      <c r="A609" s="6" t="s">
        <v>67</v>
      </c>
      <c r="B609" s="6" t="s">
        <v>68</v>
      </c>
      <c r="C609" s="6" t="s">
        <v>126</v>
      </c>
      <c r="D609" s="6" t="str">
        <f>VLOOKUP(PopAgeSexCountry[[#This Row],[REGION]],MapRegion[],2,FALSE)</f>
        <v>EST</v>
      </c>
      <c r="E609" s="6" t="s">
        <v>84</v>
      </c>
      <c r="F609" s="6" t="str">
        <f>VLOOKUP(PopAgeSexCountry[[#This Row],[VARIABLE]],MapSexAge[],2,FALSE)</f>
        <v>Female</v>
      </c>
      <c r="G609" s="6" t="str">
        <f>VLOOKUP(PopAgeSexCountry[[#This Row],[VARIABLE]],MapSexAge[],3,FALSE)</f>
        <v>60-64</v>
      </c>
      <c r="H609" s="6">
        <f ca="1">SUMIFS(INDIRECT(_xlfn.CONCAT("SSPMDER[",PopAgeSexCountry[[#This Row],[Sex]],"]")),SSPMDER[age],PopAgeSexCountry[[#This Row],[Age]])</f>
        <v>1800</v>
      </c>
      <c r="I609" s="6" t="s">
        <v>71</v>
      </c>
      <c r="J609" s="6">
        <v>4.3299999999999998E-2</v>
      </c>
      <c r="K609" s="6">
        <v>4.7018081846005901E-2</v>
      </c>
      <c r="L609" s="6">
        <v>4.76413013069832E-2</v>
      </c>
      <c r="M609" s="6">
        <v>4.5270484340327301E-2</v>
      </c>
      <c r="N609" s="6">
        <v>4.1932723085304699E-2</v>
      </c>
      <c r="O609" s="6">
        <v>4.2951603019758103E-2</v>
      </c>
      <c r="P609" s="6">
        <v>4.2974141308638497E-2</v>
      </c>
      <c r="Q609" s="6">
        <v>4.5770441375405903E-2</v>
      </c>
      <c r="R609" s="6">
        <v>5.0186594114900597E-2</v>
      </c>
      <c r="S609" s="6">
        <f ca="1">PopAgeSexCountry[[#This Row],[2010]]*PopAgeSexCountry[[#This Row],[MDER]]</f>
        <v>77.94</v>
      </c>
      <c r="T609" s="6">
        <f ca="1">PopAgeSexCountry[[#This Row],[2015]]*PopAgeSexCountry[[#This Row],[MDER]]</f>
        <v>84.632547322810623</v>
      </c>
      <c r="U609" s="6">
        <f ca="1">PopAgeSexCountry[[#This Row],[2020]]*PopAgeSexCountry[[#This Row],[MDER]]</f>
        <v>85.754342352569765</v>
      </c>
      <c r="V609" s="6">
        <f ca="1">PopAgeSexCountry[[#This Row],[2025]]*PopAgeSexCountry[[#This Row],[MDER]]</f>
        <v>81.486871812589143</v>
      </c>
      <c r="W609" s="6">
        <f ca="1">PopAgeSexCountry[[#This Row],[2030]]*PopAgeSexCountry[[#This Row],[MDER]]</f>
        <v>75.478901553548454</v>
      </c>
      <c r="X609" s="6">
        <f ca="1">PopAgeSexCountry[[#This Row],[2035]]*PopAgeSexCountry[[#This Row],[MDER]]</f>
        <v>77.312885435564581</v>
      </c>
      <c r="Y609" s="6">
        <f ca="1">PopAgeSexCountry[[#This Row],[2040]]*PopAgeSexCountry[[#This Row],[MDER]]</f>
        <v>77.353454355549289</v>
      </c>
      <c r="Z609" s="6">
        <f ca="1">PopAgeSexCountry[[#This Row],[2045]]*PopAgeSexCountry[[#This Row],[MDER]]</f>
        <v>82.386794475730625</v>
      </c>
      <c r="AA609" s="6">
        <f ca="1">PopAgeSexCountry[[#This Row],[2050]]*PopAgeSexCountry[[#This Row],[MDER]]</f>
        <v>90.335869406821075</v>
      </c>
    </row>
    <row r="610" spans="1:27" x14ac:dyDescent="0.2">
      <c r="A610" s="5" t="s">
        <v>67</v>
      </c>
      <c r="B610" s="5" t="s">
        <v>68</v>
      </c>
      <c r="C610" s="5" t="s">
        <v>126</v>
      </c>
      <c r="D610" s="5" t="str">
        <f>VLOOKUP(PopAgeSexCountry[[#This Row],[REGION]],MapRegion[],2,FALSE)</f>
        <v>EST</v>
      </c>
      <c r="E610" s="5" t="s">
        <v>85</v>
      </c>
      <c r="F610" s="5" t="str">
        <f>VLOOKUP(PopAgeSexCountry[[#This Row],[VARIABLE]],MapSexAge[],2,FALSE)</f>
        <v>Female</v>
      </c>
      <c r="G610" s="5" t="str">
        <f>VLOOKUP(PopAgeSexCountry[[#This Row],[VARIABLE]],MapSexAge[],3,FALSE)</f>
        <v>65-69</v>
      </c>
      <c r="H610" s="5">
        <f ca="1">SUMIFS(INDIRECT(_xlfn.CONCAT("SSPMDER[",PopAgeSexCountry[[#This Row],[Sex]],"]")),SSPMDER[age],PopAgeSexCountry[[#This Row],[Age]])</f>
        <v>1800</v>
      </c>
      <c r="I610" s="5" t="s">
        <v>71</v>
      </c>
      <c r="J610" s="5">
        <v>3.7560999999999997E-2</v>
      </c>
      <c r="K610" s="5">
        <v>4.1219994639081499E-2</v>
      </c>
      <c r="L610" s="5">
        <v>4.4951252041038503E-2</v>
      </c>
      <c r="M610" s="5">
        <v>4.5744266268717498E-2</v>
      </c>
      <c r="N610" s="5">
        <v>4.3658512582306297E-2</v>
      </c>
      <c r="O610" s="5">
        <v>4.0600501138620702E-2</v>
      </c>
      <c r="P610" s="5">
        <v>4.1753761883135003E-2</v>
      </c>
      <c r="Q610" s="5">
        <v>4.19285911802166E-2</v>
      </c>
      <c r="R610" s="5">
        <v>4.4805613332528103E-2</v>
      </c>
      <c r="S610" s="6">
        <f ca="1">PopAgeSexCountry[[#This Row],[2010]]*PopAgeSexCountry[[#This Row],[MDER]]</f>
        <v>67.609799999999993</v>
      </c>
      <c r="T610" s="6">
        <f ca="1">PopAgeSexCountry[[#This Row],[2015]]*PopAgeSexCountry[[#This Row],[MDER]]</f>
        <v>74.195990350346705</v>
      </c>
      <c r="U610" s="6">
        <f ca="1">PopAgeSexCountry[[#This Row],[2020]]*PopAgeSexCountry[[#This Row],[MDER]]</f>
        <v>80.912253673869301</v>
      </c>
      <c r="V610" s="6">
        <f ca="1">PopAgeSexCountry[[#This Row],[2025]]*PopAgeSexCountry[[#This Row],[MDER]]</f>
        <v>82.339679283691495</v>
      </c>
      <c r="W610" s="6">
        <f ca="1">PopAgeSexCountry[[#This Row],[2030]]*PopAgeSexCountry[[#This Row],[MDER]]</f>
        <v>78.585322648151333</v>
      </c>
      <c r="X610" s="6">
        <f ca="1">PopAgeSexCountry[[#This Row],[2035]]*PopAgeSexCountry[[#This Row],[MDER]]</f>
        <v>73.080902049517263</v>
      </c>
      <c r="Y610" s="6">
        <f ca="1">PopAgeSexCountry[[#This Row],[2040]]*PopAgeSexCountry[[#This Row],[MDER]]</f>
        <v>75.156771389643012</v>
      </c>
      <c r="Z610" s="6">
        <f ca="1">PopAgeSexCountry[[#This Row],[2045]]*PopAgeSexCountry[[#This Row],[MDER]]</f>
        <v>75.471464124389882</v>
      </c>
      <c r="AA610" s="6">
        <f ca="1">PopAgeSexCountry[[#This Row],[2050]]*PopAgeSexCountry[[#This Row],[MDER]]</f>
        <v>80.650103998550591</v>
      </c>
    </row>
    <row r="611" spans="1:27" x14ac:dyDescent="0.2">
      <c r="A611" s="6" t="s">
        <v>67</v>
      </c>
      <c r="B611" s="6" t="s">
        <v>68</v>
      </c>
      <c r="C611" s="6" t="s">
        <v>126</v>
      </c>
      <c r="D611" s="6" t="str">
        <f>VLOOKUP(PopAgeSexCountry[[#This Row],[REGION]],MapRegion[],2,FALSE)</f>
        <v>EST</v>
      </c>
      <c r="E611" s="6" t="s">
        <v>86</v>
      </c>
      <c r="F611" s="6" t="str">
        <f>VLOOKUP(PopAgeSexCountry[[#This Row],[VARIABLE]],MapSexAge[],2,FALSE)</f>
        <v>Female</v>
      </c>
      <c r="G611" s="6" t="str">
        <f>VLOOKUP(PopAgeSexCountry[[#This Row],[VARIABLE]],MapSexAge[],3,FALSE)</f>
        <v>70-74</v>
      </c>
      <c r="H611" s="6">
        <f ca="1">SUMIFS(INDIRECT(_xlfn.CONCAT("SSPMDER[",PopAgeSexCountry[[#This Row],[Sex]],"]")),SSPMDER[age],PopAgeSexCountry[[#This Row],[Age]])</f>
        <v>1800</v>
      </c>
      <c r="I611" s="6" t="s">
        <v>71</v>
      </c>
      <c r="J611" s="6">
        <v>4.0954999999999998E-2</v>
      </c>
      <c r="K611" s="6">
        <v>3.4679863813008298E-2</v>
      </c>
      <c r="L611" s="6">
        <v>3.8290417951175403E-2</v>
      </c>
      <c r="M611" s="6">
        <v>4.2006868101554802E-2</v>
      </c>
      <c r="N611" s="6">
        <v>4.3012605255563198E-2</v>
      </c>
      <c r="O611" s="6">
        <v>4.1291194475506901E-2</v>
      </c>
      <c r="P611" s="6">
        <v>3.8607859798051099E-2</v>
      </c>
      <c r="Q611" s="6">
        <v>3.9921415814137301E-2</v>
      </c>
      <c r="R611" s="6">
        <v>4.0296405660696803E-2</v>
      </c>
      <c r="S611" s="6">
        <f ca="1">PopAgeSexCountry[[#This Row],[2010]]*PopAgeSexCountry[[#This Row],[MDER]]</f>
        <v>73.718999999999994</v>
      </c>
      <c r="T611" s="6">
        <f ca="1">PopAgeSexCountry[[#This Row],[2015]]*PopAgeSexCountry[[#This Row],[MDER]]</f>
        <v>62.423754863414935</v>
      </c>
      <c r="U611" s="6">
        <f ca="1">PopAgeSexCountry[[#This Row],[2020]]*PopAgeSexCountry[[#This Row],[MDER]]</f>
        <v>68.922752312115719</v>
      </c>
      <c r="V611" s="6">
        <f ca="1">PopAgeSexCountry[[#This Row],[2025]]*PopAgeSexCountry[[#This Row],[MDER]]</f>
        <v>75.612362582798639</v>
      </c>
      <c r="W611" s="6">
        <f ca="1">PopAgeSexCountry[[#This Row],[2030]]*PopAgeSexCountry[[#This Row],[MDER]]</f>
        <v>77.422689460013757</v>
      </c>
      <c r="X611" s="6">
        <f ca="1">PopAgeSexCountry[[#This Row],[2035]]*PopAgeSexCountry[[#This Row],[MDER]]</f>
        <v>74.324150055912426</v>
      </c>
      <c r="Y611" s="6">
        <f ca="1">PopAgeSexCountry[[#This Row],[2040]]*PopAgeSexCountry[[#This Row],[MDER]]</f>
        <v>69.494147636491974</v>
      </c>
      <c r="Z611" s="6">
        <f ca="1">PopAgeSexCountry[[#This Row],[2045]]*PopAgeSexCountry[[#This Row],[MDER]]</f>
        <v>71.858548465447143</v>
      </c>
      <c r="AA611" s="6">
        <f ca="1">PopAgeSexCountry[[#This Row],[2050]]*PopAgeSexCountry[[#This Row],[MDER]]</f>
        <v>72.53353018925425</v>
      </c>
    </row>
    <row r="612" spans="1:27" x14ac:dyDescent="0.2">
      <c r="A612" s="5" t="s">
        <v>67</v>
      </c>
      <c r="B612" s="5" t="s">
        <v>68</v>
      </c>
      <c r="C612" s="5" t="s">
        <v>126</v>
      </c>
      <c r="D612" s="5" t="str">
        <f>VLOOKUP(PopAgeSexCountry[[#This Row],[REGION]],MapRegion[],2,FALSE)</f>
        <v>EST</v>
      </c>
      <c r="E612" s="5" t="s">
        <v>87</v>
      </c>
      <c r="F612" s="5" t="str">
        <f>VLOOKUP(PopAgeSexCountry[[#This Row],[VARIABLE]],MapSexAge[],2,FALSE)</f>
        <v>Female</v>
      </c>
      <c r="G612" s="5" t="str">
        <f>VLOOKUP(PopAgeSexCountry[[#This Row],[VARIABLE]],MapSexAge[],3,FALSE)</f>
        <v>75-79</v>
      </c>
      <c r="H612" s="5">
        <f ca="1">SUMIFS(INDIRECT(_xlfn.CONCAT("SSPMDER[",PopAgeSexCountry[[#This Row],[Sex]],"]")),SSPMDER[age],PopAgeSexCountry[[#This Row],[Age]])</f>
        <v>1800</v>
      </c>
      <c r="I612" s="5" t="s">
        <v>71</v>
      </c>
      <c r="J612" s="5">
        <v>3.2841000000000002E-2</v>
      </c>
      <c r="K612" s="5">
        <v>3.5411750881719099E-2</v>
      </c>
      <c r="L612" s="5">
        <v>3.0301707451149899E-2</v>
      </c>
      <c r="M612" s="5">
        <v>3.3819661749721397E-2</v>
      </c>
      <c r="N612" s="5">
        <v>3.7482374684320301E-2</v>
      </c>
      <c r="O612" s="5">
        <v>3.8776008833439402E-2</v>
      </c>
      <c r="P612" s="5">
        <v>3.7579189061452897E-2</v>
      </c>
      <c r="Q612" s="5">
        <v>3.5440426771005999E-2</v>
      </c>
      <c r="R612" s="5">
        <v>3.6978184138933001E-2</v>
      </c>
      <c r="S612" s="6">
        <f ca="1">PopAgeSexCountry[[#This Row],[2010]]*PopAgeSexCountry[[#This Row],[MDER]]</f>
        <v>59.113800000000005</v>
      </c>
      <c r="T612" s="6">
        <f ca="1">PopAgeSexCountry[[#This Row],[2015]]*PopAgeSexCountry[[#This Row],[MDER]]</f>
        <v>63.741151587094379</v>
      </c>
      <c r="U612" s="6">
        <f ca="1">PopAgeSexCountry[[#This Row],[2020]]*PopAgeSexCountry[[#This Row],[MDER]]</f>
        <v>54.543073412069816</v>
      </c>
      <c r="V612" s="6">
        <f ca="1">PopAgeSexCountry[[#This Row],[2025]]*PopAgeSexCountry[[#This Row],[MDER]]</f>
        <v>60.875391149498512</v>
      </c>
      <c r="W612" s="6">
        <f ca="1">PopAgeSexCountry[[#This Row],[2030]]*PopAgeSexCountry[[#This Row],[MDER]]</f>
        <v>67.468274431776535</v>
      </c>
      <c r="X612" s="6">
        <f ca="1">PopAgeSexCountry[[#This Row],[2035]]*PopAgeSexCountry[[#This Row],[MDER]]</f>
        <v>69.796815900190921</v>
      </c>
      <c r="Y612" s="6">
        <f ca="1">PopAgeSexCountry[[#This Row],[2040]]*PopAgeSexCountry[[#This Row],[MDER]]</f>
        <v>67.642540310615217</v>
      </c>
      <c r="Z612" s="6">
        <f ca="1">PopAgeSexCountry[[#This Row],[2045]]*PopAgeSexCountry[[#This Row],[MDER]]</f>
        <v>63.7927681878108</v>
      </c>
      <c r="AA612" s="6">
        <f ca="1">PopAgeSexCountry[[#This Row],[2050]]*PopAgeSexCountry[[#This Row],[MDER]]</f>
        <v>66.560731450079402</v>
      </c>
    </row>
    <row r="613" spans="1:27" x14ac:dyDescent="0.2">
      <c r="A613" s="6" t="s">
        <v>67</v>
      </c>
      <c r="B613" s="6" t="s">
        <v>68</v>
      </c>
      <c r="C613" s="6" t="s">
        <v>126</v>
      </c>
      <c r="D613" s="6" t="str">
        <f>VLOOKUP(PopAgeSexCountry[[#This Row],[REGION]],MapRegion[],2,FALSE)</f>
        <v>EST</v>
      </c>
      <c r="E613" s="6" t="s">
        <v>88</v>
      </c>
      <c r="F613" s="6" t="str">
        <f>VLOOKUP(PopAgeSexCountry[[#This Row],[VARIABLE]],MapSexAge[],2,FALSE)</f>
        <v>Female</v>
      </c>
      <c r="G613" s="6" t="str">
        <f>VLOOKUP(PopAgeSexCountry[[#This Row],[VARIABLE]],MapSexAge[],3,FALSE)</f>
        <v>80-84</v>
      </c>
      <c r="H613" s="6">
        <f ca="1">SUMIFS(INDIRECT(_xlfn.CONCAT("SSPMDER[",PopAgeSexCountry[[#This Row],[Sex]],"]")),SSPMDER[age],PopAgeSexCountry[[#This Row],[Age]])</f>
        <v>1800</v>
      </c>
      <c r="I613" s="6" t="s">
        <v>71</v>
      </c>
      <c r="J613" s="6">
        <v>2.5343000000000001E-2</v>
      </c>
      <c r="K613" s="6">
        <v>2.5160268415709199E-2</v>
      </c>
      <c r="L613" s="6">
        <v>2.7707635892093001E-2</v>
      </c>
      <c r="M613" s="6">
        <v>2.4149292377378999E-2</v>
      </c>
      <c r="N613" s="6">
        <v>2.74514609654108E-2</v>
      </c>
      <c r="O613" s="6">
        <v>3.0965140407449802E-2</v>
      </c>
      <c r="P613" s="6">
        <v>3.2580080368870099E-2</v>
      </c>
      <c r="Q613" s="6">
        <v>3.2080445677009503E-2</v>
      </c>
      <c r="R613" s="6">
        <v>3.0691967245480602E-2</v>
      </c>
      <c r="S613" s="6">
        <f ca="1">PopAgeSexCountry[[#This Row],[2010]]*PopAgeSexCountry[[#This Row],[MDER]]</f>
        <v>45.617400000000004</v>
      </c>
      <c r="T613" s="6">
        <f ca="1">PopAgeSexCountry[[#This Row],[2015]]*PopAgeSexCountry[[#This Row],[MDER]]</f>
        <v>45.288483148276562</v>
      </c>
      <c r="U613" s="6">
        <f ca="1">PopAgeSexCountry[[#This Row],[2020]]*PopAgeSexCountry[[#This Row],[MDER]]</f>
        <v>49.873744605767399</v>
      </c>
      <c r="V613" s="6">
        <f ca="1">PopAgeSexCountry[[#This Row],[2025]]*PopAgeSexCountry[[#This Row],[MDER]]</f>
        <v>43.468726279282201</v>
      </c>
      <c r="W613" s="6">
        <f ca="1">PopAgeSexCountry[[#This Row],[2030]]*PopAgeSexCountry[[#This Row],[MDER]]</f>
        <v>49.412629737739444</v>
      </c>
      <c r="X613" s="6">
        <f ca="1">PopAgeSexCountry[[#This Row],[2035]]*PopAgeSexCountry[[#This Row],[MDER]]</f>
        <v>55.73725273340964</v>
      </c>
      <c r="Y613" s="6">
        <f ca="1">PopAgeSexCountry[[#This Row],[2040]]*PopAgeSexCountry[[#This Row],[MDER]]</f>
        <v>58.644144663966181</v>
      </c>
      <c r="Z613" s="6">
        <f ca="1">PopAgeSexCountry[[#This Row],[2045]]*PopAgeSexCountry[[#This Row],[MDER]]</f>
        <v>57.744802218617103</v>
      </c>
      <c r="AA613" s="6">
        <f ca="1">PopAgeSexCountry[[#This Row],[2050]]*PopAgeSexCountry[[#This Row],[MDER]]</f>
        <v>55.245541041865081</v>
      </c>
    </row>
    <row r="614" spans="1:27" x14ac:dyDescent="0.2">
      <c r="A614" s="5" t="s">
        <v>67</v>
      </c>
      <c r="B614" s="5" t="s">
        <v>68</v>
      </c>
      <c r="C614" s="5" t="s">
        <v>126</v>
      </c>
      <c r="D614" s="5" t="str">
        <f>VLOOKUP(PopAgeSexCountry[[#This Row],[REGION]],MapRegion[],2,FALSE)</f>
        <v>EST</v>
      </c>
      <c r="E614" s="5" t="s">
        <v>89</v>
      </c>
      <c r="F614" s="5" t="str">
        <f>VLOOKUP(PopAgeSexCountry[[#This Row],[VARIABLE]],MapSexAge[],2,FALSE)</f>
        <v>Female</v>
      </c>
      <c r="G614" s="5" t="str">
        <f>VLOOKUP(PopAgeSexCountry[[#This Row],[VARIABLE]],MapSexAge[],3,FALSE)</f>
        <v>85-89</v>
      </c>
      <c r="H614" s="5">
        <f ca="1">SUMIFS(INDIRECT(_xlfn.CONCAT("SSPMDER[",PopAgeSexCountry[[#This Row],[Sex]],"]")),SSPMDER[age],PopAgeSexCountry[[#This Row],[Age]])</f>
        <v>1800</v>
      </c>
      <c r="I614" s="5" t="s">
        <v>71</v>
      </c>
      <c r="J614" s="5">
        <v>1.2857E-2</v>
      </c>
      <c r="K614" s="5">
        <v>1.5902906041710099E-2</v>
      </c>
      <c r="L614" s="5">
        <v>1.6252080970035498E-2</v>
      </c>
      <c r="M614" s="5">
        <v>1.8496866931239999E-2</v>
      </c>
      <c r="N614" s="5">
        <v>1.6602414821056299E-2</v>
      </c>
      <c r="O614" s="5">
        <v>1.9451590246291901E-2</v>
      </c>
      <c r="P614" s="5">
        <v>2.2547303212098E-2</v>
      </c>
      <c r="Q614" s="5">
        <v>2.4391145042773E-2</v>
      </c>
      <c r="R614" s="5">
        <v>2.4636288130743499E-2</v>
      </c>
      <c r="S614" s="6">
        <f ca="1">PopAgeSexCountry[[#This Row],[2010]]*PopAgeSexCountry[[#This Row],[MDER]]</f>
        <v>23.142600000000002</v>
      </c>
      <c r="T614" s="6">
        <f ca="1">PopAgeSexCountry[[#This Row],[2015]]*PopAgeSexCountry[[#This Row],[MDER]]</f>
        <v>28.625230875078177</v>
      </c>
      <c r="U614" s="6">
        <f ca="1">PopAgeSexCountry[[#This Row],[2020]]*PopAgeSexCountry[[#This Row],[MDER]]</f>
        <v>29.253745746063899</v>
      </c>
      <c r="V614" s="6">
        <f ca="1">PopAgeSexCountry[[#This Row],[2025]]*PopAgeSexCountry[[#This Row],[MDER]]</f>
        <v>33.294360476232001</v>
      </c>
      <c r="W614" s="6">
        <f ca="1">PopAgeSexCountry[[#This Row],[2030]]*PopAgeSexCountry[[#This Row],[MDER]]</f>
        <v>29.884346677901338</v>
      </c>
      <c r="X614" s="6">
        <f ca="1">PopAgeSexCountry[[#This Row],[2035]]*PopAgeSexCountry[[#This Row],[MDER]]</f>
        <v>35.012862443325425</v>
      </c>
      <c r="Y614" s="6">
        <f ca="1">PopAgeSexCountry[[#This Row],[2040]]*PopAgeSexCountry[[#This Row],[MDER]]</f>
        <v>40.585145781776397</v>
      </c>
      <c r="Z614" s="6">
        <f ca="1">PopAgeSexCountry[[#This Row],[2045]]*PopAgeSexCountry[[#This Row],[MDER]]</f>
        <v>43.904061076991397</v>
      </c>
      <c r="AA614" s="6">
        <f ca="1">PopAgeSexCountry[[#This Row],[2050]]*PopAgeSexCountry[[#This Row],[MDER]]</f>
        <v>44.345318635338295</v>
      </c>
    </row>
    <row r="615" spans="1:27" x14ac:dyDescent="0.2">
      <c r="A615" s="6" t="s">
        <v>67</v>
      </c>
      <c r="B615" s="6" t="s">
        <v>68</v>
      </c>
      <c r="C615" s="6" t="s">
        <v>126</v>
      </c>
      <c r="D615" s="6" t="str">
        <f>VLOOKUP(PopAgeSexCountry[[#This Row],[REGION]],MapRegion[],2,FALSE)</f>
        <v>EST</v>
      </c>
      <c r="E615" s="6" t="s">
        <v>90</v>
      </c>
      <c r="F615" s="6" t="str">
        <f>VLOOKUP(PopAgeSexCountry[[#This Row],[VARIABLE]],MapSexAge[],2,FALSE)</f>
        <v>Female</v>
      </c>
      <c r="G615" s="6" t="str">
        <f>VLOOKUP(PopAgeSexCountry[[#This Row],[VARIABLE]],MapSexAge[],3,FALSE)</f>
        <v>90-94</v>
      </c>
      <c r="H615" s="6">
        <f ca="1">SUMIFS(INDIRECT(_xlfn.CONCAT("SSPMDER[",PopAgeSexCountry[[#This Row],[Sex]],"]")),SSPMDER[age],PopAgeSexCountry[[#This Row],[Age]])</f>
        <v>1800</v>
      </c>
      <c r="I615" s="6" t="s">
        <v>71</v>
      </c>
      <c r="J615" s="6">
        <v>3.5270000000000002E-3</v>
      </c>
      <c r="K615" s="6">
        <v>5.9011364562119497E-3</v>
      </c>
      <c r="L615" s="6">
        <v>7.6011875466822001E-3</v>
      </c>
      <c r="M615" s="6">
        <v>8.1160931180395499E-3</v>
      </c>
      <c r="N615" s="6">
        <v>9.6759141943098606E-3</v>
      </c>
      <c r="O615" s="6">
        <v>9.0929966373596797E-3</v>
      </c>
      <c r="P615" s="6">
        <v>1.11139803078907E-2</v>
      </c>
      <c r="Q615" s="6">
        <v>1.3454816434946301E-2</v>
      </c>
      <c r="R615" s="6">
        <v>1.51730153211618E-2</v>
      </c>
      <c r="S615" s="6">
        <f ca="1">PopAgeSexCountry[[#This Row],[2010]]*PopAgeSexCountry[[#This Row],[MDER]]</f>
        <v>6.3486000000000002</v>
      </c>
      <c r="T615" s="6">
        <f ca="1">PopAgeSexCountry[[#This Row],[2015]]*PopAgeSexCountry[[#This Row],[MDER]]</f>
        <v>10.62204562118151</v>
      </c>
      <c r="U615" s="6">
        <f ca="1">PopAgeSexCountry[[#This Row],[2020]]*PopAgeSexCountry[[#This Row],[MDER]]</f>
        <v>13.682137584027959</v>
      </c>
      <c r="V615" s="6">
        <f ca="1">PopAgeSexCountry[[#This Row],[2025]]*PopAgeSexCountry[[#This Row],[MDER]]</f>
        <v>14.60896761247119</v>
      </c>
      <c r="W615" s="6">
        <f ca="1">PopAgeSexCountry[[#This Row],[2030]]*PopAgeSexCountry[[#This Row],[MDER]]</f>
        <v>17.416645549757749</v>
      </c>
      <c r="X615" s="6">
        <f ca="1">PopAgeSexCountry[[#This Row],[2035]]*PopAgeSexCountry[[#This Row],[MDER]]</f>
        <v>16.367393947247422</v>
      </c>
      <c r="Y615" s="6">
        <f ca="1">PopAgeSexCountry[[#This Row],[2040]]*PopAgeSexCountry[[#This Row],[MDER]]</f>
        <v>20.005164554203258</v>
      </c>
      <c r="Z615" s="6">
        <f ca="1">PopAgeSexCountry[[#This Row],[2045]]*PopAgeSexCountry[[#This Row],[MDER]]</f>
        <v>24.218669582903342</v>
      </c>
      <c r="AA615" s="6">
        <f ca="1">PopAgeSexCountry[[#This Row],[2050]]*PopAgeSexCountry[[#This Row],[MDER]]</f>
        <v>27.311427578091241</v>
      </c>
    </row>
    <row r="616" spans="1:27" x14ac:dyDescent="0.2">
      <c r="A616" s="5" t="s">
        <v>67</v>
      </c>
      <c r="B616" s="5" t="s">
        <v>68</v>
      </c>
      <c r="C616" s="5" t="s">
        <v>126</v>
      </c>
      <c r="D616" s="5" t="str">
        <f>VLOOKUP(PopAgeSexCountry[[#This Row],[REGION]],MapRegion[],2,FALSE)</f>
        <v>EST</v>
      </c>
      <c r="E616" s="5" t="s">
        <v>91</v>
      </c>
      <c r="F616" s="5" t="str">
        <f>VLOOKUP(PopAgeSexCountry[[#This Row],[VARIABLE]],MapSexAge[],2,FALSE)</f>
        <v>Female</v>
      </c>
      <c r="G616" s="5" t="str">
        <f>VLOOKUP(PopAgeSexCountry[[#This Row],[VARIABLE]],MapSexAge[],3,FALSE)</f>
        <v>95-99</v>
      </c>
      <c r="H616" s="5">
        <f ca="1">SUMIFS(INDIRECT(_xlfn.CONCAT("SSPMDER[",PopAgeSexCountry[[#This Row],[Sex]],"]")),SSPMDER[age],PopAgeSexCountry[[#This Row],[Age]])</f>
        <v>1800</v>
      </c>
      <c r="I616" s="5" t="s">
        <v>71</v>
      </c>
      <c r="J616" s="5">
        <v>1.16E-3</v>
      </c>
      <c r="K616" s="5">
        <v>1.02638034643098E-3</v>
      </c>
      <c r="L616" s="5">
        <v>1.80985066706501E-3</v>
      </c>
      <c r="M616" s="5">
        <v>2.4754587683624798E-3</v>
      </c>
      <c r="N616" s="5">
        <v>2.7948681037898299E-3</v>
      </c>
      <c r="O616" s="5">
        <v>3.55784679355443E-3</v>
      </c>
      <c r="P616" s="5">
        <v>3.54166195415259E-3</v>
      </c>
      <c r="Q616" s="5">
        <v>4.6128014773769398E-3</v>
      </c>
      <c r="R616" s="5">
        <v>5.9299523051233698E-3</v>
      </c>
      <c r="S616" s="6">
        <f ca="1">PopAgeSexCountry[[#This Row],[2010]]*PopAgeSexCountry[[#This Row],[MDER]]</f>
        <v>2.0880000000000001</v>
      </c>
      <c r="T616" s="6">
        <f ca="1">PopAgeSexCountry[[#This Row],[2015]]*PopAgeSexCountry[[#This Row],[MDER]]</f>
        <v>1.8474846235757638</v>
      </c>
      <c r="U616" s="6">
        <f ca="1">PopAgeSexCountry[[#This Row],[2020]]*PopAgeSexCountry[[#This Row],[MDER]]</f>
        <v>3.2577312007170178</v>
      </c>
      <c r="V616" s="6">
        <f ca="1">PopAgeSexCountry[[#This Row],[2025]]*PopAgeSexCountry[[#This Row],[MDER]]</f>
        <v>4.4558257830524637</v>
      </c>
      <c r="W616" s="6">
        <f ca="1">PopAgeSexCountry[[#This Row],[2030]]*PopAgeSexCountry[[#This Row],[MDER]]</f>
        <v>5.0307625868216936</v>
      </c>
      <c r="X616" s="6">
        <f ca="1">PopAgeSexCountry[[#This Row],[2035]]*PopAgeSexCountry[[#This Row],[MDER]]</f>
        <v>6.4041242283979738</v>
      </c>
      <c r="Y616" s="6">
        <f ca="1">PopAgeSexCountry[[#This Row],[2040]]*PopAgeSexCountry[[#This Row],[MDER]]</f>
        <v>6.3749915174746619</v>
      </c>
      <c r="Z616" s="6">
        <f ca="1">PopAgeSexCountry[[#This Row],[2045]]*PopAgeSexCountry[[#This Row],[MDER]]</f>
        <v>8.3030426592784909</v>
      </c>
      <c r="AA616" s="6">
        <f ca="1">PopAgeSexCountry[[#This Row],[2050]]*PopAgeSexCountry[[#This Row],[MDER]]</f>
        <v>10.673914149222066</v>
      </c>
    </row>
    <row r="617" spans="1:27" x14ac:dyDescent="0.2">
      <c r="A617" s="6" t="s">
        <v>67</v>
      </c>
      <c r="B617" s="6" t="s">
        <v>68</v>
      </c>
      <c r="C617" s="6" t="s">
        <v>126</v>
      </c>
      <c r="D617" s="6" t="str">
        <f>VLOOKUP(PopAgeSexCountry[[#This Row],[REGION]],MapRegion[],2,FALSE)</f>
        <v>EST</v>
      </c>
      <c r="E617" s="6" t="s">
        <v>92</v>
      </c>
      <c r="F617" s="6" t="str">
        <f>VLOOKUP(PopAgeSexCountry[[#This Row],[VARIABLE]],MapSexAge[],2,FALSE)</f>
        <v>Male</v>
      </c>
      <c r="G617" s="6" t="str">
        <f>VLOOKUP(PopAgeSexCountry[[#This Row],[VARIABLE]],MapSexAge[],3,FALSE)</f>
        <v>0-4</v>
      </c>
      <c r="H617" s="6">
        <f ca="1">SUMIFS(INDIRECT(_xlfn.CONCAT("SSPMDER[",PopAgeSexCountry[[#This Row],[Sex]],"]")),SSPMDER[age],PopAgeSexCountry[[#This Row],[Age]])</f>
        <v>1040</v>
      </c>
      <c r="I617" s="6" t="s">
        <v>71</v>
      </c>
      <c r="J617" s="6">
        <v>4.0211999999999998E-2</v>
      </c>
      <c r="K617" s="6">
        <v>3.97984901115844E-2</v>
      </c>
      <c r="L617" s="6">
        <v>3.8186937247836998E-2</v>
      </c>
      <c r="M617" s="6">
        <v>3.5029747959846903E-2</v>
      </c>
      <c r="N617" s="6">
        <v>3.1538624363332102E-2</v>
      </c>
      <c r="O617" s="6">
        <v>3.0534331640586498E-2</v>
      </c>
      <c r="P617" s="6">
        <v>3.2022681370129202E-2</v>
      </c>
      <c r="Q617" s="6">
        <v>3.3198718457743699E-2</v>
      </c>
      <c r="R617" s="6">
        <v>3.2813566541827197E-2</v>
      </c>
      <c r="S617" s="6">
        <f ca="1">PopAgeSexCountry[[#This Row],[2010]]*PopAgeSexCountry[[#This Row],[MDER]]</f>
        <v>41.820479999999996</v>
      </c>
      <c r="T617" s="6">
        <f ca="1">PopAgeSexCountry[[#This Row],[2015]]*PopAgeSexCountry[[#This Row],[MDER]]</f>
        <v>41.390429716047777</v>
      </c>
      <c r="U617" s="6">
        <f ca="1">PopAgeSexCountry[[#This Row],[2020]]*PopAgeSexCountry[[#This Row],[MDER]]</f>
        <v>39.714414737750481</v>
      </c>
      <c r="V617" s="6">
        <f ca="1">PopAgeSexCountry[[#This Row],[2025]]*PopAgeSexCountry[[#This Row],[MDER]]</f>
        <v>36.430937878240776</v>
      </c>
      <c r="W617" s="6">
        <f ca="1">PopAgeSexCountry[[#This Row],[2030]]*PopAgeSexCountry[[#This Row],[MDER]]</f>
        <v>32.800169337865384</v>
      </c>
      <c r="X617" s="6">
        <f ca="1">PopAgeSexCountry[[#This Row],[2035]]*PopAgeSexCountry[[#This Row],[MDER]]</f>
        <v>31.755704906209957</v>
      </c>
      <c r="Y617" s="6">
        <f ca="1">PopAgeSexCountry[[#This Row],[2040]]*PopAgeSexCountry[[#This Row],[MDER]]</f>
        <v>33.30358862493437</v>
      </c>
      <c r="Z617" s="6">
        <f ca="1">PopAgeSexCountry[[#This Row],[2045]]*PopAgeSexCountry[[#This Row],[MDER]]</f>
        <v>34.526667196053445</v>
      </c>
      <c r="AA617" s="6">
        <f ca="1">PopAgeSexCountry[[#This Row],[2050]]*PopAgeSexCountry[[#This Row],[MDER]]</f>
        <v>34.126109203500285</v>
      </c>
    </row>
    <row r="618" spans="1:27" x14ac:dyDescent="0.2">
      <c r="A618" s="5" t="s">
        <v>67</v>
      </c>
      <c r="B618" s="5" t="s">
        <v>68</v>
      </c>
      <c r="C618" s="5" t="s">
        <v>126</v>
      </c>
      <c r="D618" s="5" t="str">
        <f>VLOOKUP(PopAgeSexCountry[[#This Row],[REGION]],MapRegion[],2,FALSE)</f>
        <v>EST</v>
      </c>
      <c r="E618" s="5" t="s">
        <v>93</v>
      </c>
      <c r="F618" s="5" t="str">
        <f>VLOOKUP(PopAgeSexCountry[[#This Row],[VARIABLE]],MapSexAge[],2,FALSE)</f>
        <v>Male</v>
      </c>
      <c r="G618" s="5" t="str">
        <f>VLOOKUP(PopAgeSexCountry[[#This Row],[VARIABLE]],MapSexAge[],3,FALSE)</f>
        <v>10-14</v>
      </c>
      <c r="H618" s="5">
        <f ca="1">SUMIFS(INDIRECT(_xlfn.CONCAT("SSPMDER[",PopAgeSexCountry[[#This Row],[Sex]],"]")),SSPMDER[age],PopAgeSexCountry[[#This Row],[Age]])</f>
        <v>2120</v>
      </c>
      <c r="I618" s="5" t="s">
        <v>71</v>
      </c>
      <c r="J618" s="5">
        <v>3.1885999999999998E-2</v>
      </c>
      <c r="K618" s="5">
        <v>3.35282562214088E-2</v>
      </c>
      <c r="L618" s="5">
        <v>3.9867095516379097E-2</v>
      </c>
      <c r="M618" s="5">
        <v>3.9484045993030799E-2</v>
      </c>
      <c r="N618" s="5">
        <v>3.7931057331231102E-2</v>
      </c>
      <c r="O618" s="5">
        <v>3.4874959878702899E-2</v>
      </c>
      <c r="P618" s="5">
        <v>3.1492278272177703E-2</v>
      </c>
      <c r="Q618" s="5">
        <v>3.0509974849582299E-2</v>
      </c>
      <c r="R618" s="5">
        <v>3.1933489726405903E-2</v>
      </c>
      <c r="S618" s="6">
        <f ca="1">PopAgeSexCountry[[#This Row],[2010]]*PopAgeSexCountry[[#This Row],[MDER]]</f>
        <v>67.598320000000001</v>
      </c>
      <c r="T618" s="6">
        <f ca="1">PopAgeSexCountry[[#This Row],[2015]]*PopAgeSexCountry[[#This Row],[MDER]]</f>
        <v>71.079903189386656</v>
      </c>
      <c r="U618" s="6">
        <f ca="1">PopAgeSexCountry[[#This Row],[2020]]*PopAgeSexCountry[[#This Row],[MDER]]</f>
        <v>84.51824249472368</v>
      </c>
      <c r="V618" s="6">
        <f ca="1">PopAgeSexCountry[[#This Row],[2025]]*PopAgeSexCountry[[#This Row],[MDER]]</f>
        <v>83.706177505225298</v>
      </c>
      <c r="W618" s="6">
        <f ca="1">PopAgeSexCountry[[#This Row],[2030]]*PopAgeSexCountry[[#This Row],[MDER]]</f>
        <v>80.413841542209937</v>
      </c>
      <c r="X618" s="6">
        <f ca="1">PopAgeSexCountry[[#This Row],[2035]]*PopAgeSexCountry[[#This Row],[MDER]]</f>
        <v>73.934914942850142</v>
      </c>
      <c r="Y618" s="6">
        <f ca="1">PopAgeSexCountry[[#This Row],[2040]]*PopAgeSexCountry[[#This Row],[MDER]]</f>
        <v>66.763629937016731</v>
      </c>
      <c r="Z618" s="6">
        <f ca="1">PopAgeSexCountry[[#This Row],[2045]]*PopAgeSexCountry[[#This Row],[MDER]]</f>
        <v>64.68114668111447</v>
      </c>
      <c r="AA618" s="6">
        <f ca="1">PopAgeSexCountry[[#This Row],[2050]]*PopAgeSexCountry[[#This Row],[MDER]]</f>
        <v>67.69899821998051</v>
      </c>
    </row>
    <row r="619" spans="1:27" x14ac:dyDescent="0.2">
      <c r="A619" s="6" t="s">
        <v>67</v>
      </c>
      <c r="B619" s="6" t="s">
        <v>68</v>
      </c>
      <c r="C619" s="6" t="s">
        <v>126</v>
      </c>
      <c r="D619" s="6" t="str">
        <f>VLOOKUP(PopAgeSexCountry[[#This Row],[REGION]],MapRegion[],2,FALSE)</f>
        <v>EST</v>
      </c>
      <c r="E619" s="6" t="s">
        <v>94</v>
      </c>
      <c r="F619" s="6" t="str">
        <f>VLOOKUP(PopAgeSexCountry[[#This Row],[VARIABLE]],MapSexAge[],2,FALSE)</f>
        <v>Male</v>
      </c>
      <c r="G619" s="6" t="str">
        <f>VLOOKUP(PopAgeSexCountry[[#This Row],[VARIABLE]],MapSexAge[],3,FALSE)</f>
        <v>100p</v>
      </c>
      <c r="H619" s="6">
        <f ca="1">SUMIFS(INDIRECT(_xlfn.CONCAT("SSPMDER[",PopAgeSexCountry[[#This Row],[Sex]],"]")),SSPMDER[age],PopAgeSexCountry[[#This Row],[Age]])</f>
        <v>2200</v>
      </c>
      <c r="I619" s="6" t="s">
        <v>71</v>
      </c>
      <c r="J619" s="6">
        <v>2.5000000000000001E-5</v>
      </c>
      <c r="K619" s="6">
        <v>4.4943094843530598E-5</v>
      </c>
      <c r="L619" s="6">
        <v>4.3715171752356001E-5</v>
      </c>
      <c r="M619" s="6">
        <v>6.31480408594221E-5</v>
      </c>
      <c r="N619" s="6">
        <v>9.3081732562810799E-5</v>
      </c>
      <c r="O619" s="6">
        <v>9.9494912582975801E-5</v>
      </c>
      <c r="P619" s="6">
        <v>1.15794277569303E-4</v>
      </c>
      <c r="Q619" s="6">
        <v>1.1694575405144401E-4</v>
      </c>
      <c r="R619" s="6">
        <v>1.57364300758834E-4</v>
      </c>
      <c r="S619" s="6">
        <f ca="1">PopAgeSexCountry[[#This Row],[2010]]*PopAgeSexCountry[[#This Row],[MDER]]</f>
        <v>5.5E-2</v>
      </c>
      <c r="T619" s="6">
        <f ca="1">PopAgeSexCountry[[#This Row],[2015]]*PopAgeSexCountry[[#This Row],[MDER]]</f>
        <v>9.887480865576731E-2</v>
      </c>
      <c r="U619" s="6">
        <f ca="1">PopAgeSexCountry[[#This Row],[2020]]*PopAgeSexCountry[[#This Row],[MDER]]</f>
        <v>9.6173377855183206E-2</v>
      </c>
      <c r="V619" s="6">
        <f ca="1">PopAgeSexCountry[[#This Row],[2025]]*PopAgeSexCountry[[#This Row],[MDER]]</f>
        <v>0.13892568989072862</v>
      </c>
      <c r="W619" s="6">
        <f ca="1">PopAgeSexCountry[[#This Row],[2030]]*PopAgeSexCountry[[#This Row],[MDER]]</f>
        <v>0.20477981163818376</v>
      </c>
      <c r="X619" s="6">
        <f ca="1">PopAgeSexCountry[[#This Row],[2035]]*PopAgeSexCountry[[#This Row],[MDER]]</f>
        <v>0.21888880768254676</v>
      </c>
      <c r="Y619" s="6">
        <f ca="1">PopAgeSexCountry[[#This Row],[2040]]*PopAgeSexCountry[[#This Row],[MDER]]</f>
        <v>0.25474741065246659</v>
      </c>
      <c r="Z619" s="6">
        <f ca="1">PopAgeSexCountry[[#This Row],[2045]]*PopAgeSexCountry[[#This Row],[MDER]]</f>
        <v>0.25728065891317681</v>
      </c>
      <c r="AA619" s="6">
        <f ca="1">PopAgeSexCountry[[#This Row],[2050]]*PopAgeSexCountry[[#This Row],[MDER]]</f>
        <v>0.34620146166943477</v>
      </c>
    </row>
    <row r="620" spans="1:27" x14ac:dyDescent="0.2">
      <c r="A620" s="5" t="s">
        <v>67</v>
      </c>
      <c r="B620" s="5" t="s">
        <v>68</v>
      </c>
      <c r="C620" s="5" t="s">
        <v>126</v>
      </c>
      <c r="D620" s="5" t="str">
        <f>VLOOKUP(PopAgeSexCountry[[#This Row],[REGION]],MapRegion[],2,FALSE)</f>
        <v>EST</v>
      </c>
      <c r="E620" s="5" t="s">
        <v>95</v>
      </c>
      <c r="F620" s="5" t="str">
        <f>VLOOKUP(PopAgeSexCountry[[#This Row],[VARIABLE]],MapSexAge[],2,FALSE)</f>
        <v>Male</v>
      </c>
      <c r="G620" s="5" t="str">
        <f>VLOOKUP(PopAgeSexCountry[[#This Row],[VARIABLE]],MapSexAge[],3,FALSE)</f>
        <v>15-19</v>
      </c>
      <c r="H620" s="5">
        <f ca="1">SUMIFS(INDIRECT(_xlfn.CONCAT("SSPMDER[",PopAgeSexCountry[[#This Row],[Sex]],"]")),SSPMDER[age],PopAgeSexCountry[[#This Row],[Age]])</f>
        <v>2760</v>
      </c>
      <c r="I620" s="5" t="s">
        <v>71</v>
      </c>
      <c r="J620" s="5">
        <v>3.9265000000000001E-2</v>
      </c>
      <c r="K620" s="5">
        <v>3.1858827055887502E-2</v>
      </c>
      <c r="L620" s="5">
        <v>3.3501592580672597E-2</v>
      </c>
      <c r="M620" s="5">
        <v>3.9805908254260697E-2</v>
      </c>
      <c r="N620" s="5">
        <v>3.9434473325862397E-2</v>
      </c>
      <c r="O620" s="5">
        <v>3.79010630543802E-2</v>
      </c>
      <c r="P620" s="5">
        <v>3.4870201828033798E-2</v>
      </c>
      <c r="Q620" s="5">
        <v>3.1512882509167499E-2</v>
      </c>
      <c r="R620" s="5">
        <v>3.0537694392724201E-2</v>
      </c>
      <c r="S620" s="6">
        <f ca="1">PopAgeSexCountry[[#This Row],[2010]]*PopAgeSexCountry[[#This Row],[MDER]]</f>
        <v>108.37140000000001</v>
      </c>
      <c r="T620" s="6">
        <f ca="1">PopAgeSexCountry[[#This Row],[2015]]*PopAgeSexCountry[[#This Row],[MDER]]</f>
        <v>87.930362674249508</v>
      </c>
      <c r="U620" s="6">
        <f ca="1">PopAgeSexCountry[[#This Row],[2020]]*PopAgeSexCountry[[#This Row],[MDER]]</f>
        <v>92.464395522656375</v>
      </c>
      <c r="V620" s="6">
        <f ca="1">PopAgeSexCountry[[#This Row],[2025]]*PopAgeSexCountry[[#This Row],[MDER]]</f>
        <v>109.86430678175952</v>
      </c>
      <c r="W620" s="6">
        <f ca="1">PopAgeSexCountry[[#This Row],[2030]]*PopAgeSexCountry[[#This Row],[MDER]]</f>
        <v>108.83914637938021</v>
      </c>
      <c r="X620" s="6">
        <f ca="1">PopAgeSexCountry[[#This Row],[2035]]*PopAgeSexCountry[[#This Row],[MDER]]</f>
        <v>104.60693403008935</v>
      </c>
      <c r="Y620" s="6">
        <f ca="1">PopAgeSexCountry[[#This Row],[2040]]*PopAgeSexCountry[[#This Row],[MDER]]</f>
        <v>96.241757045373276</v>
      </c>
      <c r="Z620" s="6">
        <f ca="1">PopAgeSexCountry[[#This Row],[2045]]*PopAgeSexCountry[[#This Row],[MDER]]</f>
        <v>86.9755557253023</v>
      </c>
      <c r="AA620" s="6">
        <f ca="1">PopAgeSexCountry[[#This Row],[2050]]*PopAgeSexCountry[[#This Row],[MDER]]</f>
        <v>84.2840365239188</v>
      </c>
    </row>
    <row r="621" spans="1:27" x14ac:dyDescent="0.2">
      <c r="A621" s="6" t="s">
        <v>67</v>
      </c>
      <c r="B621" s="6" t="s">
        <v>68</v>
      </c>
      <c r="C621" s="6" t="s">
        <v>126</v>
      </c>
      <c r="D621" s="6" t="str">
        <f>VLOOKUP(PopAgeSexCountry[[#This Row],[REGION]],MapRegion[],2,FALSE)</f>
        <v>EST</v>
      </c>
      <c r="E621" s="6" t="s">
        <v>96</v>
      </c>
      <c r="F621" s="6" t="str">
        <f>VLOOKUP(PopAgeSexCountry[[#This Row],[VARIABLE]],MapSexAge[],2,FALSE)</f>
        <v>Male</v>
      </c>
      <c r="G621" s="6" t="str">
        <f>VLOOKUP(PopAgeSexCountry[[#This Row],[VARIABLE]],MapSexAge[],3,FALSE)</f>
        <v>20-24</v>
      </c>
      <c r="H621" s="6">
        <f ca="1">SUMIFS(INDIRECT(_xlfn.CONCAT("SSPMDER[",PopAgeSexCountry[[#This Row],[Sex]],"]")),SSPMDER[age],PopAgeSexCountry[[#This Row],[Age]])</f>
        <v>2800</v>
      </c>
      <c r="I621" s="6" t="s">
        <v>71</v>
      </c>
      <c r="J621" s="6">
        <v>5.4801000000000002E-2</v>
      </c>
      <c r="K621" s="6">
        <v>3.9242838536618398E-2</v>
      </c>
      <c r="L621" s="6">
        <v>3.1930952544340099E-2</v>
      </c>
      <c r="M621" s="6">
        <v>3.3586199993930303E-2</v>
      </c>
      <c r="N621" s="6">
        <v>3.9878982355436403E-2</v>
      </c>
      <c r="O621" s="6">
        <v>3.9533512169134997E-2</v>
      </c>
      <c r="P621" s="6">
        <v>3.8024525095184898E-2</v>
      </c>
      <c r="Q621" s="6">
        <v>3.5018253519272097E-2</v>
      </c>
      <c r="R621" s="6">
        <v>3.1680480396145599E-2</v>
      </c>
      <c r="S621" s="6">
        <f ca="1">PopAgeSexCountry[[#This Row],[2010]]*PopAgeSexCountry[[#This Row],[MDER]]</f>
        <v>153.44280000000001</v>
      </c>
      <c r="T621" s="6">
        <f ca="1">PopAgeSexCountry[[#This Row],[2015]]*PopAgeSexCountry[[#This Row],[MDER]]</f>
        <v>109.87994790253151</v>
      </c>
      <c r="U621" s="6">
        <f ca="1">PopAgeSexCountry[[#This Row],[2020]]*PopAgeSexCountry[[#This Row],[MDER]]</f>
        <v>89.406667124152278</v>
      </c>
      <c r="V621" s="6">
        <f ca="1">PopAgeSexCountry[[#This Row],[2025]]*PopAgeSexCountry[[#This Row],[MDER]]</f>
        <v>94.041359983004853</v>
      </c>
      <c r="W621" s="6">
        <f ca="1">PopAgeSexCountry[[#This Row],[2030]]*PopAgeSexCountry[[#This Row],[MDER]]</f>
        <v>111.66115059522193</v>
      </c>
      <c r="X621" s="6">
        <f ca="1">PopAgeSexCountry[[#This Row],[2035]]*PopAgeSexCountry[[#This Row],[MDER]]</f>
        <v>110.69383407357799</v>
      </c>
      <c r="Y621" s="6">
        <f ca="1">PopAgeSexCountry[[#This Row],[2040]]*PopAgeSexCountry[[#This Row],[MDER]]</f>
        <v>106.46867026651772</v>
      </c>
      <c r="Z621" s="6">
        <f ca="1">PopAgeSexCountry[[#This Row],[2045]]*PopAgeSexCountry[[#This Row],[MDER]]</f>
        <v>98.051109853961876</v>
      </c>
      <c r="AA621" s="6">
        <f ca="1">PopAgeSexCountry[[#This Row],[2050]]*PopAgeSexCountry[[#This Row],[MDER]]</f>
        <v>88.705345109207684</v>
      </c>
    </row>
    <row r="622" spans="1:27" x14ac:dyDescent="0.2">
      <c r="A622" s="5" t="s">
        <v>67</v>
      </c>
      <c r="B622" s="5" t="s">
        <v>68</v>
      </c>
      <c r="C622" s="5" t="s">
        <v>126</v>
      </c>
      <c r="D622" s="5" t="str">
        <f>VLOOKUP(PopAgeSexCountry[[#This Row],[REGION]],MapRegion[],2,FALSE)</f>
        <v>EST</v>
      </c>
      <c r="E622" s="5" t="s">
        <v>97</v>
      </c>
      <c r="F622" s="5" t="str">
        <f>VLOOKUP(PopAgeSexCountry[[#This Row],[VARIABLE]],MapSexAge[],2,FALSE)</f>
        <v>Male</v>
      </c>
      <c r="G622" s="5" t="str">
        <f>VLOOKUP(PopAgeSexCountry[[#This Row],[VARIABLE]],MapSexAge[],3,FALSE)</f>
        <v>25-29</v>
      </c>
      <c r="H622" s="5">
        <f ca="1">SUMIFS(INDIRECT(_xlfn.CONCAT("SSPMDER[",PopAgeSexCountry[[#This Row],[Sex]],"]")),SSPMDER[age],PopAgeSexCountry[[#This Row],[Age]])</f>
        <v>2640</v>
      </c>
      <c r="I622" s="5" t="s">
        <v>71</v>
      </c>
      <c r="J622" s="5">
        <v>5.1195999999999998E-2</v>
      </c>
      <c r="K622" s="5">
        <v>5.6107010067353497E-2</v>
      </c>
      <c r="L622" s="5">
        <v>4.0793320403511399E-2</v>
      </c>
      <c r="M622" s="5">
        <v>3.3576033300632802E-2</v>
      </c>
      <c r="N622" s="5">
        <v>3.5256225329956502E-2</v>
      </c>
      <c r="O622" s="5">
        <v>4.1587681249246403E-2</v>
      </c>
      <c r="P622" s="5">
        <v>4.1273069307846598E-2</v>
      </c>
      <c r="Q622" s="5">
        <v>3.9793724725958997E-2</v>
      </c>
      <c r="R622" s="5">
        <v>3.6793615016543102E-2</v>
      </c>
      <c r="S622" s="6">
        <f ca="1">PopAgeSexCountry[[#This Row],[2010]]*PopAgeSexCountry[[#This Row],[MDER]]</f>
        <v>135.15744000000001</v>
      </c>
      <c r="T622" s="6">
        <f ca="1">PopAgeSexCountry[[#This Row],[2015]]*PopAgeSexCountry[[#This Row],[MDER]]</f>
        <v>148.12250657781323</v>
      </c>
      <c r="U622" s="6">
        <f ca="1">PopAgeSexCountry[[#This Row],[2020]]*PopAgeSexCountry[[#This Row],[MDER]]</f>
        <v>107.69436586527009</v>
      </c>
      <c r="V622" s="6">
        <f ca="1">PopAgeSexCountry[[#This Row],[2025]]*PopAgeSexCountry[[#This Row],[MDER]]</f>
        <v>88.640727913670602</v>
      </c>
      <c r="W622" s="6">
        <f ca="1">PopAgeSexCountry[[#This Row],[2030]]*PopAgeSexCountry[[#This Row],[MDER]]</f>
        <v>93.076434871085169</v>
      </c>
      <c r="X622" s="6">
        <f ca="1">PopAgeSexCountry[[#This Row],[2035]]*PopAgeSexCountry[[#This Row],[MDER]]</f>
        <v>109.79147849801051</v>
      </c>
      <c r="Y622" s="6">
        <f ca="1">PopAgeSexCountry[[#This Row],[2040]]*PopAgeSexCountry[[#This Row],[MDER]]</f>
        <v>108.96090297271502</v>
      </c>
      <c r="Z622" s="6">
        <f ca="1">PopAgeSexCountry[[#This Row],[2045]]*PopAgeSexCountry[[#This Row],[MDER]]</f>
        <v>105.05543327653176</v>
      </c>
      <c r="AA622" s="6">
        <f ca="1">PopAgeSexCountry[[#This Row],[2050]]*PopAgeSexCountry[[#This Row],[MDER]]</f>
        <v>97.135143643673786</v>
      </c>
    </row>
    <row r="623" spans="1:27" x14ac:dyDescent="0.2">
      <c r="A623" s="6" t="s">
        <v>67</v>
      </c>
      <c r="B623" s="6" t="s">
        <v>68</v>
      </c>
      <c r="C623" s="6" t="s">
        <v>126</v>
      </c>
      <c r="D623" s="6" t="str">
        <f>VLOOKUP(PopAgeSexCountry[[#This Row],[REGION]],MapRegion[],2,FALSE)</f>
        <v>EST</v>
      </c>
      <c r="E623" s="6" t="s">
        <v>98</v>
      </c>
      <c r="F623" s="6" t="str">
        <f>VLOOKUP(PopAgeSexCountry[[#This Row],[VARIABLE]],MapSexAge[],2,FALSE)</f>
        <v>Male</v>
      </c>
      <c r="G623" s="6" t="str">
        <f>VLOOKUP(PopAgeSexCountry[[#This Row],[VARIABLE]],MapSexAge[],3,FALSE)</f>
        <v>30-34</v>
      </c>
      <c r="H623" s="6">
        <f ca="1">SUMIFS(INDIRECT(_xlfn.CONCAT("SSPMDER[",PopAgeSexCountry[[#This Row],[Sex]],"]")),SSPMDER[age],PopAgeSexCountry[[#This Row],[Age]])</f>
        <v>2600</v>
      </c>
      <c r="I623" s="6" t="s">
        <v>71</v>
      </c>
      <c r="J623" s="6">
        <v>4.7362999999999898E-2</v>
      </c>
      <c r="K623" s="6">
        <v>5.0530120089232702E-2</v>
      </c>
      <c r="L623" s="6">
        <v>5.5431044046460098E-2</v>
      </c>
      <c r="M623" s="6">
        <v>4.0916328263864099E-2</v>
      </c>
      <c r="N623" s="6">
        <v>3.4035996592574801E-2</v>
      </c>
      <c r="O623" s="6">
        <v>3.5695595909602501E-2</v>
      </c>
      <c r="P623" s="6">
        <v>4.1843140503418197E-2</v>
      </c>
      <c r="Q623" s="6">
        <v>4.1574080161504302E-2</v>
      </c>
      <c r="R623" s="6">
        <v>4.0179990239383102E-2</v>
      </c>
      <c r="S623" s="6">
        <f ca="1">PopAgeSexCountry[[#This Row],[2010]]*PopAgeSexCountry[[#This Row],[MDER]]</f>
        <v>123.14379999999973</v>
      </c>
      <c r="T623" s="6">
        <f ca="1">PopAgeSexCountry[[#This Row],[2015]]*PopAgeSexCountry[[#This Row],[MDER]]</f>
        <v>131.37831223200502</v>
      </c>
      <c r="U623" s="6">
        <f ca="1">PopAgeSexCountry[[#This Row],[2020]]*PopAgeSexCountry[[#This Row],[MDER]]</f>
        <v>144.12071452079627</v>
      </c>
      <c r="V623" s="6">
        <f ca="1">PopAgeSexCountry[[#This Row],[2025]]*PopAgeSexCountry[[#This Row],[MDER]]</f>
        <v>106.38245348604666</v>
      </c>
      <c r="W623" s="6">
        <f ca="1">PopAgeSexCountry[[#This Row],[2030]]*PopAgeSexCountry[[#This Row],[MDER]]</f>
        <v>88.493591140694477</v>
      </c>
      <c r="X623" s="6">
        <f ca="1">PopAgeSexCountry[[#This Row],[2035]]*PopAgeSexCountry[[#This Row],[MDER]]</f>
        <v>92.80854936496651</v>
      </c>
      <c r="Y623" s="6">
        <f ca="1">PopAgeSexCountry[[#This Row],[2040]]*PopAgeSexCountry[[#This Row],[MDER]]</f>
        <v>108.79216530888731</v>
      </c>
      <c r="Z623" s="6">
        <f ca="1">PopAgeSexCountry[[#This Row],[2045]]*PopAgeSexCountry[[#This Row],[MDER]]</f>
        <v>108.09260841991119</v>
      </c>
      <c r="AA623" s="6">
        <f ca="1">PopAgeSexCountry[[#This Row],[2050]]*PopAgeSexCountry[[#This Row],[MDER]]</f>
        <v>104.46797462239607</v>
      </c>
    </row>
    <row r="624" spans="1:27" x14ac:dyDescent="0.2">
      <c r="A624" s="5" t="s">
        <v>67</v>
      </c>
      <c r="B624" s="5" t="s">
        <v>68</v>
      </c>
      <c r="C624" s="5" t="s">
        <v>126</v>
      </c>
      <c r="D624" s="5" t="str">
        <f>VLOOKUP(PopAgeSexCountry[[#This Row],[REGION]],MapRegion[],2,FALSE)</f>
        <v>EST</v>
      </c>
      <c r="E624" s="5" t="s">
        <v>99</v>
      </c>
      <c r="F624" s="5" t="str">
        <f>VLOOKUP(PopAgeSexCountry[[#This Row],[VARIABLE]],MapSexAge[],2,FALSE)</f>
        <v>Male</v>
      </c>
      <c r="G624" s="5" t="str">
        <f>VLOOKUP(PopAgeSexCountry[[#This Row],[VARIABLE]],MapSexAge[],3,FALSE)</f>
        <v>35-39</v>
      </c>
      <c r="H624" s="5">
        <f ca="1">SUMIFS(INDIRECT(_xlfn.CONCAT("SSPMDER[",PopAgeSexCountry[[#This Row],[Sex]],"]")),SSPMDER[age],PopAgeSexCountry[[#This Row],[Age]])</f>
        <v>2600</v>
      </c>
      <c r="I624" s="5" t="s">
        <v>71</v>
      </c>
      <c r="J624" s="5">
        <v>4.5762999999999901E-2</v>
      </c>
      <c r="K624" s="5">
        <v>4.6214554629841302E-2</v>
      </c>
      <c r="L624" s="5">
        <v>4.9508532521206197E-2</v>
      </c>
      <c r="M624" s="5">
        <v>5.4318180645800698E-2</v>
      </c>
      <c r="N624" s="5">
        <v>4.0522885803860903E-2</v>
      </c>
      <c r="O624" s="5">
        <v>3.3965006212370898E-2</v>
      </c>
      <c r="P624" s="5">
        <v>3.5603457131668202E-2</v>
      </c>
      <c r="Q624" s="5">
        <v>4.1575379276231297E-2</v>
      </c>
      <c r="R624" s="5">
        <v>4.1345581276516101E-2</v>
      </c>
      <c r="S624" s="6">
        <f ca="1">PopAgeSexCountry[[#This Row],[2010]]*PopAgeSexCountry[[#This Row],[MDER]]</f>
        <v>118.98379999999975</v>
      </c>
      <c r="T624" s="6">
        <f ca="1">PopAgeSexCountry[[#This Row],[2015]]*PopAgeSexCountry[[#This Row],[MDER]]</f>
        <v>120.15784203758739</v>
      </c>
      <c r="U624" s="6">
        <f ca="1">PopAgeSexCountry[[#This Row],[2020]]*PopAgeSexCountry[[#This Row],[MDER]]</f>
        <v>128.72218455513612</v>
      </c>
      <c r="V624" s="6">
        <f ca="1">PopAgeSexCountry[[#This Row],[2025]]*PopAgeSexCountry[[#This Row],[MDER]]</f>
        <v>141.22726967908181</v>
      </c>
      <c r="W624" s="6">
        <f ca="1">PopAgeSexCountry[[#This Row],[2030]]*PopAgeSexCountry[[#This Row],[MDER]]</f>
        <v>105.35950309003834</v>
      </c>
      <c r="X624" s="6">
        <f ca="1">PopAgeSexCountry[[#This Row],[2035]]*PopAgeSexCountry[[#This Row],[MDER]]</f>
        <v>88.309016152164332</v>
      </c>
      <c r="Y624" s="6">
        <f ca="1">PopAgeSexCountry[[#This Row],[2040]]*PopAgeSexCountry[[#This Row],[MDER]]</f>
        <v>92.568988542337323</v>
      </c>
      <c r="Z624" s="6">
        <f ca="1">PopAgeSexCountry[[#This Row],[2045]]*PopAgeSexCountry[[#This Row],[MDER]]</f>
        <v>108.09598611820137</v>
      </c>
      <c r="AA624" s="6">
        <f ca="1">PopAgeSexCountry[[#This Row],[2050]]*PopAgeSexCountry[[#This Row],[MDER]]</f>
        <v>107.49851131894187</v>
      </c>
    </row>
    <row r="625" spans="1:27" x14ac:dyDescent="0.2">
      <c r="A625" s="6" t="s">
        <v>67</v>
      </c>
      <c r="B625" s="6" t="s">
        <v>68</v>
      </c>
      <c r="C625" s="6" t="s">
        <v>126</v>
      </c>
      <c r="D625" s="6" t="str">
        <f>VLOOKUP(PopAgeSexCountry[[#This Row],[REGION]],MapRegion[],2,FALSE)</f>
        <v>EST</v>
      </c>
      <c r="E625" s="6" t="s">
        <v>100</v>
      </c>
      <c r="F625" s="6" t="str">
        <f>VLOOKUP(PopAgeSexCountry[[#This Row],[VARIABLE]],MapSexAge[],2,FALSE)</f>
        <v>Male</v>
      </c>
      <c r="G625" s="6" t="str">
        <f>VLOOKUP(PopAgeSexCountry[[#This Row],[VARIABLE]],MapSexAge[],3,FALSE)</f>
        <v>40-44</v>
      </c>
      <c r="H625" s="6">
        <f ca="1">SUMIFS(INDIRECT(_xlfn.CONCAT("SSPMDER[",PopAgeSexCountry[[#This Row],[Sex]],"]")),SSPMDER[age],PopAgeSexCountry[[#This Row],[Age]])</f>
        <v>2600</v>
      </c>
      <c r="I625" s="6" t="s">
        <v>71</v>
      </c>
      <c r="J625" s="6">
        <v>4.23890000000001E-2</v>
      </c>
      <c r="K625" s="6">
        <v>4.4494306947804402E-2</v>
      </c>
      <c r="L625" s="6">
        <v>4.5169252545757203E-2</v>
      </c>
      <c r="M625" s="6">
        <v>4.8520915049750903E-2</v>
      </c>
      <c r="N625" s="6">
        <v>5.32869250807134E-2</v>
      </c>
      <c r="O625" s="6">
        <v>4.0070950012958302E-2</v>
      </c>
      <c r="P625" s="6">
        <v>3.37662148267074E-2</v>
      </c>
      <c r="Q625" s="6">
        <v>3.5407790747341697E-2</v>
      </c>
      <c r="R625" s="6">
        <v>4.1264009895130502E-2</v>
      </c>
      <c r="S625" s="6">
        <f ca="1">PopAgeSexCountry[[#This Row],[2010]]*PopAgeSexCountry[[#This Row],[MDER]]</f>
        <v>110.21140000000027</v>
      </c>
      <c r="T625" s="6">
        <f ca="1">PopAgeSexCountry[[#This Row],[2015]]*PopAgeSexCountry[[#This Row],[MDER]]</f>
        <v>115.68519806429144</v>
      </c>
      <c r="U625" s="6">
        <f ca="1">PopAgeSexCountry[[#This Row],[2020]]*PopAgeSexCountry[[#This Row],[MDER]]</f>
        <v>117.44005661896873</v>
      </c>
      <c r="V625" s="6">
        <f ca="1">PopAgeSexCountry[[#This Row],[2025]]*PopAgeSexCountry[[#This Row],[MDER]]</f>
        <v>126.15437912935235</v>
      </c>
      <c r="W625" s="6">
        <f ca="1">PopAgeSexCountry[[#This Row],[2030]]*PopAgeSexCountry[[#This Row],[MDER]]</f>
        <v>138.54600520985485</v>
      </c>
      <c r="X625" s="6">
        <f ca="1">PopAgeSexCountry[[#This Row],[2035]]*PopAgeSexCountry[[#This Row],[MDER]]</f>
        <v>104.18447003369158</v>
      </c>
      <c r="Y625" s="6">
        <f ca="1">PopAgeSexCountry[[#This Row],[2040]]*PopAgeSexCountry[[#This Row],[MDER]]</f>
        <v>87.792158549439236</v>
      </c>
      <c r="Z625" s="6">
        <f ca="1">PopAgeSexCountry[[#This Row],[2045]]*PopAgeSexCountry[[#This Row],[MDER]]</f>
        <v>92.060255943088407</v>
      </c>
      <c r="AA625" s="6">
        <f ca="1">PopAgeSexCountry[[#This Row],[2050]]*PopAgeSexCountry[[#This Row],[MDER]]</f>
        <v>107.28642572733931</v>
      </c>
    </row>
    <row r="626" spans="1:27" x14ac:dyDescent="0.2">
      <c r="A626" s="5" t="s">
        <v>67</v>
      </c>
      <c r="B626" s="5" t="s">
        <v>68</v>
      </c>
      <c r="C626" s="5" t="s">
        <v>126</v>
      </c>
      <c r="D626" s="5" t="str">
        <f>VLOOKUP(PopAgeSexCountry[[#This Row],[REGION]],MapRegion[],2,FALSE)</f>
        <v>EST</v>
      </c>
      <c r="E626" s="5" t="s">
        <v>101</v>
      </c>
      <c r="F626" s="5" t="str">
        <f>VLOOKUP(PopAgeSexCountry[[#This Row],[VARIABLE]],MapSexAge[],2,FALSE)</f>
        <v>Male</v>
      </c>
      <c r="G626" s="5" t="str">
        <f>VLOOKUP(PopAgeSexCountry[[#This Row],[VARIABLE]],MapSexAge[],3,FALSE)</f>
        <v>45-49</v>
      </c>
      <c r="H626" s="5">
        <f ca="1">SUMIFS(INDIRECT(_xlfn.CONCAT("SSPMDER[",PopAgeSexCountry[[#This Row],[Sex]],"]")),SSPMDER[age],PopAgeSexCountry[[#This Row],[Age]])</f>
        <v>2440</v>
      </c>
      <c r="I626" s="5" t="s">
        <v>71</v>
      </c>
      <c r="J626" s="5">
        <v>4.2944999999999997E-2</v>
      </c>
      <c r="K626" s="5">
        <v>4.0914542692726201E-2</v>
      </c>
      <c r="L626" s="5">
        <v>4.3216311525865601E-2</v>
      </c>
      <c r="M626" s="5">
        <v>4.4055673918016798E-2</v>
      </c>
      <c r="N626" s="5">
        <v>4.7483853993011201E-2</v>
      </c>
      <c r="O626" s="5">
        <v>5.22853870873492E-2</v>
      </c>
      <c r="P626" s="5">
        <v>3.9558181168365202E-2</v>
      </c>
      <c r="Q626" s="5">
        <v>3.3484598821028E-2</v>
      </c>
      <c r="R626" s="5">
        <v>3.5149153873957097E-2</v>
      </c>
      <c r="S626" s="6">
        <f ca="1">PopAgeSexCountry[[#This Row],[2010]]*PopAgeSexCountry[[#This Row],[MDER]]</f>
        <v>104.78579999999999</v>
      </c>
      <c r="T626" s="6">
        <f ca="1">PopAgeSexCountry[[#This Row],[2015]]*PopAgeSexCountry[[#This Row],[MDER]]</f>
        <v>99.831484170251926</v>
      </c>
      <c r="U626" s="6">
        <f ca="1">PopAgeSexCountry[[#This Row],[2020]]*PopAgeSexCountry[[#This Row],[MDER]]</f>
        <v>105.44780012311207</v>
      </c>
      <c r="V626" s="6">
        <f ca="1">PopAgeSexCountry[[#This Row],[2025]]*PopAgeSexCountry[[#This Row],[MDER]]</f>
        <v>107.49584435996098</v>
      </c>
      <c r="W626" s="6">
        <f ca="1">PopAgeSexCountry[[#This Row],[2030]]*PopAgeSexCountry[[#This Row],[MDER]]</f>
        <v>115.86060374294733</v>
      </c>
      <c r="X626" s="6">
        <f ca="1">PopAgeSexCountry[[#This Row],[2035]]*PopAgeSexCountry[[#This Row],[MDER]]</f>
        <v>127.57634449313204</v>
      </c>
      <c r="Y626" s="6">
        <f ca="1">PopAgeSexCountry[[#This Row],[2040]]*PopAgeSexCountry[[#This Row],[MDER]]</f>
        <v>96.521962050811098</v>
      </c>
      <c r="Z626" s="6">
        <f ca="1">PopAgeSexCountry[[#This Row],[2045]]*PopAgeSexCountry[[#This Row],[MDER]]</f>
        <v>81.702421123308326</v>
      </c>
      <c r="AA626" s="6">
        <f ca="1">PopAgeSexCountry[[#This Row],[2050]]*PopAgeSexCountry[[#This Row],[MDER]]</f>
        <v>85.763935452455314</v>
      </c>
    </row>
    <row r="627" spans="1:27" x14ac:dyDescent="0.2">
      <c r="A627" s="6" t="s">
        <v>67</v>
      </c>
      <c r="B627" s="6" t="s">
        <v>68</v>
      </c>
      <c r="C627" s="6" t="s">
        <v>126</v>
      </c>
      <c r="D627" s="6" t="str">
        <f>VLOOKUP(PopAgeSexCountry[[#This Row],[REGION]],MapRegion[],2,FALSE)</f>
        <v>EST</v>
      </c>
      <c r="E627" s="6" t="s">
        <v>102</v>
      </c>
      <c r="F627" s="6" t="str">
        <f>VLOOKUP(PopAgeSexCountry[[#This Row],[VARIABLE]],MapSexAge[],2,FALSE)</f>
        <v>Male</v>
      </c>
      <c r="G627" s="6" t="str">
        <f>VLOOKUP(PopAgeSexCountry[[#This Row],[VARIABLE]],MapSexAge[],3,FALSE)</f>
        <v>5-9</v>
      </c>
      <c r="H627" s="6">
        <f ca="1">SUMIFS(INDIRECT(_xlfn.CONCAT("SSPMDER[",PopAgeSexCountry[[#This Row],[Sex]],"]")),SSPMDER[age],PopAgeSexCountry[[#This Row],[Age]])</f>
        <v>1600</v>
      </c>
      <c r="I627" s="6" t="s">
        <v>71</v>
      </c>
      <c r="J627" s="6">
        <v>3.3586999999999999E-2</v>
      </c>
      <c r="K627" s="6">
        <v>3.9995406396917697E-2</v>
      </c>
      <c r="L627" s="6">
        <v>3.9602613460587598E-2</v>
      </c>
      <c r="M627" s="6">
        <v>3.8026711534229797E-2</v>
      </c>
      <c r="N627" s="6">
        <v>3.4931297663055701E-2</v>
      </c>
      <c r="O627" s="6">
        <v>3.1507261199103E-2</v>
      </c>
      <c r="P627" s="6">
        <v>3.05154161999103E-2</v>
      </c>
      <c r="Q627" s="6">
        <v>3.1962936785494701E-2</v>
      </c>
      <c r="R627" s="6">
        <v>3.3100773643654803E-2</v>
      </c>
      <c r="S627" s="6">
        <f ca="1">PopAgeSexCountry[[#This Row],[2010]]*PopAgeSexCountry[[#This Row],[MDER]]</f>
        <v>53.739199999999997</v>
      </c>
      <c r="T627" s="6">
        <f ca="1">PopAgeSexCountry[[#This Row],[2015]]*PopAgeSexCountry[[#This Row],[MDER]]</f>
        <v>63.992650235068318</v>
      </c>
      <c r="U627" s="6">
        <f ca="1">PopAgeSexCountry[[#This Row],[2020]]*PopAgeSexCountry[[#This Row],[MDER]]</f>
        <v>63.364181536940158</v>
      </c>
      <c r="V627" s="6">
        <f ca="1">PopAgeSexCountry[[#This Row],[2025]]*PopAgeSexCountry[[#This Row],[MDER]]</f>
        <v>60.842738454767677</v>
      </c>
      <c r="W627" s="6">
        <f ca="1">PopAgeSexCountry[[#This Row],[2030]]*PopAgeSexCountry[[#This Row],[MDER]]</f>
        <v>55.890076260889124</v>
      </c>
      <c r="X627" s="6">
        <f ca="1">PopAgeSexCountry[[#This Row],[2035]]*PopAgeSexCountry[[#This Row],[MDER]]</f>
        <v>50.411617918564801</v>
      </c>
      <c r="Y627" s="6">
        <f ca="1">PopAgeSexCountry[[#This Row],[2040]]*PopAgeSexCountry[[#This Row],[MDER]]</f>
        <v>48.824665919856479</v>
      </c>
      <c r="Z627" s="6">
        <f ca="1">PopAgeSexCountry[[#This Row],[2045]]*PopAgeSexCountry[[#This Row],[MDER]]</f>
        <v>51.140698856791523</v>
      </c>
      <c r="AA627" s="6">
        <f ca="1">PopAgeSexCountry[[#This Row],[2050]]*PopAgeSexCountry[[#This Row],[MDER]]</f>
        <v>52.961237829847683</v>
      </c>
    </row>
    <row r="628" spans="1:27" x14ac:dyDescent="0.2">
      <c r="A628" s="5" t="s">
        <v>67</v>
      </c>
      <c r="B628" s="5" t="s">
        <v>68</v>
      </c>
      <c r="C628" s="5" t="s">
        <v>126</v>
      </c>
      <c r="D628" s="5" t="str">
        <f>VLOOKUP(PopAgeSexCountry[[#This Row],[REGION]],MapRegion[],2,FALSE)</f>
        <v>EST</v>
      </c>
      <c r="E628" s="5" t="s">
        <v>103</v>
      </c>
      <c r="F628" s="5" t="str">
        <f>VLOOKUP(PopAgeSexCountry[[#This Row],[VARIABLE]],MapSexAge[],2,FALSE)</f>
        <v>Male</v>
      </c>
      <c r="G628" s="5" t="str">
        <f>VLOOKUP(PopAgeSexCountry[[#This Row],[VARIABLE]],MapSexAge[],3,FALSE)</f>
        <v>50-54</v>
      </c>
      <c r="H628" s="5">
        <f ca="1">SUMIFS(INDIRECT(_xlfn.CONCAT("SSPMDER[",PopAgeSexCountry[[#This Row],[Sex]],"]")),SSPMDER[age],PopAgeSexCountry[[#This Row],[Age]])</f>
        <v>2400</v>
      </c>
      <c r="I628" s="5" t="s">
        <v>71</v>
      </c>
      <c r="J628" s="5">
        <v>4.2929000000000002E-2</v>
      </c>
      <c r="K628" s="5">
        <v>4.0794083650841598E-2</v>
      </c>
      <c r="L628" s="5">
        <v>3.9170616208460102E-2</v>
      </c>
      <c r="M628" s="5">
        <v>4.1607479899316499E-2</v>
      </c>
      <c r="N628" s="5">
        <v>4.2640545995620303E-2</v>
      </c>
      <c r="O628" s="5">
        <v>4.6191694255240799E-2</v>
      </c>
      <c r="P628" s="5">
        <v>5.1047002103312297E-2</v>
      </c>
      <c r="Q628" s="5">
        <v>3.8848253418799598E-2</v>
      </c>
      <c r="R628" s="5">
        <v>3.3026613486246803E-2</v>
      </c>
      <c r="S628" s="6">
        <f ca="1">PopAgeSexCountry[[#This Row],[2010]]*PopAgeSexCountry[[#This Row],[MDER]]</f>
        <v>103.0296</v>
      </c>
      <c r="T628" s="6">
        <f ca="1">PopAgeSexCountry[[#This Row],[2015]]*PopAgeSexCountry[[#This Row],[MDER]]</f>
        <v>97.905800762019837</v>
      </c>
      <c r="U628" s="6">
        <f ca="1">PopAgeSexCountry[[#This Row],[2020]]*PopAgeSexCountry[[#This Row],[MDER]]</f>
        <v>94.009478900304245</v>
      </c>
      <c r="V628" s="6">
        <f ca="1">PopAgeSexCountry[[#This Row],[2025]]*PopAgeSexCountry[[#This Row],[MDER]]</f>
        <v>99.857951758359604</v>
      </c>
      <c r="W628" s="6">
        <f ca="1">PopAgeSexCountry[[#This Row],[2030]]*PopAgeSexCountry[[#This Row],[MDER]]</f>
        <v>102.33731038948874</v>
      </c>
      <c r="X628" s="6">
        <f ca="1">PopAgeSexCountry[[#This Row],[2035]]*PopAgeSexCountry[[#This Row],[MDER]]</f>
        <v>110.86006621257792</v>
      </c>
      <c r="Y628" s="6">
        <f ca="1">PopAgeSexCountry[[#This Row],[2040]]*PopAgeSexCountry[[#This Row],[MDER]]</f>
        <v>122.51280504794951</v>
      </c>
      <c r="Z628" s="6">
        <f ca="1">PopAgeSexCountry[[#This Row],[2045]]*PopAgeSexCountry[[#This Row],[MDER]]</f>
        <v>93.235808205119042</v>
      </c>
      <c r="AA628" s="6">
        <f ca="1">PopAgeSexCountry[[#This Row],[2050]]*PopAgeSexCountry[[#This Row],[MDER]]</f>
        <v>79.263872366992331</v>
      </c>
    </row>
    <row r="629" spans="1:27" x14ac:dyDescent="0.2">
      <c r="A629" s="6" t="s">
        <v>67</v>
      </c>
      <c r="B629" s="6" t="s">
        <v>68</v>
      </c>
      <c r="C629" s="6" t="s">
        <v>126</v>
      </c>
      <c r="D629" s="6" t="str">
        <f>VLOOKUP(PopAgeSexCountry[[#This Row],[REGION]],MapRegion[],2,FALSE)</f>
        <v>EST</v>
      </c>
      <c r="E629" s="6" t="s">
        <v>104</v>
      </c>
      <c r="F629" s="6" t="str">
        <f>VLOOKUP(PopAgeSexCountry[[#This Row],[VARIABLE]],MapSexAge[],2,FALSE)</f>
        <v>Male</v>
      </c>
      <c r="G629" s="6" t="str">
        <f>VLOOKUP(PopAgeSexCountry[[#This Row],[VARIABLE]],MapSexAge[],3,FALSE)</f>
        <v>55-59</v>
      </c>
      <c r="H629" s="6">
        <f ca="1">SUMIFS(INDIRECT(_xlfn.CONCAT("SSPMDER[",PopAgeSexCountry[[#This Row],[Sex]],"]")),SSPMDER[age],PopAgeSexCountry[[#This Row],[Age]])</f>
        <v>2400</v>
      </c>
      <c r="I629" s="6" t="s">
        <v>71</v>
      </c>
      <c r="J629" s="6">
        <v>3.8098E-2</v>
      </c>
      <c r="K629" s="6">
        <v>3.9773151570768002E-2</v>
      </c>
      <c r="L629" s="6">
        <v>3.8159807251590502E-2</v>
      </c>
      <c r="M629" s="6">
        <v>3.69100261964318E-2</v>
      </c>
      <c r="N629" s="6">
        <v>3.9497335606605601E-2</v>
      </c>
      <c r="O629" s="6">
        <v>4.0772606488003002E-2</v>
      </c>
      <c r="P629" s="6">
        <v>4.4444628377208098E-2</v>
      </c>
      <c r="Q629" s="6">
        <v>4.9369575599568297E-2</v>
      </c>
      <c r="R629" s="6">
        <v>3.7804045089675602E-2</v>
      </c>
      <c r="S629" s="6">
        <f ca="1">PopAgeSexCountry[[#This Row],[2010]]*PopAgeSexCountry[[#This Row],[MDER]]</f>
        <v>91.435199999999995</v>
      </c>
      <c r="T629" s="6">
        <f ca="1">PopAgeSexCountry[[#This Row],[2015]]*PopAgeSexCountry[[#This Row],[MDER]]</f>
        <v>95.455563769843209</v>
      </c>
      <c r="U629" s="6">
        <f ca="1">PopAgeSexCountry[[#This Row],[2020]]*PopAgeSexCountry[[#This Row],[MDER]]</f>
        <v>91.583537403817203</v>
      </c>
      <c r="V629" s="6">
        <f ca="1">PopAgeSexCountry[[#This Row],[2025]]*PopAgeSexCountry[[#This Row],[MDER]]</f>
        <v>88.584062871436316</v>
      </c>
      <c r="W629" s="6">
        <f ca="1">PopAgeSexCountry[[#This Row],[2030]]*PopAgeSexCountry[[#This Row],[MDER]]</f>
        <v>94.793605455853438</v>
      </c>
      <c r="X629" s="6">
        <f ca="1">PopAgeSexCountry[[#This Row],[2035]]*PopAgeSexCountry[[#This Row],[MDER]]</f>
        <v>97.854255571207204</v>
      </c>
      <c r="Y629" s="6">
        <f ca="1">PopAgeSexCountry[[#This Row],[2040]]*PopAgeSexCountry[[#This Row],[MDER]]</f>
        <v>106.66710810529943</v>
      </c>
      <c r="Z629" s="6">
        <f ca="1">PopAgeSexCountry[[#This Row],[2045]]*PopAgeSexCountry[[#This Row],[MDER]]</f>
        <v>118.48698143896391</v>
      </c>
      <c r="AA629" s="6">
        <f ca="1">PopAgeSexCountry[[#This Row],[2050]]*PopAgeSexCountry[[#This Row],[MDER]]</f>
        <v>90.72970821522145</v>
      </c>
    </row>
    <row r="630" spans="1:27" x14ac:dyDescent="0.2">
      <c r="A630" s="5" t="s">
        <v>67</v>
      </c>
      <c r="B630" s="5" t="s">
        <v>68</v>
      </c>
      <c r="C630" s="5" t="s">
        <v>126</v>
      </c>
      <c r="D630" s="5" t="str">
        <f>VLOOKUP(PopAgeSexCountry[[#This Row],[REGION]],MapRegion[],2,FALSE)</f>
        <v>EST</v>
      </c>
      <c r="E630" s="5" t="s">
        <v>105</v>
      </c>
      <c r="F630" s="5" t="str">
        <f>VLOOKUP(PopAgeSexCountry[[#This Row],[VARIABLE]],MapSexAge[],2,FALSE)</f>
        <v>Male</v>
      </c>
      <c r="G630" s="5" t="str">
        <f>VLOOKUP(PopAgeSexCountry[[#This Row],[VARIABLE]],MapSexAge[],3,FALSE)</f>
        <v>60-64</v>
      </c>
      <c r="H630" s="5">
        <f ca="1">SUMIFS(INDIRECT(_xlfn.CONCAT("SSPMDER[",PopAgeSexCountry[[#This Row],[Sex]],"]")),SSPMDER[age],PopAgeSexCountry[[#This Row],[Age]])</f>
        <v>2400</v>
      </c>
      <c r="I630" s="5" t="s">
        <v>71</v>
      </c>
      <c r="J630" s="5">
        <v>3.1393999999999998E-2</v>
      </c>
      <c r="K630" s="5">
        <v>3.4145307865324603E-2</v>
      </c>
      <c r="L630" s="5">
        <v>3.6011756745838598E-2</v>
      </c>
      <c r="M630" s="5">
        <v>3.4925807997164E-2</v>
      </c>
      <c r="N630" s="5">
        <v>3.4099657049485102E-2</v>
      </c>
      <c r="O630" s="5">
        <v>3.6836986071791901E-2</v>
      </c>
      <c r="P630" s="5">
        <v>3.8370621089043398E-2</v>
      </c>
      <c r="Q630" s="5">
        <v>4.2161044671920299E-2</v>
      </c>
      <c r="R630" s="5">
        <v>4.71499419146586E-2</v>
      </c>
      <c r="S630" s="6">
        <f ca="1">PopAgeSexCountry[[#This Row],[2010]]*PopAgeSexCountry[[#This Row],[MDER]]</f>
        <v>75.34559999999999</v>
      </c>
      <c r="T630" s="6">
        <f ca="1">PopAgeSexCountry[[#This Row],[2015]]*PopAgeSexCountry[[#This Row],[MDER]]</f>
        <v>81.948738876779046</v>
      </c>
      <c r="U630" s="6">
        <f ca="1">PopAgeSexCountry[[#This Row],[2020]]*PopAgeSexCountry[[#This Row],[MDER]]</f>
        <v>86.428216190012634</v>
      </c>
      <c r="V630" s="6">
        <f ca="1">PopAgeSexCountry[[#This Row],[2025]]*PopAgeSexCountry[[#This Row],[MDER]]</f>
        <v>83.8219391931936</v>
      </c>
      <c r="W630" s="6">
        <f ca="1">PopAgeSexCountry[[#This Row],[2030]]*PopAgeSexCountry[[#This Row],[MDER]]</f>
        <v>81.839176918764238</v>
      </c>
      <c r="X630" s="6">
        <f ca="1">PopAgeSexCountry[[#This Row],[2035]]*PopAgeSexCountry[[#This Row],[MDER]]</f>
        <v>88.408766572300564</v>
      </c>
      <c r="Y630" s="6">
        <f ca="1">PopAgeSexCountry[[#This Row],[2040]]*PopAgeSexCountry[[#This Row],[MDER]]</f>
        <v>92.089490613704157</v>
      </c>
      <c r="Z630" s="6">
        <f ca="1">PopAgeSexCountry[[#This Row],[2045]]*PopAgeSexCountry[[#This Row],[MDER]]</f>
        <v>101.18650721260872</v>
      </c>
      <c r="AA630" s="6">
        <f ca="1">PopAgeSexCountry[[#This Row],[2050]]*PopAgeSexCountry[[#This Row],[MDER]]</f>
        <v>113.15986059518065</v>
      </c>
    </row>
    <row r="631" spans="1:27" x14ac:dyDescent="0.2">
      <c r="A631" s="6" t="s">
        <v>67</v>
      </c>
      <c r="B631" s="6" t="s">
        <v>68</v>
      </c>
      <c r="C631" s="6" t="s">
        <v>126</v>
      </c>
      <c r="D631" s="6" t="str">
        <f>VLOOKUP(PopAgeSexCountry[[#This Row],[REGION]],MapRegion[],2,FALSE)</f>
        <v>EST</v>
      </c>
      <c r="E631" s="6" t="s">
        <v>106</v>
      </c>
      <c r="F631" s="6" t="str">
        <f>VLOOKUP(PopAgeSexCountry[[#This Row],[VARIABLE]],MapSexAge[],2,FALSE)</f>
        <v>Male</v>
      </c>
      <c r="G631" s="6" t="str">
        <f>VLOOKUP(PopAgeSexCountry[[#This Row],[VARIABLE]],MapSexAge[],3,FALSE)</f>
        <v>65-69</v>
      </c>
      <c r="H631" s="6">
        <f ca="1">SUMIFS(INDIRECT(_xlfn.CONCAT("SSPMDER[",PopAgeSexCountry[[#This Row],[Sex]],"]")),SSPMDER[age],PopAgeSexCountry[[#This Row],[Age]])</f>
        <v>2240</v>
      </c>
      <c r="I631" s="6" t="s">
        <v>71</v>
      </c>
      <c r="J631" s="6">
        <v>2.4244000000000002E-2</v>
      </c>
      <c r="K631" s="6">
        <v>2.69151167276825E-2</v>
      </c>
      <c r="L631" s="6">
        <v>2.9572943207881001E-2</v>
      </c>
      <c r="M631" s="6">
        <v>3.16279026649256E-2</v>
      </c>
      <c r="N631" s="6">
        <v>3.1095859798743301E-2</v>
      </c>
      <c r="O631" s="6">
        <v>3.06874373560879E-2</v>
      </c>
      <c r="P631" s="6">
        <v>3.3555124806080798E-2</v>
      </c>
      <c r="Q631" s="6">
        <v>3.5341695968189299E-2</v>
      </c>
      <c r="R631" s="6">
        <v>3.9226136828381303E-2</v>
      </c>
      <c r="S631" s="6">
        <f ca="1">PopAgeSexCountry[[#This Row],[2010]]*PopAgeSexCountry[[#This Row],[MDER]]</f>
        <v>54.306560000000005</v>
      </c>
      <c r="T631" s="6">
        <f ca="1">PopAgeSexCountry[[#This Row],[2015]]*PopAgeSexCountry[[#This Row],[MDER]]</f>
        <v>60.289861470008802</v>
      </c>
      <c r="U631" s="6">
        <f ca="1">PopAgeSexCountry[[#This Row],[2020]]*PopAgeSexCountry[[#This Row],[MDER]]</f>
        <v>66.243392785653441</v>
      </c>
      <c r="V631" s="6">
        <f ca="1">PopAgeSexCountry[[#This Row],[2025]]*PopAgeSexCountry[[#This Row],[MDER]]</f>
        <v>70.846501969433348</v>
      </c>
      <c r="W631" s="6">
        <f ca="1">PopAgeSexCountry[[#This Row],[2030]]*PopAgeSexCountry[[#This Row],[MDER]]</f>
        <v>69.654725949184993</v>
      </c>
      <c r="X631" s="6">
        <f ca="1">PopAgeSexCountry[[#This Row],[2035]]*PopAgeSexCountry[[#This Row],[MDER]]</f>
        <v>68.7398596776369</v>
      </c>
      <c r="Y631" s="6">
        <f ca="1">PopAgeSexCountry[[#This Row],[2040]]*PopAgeSexCountry[[#This Row],[MDER]]</f>
        <v>75.163479565620989</v>
      </c>
      <c r="Z631" s="6">
        <f ca="1">PopAgeSexCountry[[#This Row],[2045]]*PopAgeSexCountry[[#This Row],[MDER]]</f>
        <v>79.165398968744029</v>
      </c>
      <c r="AA631" s="6">
        <f ca="1">PopAgeSexCountry[[#This Row],[2050]]*PopAgeSexCountry[[#This Row],[MDER]]</f>
        <v>87.866546495574113</v>
      </c>
    </row>
    <row r="632" spans="1:27" x14ac:dyDescent="0.2">
      <c r="A632" s="5" t="s">
        <v>67</v>
      </c>
      <c r="B632" s="5" t="s">
        <v>68</v>
      </c>
      <c r="C632" s="5" t="s">
        <v>126</v>
      </c>
      <c r="D632" s="5" t="str">
        <f>VLOOKUP(PopAgeSexCountry[[#This Row],[REGION]],MapRegion[],2,FALSE)</f>
        <v>EST</v>
      </c>
      <c r="E632" s="5" t="s">
        <v>107</v>
      </c>
      <c r="F632" s="5" t="str">
        <f>VLOOKUP(PopAgeSexCountry[[#This Row],[VARIABLE]],MapSexAge[],2,FALSE)</f>
        <v>Male</v>
      </c>
      <c r="G632" s="5" t="str">
        <f>VLOOKUP(PopAgeSexCountry[[#This Row],[VARIABLE]],MapSexAge[],3,FALSE)</f>
        <v>70-74</v>
      </c>
      <c r="H632" s="5">
        <f ca="1">SUMIFS(INDIRECT(_xlfn.CONCAT("SSPMDER[",PopAgeSexCountry[[#This Row],[Sex]],"]")),SSPMDER[age],PopAgeSexCountry[[#This Row],[Age]])</f>
        <v>2200</v>
      </c>
      <c r="I632" s="5" t="s">
        <v>71</v>
      </c>
      <c r="J632" s="5">
        <v>2.2626E-2</v>
      </c>
      <c r="K632" s="5">
        <v>1.9501651414635699E-2</v>
      </c>
      <c r="L632" s="5">
        <v>2.1885133133102402E-2</v>
      </c>
      <c r="M632" s="5">
        <v>2.4463001767460701E-2</v>
      </c>
      <c r="N632" s="5">
        <v>2.66342782186266E-2</v>
      </c>
      <c r="O632" s="5">
        <v>2.6579782955723299E-2</v>
      </c>
      <c r="P632" s="5">
        <v>2.6607368541921299E-2</v>
      </c>
      <c r="Q632" s="5">
        <v>2.9528423239273401E-2</v>
      </c>
      <c r="R632" s="5">
        <v>3.1543831616232303E-2</v>
      </c>
      <c r="S632" s="6">
        <f ca="1">PopAgeSexCountry[[#This Row],[2010]]*PopAgeSexCountry[[#This Row],[MDER]]</f>
        <v>49.777200000000001</v>
      </c>
      <c r="T632" s="6">
        <f ca="1">PopAgeSexCountry[[#This Row],[2015]]*PopAgeSexCountry[[#This Row],[MDER]]</f>
        <v>42.903633112198541</v>
      </c>
      <c r="U632" s="6">
        <f ca="1">PopAgeSexCountry[[#This Row],[2020]]*PopAgeSexCountry[[#This Row],[MDER]]</f>
        <v>48.147292892825284</v>
      </c>
      <c r="V632" s="6">
        <f ca="1">PopAgeSexCountry[[#This Row],[2025]]*PopAgeSexCountry[[#This Row],[MDER]]</f>
        <v>53.818603888413541</v>
      </c>
      <c r="W632" s="6">
        <f ca="1">PopAgeSexCountry[[#This Row],[2030]]*PopAgeSexCountry[[#This Row],[MDER]]</f>
        <v>58.595412080978519</v>
      </c>
      <c r="X632" s="6">
        <f ca="1">PopAgeSexCountry[[#This Row],[2035]]*PopAgeSexCountry[[#This Row],[MDER]]</f>
        <v>58.475522502591261</v>
      </c>
      <c r="Y632" s="6">
        <f ca="1">PopAgeSexCountry[[#This Row],[2040]]*PopAgeSexCountry[[#This Row],[MDER]]</f>
        <v>58.536210792226861</v>
      </c>
      <c r="Z632" s="6">
        <f ca="1">PopAgeSexCountry[[#This Row],[2045]]*PopAgeSexCountry[[#This Row],[MDER]]</f>
        <v>64.962531126401487</v>
      </c>
      <c r="AA632" s="6">
        <f ca="1">PopAgeSexCountry[[#This Row],[2050]]*PopAgeSexCountry[[#This Row],[MDER]]</f>
        <v>69.396429555711066</v>
      </c>
    </row>
    <row r="633" spans="1:27" x14ac:dyDescent="0.2">
      <c r="A633" s="6" t="s">
        <v>67</v>
      </c>
      <c r="B633" s="6" t="s">
        <v>68</v>
      </c>
      <c r="C633" s="6" t="s">
        <v>126</v>
      </c>
      <c r="D633" s="6" t="str">
        <f>VLOOKUP(PopAgeSexCountry[[#This Row],[REGION]],MapRegion[],2,FALSE)</f>
        <v>EST</v>
      </c>
      <c r="E633" s="6" t="s">
        <v>108</v>
      </c>
      <c r="F633" s="6" t="str">
        <f>VLOOKUP(PopAgeSexCountry[[#This Row],[VARIABLE]],MapSexAge[],2,FALSE)</f>
        <v>Male</v>
      </c>
      <c r="G633" s="6" t="str">
        <f>VLOOKUP(PopAgeSexCountry[[#This Row],[VARIABLE]],MapSexAge[],3,FALSE)</f>
        <v>75-79</v>
      </c>
      <c r="H633" s="6">
        <f ca="1">SUMIFS(INDIRECT(_xlfn.CONCAT("SSPMDER[",PopAgeSexCountry[[#This Row],[Sex]],"]")),SSPMDER[age],PopAgeSexCountry[[#This Row],[Age]])</f>
        <v>2200</v>
      </c>
      <c r="I633" s="6" t="s">
        <v>71</v>
      </c>
      <c r="J633" s="6">
        <v>1.5381000000000001E-2</v>
      </c>
      <c r="K633" s="6">
        <v>1.6448159868176201E-2</v>
      </c>
      <c r="L633" s="6">
        <v>1.42640841694259E-2</v>
      </c>
      <c r="M633" s="6">
        <v>1.6378998169911299E-2</v>
      </c>
      <c r="N633" s="6">
        <v>1.8733205568544999E-2</v>
      </c>
      <c r="O633" s="6">
        <v>2.07835234409171E-2</v>
      </c>
      <c r="P633" s="6">
        <v>2.1182277590900599E-2</v>
      </c>
      <c r="Q633" s="6">
        <v>2.1585569490158898E-2</v>
      </c>
      <c r="R633" s="6">
        <v>2.4448782695136499E-2</v>
      </c>
      <c r="S633" s="6">
        <f ca="1">PopAgeSexCountry[[#This Row],[2010]]*PopAgeSexCountry[[#This Row],[MDER]]</f>
        <v>33.838200000000001</v>
      </c>
      <c r="T633" s="6">
        <f ca="1">PopAgeSexCountry[[#This Row],[2015]]*PopAgeSexCountry[[#This Row],[MDER]]</f>
        <v>36.185951709987641</v>
      </c>
      <c r="U633" s="6">
        <f ca="1">PopAgeSexCountry[[#This Row],[2020]]*PopAgeSexCountry[[#This Row],[MDER]]</f>
        <v>31.380985172736981</v>
      </c>
      <c r="V633" s="6">
        <f ca="1">PopAgeSexCountry[[#This Row],[2025]]*PopAgeSexCountry[[#This Row],[MDER]]</f>
        <v>36.033795973804857</v>
      </c>
      <c r="W633" s="6">
        <f ca="1">PopAgeSexCountry[[#This Row],[2030]]*PopAgeSexCountry[[#This Row],[MDER]]</f>
        <v>41.213052250798995</v>
      </c>
      <c r="X633" s="6">
        <f ca="1">PopAgeSexCountry[[#This Row],[2035]]*PopAgeSexCountry[[#This Row],[MDER]]</f>
        <v>45.723751570017619</v>
      </c>
      <c r="Y633" s="6">
        <f ca="1">PopAgeSexCountry[[#This Row],[2040]]*PopAgeSexCountry[[#This Row],[MDER]]</f>
        <v>46.601010699981316</v>
      </c>
      <c r="Z633" s="6">
        <f ca="1">PopAgeSexCountry[[#This Row],[2045]]*PopAgeSexCountry[[#This Row],[MDER]]</f>
        <v>47.488252878349577</v>
      </c>
      <c r="AA633" s="6">
        <f ca="1">PopAgeSexCountry[[#This Row],[2050]]*PopAgeSexCountry[[#This Row],[MDER]]</f>
        <v>53.787321929300298</v>
      </c>
    </row>
    <row r="634" spans="1:27" x14ac:dyDescent="0.2">
      <c r="A634" s="5" t="s">
        <v>67</v>
      </c>
      <c r="B634" s="5" t="s">
        <v>68</v>
      </c>
      <c r="C634" s="5" t="s">
        <v>126</v>
      </c>
      <c r="D634" s="5" t="str">
        <f>VLOOKUP(PopAgeSexCountry[[#This Row],[REGION]],MapRegion[],2,FALSE)</f>
        <v>EST</v>
      </c>
      <c r="E634" s="5" t="s">
        <v>109</v>
      </c>
      <c r="F634" s="5" t="str">
        <f>VLOOKUP(PopAgeSexCountry[[#This Row],[VARIABLE]],MapSexAge[],2,FALSE)</f>
        <v>Male</v>
      </c>
      <c r="G634" s="5" t="str">
        <f>VLOOKUP(PopAgeSexCountry[[#This Row],[VARIABLE]],MapSexAge[],3,FALSE)</f>
        <v>80-84</v>
      </c>
      <c r="H634" s="5">
        <f ca="1">SUMIFS(INDIRECT(_xlfn.CONCAT("SSPMDER[",PopAgeSexCountry[[#This Row],[Sex]],"]")),SSPMDER[age],PopAgeSexCountry[[#This Row],[Age]])</f>
        <v>2200</v>
      </c>
      <c r="I634" s="5" t="s">
        <v>71</v>
      </c>
      <c r="J634" s="5">
        <v>9.5579999999999901E-3</v>
      </c>
      <c r="K634" s="5">
        <v>9.6360143245899105E-3</v>
      </c>
      <c r="L634" s="5">
        <v>1.0315146538016301E-2</v>
      </c>
      <c r="M634" s="5">
        <v>9.1757749172797307E-3</v>
      </c>
      <c r="N634" s="5">
        <v>1.0862735550656401E-2</v>
      </c>
      <c r="O634" s="5">
        <v>1.2693047167556201E-2</v>
      </c>
      <c r="P634" s="5">
        <v>1.44790861689203E-2</v>
      </c>
      <c r="Q634" s="5">
        <v>1.51511566285687E-2</v>
      </c>
      <c r="R634" s="5">
        <v>1.58411956129254E-2</v>
      </c>
      <c r="S634" s="6">
        <f ca="1">PopAgeSexCountry[[#This Row],[2010]]*PopAgeSexCountry[[#This Row],[MDER]]</f>
        <v>21.027599999999978</v>
      </c>
      <c r="T634" s="6">
        <f ca="1">PopAgeSexCountry[[#This Row],[2015]]*PopAgeSexCountry[[#This Row],[MDER]]</f>
        <v>21.199231514097804</v>
      </c>
      <c r="U634" s="6">
        <f ca="1">PopAgeSexCountry[[#This Row],[2020]]*PopAgeSexCountry[[#This Row],[MDER]]</f>
        <v>22.693322383635863</v>
      </c>
      <c r="V634" s="6">
        <f ca="1">PopAgeSexCountry[[#This Row],[2025]]*PopAgeSexCountry[[#This Row],[MDER]]</f>
        <v>20.186704818015407</v>
      </c>
      <c r="W634" s="6">
        <f ca="1">PopAgeSexCountry[[#This Row],[2030]]*PopAgeSexCountry[[#This Row],[MDER]]</f>
        <v>23.898018211444082</v>
      </c>
      <c r="X634" s="6">
        <f ca="1">PopAgeSexCountry[[#This Row],[2035]]*PopAgeSexCountry[[#This Row],[MDER]]</f>
        <v>27.92470376862364</v>
      </c>
      <c r="Y634" s="6">
        <f ca="1">PopAgeSexCountry[[#This Row],[2040]]*PopAgeSexCountry[[#This Row],[MDER]]</f>
        <v>31.853989571624659</v>
      </c>
      <c r="Z634" s="6">
        <f ca="1">PopAgeSexCountry[[#This Row],[2045]]*PopAgeSexCountry[[#This Row],[MDER]]</f>
        <v>33.332544582851142</v>
      </c>
      <c r="AA634" s="6">
        <f ca="1">PopAgeSexCountry[[#This Row],[2050]]*PopAgeSexCountry[[#This Row],[MDER]]</f>
        <v>34.850630348435878</v>
      </c>
    </row>
    <row r="635" spans="1:27" x14ac:dyDescent="0.2">
      <c r="A635" s="6" t="s">
        <v>67</v>
      </c>
      <c r="B635" s="6" t="s">
        <v>68</v>
      </c>
      <c r="C635" s="6" t="s">
        <v>126</v>
      </c>
      <c r="D635" s="6" t="str">
        <f>VLOOKUP(PopAgeSexCountry[[#This Row],[REGION]],MapRegion[],2,FALSE)</f>
        <v>EST</v>
      </c>
      <c r="E635" s="6" t="s">
        <v>110</v>
      </c>
      <c r="F635" s="6" t="str">
        <f>VLOOKUP(PopAgeSexCountry[[#This Row],[VARIABLE]],MapSexAge[],2,FALSE)</f>
        <v>Male</v>
      </c>
      <c r="G635" s="6" t="str">
        <f>VLOOKUP(PopAgeSexCountry[[#This Row],[VARIABLE]],MapSexAge[],3,FALSE)</f>
        <v>85-89</v>
      </c>
      <c r="H635" s="6">
        <f ca="1">SUMIFS(INDIRECT(_xlfn.CONCAT("SSPMDER[",PopAgeSexCountry[[#This Row],[Sex]],"]")),SSPMDER[age],PopAgeSexCountry[[#This Row],[Age]])</f>
        <v>2200</v>
      </c>
      <c r="I635" s="6" t="s">
        <v>71</v>
      </c>
      <c r="J635" s="6">
        <v>3.421E-3</v>
      </c>
      <c r="K635" s="6">
        <v>4.8970689659322197E-3</v>
      </c>
      <c r="L635" s="6">
        <v>4.8584426041198602E-3</v>
      </c>
      <c r="M635" s="6">
        <v>5.3622464387056796E-3</v>
      </c>
      <c r="N635" s="6">
        <v>4.93479998085747E-3</v>
      </c>
      <c r="O635" s="6">
        <v>5.9758890335967598E-3</v>
      </c>
      <c r="P635" s="6">
        <v>7.2148212770834098E-3</v>
      </c>
      <c r="Q635" s="6">
        <v>8.50842471653202E-3</v>
      </c>
      <c r="R635" s="6">
        <v>9.2463854471150006E-3</v>
      </c>
      <c r="S635" s="6">
        <f ca="1">PopAgeSexCountry[[#This Row],[2010]]*PopAgeSexCountry[[#This Row],[MDER]]</f>
        <v>7.5262000000000002</v>
      </c>
      <c r="T635" s="6">
        <f ca="1">PopAgeSexCountry[[#This Row],[2015]]*PopAgeSexCountry[[#This Row],[MDER]]</f>
        <v>10.773551725050883</v>
      </c>
      <c r="U635" s="6">
        <f ca="1">PopAgeSexCountry[[#This Row],[2020]]*PopAgeSexCountry[[#This Row],[MDER]]</f>
        <v>10.688573729063693</v>
      </c>
      <c r="V635" s="6">
        <f ca="1">PopAgeSexCountry[[#This Row],[2025]]*PopAgeSexCountry[[#This Row],[MDER]]</f>
        <v>11.796942165152496</v>
      </c>
      <c r="W635" s="6">
        <f ca="1">PopAgeSexCountry[[#This Row],[2030]]*PopAgeSexCountry[[#This Row],[MDER]]</f>
        <v>10.856559957886434</v>
      </c>
      <c r="X635" s="6">
        <f ca="1">PopAgeSexCountry[[#This Row],[2035]]*PopAgeSexCountry[[#This Row],[MDER]]</f>
        <v>13.146955873912871</v>
      </c>
      <c r="Y635" s="6">
        <f ca="1">PopAgeSexCountry[[#This Row],[2040]]*PopAgeSexCountry[[#This Row],[MDER]]</f>
        <v>15.872606809583502</v>
      </c>
      <c r="Z635" s="6">
        <f ca="1">PopAgeSexCountry[[#This Row],[2045]]*PopAgeSexCountry[[#This Row],[MDER]]</f>
        <v>18.718534376370442</v>
      </c>
      <c r="AA635" s="6">
        <f ca="1">PopAgeSexCountry[[#This Row],[2050]]*PopAgeSexCountry[[#This Row],[MDER]]</f>
        <v>20.342047983653</v>
      </c>
    </row>
    <row r="636" spans="1:27" x14ac:dyDescent="0.2">
      <c r="A636" s="5" t="s">
        <v>67</v>
      </c>
      <c r="B636" s="5" t="s">
        <v>68</v>
      </c>
      <c r="C636" s="5" t="s">
        <v>126</v>
      </c>
      <c r="D636" s="5" t="str">
        <f>VLOOKUP(PopAgeSexCountry[[#This Row],[REGION]],MapRegion[],2,FALSE)</f>
        <v>EST</v>
      </c>
      <c r="E636" s="5" t="s">
        <v>111</v>
      </c>
      <c r="F636" s="5" t="str">
        <f>VLOOKUP(PopAgeSexCountry[[#This Row],[VARIABLE]],MapSexAge[],2,FALSE)</f>
        <v>Male</v>
      </c>
      <c r="G636" s="5" t="str">
        <f>VLOOKUP(PopAgeSexCountry[[#This Row],[VARIABLE]],MapSexAge[],3,FALSE)</f>
        <v>90-94</v>
      </c>
      <c r="H636" s="5">
        <f ca="1">SUMIFS(INDIRECT(_xlfn.CONCAT("SSPMDER[",PopAgeSexCountry[[#This Row],[Sex]],"]")),SSPMDER[age],PopAgeSexCountry[[#This Row],[Age]])</f>
        <v>2200</v>
      </c>
      <c r="I636" s="5" t="s">
        <v>71</v>
      </c>
      <c r="J636" s="5">
        <v>8.4600000000000105E-4</v>
      </c>
      <c r="K636" s="5">
        <v>1.3438083096896499E-3</v>
      </c>
      <c r="L636" s="5">
        <v>1.84392917970843E-3</v>
      </c>
      <c r="M636" s="5">
        <v>1.88331628905554E-3</v>
      </c>
      <c r="N636" s="5">
        <v>2.1624097940309999E-3</v>
      </c>
      <c r="O636" s="5">
        <v>2.0201468782979201E-3</v>
      </c>
      <c r="P636" s="5">
        <v>2.5350592405346001E-3</v>
      </c>
      <c r="Q636" s="5">
        <v>3.1753992615075701E-3</v>
      </c>
      <c r="R636" s="5">
        <v>3.9283891836046098E-3</v>
      </c>
      <c r="S636" s="6">
        <f ca="1">PopAgeSexCountry[[#This Row],[2010]]*PopAgeSexCountry[[#This Row],[MDER]]</f>
        <v>1.8612000000000024</v>
      </c>
      <c r="T636" s="6">
        <f ca="1">PopAgeSexCountry[[#This Row],[2015]]*PopAgeSexCountry[[#This Row],[MDER]]</f>
        <v>2.9563782813172299</v>
      </c>
      <c r="U636" s="6">
        <f ca="1">PopAgeSexCountry[[#This Row],[2020]]*PopAgeSexCountry[[#This Row],[MDER]]</f>
        <v>4.0566441953585457</v>
      </c>
      <c r="V636" s="6">
        <f ca="1">PopAgeSexCountry[[#This Row],[2025]]*PopAgeSexCountry[[#This Row],[MDER]]</f>
        <v>4.1432958359221876</v>
      </c>
      <c r="W636" s="6">
        <f ca="1">PopAgeSexCountry[[#This Row],[2030]]*PopAgeSexCountry[[#This Row],[MDER]]</f>
        <v>4.7573015468681996</v>
      </c>
      <c r="X636" s="6">
        <f ca="1">PopAgeSexCountry[[#This Row],[2035]]*PopAgeSexCountry[[#This Row],[MDER]]</f>
        <v>4.4443231322554242</v>
      </c>
      <c r="Y636" s="6">
        <f ca="1">PopAgeSexCountry[[#This Row],[2040]]*PopAgeSexCountry[[#This Row],[MDER]]</f>
        <v>5.5771303291761205</v>
      </c>
      <c r="Z636" s="6">
        <f ca="1">PopAgeSexCountry[[#This Row],[2045]]*PopAgeSexCountry[[#This Row],[MDER]]</f>
        <v>6.9858783753166547</v>
      </c>
      <c r="AA636" s="6">
        <f ca="1">PopAgeSexCountry[[#This Row],[2050]]*PopAgeSexCountry[[#This Row],[MDER]]</f>
        <v>8.6424562039301414</v>
      </c>
    </row>
    <row r="637" spans="1:27" x14ac:dyDescent="0.2">
      <c r="A637" s="6" t="s">
        <v>67</v>
      </c>
      <c r="B637" s="6" t="s">
        <v>68</v>
      </c>
      <c r="C637" s="6" t="s">
        <v>126</v>
      </c>
      <c r="D637" s="6" t="str">
        <f>VLOOKUP(PopAgeSexCountry[[#This Row],[REGION]],MapRegion[],2,FALSE)</f>
        <v>EST</v>
      </c>
      <c r="E637" s="6" t="s">
        <v>112</v>
      </c>
      <c r="F637" s="6" t="str">
        <f>VLOOKUP(PopAgeSexCountry[[#This Row],[VARIABLE]],MapSexAge[],2,FALSE)</f>
        <v>Male</v>
      </c>
      <c r="G637" s="6" t="str">
        <f>VLOOKUP(PopAgeSexCountry[[#This Row],[VARIABLE]],MapSexAge[],3,FALSE)</f>
        <v>95-99</v>
      </c>
      <c r="H637" s="6">
        <f ca="1">SUMIFS(INDIRECT(_xlfn.CONCAT("SSPMDER[",PopAgeSexCountry[[#This Row],[Sex]],"]")),SSPMDER[age],PopAgeSexCountry[[#This Row],[Age]])</f>
        <v>2200</v>
      </c>
      <c r="I637" s="6" t="s">
        <v>71</v>
      </c>
      <c r="J637" s="6">
        <v>2.22E-4</v>
      </c>
      <c r="K637" s="6">
        <v>2.3662361507567899E-4</v>
      </c>
      <c r="L637" s="6">
        <v>3.4705701994584398E-4</v>
      </c>
      <c r="M637" s="6">
        <v>4.8881732274704296E-4</v>
      </c>
      <c r="N637" s="6">
        <v>5.1949784208379197E-4</v>
      </c>
      <c r="O637" s="6">
        <v>5.9788406112151803E-4</v>
      </c>
      <c r="P637" s="6">
        <v>5.7558100715934899E-4</v>
      </c>
      <c r="Q637" s="6">
        <v>7.4896026523512901E-4</v>
      </c>
      <c r="R637" s="6">
        <v>9.9057961023347497E-4</v>
      </c>
      <c r="S637" s="6">
        <f ca="1">PopAgeSexCountry[[#This Row],[2010]]*PopAgeSexCountry[[#This Row],[MDER]]</f>
        <v>0.4884</v>
      </c>
      <c r="T637" s="6">
        <f ca="1">PopAgeSexCountry[[#This Row],[2015]]*PopAgeSexCountry[[#This Row],[MDER]]</f>
        <v>0.52057195316649374</v>
      </c>
      <c r="U637" s="6">
        <f ca="1">PopAgeSexCountry[[#This Row],[2020]]*PopAgeSexCountry[[#This Row],[MDER]]</f>
        <v>0.76352544388085675</v>
      </c>
      <c r="V637" s="6">
        <f ca="1">PopAgeSexCountry[[#This Row],[2025]]*PopAgeSexCountry[[#This Row],[MDER]]</f>
        <v>1.0753981100434946</v>
      </c>
      <c r="W637" s="6">
        <f ca="1">PopAgeSexCountry[[#This Row],[2030]]*PopAgeSexCountry[[#This Row],[MDER]]</f>
        <v>1.1428952525843423</v>
      </c>
      <c r="X637" s="6">
        <f ca="1">PopAgeSexCountry[[#This Row],[2035]]*PopAgeSexCountry[[#This Row],[MDER]]</f>
        <v>1.3153449344673396</v>
      </c>
      <c r="Y637" s="6">
        <f ca="1">PopAgeSexCountry[[#This Row],[2040]]*PopAgeSexCountry[[#This Row],[MDER]]</f>
        <v>1.2662782157505679</v>
      </c>
      <c r="Z637" s="6">
        <f ca="1">PopAgeSexCountry[[#This Row],[2045]]*PopAgeSexCountry[[#This Row],[MDER]]</f>
        <v>1.6477125835172839</v>
      </c>
      <c r="AA637" s="6">
        <f ca="1">PopAgeSexCountry[[#This Row],[2050]]*PopAgeSexCountry[[#This Row],[MDER]]</f>
        <v>2.179275142513645</v>
      </c>
    </row>
    <row r="638" spans="1:27" x14ac:dyDescent="0.2">
      <c r="A638" s="5" t="s">
        <v>67</v>
      </c>
      <c r="B638" s="5" t="s">
        <v>68</v>
      </c>
      <c r="C638" s="5" t="s">
        <v>127</v>
      </c>
      <c r="D638" s="5" t="str">
        <f>VLOOKUP(PopAgeSexCountry[[#This Row],[REGION]],MapRegion[],2,FALSE)</f>
        <v>FIN</v>
      </c>
      <c r="E638" s="5" t="s">
        <v>70</v>
      </c>
      <c r="F638" s="5" t="str">
        <f>VLOOKUP(PopAgeSexCountry[[#This Row],[VARIABLE]],MapSexAge[],2,FALSE)</f>
        <v>Female</v>
      </c>
      <c r="G638" s="5" t="str">
        <f>VLOOKUP(PopAgeSexCountry[[#This Row],[VARIABLE]],MapSexAge[],3,FALSE)</f>
        <v>0-4</v>
      </c>
      <c r="H638" s="5">
        <f ca="1">SUMIFS(INDIRECT(_xlfn.CONCAT("SSPMDER[",PopAgeSexCountry[[#This Row],[Sex]],"]")),SSPMDER[age],PopAgeSexCountry[[#This Row],[Age]])</f>
        <v>1000</v>
      </c>
      <c r="I638" s="5" t="s">
        <v>71</v>
      </c>
      <c r="J638" s="5">
        <v>0.14646400000000001</v>
      </c>
      <c r="K638" s="5">
        <v>0.15056467974801499</v>
      </c>
      <c r="L638" s="5">
        <v>0.15476807452208499</v>
      </c>
      <c r="M638" s="5">
        <v>0.15687050040311301</v>
      </c>
      <c r="N638" s="5">
        <v>0.15613375990239201</v>
      </c>
      <c r="O638" s="5">
        <v>0.15441045881556101</v>
      </c>
      <c r="P638" s="5">
        <v>0.15570629319802301</v>
      </c>
      <c r="Q638" s="5">
        <v>0.15970793844328801</v>
      </c>
      <c r="R638" s="5">
        <v>0.163286884186081</v>
      </c>
      <c r="S638" s="6">
        <f ca="1">PopAgeSexCountry[[#This Row],[2010]]*PopAgeSexCountry[[#This Row],[MDER]]</f>
        <v>146.464</v>
      </c>
      <c r="T638" s="6">
        <f ca="1">PopAgeSexCountry[[#This Row],[2015]]*PopAgeSexCountry[[#This Row],[MDER]]</f>
        <v>150.56467974801498</v>
      </c>
      <c r="U638" s="6">
        <f ca="1">PopAgeSexCountry[[#This Row],[2020]]*PopAgeSexCountry[[#This Row],[MDER]]</f>
        <v>154.76807452208499</v>
      </c>
      <c r="V638" s="6">
        <f ca="1">PopAgeSexCountry[[#This Row],[2025]]*PopAgeSexCountry[[#This Row],[MDER]]</f>
        <v>156.870500403113</v>
      </c>
      <c r="W638" s="6">
        <f ca="1">PopAgeSexCountry[[#This Row],[2030]]*PopAgeSexCountry[[#This Row],[MDER]]</f>
        <v>156.133759902392</v>
      </c>
      <c r="X638" s="6">
        <f ca="1">PopAgeSexCountry[[#This Row],[2035]]*PopAgeSexCountry[[#This Row],[MDER]]</f>
        <v>154.41045881556101</v>
      </c>
      <c r="Y638" s="6">
        <f ca="1">PopAgeSexCountry[[#This Row],[2040]]*PopAgeSexCountry[[#This Row],[MDER]]</f>
        <v>155.70629319802302</v>
      </c>
      <c r="Z638" s="6">
        <f ca="1">PopAgeSexCountry[[#This Row],[2045]]*PopAgeSexCountry[[#This Row],[MDER]]</f>
        <v>159.70793844328801</v>
      </c>
      <c r="AA638" s="6">
        <f ca="1">PopAgeSexCountry[[#This Row],[2050]]*PopAgeSexCountry[[#This Row],[MDER]]</f>
        <v>163.28688418608101</v>
      </c>
    </row>
    <row r="639" spans="1:27" x14ac:dyDescent="0.2">
      <c r="A639" s="6" t="s">
        <v>67</v>
      </c>
      <c r="B639" s="6" t="s">
        <v>68</v>
      </c>
      <c r="C639" s="6" t="s">
        <v>127</v>
      </c>
      <c r="D639" s="6" t="str">
        <f>VLOOKUP(PopAgeSexCountry[[#This Row],[REGION]],MapRegion[],2,FALSE)</f>
        <v>FIN</v>
      </c>
      <c r="E639" s="6" t="s">
        <v>72</v>
      </c>
      <c r="F639" s="6" t="str">
        <f>VLOOKUP(PopAgeSexCountry[[#This Row],[VARIABLE]],MapSexAge[],2,FALSE)</f>
        <v>Female</v>
      </c>
      <c r="G639" s="6" t="str">
        <f>VLOOKUP(PopAgeSexCountry[[#This Row],[VARIABLE]],MapSexAge[],3,FALSE)</f>
        <v>10-14</v>
      </c>
      <c r="H639" s="6">
        <f ca="1">SUMIFS(INDIRECT(_xlfn.CONCAT("SSPMDER[",PopAgeSexCountry[[#This Row],[Sex]],"]")),SSPMDER[age],PopAgeSexCountry[[#This Row],[Age]])</f>
        <v>1920</v>
      </c>
      <c r="I639" s="6" t="s">
        <v>71</v>
      </c>
      <c r="J639" s="6">
        <v>0.146257</v>
      </c>
      <c r="K639" s="6">
        <v>0.14283519253242599</v>
      </c>
      <c r="L639" s="6">
        <v>0.15091379949349301</v>
      </c>
      <c r="M639" s="6">
        <v>0.154598378367721</v>
      </c>
      <c r="N639" s="6">
        <v>0.15873201743766299</v>
      </c>
      <c r="O639" s="6">
        <v>0.160700167503081</v>
      </c>
      <c r="P639" s="6">
        <v>0.15983968070365301</v>
      </c>
      <c r="Q639" s="6">
        <v>0.158053288666898</v>
      </c>
      <c r="R639" s="6">
        <v>0.15929477529726599</v>
      </c>
      <c r="S639" s="6">
        <f ca="1">PopAgeSexCountry[[#This Row],[2010]]*PopAgeSexCountry[[#This Row],[MDER]]</f>
        <v>280.81344000000001</v>
      </c>
      <c r="T639" s="6">
        <f ca="1">PopAgeSexCountry[[#This Row],[2015]]*PopAgeSexCountry[[#This Row],[MDER]]</f>
        <v>274.24356966225793</v>
      </c>
      <c r="U639" s="6">
        <f ca="1">PopAgeSexCountry[[#This Row],[2020]]*PopAgeSexCountry[[#This Row],[MDER]]</f>
        <v>289.75449502750661</v>
      </c>
      <c r="V639" s="6">
        <f ca="1">PopAgeSexCountry[[#This Row],[2025]]*PopAgeSexCountry[[#This Row],[MDER]]</f>
        <v>296.8288864660243</v>
      </c>
      <c r="W639" s="6">
        <f ca="1">PopAgeSexCountry[[#This Row],[2030]]*PopAgeSexCountry[[#This Row],[MDER]]</f>
        <v>304.76547348031295</v>
      </c>
      <c r="X639" s="6">
        <f ca="1">PopAgeSexCountry[[#This Row],[2035]]*PopAgeSexCountry[[#This Row],[MDER]]</f>
        <v>308.54432160591551</v>
      </c>
      <c r="Y639" s="6">
        <f ca="1">PopAgeSexCountry[[#This Row],[2040]]*PopAgeSexCountry[[#This Row],[MDER]]</f>
        <v>306.8921869510138</v>
      </c>
      <c r="Z639" s="6">
        <f ca="1">PopAgeSexCountry[[#This Row],[2045]]*PopAgeSexCountry[[#This Row],[MDER]]</f>
        <v>303.46231424044413</v>
      </c>
      <c r="AA639" s="6">
        <f ca="1">PopAgeSexCountry[[#This Row],[2050]]*PopAgeSexCountry[[#This Row],[MDER]]</f>
        <v>305.8459685707507</v>
      </c>
    </row>
    <row r="640" spans="1:27" x14ac:dyDescent="0.2">
      <c r="A640" s="5" t="s">
        <v>67</v>
      </c>
      <c r="B640" s="5" t="s">
        <v>68</v>
      </c>
      <c r="C640" s="5" t="s">
        <v>127</v>
      </c>
      <c r="D640" s="5" t="str">
        <f>VLOOKUP(PopAgeSexCountry[[#This Row],[REGION]],MapRegion[],2,FALSE)</f>
        <v>FIN</v>
      </c>
      <c r="E640" s="5" t="s">
        <v>73</v>
      </c>
      <c r="F640" s="5" t="str">
        <f>VLOOKUP(PopAgeSexCountry[[#This Row],[VARIABLE]],MapSexAge[],2,FALSE)</f>
        <v>Female</v>
      </c>
      <c r="G640" s="5" t="str">
        <f>VLOOKUP(PopAgeSexCountry[[#This Row],[VARIABLE]],MapSexAge[],3,FALSE)</f>
        <v>100p</v>
      </c>
      <c r="H640" s="5">
        <f ca="1">SUMIFS(INDIRECT(_xlfn.CONCAT("SSPMDER[",PopAgeSexCountry[[#This Row],[Sex]],"]")),SSPMDER[age],PopAgeSexCountry[[#This Row],[Age]])</f>
        <v>1800</v>
      </c>
      <c r="I640" s="5" t="s">
        <v>71</v>
      </c>
      <c r="J640" s="5">
        <v>4.2899914200171801E-4</v>
      </c>
      <c r="K640" s="5">
        <v>8.7315496535432405E-4</v>
      </c>
      <c r="L640" s="5">
        <v>1.47365656251789E-3</v>
      </c>
      <c r="M640" s="5">
        <v>2.80412499878699E-3</v>
      </c>
      <c r="N640" s="5">
        <v>4.3879436991807498E-3</v>
      </c>
      <c r="O640" s="5">
        <v>5.9007781803416797E-3</v>
      </c>
      <c r="P640" s="5">
        <v>8.2622415374136206E-3</v>
      </c>
      <c r="Q640" s="5">
        <v>1.2283125751397899E-2</v>
      </c>
      <c r="R640" s="5">
        <v>2.1908136916346101E-2</v>
      </c>
      <c r="S640" s="6">
        <f ca="1">PopAgeSexCountry[[#This Row],[2010]]*PopAgeSexCountry[[#This Row],[MDER]]</f>
        <v>0.77219845560309242</v>
      </c>
      <c r="T640" s="6">
        <f ca="1">PopAgeSexCountry[[#This Row],[2015]]*PopAgeSexCountry[[#This Row],[MDER]]</f>
        <v>1.5716789376377833</v>
      </c>
      <c r="U640" s="6">
        <f ca="1">PopAgeSexCountry[[#This Row],[2020]]*PopAgeSexCountry[[#This Row],[MDER]]</f>
        <v>2.652581812532202</v>
      </c>
      <c r="V640" s="6">
        <f ca="1">PopAgeSexCountry[[#This Row],[2025]]*PopAgeSexCountry[[#This Row],[MDER]]</f>
        <v>5.0474249978165817</v>
      </c>
      <c r="W640" s="6">
        <f ca="1">PopAgeSexCountry[[#This Row],[2030]]*PopAgeSexCountry[[#This Row],[MDER]]</f>
        <v>7.8982986585253494</v>
      </c>
      <c r="X640" s="6">
        <f ca="1">PopAgeSexCountry[[#This Row],[2035]]*PopAgeSexCountry[[#This Row],[MDER]]</f>
        <v>10.621400724615023</v>
      </c>
      <c r="Y640" s="6">
        <f ca="1">PopAgeSexCountry[[#This Row],[2040]]*PopAgeSexCountry[[#This Row],[MDER]]</f>
        <v>14.872034767344518</v>
      </c>
      <c r="Z640" s="6">
        <f ca="1">PopAgeSexCountry[[#This Row],[2045]]*PopAgeSexCountry[[#This Row],[MDER]]</f>
        <v>22.109626352516219</v>
      </c>
      <c r="AA640" s="6">
        <f ca="1">PopAgeSexCountry[[#This Row],[2050]]*PopAgeSexCountry[[#This Row],[MDER]]</f>
        <v>39.434646449422985</v>
      </c>
    </row>
    <row r="641" spans="1:27" x14ac:dyDescent="0.2">
      <c r="A641" s="6" t="s">
        <v>67</v>
      </c>
      <c r="B641" s="6" t="s">
        <v>68</v>
      </c>
      <c r="C641" s="6" t="s">
        <v>127</v>
      </c>
      <c r="D641" s="6" t="str">
        <f>VLOOKUP(PopAgeSexCountry[[#This Row],[REGION]],MapRegion[],2,FALSE)</f>
        <v>FIN</v>
      </c>
      <c r="E641" s="6" t="s">
        <v>74</v>
      </c>
      <c r="F641" s="6" t="str">
        <f>VLOOKUP(PopAgeSexCountry[[#This Row],[VARIABLE]],MapSexAge[],2,FALSE)</f>
        <v>Female</v>
      </c>
      <c r="G641" s="6" t="str">
        <f>VLOOKUP(PopAgeSexCountry[[#This Row],[VARIABLE]],MapSexAge[],3,FALSE)</f>
        <v>15-19</v>
      </c>
      <c r="H641" s="6">
        <f ca="1">SUMIFS(INDIRECT(_xlfn.CONCAT("SSPMDER[",PopAgeSexCountry[[#This Row],[Sex]],"]")),SSPMDER[age],PopAgeSexCountry[[#This Row],[Age]])</f>
        <v>2040</v>
      </c>
      <c r="I641" s="6" t="s">
        <v>71</v>
      </c>
      <c r="J641" s="6">
        <v>0.16438297008229399</v>
      </c>
      <c r="K641" s="6">
        <v>0.14716794660701699</v>
      </c>
      <c r="L641" s="6">
        <v>0.14364028553821301</v>
      </c>
      <c r="M641" s="6">
        <v>0.15175797822569101</v>
      </c>
      <c r="N641" s="6">
        <v>0.155447384386424</v>
      </c>
      <c r="O641" s="6">
        <v>0.159580707463821</v>
      </c>
      <c r="P641" s="6">
        <v>0.16153548789512001</v>
      </c>
      <c r="Q641" s="6">
        <v>0.16066183659760599</v>
      </c>
      <c r="R641" s="6">
        <v>0.15887396487153299</v>
      </c>
      <c r="S641" s="6">
        <f ca="1">PopAgeSexCountry[[#This Row],[2010]]*PopAgeSexCountry[[#This Row],[MDER]]</f>
        <v>335.34125896787975</v>
      </c>
      <c r="T641" s="6">
        <f ca="1">PopAgeSexCountry[[#This Row],[2015]]*PopAgeSexCountry[[#This Row],[MDER]]</f>
        <v>300.22261107831463</v>
      </c>
      <c r="U641" s="6">
        <f ca="1">PopAgeSexCountry[[#This Row],[2020]]*PopAgeSexCountry[[#This Row],[MDER]]</f>
        <v>293.02618249795455</v>
      </c>
      <c r="V641" s="6">
        <f ca="1">PopAgeSexCountry[[#This Row],[2025]]*PopAgeSexCountry[[#This Row],[MDER]]</f>
        <v>309.58627558040968</v>
      </c>
      <c r="W641" s="6">
        <f ca="1">PopAgeSexCountry[[#This Row],[2030]]*PopAgeSexCountry[[#This Row],[MDER]]</f>
        <v>317.11266414830493</v>
      </c>
      <c r="X641" s="6">
        <f ca="1">PopAgeSexCountry[[#This Row],[2035]]*PopAgeSexCountry[[#This Row],[MDER]]</f>
        <v>325.54464322619481</v>
      </c>
      <c r="Y641" s="6">
        <f ca="1">PopAgeSexCountry[[#This Row],[2040]]*PopAgeSexCountry[[#This Row],[MDER]]</f>
        <v>329.5323953060448</v>
      </c>
      <c r="Z641" s="6">
        <f ca="1">PopAgeSexCountry[[#This Row],[2045]]*PopAgeSexCountry[[#This Row],[MDER]]</f>
        <v>327.75014665911624</v>
      </c>
      <c r="AA641" s="6">
        <f ca="1">PopAgeSexCountry[[#This Row],[2050]]*PopAgeSexCountry[[#This Row],[MDER]]</f>
        <v>324.10288833792731</v>
      </c>
    </row>
    <row r="642" spans="1:27" x14ac:dyDescent="0.2">
      <c r="A642" s="5" t="s">
        <v>67</v>
      </c>
      <c r="B642" s="5" t="s">
        <v>68</v>
      </c>
      <c r="C642" s="5" t="s">
        <v>127</v>
      </c>
      <c r="D642" s="5" t="str">
        <f>VLOOKUP(PopAgeSexCountry[[#This Row],[REGION]],MapRegion[],2,FALSE)</f>
        <v>FIN</v>
      </c>
      <c r="E642" s="5" t="s">
        <v>75</v>
      </c>
      <c r="F642" s="5" t="str">
        <f>VLOOKUP(PopAgeSexCountry[[#This Row],[VARIABLE]],MapSexAge[],2,FALSE)</f>
        <v>Female</v>
      </c>
      <c r="G642" s="5" t="str">
        <f>VLOOKUP(PopAgeSexCountry[[#This Row],[VARIABLE]],MapSexAge[],3,FALSE)</f>
        <v>20-24</v>
      </c>
      <c r="H642" s="5">
        <f ca="1">SUMIFS(INDIRECT(_xlfn.CONCAT("SSPMDER[",PopAgeSexCountry[[#This Row],[Sex]],"]")),SSPMDER[age],PopAgeSexCountry[[#This Row],[Age]])</f>
        <v>2200</v>
      </c>
      <c r="I642" s="5" t="s">
        <v>71</v>
      </c>
      <c r="J642" s="5">
        <v>0.15871399999999999</v>
      </c>
      <c r="K642" s="5">
        <v>0.16508940830820701</v>
      </c>
      <c r="L642" s="5">
        <v>0.14777858653454301</v>
      </c>
      <c r="M642" s="5">
        <v>0.14428568328695199</v>
      </c>
      <c r="N642" s="5">
        <v>0.15244093871612899</v>
      </c>
      <c r="O642" s="5">
        <v>0.15614425104781399</v>
      </c>
      <c r="P642" s="5">
        <v>0.160285934984261</v>
      </c>
      <c r="Q642" s="5">
        <v>0.162238180119161</v>
      </c>
      <c r="R642" s="5">
        <v>0.1613616564399</v>
      </c>
      <c r="S642" s="6">
        <f ca="1">PopAgeSexCountry[[#This Row],[2010]]*PopAgeSexCountry[[#This Row],[MDER]]</f>
        <v>349.17079999999999</v>
      </c>
      <c r="T642" s="6">
        <f ca="1">PopAgeSexCountry[[#This Row],[2015]]*PopAgeSexCountry[[#This Row],[MDER]]</f>
        <v>363.19669827805541</v>
      </c>
      <c r="U642" s="6">
        <f ca="1">PopAgeSexCountry[[#This Row],[2020]]*PopAgeSexCountry[[#This Row],[MDER]]</f>
        <v>325.1128903759946</v>
      </c>
      <c r="V642" s="6">
        <f ca="1">PopAgeSexCountry[[#This Row],[2025]]*PopAgeSexCountry[[#This Row],[MDER]]</f>
        <v>317.42850323129437</v>
      </c>
      <c r="W642" s="6">
        <f ca="1">PopAgeSexCountry[[#This Row],[2030]]*PopAgeSexCountry[[#This Row],[MDER]]</f>
        <v>335.37006517548377</v>
      </c>
      <c r="X642" s="6">
        <f ca="1">PopAgeSexCountry[[#This Row],[2035]]*PopAgeSexCountry[[#This Row],[MDER]]</f>
        <v>343.5173523051908</v>
      </c>
      <c r="Y642" s="6">
        <f ca="1">PopAgeSexCountry[[#This Row],[2040]]*PopAgeSexCountry[[#This Row],[MDER]]</f>
        <v>352.62905696537422</v>
      </c>
      <c r="Z642" s="6">
        <f ca="1">PopAgeSexCountry[[#This Row],[2045]]*PopAgeSexCountry[[#This Row],[MDER]]</f>
        <v>356.92399626215422</v>
      </c>
      <c r="AA642" s="6">
        <f ca="1">PopAgeSexCountry[[#This Row],[2050]]*PopAgeSexCountry[[#This Row],[MDER]]</f>
        <v>354.99564416777997</v>
      </c>
    </row>
    <row r="643" spans="1:27" x14ac:dyDescent="0.2">
      <c r="A643" s="6" t="s">
        <v>67</v>
      </c>
      <c r="B643" s="6" t="s">
        <v>68</v>
      </c>
      <c r="C643" s="6" t="s">
        <v>127</v>
      </c>
      <c r="D643" s="6" t="str">
        <f>VLOOKUP(PopAgeSexCountry[[#This Row],[REGION]],MapRegion[],2,FALSE)</f>
        <v>FIN</v>
      </c>
      <c r="E643" s="6" t="s">
        <v>76</v>
      </c>
      <c r="F643" s="6" t="str">
        <f>VLOOKUP(PopAgeSexCountry[[#This Row],[VARIABLE]],MapSexAge[],2,FALSE)</f>
        <v>Female</v>
      </c>
      <c r="G643" s="6" t="str">
        <f>VLOOKUP(PopAgeSexCountry[[#This Row],[VARIABLE]],MapSexAge[],3,FALSE)</f>
        <v>25-29</v>
      </c>
      <c r="H643" s="6">
        <f ca="1">SUMIFS(INDIRECT(_xlfn.CONCAT("SSPMDER[",PopAgeSexCountry[[#This Row],[Sex]],"]")),SSPMDER[age],PopAgeSexCountry[[#This Row],[Age]])</f>
        <v>2040</v>
      </c>
      <c r="I643" s="6" t="s">
        <v>71</v>
      </c>
      <c r="J643" s="6">
        <v>0.166575000166575</v>
      </c>
      <c r="K643" s="6">
        <v>0.16320125678318401</v>
      </c>
      <c r="L643" s="6">
        <v>0.16885032748196499</v>
      </c>
      <c r="M643" s="6">
        <v>0.15151907881012799</v>
      </c>
      <c r="N643" s="6">
        <v>0.14808354450785099</v>
      </c>
      <c r="O643" s="6">
        <v>0.15638877836445</v>
      </c>
      <c r="P643" s="6">
        <v>0.160119274672365</v>
      </c>
      <c r="Q643" s="6">
        <v>0.16426416660299001</v>
      </c>
      <c r="R643" s="6">
        <v>0.16616218406247399</v>
      </c>
      <c r="S643" s="6">
        <f ca="1">PopAgeSexCountry[[#This Row],[2010]]*PopAgeSexCountry[[#This Row],[MDER]]</f>
        <v>339.81300033981302</v>
      </c>
      <c r="T643" s="6">
        <f ca="1">PopAgeSexCountry[[#This Row],[2015]]*PopAgeSexCountry[[#This Row],[MDER]]</f>
        <v>332.93056383769539</v>
      </c>
      <c r="U643" s="6">
        <f ca="1">PopAgeSexCountry[[#This Row],[2020]]*PopAgeSexCountry[[#This Row],[MDER]]</f>
        <v>344.4546680632086</v>
      </c>
      <c r="V643" s="6">
        <f ca="1">PopAgeSexCountry[[#This Row],[2025]]*PopAgeSexCountry[[#This Row],[MDER]]</f>
        <v>309.09892077266113</v>
      </c>
      <c r="W643" s="6">
        <f ca="1">PopAgeSexCountry[[#This Row],[2030]]*PopAgeSexCountry[[#This Row],[MDER]]</f>
        <v>302.09043079601605</v>
      </c>
      <c r="X643" s="6">
        <f ca="1">PopAgeSexCountry[[#This Row],[2035]]*PopAgeSexCountry[[#This Row],[MDER]]</f>
        <v>319.03310786347799</v>
      </c>
      <c r="Y643" s="6">
        <f ca="1">PopAgeSexCountry[[#This Row],[2040]]*PopAgeSexCountry[[#This Row],[MDER]]</f>
        <v>326.64332033162458</v>
      </c>
      <c r="Z643" s="6">
        <f ca="1">PopAgeSexCountry[[#This Row],[2045]]*PopAgeSexCountry[[#This Row],[MDER]]</f>
        <v>335.09889987009961</v>
      </c>
      <c r="AA643" s="6">
        <f ca="1">PopAgeSexCountry[[#This Row],[2050]]*PopAgeSexCountry[[#This Row],[MDER]]</f>
        <v>338.97085548744695</v>
      </c>
    </row>
    <row r="644" spans="1:27" x14ac:dyDescent="0.2">
      <c r="A644" s="5" t="s">
        <v>67</v>
      </c>
      <c r="B644" s="5" t="s">
        <v>68</v>
      </c>
      <c r="C644" s="5" t="s">
        <v>127</v>
      </c>
      <c r="D644" s="5" t="str">
        <f>VLOOKUP(PopAgeSexCountry[[#This Row],[REGION]],MapRegion[],2,FALSE)</f>
        <v>FIN</v>
      </c>
      <c r="E644" s="5" t="s">
        <v>77</v>
      </c>
      <c r="F644" s="5" t="str">
        <f>VLOOKUP(PopAgeSexCountry[[#This Row],[VARIABLE]],MapSexAge[],2,FALSE)</f>
        <v>Female</v>
      </c>
      <c r="G644" s="5" t="str">
        <f>VLOOKUP(PopAgeSexCountry[[#This Row],[VARIABLE]],MapSexAge[],3,FALSE)</f>
        <v>30-34</v>
      </c>
      <c r="H644" s="5">
        <f ca="1">SUMIFS(INDIRECT(_xlfn.CONCAT("SSPMDER[",PopAgeSexCountry[[#This Row],[Sex]],"]")),SSPMDER[age],PopAgeSexCountry[[#This Row],[Age]])</f>
        <v>2000</v>
      </c>
      <c r="I644" s="5" t="s">
        <v>71</v>
      </c>
      <c r="J644" s="5">
        <v>0.16617900016617901</v>
      </c>
      <c r="K644" s="5">
        <v>0.174347934337066</v>
      </c>
      <c r="L644" s="5">
        <v>0.17039518979714</v>
      </c>
      <c r="M644" s="5">
        <v>0.175818786473602</v>
      </c>
      <c r="N644" s="5">
        <v>0.15850415278046401</v>
      </c>
      <c r="O644" s="5">
        <v>0.15520297983598899</v>
      </c>
      <c r="P644" s="5">
        <v>0.16375123223221599</v>
      </c>
      <c r="Q644" s="5">
        <v>0.16747543583324501</v>
      </c>
      <c r="R644" s="5">
        <v>0.17160799929064999</v>
      </c>
      <c r="S644" s="6">
        <f ca="1">PopAgeSexCountry[[#This Row],[2010]]*PopAgeSexCountry[[#This Row],[MDER]]</f>
        <v>332.35800033235802</v>
      </c>
      <c r="T644" s="6">
        <f ca="1">PopAgeSexCountry[[#This Row],[2015]]*PopAgeSexCountry[[#This Row],[MDER]]</f>
        <v>348.69586867413199</v>
      </c>
      <c r="U644" s="6">
        <f ca="1">PopAgeSexCountry[[#This Row],[2020]]*PopAgeSexCountry[[#This Row],[MDER]]</f>
        <v>340.79037959428001</v>
      </c>
      <c r="V644" s="6">
        <f ca="1">PopAgeSexCountry[[#This Row],[2025]]*PopAgeSexCountry[[#This Row],[MDER]]</f>
        <v>351.63757294720398</v>
      </c>
      <c r="W644" s="6">
        <f ca="1">PopAgeSexCountry[[#This Row],[2030]]*PopAgeSexCountry[[#This Row],[MDER]]</f>
        <v>317.00830556092802</v>
      </c>
      <c r="X644" s="6">
        <f ca="1">PopAgeSexCountry[[#This Row],[2035]]*PopAgeSexCountry[[#This Row],[MDER]]</f>
        <v>310.405959671978</v>
      </c>
      <c r="Y644" s="6">
        <f ca="1">PopAgeSexCountry[[#This Row],[2040]]*PopAgeSexCountry[[#This Row],[MDER]]</f>
        <v>327.50246446443197</v>
      </c>
      <c r="Z644" s="6">
        <f ca="1">PopAgeSexCountry[[#This Row],[2045]]*PopAgeSexCountry[[#This Row],[MDER]]</f>
        <v>334.95087166649</v>
      </c>
      <c r="AA644" s="6">
        <f ca="1">PopAgeSexCountry[[#This Row],[2050]]*PopAgeSexCountry[[#This Row],[MDER]]</f>
        <v>343.21599858129997</v>
      </c>
    </row>
    <row r="645" spans="1:27" x14ac:dyDescent="0.2">
      <c r="A645" s="6" t="s">
        <v>67</v>
      </c>
      <c r="B645" s="6" t="s">
        <v>68</v>
      </c>
      <c r="C645" s="6" t="s">
        <v>127</v>
      </c>
      <c r="D645" s="6" t="str">
        <f>VLOOKUP(PopAgeSexCountry[[#This Row],[REGION]],MapRegion[],2,FALSE)</f>
        <v>FIN</v>
      </c>
      <c r="E645" s="6" t="s">
        <v>78</v>
      </c>
      <c r="F645" s="6" t="str">
        <f>VLOOKUP(PopAgeSexCountry[[#This Row],[VARIABLE]],MapSexAge[],2,FALSE)</f>
        <v>Female</v>
      </c>
      <c r="G645" s="6" t="str">
        <f>VLOOKUP(PopAgeSexCountry[[#This Row],[VARIABLE]],MapSexAge[],3,FALSE)</f>
        <v>35-39</v>
      </c>
      <c r="H645" s="6">
        <f ca="1">SUMIFS(INDIRECT(_xlfn.CONCAT("SSPMDER[",PopAgeSexCountry[[#This Row],[Sex]],"]")),SSPMDER[age],PopAgeSexCountry[[#This Row],[Age]])</f>
        <v>2000</v>
      </c>
      <c r="I645" s="6" t="s">
        <v>71</v>
      </c>
      <c r="J645" s="6">
        <v>0.15171800015171799</v>
      </c>
      <c r="K645" s="6">
        <v>0.171557431457948</v>
      </c>
      <c r="L645" s="6">
        <v>0.17954593103828301</v>
      </c>
      <c r="M645" s="6">
        <v>0.176083976037301</v>
      </c>
      <c r="N645" s="6">
        <v>0.18134253799858199</v>
      </c>
      <c r="O645" s="6">
        <v>0.164095125933788</v>
      </c>
      <c r="P645" s="6">
        <v>0.160939358123283</v>
      </c>
      <c r="Q645" s="6">
        <v>0.169687243822261</v>
      </c>
      <c r="R645" s="6">
        <v>0.173409468205796</v>
      </c>
      <c r="S645" s="6">
        <f ca="1">PopAgeSexCountry[[#This Row],[2010]]*PopAgeSexCountry[[#This Row],[MDER]]</f>
        <v>303.436000303436</v>
      </c>
      <c r="T645" s="6">
        <f ca="1">PopAgeSexCountry[[#This Row],[2015]]*PopAgeSexCountry[[#This Row],[MDER]]</f>
        <v>343.11486291589597</v>
      </c>
      <c r="U645" s="6">
        <f ca="1">PopAgeSexCountry[[#This Row],[2020]]*PopAgeSexCountry[[#This Row],[MDER]]</f>
        <v>359.09186207656603</v>
      </c>
      <c r="V645" s="6">
        <f ca="1">PopAgeSexCountry[[#This Row],[2025]]*PopAgeSexCountry[[#This Row],[MDER]]</f>
        <v>352.167952074602</v>
      </c>
      <c r="W645" s="6">
        <f ca="1">PopAgeSexCountry[[#This Row],[2030]]*PopAgeSexCountry[[#This Row],[MDER]]</f>
        <v>362.68507599716401</v>
      </c>
      <c r="X645" s="6">
        <f ca="1">PopAgeSexCountry[[#This Row],[2035]]*PopAgeSexCountry[[#This Row],[MDER]]</f>
        <v>328.19025186757602</v>
      </c>
      <c r="Y645" s="6">
        <f ca="1">PopAgeSexCountry[[#This Row],[2040]]*PopAgeSexCountry[[#This Row],[MDER]]</f>
        <v>321.878716246566</v>
      </c>
      <c r="Z645" s="6">
        <f ca="1">PopAgeSexCountry[[#This Row],[2045]]*PopAgeSexCountry[[#This Row],[MDER]]</f>
        <v>339.37448764452199</v>
      </c>
      <c r="AA645" s="6">
        <f ca="1">PopAgeSexCountry[[#This Row],[2050]]*PopAgeSexCountry[[#This Row],[MDER]]</f>
        <v>346.81893641159201</v>
      </c>
    </row>
    <row r="646" spans="1:27" x14ac:dyDescent="0.2">
      <c r="A646" s="5" t="s">
        <v>67</v>
      </c>
      <c r="B646" s="5" t="s">
        <v>68</v>
      </c>
      <c r="C646" s="5" t="s">
        <v>127</v>
      </c>
      <c r="D646" s="5" t="str">
        <f>VLOOKUP(PopAgeSexCountry[[#This Row],[REGION]],MapRegion[],2,FALSE)</f>
        <v>FIN</v>
      </c>
      <c r="E646" s="5" t="s">
        <v>79</v>
      </c>
      <c r="F646" s="5" t="str">
        <f>VLOOKUP(PopAgeSexCountry[[#This Row],[VARIABLE]],MapSexAge[],2,FALSE)</f>
        <v>Female</v>
      </c>
      <c r="G646" s="5" t="str">
        <f>VLOOKUP(PopAgeSexCountry[[#This Row],[VARIABLE]],MapSexAge[],3,FALSE)</f>
        <v>40-44</v>
      </c>
      <c r="H646" s="5">
        <f ca="1">SUMIFS(INDIRECT(_xlfn.CONCAT("SSPMDER[",PopAgeSexCountry[[#This Row],[Sex]],"]")),SSPMDER[age],PopAgeSexCountry[[#This Row],[Age]])</f>
        <v>2000</v>
      </c>
      <c r="I646" s="5" t="s">
        <v>71</v>
      </c>
      <c r="J646" s="5">
        <v>0.17388700000000001</v>
      </c>
      <c r="K646" s="5">
        <v>0.155025609470614</v>
      </c>
      <c r="L646" s="5">
        <v>0.17449986508550799</v>
      </c>
      <c r="M646" s="5">
        <v>0.18289726233720899</v>
      </c>
      <c r="N646" s="5">
        <v>0.179803602345565</v>
      </c>
      <c r="O646" s="5">
        <v>0.184997600233653</v>
      </c>
      <c r="P646" s="5">
        <v>0.16782965265685901</v>
      </c>
      <c r="Q646" s="5">
        <v>0.164794302285969</v>
      </c>
      <c r="R646" s="5">
        <v>0.173697852868061</v>
      </c>
      <c r="S646" s="6">
        <f ca="1">PopAgeSexCountry[[#This Row],[2010]]*PopAgeSexCountry[[#This Row],[MDER]]</f>
        <v>347.774</v>
      </c>
      <c r="T646" s="6">
        <f ca="1">PopAgeSexCountry[[#This Row],[2015]]*PopAgeSexCountry[[#This Row],[MDER]]</f>
        <v>310.051218941228</v>
      </c>
      <c r="U646" s="6">
        <f ca="1">PopAgeSexCountry[[#This Row],[2020]]*PopAgeSexCountry[[#This Row],[MDER]]</f>
        <v>348.99973017101598</v>
      </c>
      <c r="V646" s="6">
        <f ca="1">PopAgeSexCountry[[#This Row],[2025]]*PopAgeSexCountry[[#This Row],[MDER]]</f>
        <v>365.79452467441797</v>
      </c>
      <c r="W646" s="6">
        <f ca="1">PopAgeSexCountry[[#This Row],[2030]]*PopAgeSexCountry[[#This Row],[MDER]]</f>
        <v>359.60720469112999</v>
      </c>
      <c r="X646" s="6">
        <f ca="1">PopAgeSexCountry[[#This Row],[2035]]*PopAgeSexCountry[[#This Row],[MDER]]</f>
        <v>369.99520046730601</v>
      </c>
      <c r="Y646" s="6">
        <f ca="1">PopAgeSexCountry[[#This Row],[2040]]*PopAgeSexCountry[[#This Row],[MDER]]</f>
        <v>335.65930531371799</v>
      </c>
      <c r="Z646" s="6">
        <f ca="1">PopAgeSexCountry[[#This Row],[2045]]*PopAgeSexCountry[[#This Row],[MDER]]</f>
        <v>329.58860457193799</v>
      </c>
      <c r="AA646" s="6">
        <f ca="1">PopAgeSexCountry[[#This Row],[2050]]*PopAgeSexCountry[[#This Row],[MDER]]</f>
        <v>347.39570573612201</v>
      </c>
    </row>
    <row r="647" spans="1:27" x14ac:dyDescent="0.2">
      <c r="A647" s="6" t="s">
        <v>67</v>
      </c>
      <c r="B647" s="6" t="s">
        <v>68</v>
      </c>
      <c r="C647" s="6" t="s">
        <v>127</v>
      </c>
      <c r="D647" s="6" t="str">
        <f>VLOOKUP(PopAgeSexCountry[[#This Row],[REGION]],MapRegion[],2,FALSE)</f>
        <v>FIN</v>
      </c>
      <c r="E647" s="6" t="s">
        <v>80</v>
      </c>
      <c r="F647" s="6" t="str">
        <f>VLOOKUP(PopAgeSexCountry[[#This Row],[VARIABLE]],MapSexAge[],2,FALSE)</f>
        <v>Female</v>
      </c>
      <c r="G647" s="6" t="str">
        <f>VLOOKUP(PopAgeSexCountry[[#This Row],[VARIABLE]],MapSexAge[],3,FALSE)</f>
        <v>45-49</v>
      </c>
      <c r="H647" s="6">
        <f ca="1">SUMIFS(INDIRECT(_xlfn.CONCAT("SSPMDER[",PopAgeSexCountry[[#This Row],[Sex]],"]")),SSPMDER[age],PopAgeSexCountry[[#This Row],[Age]])</f>
        <v>2000</v>
      </c>
      <c r="I647" s="6" t="s">
        <v>71</v>
      </c>
      <c r="J647" s="6">
        <v>0.187260999812739</v>
      </c>
      <c r="K647" s="6">
        <v>0.175112505717364</v>
      </c>
      <c r="L647" s="6">
        <v>0.15640611234541299</v>
      </c>
      <c r="M647" s="6">
        <v>0.17591903152786301</v>
      </c>
      <c r="N647" s="6">
        <v>0.18461704708899099</v>
      </c>
      <c r="O647" s="6">
        <v>0.181813024498586</v>
      </c>
      <c r="P647" s="6">
        <v>0.18702726601821301</v>
      </c>
      <c r="Q647" s="6">
        <v>0.16997614775637401</v>
      </c>
      <c r="R647" s="6">
        <v>0.16705223009161899</v>
      </c>
      <c r="S647" s="6">
        <f ca="1">PopAgeSexCountry[[#This Row],[2010]]*PopAgeSexCountry[[#This Row],[MDER]]</f>
        <v>374.52199962547797</v>
      </c>
      <c r="T647" s="6">
        <f ca="1">PopAgeSexCountry[[#This Row],[2015]]*PopAgeSexCountry[[#This Row],[MDER]]</f>
        <v>350.225011434728</v>
      </c>
      <c r="U647" s="6">
        <f ca="1">PopAgeSexCountry[[#This Row],[2020]]*PopAgeSexCountry[[#This Row],[MDER]]</f>
        <v>312.81222469082599</v>
      </c>
      <c r="V647" s="6">
        <f ca="1">PopAgeSexCountry[[#This Row],[2025]]*PopAgeSexCountry[[#This Row],[MDER]]</f>
        <v>351.83806305572602</v>
      </c>
      <c r="W647" s="6">
        <f ca="1">PopAgeSexCountry[[#This Row],[2030]]*PopAgeSexCountry[[#This Row],[MDER]]</f>
        <v>369.234094177982</v>
      </c>
      <c r="X647" s="6">
        <f ca="1">PopAgeSexCountry[[#This Row],[2035]]*PopAgeSexCountry[[#This Row],[MDER]]</f>
        <v>363.62604899717201</v>
      </c>
      <c r="Y647" s="6">
        <f ca="1">PopAgeSexCountry[[#This Row],[2040]]*PopAgeSexCountry[[#This Row],[MDER]]</f>
        <v>374.054532036426</v>
      </c>
      <c r="Z647" s="6">
        <f ca="1">PopAgeSexCountry[[#This Row],[2045]]*PopAgeSexCountry[[#This Row],[MDER]]</f>
        <v>339.95229551274804</v>
      </c>
      <c r="AA647" s="6">
        <f ca="1">PopAgeSexCountry[[#This Row],[2050]]*PopAgeSexCountry[[#This Row],[MDER]]</f>
        <v>334.10446018323796</v>
      </c>
    </row>
    <row r="648" spans="1:27" x14ac:dyDescent="0.2">
      <c r="A648" s="5" t="s">
        <v>67</v>
      </c>
      <c r="B648" s="5" t="s">
        <v>68</v>
      </c>
      <c r="C648" s="5" t="s">
        <v>127</v>
      </c>
      <c r="D648" s="5" t="str">
        <f>VLOOKUP(PopAgeSexCountry[[#This Row],[REGION]],MapRegion[],2,FALSE)</f>
        <v>FIN</v>
      </c>
      <c r="E648" s="5" t="s">
        <v>81</v>
      </c>
      <c r="F648" s="5" t="str">
        <f>VLOOKUP(PopAgeSexCountry[[#This Row],[VARIABLE]],MapSexAge[],2,FALSE)</f>
        <v>Female</v>
      </c>
      <c r="G648" s="5" t="str">
        <f>VLOOKUP(PopAgeSexCountry[[#This Row],[VARIABLE]],MapSexAge[],3,FALSE)</f>
        <v>5-9</v>
      </c>
      <c r="H648" s="5">
        <f ca="1">SUMIFS(INDIRECT(_xlfn.CONCAT("SSPMDER[",PopAgeSexCountry[[#This Row],[Sex]],"]")),SSPMDER[age],PopAgeSexCountry[[#This Row],[Age]])</f>
        <v>1520</v>
      </c>
      <c r="I648" s="5" t="s">
        <v>71</v>
      </c>
      <c r="J648" s="5">
        <v>0.14113899999999999</v>
      </c>
      <c r="K648" s="5">
        <v>0.149366869675433</v>
      </c>
      <c r="L648" s="5">
        <v>0.153059459826661</v>
      </c>
      <c r="M648" s="5">
        <v>0.15721042449877101</v>
      </c>
      <c r="N648" s="5">
        <v>0.159221061131405</v>
      </c>
      <c r="O648" s="5">
        <v>0.158398843145589</v>
      </c>
      <c r="P648" s="5">
        <v>0.15663066187152999</v>
      </c>
      <c r="Q648" s="5">
        <v>0.15788294379998899</v>
      </c>
      <c r="R648" s="5">
        <v>0.16181482372508199</v>
      </c>
      <c r="S648" s="6">
        <f ca="1">PopAgeSexCountry[[#This Row],[2010]]*PopAgeSexCountry[[#This Row],[MDER]]</f>
        <v>214.53127999999998</v>
      </c>
      <c r="T648" s="6">
        <f ca="1">PopAgeSexCountry[[#This Row],[2015]]*PopAgeSexCountry[[#This Row],[MDER]]</f>
        <v>227.03764190665817</v>
      </c>
      <c r="U648" s="6">
        <f ca="1">PopAgeSexCountry[[#This Row],[2020]]*PopAgeSexCountry[[#This Row],[MDER]]</f>
        <v>232.65037893652473</v>
      </c>
      <c r="V648" s="6">
        <f ca="1">PopAgeSexCountry[[#This Row],[2025]]*PopAgeSexCountry[[#This Row],[MDER]]</f>
        <v>238.95984523813195</v>
      </c>
      <c r="W648" s="6">
        <f ca="1">PopAgeSexCountry[[#This Row],[2030]]*PopAgeSexCountry[[#This Row],[MDER]]</f>
        <v>242.0160129197356</v>
      </c>
      <c r="X648" s="6">
        <f ca="1">PopAgeSexCountry[[#This Row],[2035]]*PopAgeSexCountry[[#This Row],[MDER]]</f>
        <v>240.76624158129528</v>
      </c>
      <c r="Y648" s="6">
        <f ca="1">PopAgeSexCountry[[#This Row],[2040]]*PopAgeSexCountry[[#This Row],[MDER]]</f>
        <v>238.07860604472557</v>
      </c>
      <c r="Z648" s="6">
        <f ca="1">PopAgeSexCountry[[#This Row],[2045]]*PopAgeSexCountry[[#This Row],[MDER]]</f>
        <v>239.98207457598326</v>
      </c>
      <c r="AA648" s="6">
        <f ca="1">PopAgeSexCountry[[#This Row],[2050]]*PopAgeSexCountry[[#This Row],[MDER]]</f>
        <v>245.95853206212462</v>
      </c>
    </row>
    <row r="649" spans="1:27" x14ac:dyDescent="0.2">
      <c r="A649" s="6" t="s">
        <v>67</v>
      </c>
      <c r="B649" s="6" t="s">
        <v>68</v>
      </c>
      <c r="C649" s="6" t="s">
        <v>127</v>
      </c>
      <c r="D649" s="6" t="str">
        <f>VLOOKUP(PopAgeSexCountry[[#This Row],[REGION]],MapRegion[],2,FALSE)</f>
        <v>FIN</v>
      </c>
      <c r="E649" s="6" t="s">
        <v>82</v>
      </c>
      <c r="F649" s="6" t="str">
        <f>VLOOKUP(PopAgeSexCountry[[#This Row],[VARIABLE]],MapSexAge[],2,FALSE)</f>
        <v>Female</v>
      </c>
      <c r="G649" s="6" t="str">
        <f>VLOOKUP(PopAgeSexCountry[[#This Row],[VARIABLE]],MapSexAge[],3,FALSE)</f>
        <v>50-54</v>
      </c>
      <c r="H649" s="6">
        <f ca="1">SUMIFS(INDIRECT(_xlfn.CONCAT("SSPMDER[",PopAgeSexCountry[[#This Row],[Sex]],"]")),SSPMDER[age],PopAgeSexCountry[[#This Row],[Age]])</f>
        <v>1840</v>
      </c>
      <c r="I649" s="6" t="s">
        <v>71</v>
      </c>
      <c r="J649" s="6">
        <v>0.18794</v>
      </c>
      <c r="K649" s="6">
        <v>0.18691720763707501</v>
      </c>
      <c r="L649" s="6">
        <v>0.175024362220047</v>
      </c>
      <c r="M649" s="6">
        <v>0.156783993807768</v>
      </c>
      <c r="N649" s="6">
        <v>0.17635543667034001</v>
      </c>
      <c r="O649" s="6">
        <v>0.18530975263414101</v>
      </c>
      <c r="P649" s="6">
        <v>0.182784771417806</v>
      </c>
      <c r="Q649" s="6">
        <v>0.18806873500930499</v>
      </c>
      <c r="R649" s="6">
        <v>0.17117535951597801</v>
      </c>
      <c r="S649" s="6">
        <f ca="1">PopAgeSexCountry[[#This Row],[2010]]*PopAgeSexCountry[[#This Row],[MDER]]</f>
        <v>345.80959999999999</v>
      </c>
      <c r="T649" s="6">
        <f ca="1">PopAgeSexCountry[[#This Row],[2015]]*PopAgeSexCountry[[#This Row],[MDER]]</f>
        <v>343.92766205221801</v>
      </c>
      <c r="U649" s="6">
        <f ca="1">PopAgeSexCountry[[#This Row],[2020]]*PopAgeSexCountry[[#This Row],[MDER]]</f>
        <v>322.04482648488647</v>
      </c>
      <c r="V649" s="6">
        <f ca="1">PopAgeSexCountry[[#This Row],[2025]]*PopAgeSexCountry[[#This Row],[MDER]]</f>
        <v>288.48254860629311</v>
      </c>
      <c r="W649" s="6">
        <f ca="1">PopAgeSexCountry[[#This Row],[2030]]*PopAgeSexCountry[[#This Row],[MDER]]</f>
        <v>324.49400347342561</v>
      </c>
      <c r="X649" s="6">
        <f ca="1">PopAgeSexCountry[[#This Row],[2035]]*PopAgeSexCountry[[#This Row],[MDER]]</f>
        <v>340.96994484681949</v>
      </c>
      <c r="Y649" s="6">
        <f ca="1">PopAgeSexCountry[[#This Row],[2040]]*PopAgeSexCountry[[#This Row],[MDER]]</f>
        <v>336.32397940876302</v>
      </c>
      <c r="Z649" s="6">
        <f ca="1">PopAgeSexCountry[[#This Row],[2045]]*PopAgeSexCountry[[#This Row],[MDER]]</f>
        <v>346.04647241712115</v>
      </c>
      <c r="AA649" s="6">
        <f ca="1">PopAgeSexCountry[[#This Row],[2050]]*PopAgeSexCountry[[#This Row],[MDER]]</f>
        <v>314.96266150939954</v>
      </c>
    </row>
    <row r="650" spans="1:27" x14ac:dyDescent="0.2">
      <c r="A650" s="5" t="s">
        <v>67</v>
      </c>
      <c r="B650" s="5" t="s">
        <v>68</v>
      </c>
      <c r="C650" s="5" t="s">
        <v>127</v>
      </c>
      <c r="D650" s="5" t="str">
        <f>VLOOKUP(PopAgeSexCountry[[#This Row],[REGION]],MapRegion[],2,FALSE)</f>
        <v>FIN</v>
      </c>
      <c r="E650" s="5" t="s">
        <v>83</v>
      </c>
      <c r="F650" s="5" t="str">
        <f>VLOOKUP(PopAgeSexCountry[[#This Row],[VARIABLE]],MapSexAge[],2,FALSE)</f>
        <v>Female</v>
      </c>
      <c r="G650" s="5" t="str">
        <f>VLOOKUP(PopAgeSexCountry[[#This Row],[VARIABLE]],MapSexAge[],3,FALSE)</f>
        <v>55-59</v>
      </c>
      <c r="H650" s="5">
        <f ca="1">SUMIFS(INDIRECT(_xlfn.CONCAT("SSPMDER[",PopAgeSexCountry[[#This Row],[Sex]],"]")),SSPMDER[age],PopAgeSexCountry[[#This Row],[Age]])</f>
        <v>1800</v>
      </c>
      <c r="I650" s="5" t="s">
        <v>71</v>
      </c>
      <c r="J650" s="5">
        <v>0.19467599980532399</v>
      </c>
      <c r="K650" s="5">
        <v>0.18616328930450199</v>
      </c>
      <c r="L650" s="5">
        <v>0.18553122022162599</v>
      </c>
      <c r="M650" s="5">
        <v>0.174191122535958</v>
      </c>
      <c r="N650" s="5">
        <v>0.156476911811609</v>
      </c>
      <c r="O650" s="5">
        <v>0.17611230139378101</v>
      </c>
      <c r="P650" s="5">
        <v>0.185322800923133</v>
      </c>
      <c r="Q650" s="5">
        <v>0.183077859429194</v>
      </c>
      <c r="R650" s="5">
        <v>0.18846899801279801</v>
      </c>
      <c r="S650" s="6">
        <f ca="1">PopAgeSexCountry[[#This Row],[2010]]*PopAgeSexCountry[[#This Row],[MDER]]</f>
        <v>350.4167996495832</v>
      </c>
      <c r="T650" s="6">
        <f ca="1">PopAgeSexCountry[[#This Row],[2015]]*PopAgeSexCountry[[#This Row],[MDER]]</f>
        <v>335.09392074810359</v>
      </c>
      <c r="U650" s="6">
        <f ca="1">PopAgeSexCountry[[#This Row],[2020]]*PopAgeSexCountry[[#This Row],[MDER]]</f>
        <v>333.95619639892681</v>
      </c>
      <c r="V650" s="6">
        <f ca="1">PopAgeSexCountry[[#This Row],[2025]]*PopAgeSexCountry[[#This Row],[MDER]]</f>
        <v>313.54402056472441</v>
      </c>
      <c r="W650" s="6">
        <f ca="1">PopAgeSexCountry[[#This Row],[2030]]*PopAgeSexCountry[[#This Row],[MDER]]</f>
        <v>281.65844126089621</v>
      </c>
      <c r="X650" s="6">
        <f ca="1">PopAgeSexCountry[[#This Row],[2035]]*PopAgeSexCountry[[#This Row],[MDER]]</f>
        <v>317.00214250880583</v>
      </c>
      <c r="Y650" s="6">
        <f ca="1">PopAgeSexCountry[[#This Row],[2040]]*PopAgeSexCountry[[#This Row],[MDER]]</f>
        <v>333.5810416616394</v>
      </c>
      <c r="Z650" s="6">
        <f ca="1">PopAgeSexCountry[[#This Row],[2045]]*PopAgeSexCountry[[#This Row],[MDER]]</f>
        <v>329.54014697254917</v>
      </c>
      <c r="AA650" s="6">
        <f ca="1">PopAgeSexCountry[[#This Row],[2050]]*PopAgeSexCountry[[#This Row],[MDER]]</f>
        <v>339.24419642303644</v>
      </c>
    </row>
    <row r="651" spans="1:27" x14ac:dyDescent="0.2">
      <c r="A651" s="6" t="s">
        <v>67</v>
      </c>
      <c r="B651" s="6" t="s">
        <v>68</v>
      </c>
      <c r="C651" s="6" t="s">
        <v>127</v>
      </c>
      <c r="D651" s="6" t="str">
        <f>VLOOKUP(PopAgeSexCountry[[#This Row],[REGION]],MapRegion[],2,FALSE)</f>
        <v>FIN</v>
      </c>
      <c r="E651" s="6" t="s">
        <v>84</v>
      </c>
      <c r="F651" s="6" t="str">
        <f>VLOOKUP(PopAgeSexCountry[[#This Row],[VARIABLE]],MapSexAge[],2,FALSE)</f>
        <v>Female</v>
      </c>
      <c r="G651" s="6" t="str">
        <f>VLOOKUP(PopAgeSexCountry[[#This Row],[VARIABLE]],MapSexAge[],3,FALSE)</f>
        <v>60-64</v>
      </c>
      <c r="H651" s="6">
        <f ca="1">SUMIFS(INDIRECT(_xlfn.CONCAT("SSPMDER[",PopAgeSexCountry[[#This Row],[Sex]],"]")),SSPMDER[age],PopAgeSexCountry[[#This Row],[Age]])</f>
        <v>1800</v>
      </c>
      <c r="I651" s="6" t="s">
        <v>71</v>
      </c>
      <c r="J651" s="6">
        <v>0.20583200020583201</v>
      </c>
      <c r="K651" s="6">
        <v>0.19128213366529201</v>
      </c>
      <c r="L651" s="6">
        <v>0.183496237306041</v>
      </c>
      <c r="M651" s="6">
        <v>0.18341700389297899</v>
      </c>
      <c r="N651" s="6">
        <v>0.17270960349640599</v>
      </c>
      <c r="O651" s="6">
        <v>0.15556855664048999</v>
      </c>
      <c r="P651" s="6">
        <v>0.17528297953345001</v>
      </c>
      <c r="Q651" s="6">
        <v>0.18474211347629901</v>
      </c>
      <c r="R651" s="6">
        <v>0.18279226067568299</v>
      </c>
      <c r="S651" s="6">
        <f ca="1">PopAgeSexCountry[[#This Row],[2010]]*PopAgeSexCountry[[#This Row],[MDER]]</f>
        <v>370.49760037049759</v>
      </c>
      <c r="T651" s="6">
        <f ca="1">PopAgeSexCountry[[#This Row],[2015]]*PopAgeSexCountry[[#This Row],[MDER]]</f>
        <v>344.30784059752563</v>
      </c>
      <c r="U651" s="6">
        <f ca="1">PopAgeSexCountry[[#This Row],[2020]]*PopAgeSexCountry[[#This Row],[MDER]]</f>
        <v>330.2932271508738</v>
      </c>
      <c r="V651" s="6">
        <f ca="1">PopAgeSexCountry[[#This Row],[2025]]*PopAgeSexCountry[[#This Row],[MDER]]</f>
        <v>330.15060700736217</v>
      </c>
      <c r="W651" s="6">
        <f ca="1">PopAgeSexCountry[[#This Row],[2030]]*PopAgeSexCountry[[#This Row],[MDER]]</f>
        <v>310.8772862935308</v>
      </c>
      <c r="X651" s="6">
        <f ca="1">PopAgeSexCountry[[#This Row],[2035]]*PopAgeSexCountry[[#This Row],[MDER]]</f>
        <v>280.02340195288201</v>
      </c>
      <c r="Y651" s="6">
        <f ca="1">PopAgeSexCountry[[#This Row],[2040]]*PopAgeSexCountry[[#This Row],[MDER]]</f>
        <v>315.50936316021</v>
      </c>
      <c r="Z651" s="6">
        <f ca="1">PopAgeSexCountry[[#This Row],[2045]]*PopAgeSexCountry[[#This Row],[MDER]]</f>
        <v>332.53580425733821</v>
      </c>
      <c r="AA651" s="6">
        <f ca="1">PopAgeSexCountry[[#This Row],[2050]]*PopAgeSexCountry[[#This Row],[MDER]]</f>
        <v>329.02606921622942</v>
      </c>
    </row>
    <row r="652" spans="1:27" x14ac:dyDescent="0.2">
      <c r="A652" s="5" t="s">
        <v>67</v>
      </c>
      <c r="B652" s="5" t="s">
        <v>68</v>
      </c>
      <c r="C652" s="5" t="s">
        <v>127</v>
      </c>
      <c r="D652" s="5" t="str">
        <f>VLOOKUP(PopAgeSexCountry[[#This Row],[REGION]],MapRegion[],2,FALSE)</f>
        <v>FIN</v>
      </c>
      <c r="E652" s="5" t="s">
        <v>85</v>
      </c>
      <c r="F652" s="5" t="str">
        <f>VLOOKUP(PopAgeSexCountry[[#This Row],[VARIABLE]],MapSexAge[],2,FALSE)</f>
        <v>Female</v>
      </c>
      <c r="G652" s="5" t="str">
        <f>VLOOKUP(PopAgeSexCountry[[#This Row],[VARIABLE]],MapSexAge[],3,FALSE)</f>
        <v>65-69</v>
      </c>
      <c r="H652" s="5">
        <f ca="1">SUMIFS(INDIRECT(_xlfn.CONCAT("SSPMDER[",PopAgeSexCountry[[#This Row],[Sex]],"]")),SSPMDER[age],PopAgeSexCountry[[#This Row],[Age]])</f>
        <v>1800</v>
      </c>
      <c r="I652" s="5" t="s">
        <v>71</v>
      </c>
      <c r="J652" s="5">
        <v>0.14199100014199101</v>
      </c>
      <c r="K652" s="5">
        <v>0.20009009889109799</v>
      </c>
      <c r="L652" s="5">
        <v>0.186735210685159</v>
      </c>
      <c r="M652" s="5">
        <v>0.179785476143968</v>
      </c>
      <c r="N652" s="5">
        <v>0.18029762064907101</v>
      </c>
      <c r="O652" s="5">
        <v>0.17028320462936899</v>
      </c>
      <c r="P652" s="5">
        <v>0.153829770575129</v>
      </c>
      <c r="Q652" s="5">
        <v>0.173586292810333</v>
      </c>
      <c r="R652" s="5">
        <v>0.18328931880357699</v>
      </c>
      <c r="S652" s="6">
        <f ca="1">PopAgeSexCountry[[#This Row],[2010]]*PopAgeSexCountry[[#This Row],[MDER]]</f>
        <v>255.58380025558381</v>
      </c>
      <c r="T652" s="6">
        <f ca="1">PopAgeSexCountry[[#This Row],[2015]]*PopAgeSexCountry[[#This Row],[MDER]]</f>
        <v>360.16217800397641</v>
      </c>
      <c r="U652" s="6">
        <f ca="1">PopAgeSexCountry[[#This Row],[2020]]*PopAgeSexCountry[[#This Row],[MDER]]</f>
        <v>336.12337923328619</v>
      </c>
      <c r="V652" s="6">
        <f ca="1">PopAgeSexCountry[[#This Row],[2025]]*PopAgeSexCountry[[#This Row],[MDER]]</f>
        <v>323.61385705914239</v>
      </c>
      <c r="W652" s="6">
        <f ca="1">PopAgeSexCountry[[#This Row],[2030]]*PopAgeSexCountry[[#This Row],[MDER]]</f>
        <v>324.53571716832784</v>
      </c>
      <c r="X652" s="6">
        <f ca="1">PopAgeSexCountry[[#This Row],[2035]]*PopAgeSexCountry[[#This Row],[MDER]]</f>
        <v>306.50976833286421</v>
      </c>
      <c r="Y652" s="6">
        <f ca="1">PopAgeSexCountry[[#This Row],[2040]]*PopAgeSexCountry[[#This Row],[MDER]]</f>
        <v>276.8935870352322</v>
      </c>
      <c r="Z652" s="6">
        <f ca="1">PopAgeSexCountry[[#This Row],[2045]]*PopAgeSexCountry[[#This Row],[MDER]]</f>
        <v>312.45532705859938</v>
      </c>
      <c r="AA652" s="6">
        <f ca="1">PopAgeSexCountry[[#This Row],[2050]]*PopAgeSexCountry[[#This Row],[MDER]]</f>
        <v>329.92077384643858</v>
      </c>
    </row>
    <row r="653" spans="1:27" x14ac:dyDescent="0.2">
      <c r="A653" s="6" t="s">
        <v>67</v>
      </c>
      <c r="B653" s="6" t="s">
        <v>68</v>
      </c>
      <c r="C653" s="6" t="s">
        <v>127</v>
      </c>
      <c r="D653" s="6" t="str">
        <f>VLOOKUP(PopAgeSexCountry[[#This Row],[REGION]],MapRegion[],2,FALSE)</f>
        <v>FIN</v>
      </c>
      <c r="E653" s="6" t="s">
        <v>86</v>
      </c>
      <c r="F653" s="6" t="str">
        <f>VLOOKUP(PopAgeSexCountry[[#This Row],[VARIABLE]],MapSexAge[],2,FALSE)</f>
        <v>Female</v>
      </c>
      <c r="G653" s="6" t="str">
        <f>VLOOKUP(PopAgeSexCountry[[#This Row],[VARIABLE]],MapSexAge[],3,FALSE)</f>
        <v>70-74</v>
      </c>
      <c r="H653" s="6">
        <f ca="1">SUMIFS(INDIRECT(_xlfn.CONCAT("SSPMDER[",PopAgeSexCountry[[#This Row],[Sex]],"]")),SSPMDER[age],PopAgeSexCountry[[#This Row],[Age]])</f>
        <v>1800</v>
      </c>
      <c r="I653" s="6" t="s">
        <v>71</v>
      </c>
      <c r="J653" s="6">
        <v>0.121493</v>
      </c>
      <c r="K653" s="6">
        <v>0.13544702463644701</v>
      </c>
      <c r="L653" s="6">
        <v>0.19187305597913201</v>
      </c>
      <c r="M653" s="6">
        <v>0.17992471224862</v>
      </c>
      <c r="N653" s="6">
        <v>0.17396743367268</v>
      </c>
      <c r="O653" s="6">
        <v>0.175168852541881</v>
      </c>
      <c r="P653" s="6">
        <v>0.16608087293957499</v>
      </c>
      <c r="Q653" s="6">
        <v>0.15055340150346999</v>
      </c>
      <c r="R653" s="6">
        <v>0.17029224812494001</v>
      </c>
      <c r="S653" s="6">
        <f ca="1">PopAgeSexCountry[[#This Row],[2010]]*PopAgeSexCountry[[#This Row],[MDER]]</f>
        <v>218.6874</v>
      </c>
      <c r="T653" s="6">
        <f ca="1">PopAgeSexCountry[[#This Row],[2015]]*PopAgeSexCountry[[#This Row],[MDER]]</f>
        <v>243.8046443456046</v>
      </c>
      <c r="U653" s="6">
        <f ca="1">PopAgeSexCountry[[#This Row],[2020]]*PopAgeSexCountry[[#This Row],[MDER]]</f>
        <v>345.37150076243762</v>
      </c>
      <c r="V653" s="6">
        <f ca="1">PopAgeSexCountry[[#This Row],[2025]]*PopAgeSexCountry[[#This Row],[MDER]]</f>
        <v>323.86448204751599</v>
      </c>
      <c r="W653" s="6">
        <f ca="1">PopAgeSexCountry[[#This Row],[2030]]*PopAgeSexCountry[[#This Row],[MDER]]</f>
        <v>313.141380610824</v>
      </c>
      <c r="X653" s="6">
        <f ca="1">PopAgeSexCountry[[#This Row],[2035]]*PopAgeSexCountry[[#This Row],[MDER]]</f>
        <v>315.30393457538582</v>
      </c>
      <c r="Y653" s="6">
        <f ca="1">PopAgeSexCountry[[#This Row],[2040]]*PopAgeSexCountry[[#This Row],[MDER]]</f>
        <v>298.94557129123501</v>
      </c>
      <c r="Z653" s="6">
        <f ca="1">PopAgeSexCountry[[#This Row],[2045]]*PopAgeSexCountry[[#This Row],[MDER]]</f>
        <v>270.99612270624601</v>
      </c>
      <c r="AA653" s="6">
        <f ca="1">PopAgeSexCountry[[#This Row],[2050]]*PopAgeSexCountry[[#This Row],[MDER]]</f>
        <v>306.52604662489199</v>
      </c>
    </row>
    <row r="654" spans="1:27" x14ac:dyDescent="0.2">
      <c r="A654" s="5" t="s">
        <v>67</v>
      </c>
      <c r="B654" s="5" t="s">
        <v>68</v>
      </c>
      <c r="C654" s="5" t="s">
        <v>127</v>
      </c>
      <c r="D654" s="5" t="str">
        <f>VLOOKUP(PopAgeSexCountry[[#This Row],[REGION]],MapRegion[],2,FALSE)</f>
        <v>FIN</v>
      </c>
      <c r="E654" s="5" t="s">
        <v>87</v>
      </c>
      <c r="F654" s="5" t="str">
        <f>VLOOKUP(PopAgeSexCountry[[#This Row],[VARIABLE]],MapSexAge[],2,FALSE)</f>
        <v>Female</v>
      </c>
      <c r="G654" s="5" t="str">
        <f>VLOOKUP(PopAgeSexCountry[[#This Row],[VARIABLE]],MapSexAge[],3,FALSE)</f>
        <v>75-79</v>
      </c>
      <c r="H654" s="5">
        <f ca="1">SUMIFS(INDIRECT(_xlfn.CONCAT("SSPMDER[",PopAgeSexCountry[[#This Row],[Sex]],"]")),SSPMDER[age],PopAgeSexCountry[[#This Row],[Age]])</f>
        <v>1800</v>
      </c>
      <c r="I654" s="5" t="s">
        <v>71</v>
      </c>
      <c r="J654" s="5">
        <v>0.105821788356424</v>
      </c>
      <c r="K654" s="5">
        <v>0.11056304137265401</v>
      </c>
      <c r="L654" s="5">
        <v>0.124653636010836</v>
      </c>
      <c r="M654" s="5">
        <v>0.178146869077554</v>
      </c>
      <c r="N654" s="5">
        <v>0.168344307523664</v>
      </c>
      <c r="O654" s="5">
        <v>0.16396007318566899</v>
      </c>
      <c r="P654" s="5">
        <v>0.16620683038892201</v>
      </c>
      <c r="Q654" s="5">
        <v>0.15856890690817699</v>
      </c>
      <c r="R654" s="5">
        <v>0.144523054904931</v>
      </c>
      <c r="S654" s="6">
        <f ca="1">PopAgeSexCountry[[#This Row],[2010]]*PopAgeSexCountry[[#This Row],[MDER]]</f>
        <v>190.4792190415632</v>
      </c>
      <c r="T654" s="6">
        <f ca="1">PopAgeSexCountry[[#This Row],[2015]]*PopAgeSexCountry[[#This Row],[MDER]]</f>
        <v>199.0134744707772</v>
      </c>
      <c r="U654" s="6">
        <f ca="1">PopAgeSexCountry[[#This Row],[2020]]*PopAgeSexCountry[[#This Row],[MDER]]</f>
        <v>224.3765448195048</v>
      </c>
      <c r="V654" s="6">
        <f ca="1">PopAgeSexCountry[[#This Row],[2025]]*PopAgeSexCountry[[#This Row],[MDER]]</f>
        <v>320.66436433959723</v>
      </c>
      <c r="W654" s="6">
        <f ca="1">PopAgeSexCountry[[#This Row],[2030]]*PopAgeSexCountry[[#This Row],[MDER]]</f>
        <v>303.0197535425952</v>
      </c>
      <c r="X654" s="6">
        <f ca="1">PopAgeSexCountry[[#This Row],[2035]]*PopAgeSexCountry[[#This Row],[MDER]]</f>
        <v>295.1281317342042</v>
      </c>
      <c r="Y654" s="6">
        <f ca="1">PopAgeSexCountry[[#This Row],[2040]]*PopAgeSexCountry[[#This Row],[MDER]]</f>
        <v>299.17229470005964</v>
      </c>
      <c r="Z654" s="6">
        <f ca="1">PopAgeSexCountry[[#This Row],[2045]]*PopAgeSexCountry[[#This Row],[MDER]]</f>
        <v>285.42403243471858</v>
      </c>
      <c r="AA654" s="6">
        <f ca="1">PopAgeSexCountry[[#This Row],[2050]]*PopAgeSexCountry[[#This Row],[MDER]]</f>
        <v>260.1414988288758</v>
      </c>
    </row>
    <row r="655" spans="1:27" x14ac:dyDescent="0.2">
      <c r="A655" s="6" t="s">
        <v>67</v>
      </c>
      <c r="B655" s="6" t="s">
        <v>68</v>
      </c>
      <c r="C655" s="6" t="s">
        <v>127</v>
      </c>
      <c r="D655" s="6" t="str">
        <f>VLOOKUP(PopAgeSexCountry[[#This Row],[REGION]],MapRegion[],2,FALSE)</f>
        <v>FIN</v>
      </c>
      <c r="E655" s="6" t="s">
        <v>88</v>
      </c>
      <c r="F655" s="6" t="str">
        <f>VLOOKUP(PopAgeSexCountry[[#This Row],[VARIABLE]],MapSexAge[],2,FALSE)</f>
        <v>Female</v>
      </c>
      <c r="G655" s="6" t="str">
        <f>VLOOKUP(PopAgeSexCountry[[#This Row],[VARIABLE]],MapSexAge[],3,FALSE)</f>
        <v>80-84</v>
      </c>
      <c r="H655" s="6">
        <f ca="1">SUMIFS(INDIRECT(_xlfn.CONCAT("SSPMDER[",PopAgeSexCountry[[#This Row],[Sex]],"]")),SSPMDER[age],PopAgeSexCountry[[#This Row],[Age]])</f>
        <v>1800</v>
      </c>
      <c r="I655" s="6" t="s">
        <v>71</v>
      </c>
      <c r="J655" s="6">
        <v>9.1020817958364295E-2</v>
      </c>
      <c r="K655" s="6">
        <v>8.8139568270807697E-2</v>
      </c>
      <c r="L655" s="6">
        <v>9.3898793348545104E-2</v>
      </c>
      <c r="M655" s="6">
        <v>0.107858313470146</v>
      </c>
      <c r="N655" s="6">
        <v>0.156506600855922</v>
      </c>
      <c r="O655" s="6">
        <v>0.149974178051932</v>
      </c>
      <c r="P655" s="6">
        <v>0.14790890361175499</v>
      </c>
      <c r="Q655" s="6">
        <v>0.151679216948651</v>
      </c>
      <c r="R655" s="6">
        <v>0.146255273470244</v>
      </c>
      <c r="S655" s="6">
        <f ca="1">PopAgeSexCountry[[#This Row],[2010]]*PopAgeSexCountry[[#This Row],[MDER]]</f>
        <v>163.83747232505573</v>
      </c>
      <c r="T655" s="6">
        <f ca="1">PopAgeSexCountry[[#This Row],[2015]]*PopAgeSexCountry[[#This Row],[MDER]]</f>
        <v>158.65122288745386</v>
      </c>
      <c r="U655" s="6">
        <f ca="1">PopAgeSexCountry[[#This Row],[2020]]*PopAgeSexCountry[[#This Row],[MDER]]</f>
        <v>169.0178280273812</v>
      </c>
      <c r="V655" s="6">
        <f ca="1">PopAgeSexCountry[[#This Row],[2025]]*PopAgeSexCountry[[#This Row],[MDER]]</f>
        <v>194.14496424626282</v>
      </c>
      <c r="W655" s="6">
        <f ca="1">PopAgeSexCountry[[#This Row],[2030]]*PopAgeSexCountry[[#This Row],[MDER]]</f>
        <v>281.71188154065959</v>
      </c>
      <c r="X655" s="6">
        <f ca="1">PopAgeSexCountry[[#This Row],[2035]]*PopAgeSexCountry[[#This Row],[MDER]]</f>
        <v>269.95352049347758</v>
      </c>
      <c r="Y655" s="6">
        <f ca="1">PopAgeSexCountry[[#This Row],[2040]]*PopAgeSexCountry[[#This Row],[MDER]]</f>
        <v>266.23602650115896</v>
      </c>
      <c r="Z655" s="6">
        <f ca="1">PopAgeSexCountry[[#This Row],[2045]]*PopAgeSexCountry[[#This Row],[MDER]]</f>
        <v>273.02259050757181</v>
      </c>
      <c r="AA655" s="6">
        <f ca="1">PopAgeSexCountry[[#This Row],[2050]]*PopAgeSexCountry[[#This Row],[MDER]]</f>
        <v>263.25949224643921</v>
      </c>
    </row>
    <row r="656" spans="1:27" x14ac:dyDescent="0.2">
      <c r="A656" s="5" t="s">
        <v>67</v>
      </c>
      <c r="B656" s="5" t="s">
        <v>68</v>
      </c>
      <c r="C656" s="5" t="s">
        <v>127</v>
      </c>
      <c r="D656" s="5" t="str">
        <f>VLOOKUP(PopAgeSexCountry[[#This Row],[REGION]],MapRegion[],2,FALSE)</f>
        <v>FIN</v>
      </c>
      <c r="E656" s="5" t="s">
        <v>89</v>
      </c>
      <c r="F656" s="5" t="str">
        <f>VLOOKUP(PopAgeSexCountry[[#This Row],[VARIABLE]],MapSexAge[],2,FALSE)</f>
        <v>Female</v>
      </c>
      <c r="G656" s="5" t="str">
        <f>VLOOKUP(PopAgeSexCountry[[#This Row],[VARIABLE]],MapSexAge[],3,FALSE)</f>
        <v>85-89</v>
      </c>
      <c r="H656" s="5">
        <f ca="1">SUMIFS(INDIRECT(_xlfn.CONCAT("SSPMDER[",PopAgeSexCountry[[#This Row],[Sex]],"]")),SSPMDER[age],PopAgeSexCountry[[#This Row],[Age]])</f>
        <v>1800</v>
      </c>
      <c r="I656" s="5" t="s">
        <v>71</v>
      </c>
      <c r="J656" s="5">
        <v>5.6047887904224401E-2</v>
      </c>
      <c r="K656" s="5">
        <v>6.43022080810918E-2</v>
      </c>
      <c r="L656" s="5">
        <v>6.4526386420827003E-2</v>
      </c>
      <c r="M656" s="5">
        <v>7.1063708818022403E-2</v>
      </c>
      <c r="N656" s="5">
        <v>8.4144571485213093E-2</v>
      </c>
      <c r="O656" s="5">
        <v>0.12535691612651501</v>
      </c>
      <c r="P656" s="5">
        <v>0.122937381539912</v>
      </c>
      <c r="Q656" s="5">
        <v>0.12383876066819299</v>
      </c>
      <c r="R656" s="5">
        <v>0.12945840680110199</v>
      </c>
      <c r="S656" s="6">
        <f ca="1">PopAgeSexCountry[[#This Row],[2010]]*PopAgeSexCountry[[#This Row],[MDER]]</f>
        <v>100.88619822760393</v>
      </c>
      <c r="T656" s="6">
        <f ca="1">PopAgeSexCountry[[#This Row],[2015]]*PopAgeSexCountry[[#This Row],[MDER]]</f>
        <v>115.74397454596524</v>
      </c>
      <c r="U656" s="6">
        <f ca="1">PopAgeSexCountry[[#This Row],[2020]]*PopAgeSexCountry[[#This Row],[MDER]]</f>
        <v>116.14749555748861</v>
      </c>
      <c r="V656" s="6">
        <f ca="1">PopAgeSexCountry[[#This Row],[2025]]*PopAgeSexCountry[[#This Row],[MDER]]</f>
        <v>127.91467587244033</v>
      </c>
      <c r="W656" s="6">
        <f ca="1">PopAgeSexCountry[[#This Row],[2030]]*PopAgeSexCountry[[#This Row],[MDER]]</f>
        <v>151.46022867338357</v>
      </c>
      <c r="X656" s="6">
        <f ca="1">PopAgeSexCountry[[#This Row],[2035]]*PopAgeSexCountry[[#This Row],[MDER]]</f>
        <v>225.642449027727</v>
      </c>
      <c r="Y656" s="6">
        <f ca="1">PopAgeSexCountry[[#This Row],[2040]]*PopAgeSexCountry[[#This Row],[MDER]]</f>
        <v>221.28728677184159</v>
      </c>
      <c r="Z656" s="6">
        <f ca="1">PopAgeSexCountry[[#This Row],[2045]]*PopAgeSexCountry[[#This Row],[MDER]]</f>
        <v>222.90976920274738</v>
      </c>
      <c r="AA656" s="6">
        <f ca="1">PopAgeSexCountry[[#This Row],[2050]]*PopAgeSexCountry[[#This Row],[MDER]]</f>
        <v>233.02513224198358</v>
      </c>
    </row>
    <row r="657" spans="1:27" x14ac:dyDescent="0.2">
      <c r="A657" s="6" t="s">
        <v>67</v>
      </c>
      <c r="B657" s="6" t="s">
        <v>68</v>
      </c>
      <c r="C657" s="6" t="s">
        <v>127</v>
      </c>
      <c r="D657" s="6" t="str">
        <f>VLOOKUP(PopAgeSexCountry[[#This Row],[REGION]],MapRegion[],2,FALSE)</f>
        <v>FIN</v>
      </c>
      <c r="E657" s="6" t="s">
        <v>90</v>
      </c>
      <c r="F657" s="6" t="str">
        <f>VLOOKUP(PopAgeSexCountry[[#This Row],[VARIABLE]],MapSexAge[],2,FALSE)</f>
        <v>Female</v>
      </c>
      <c r="G657" s="6" t="str">
        <f>VLOOKUP(PopAgeSexCountry[[#This Row],[VARIABLE]],MapSexAge[],3,FALSE)</f>
        <v>90-94</v>
      </c>
      <c r="H657" s="6">
        <f ca="1">SUMIFS(INDIRECT(_xlfn.CONCAT("SSPMDER[",PopAgeSexCountry[[#This Row],[Sex]],"]")),SSPMDER[age],PopAgeSexCountry[[#This Row],[Age]])</f>
        <v>1800</v>
      </c>
      <c r="I657" s="6" t="s">
        <v>71</v>
      </c>
      <c r="J657" s="6">
        <v>1.9774960450079201E-2</v>
      </c>
      <c r="K657" s="6">
        <v>2.9678465381878801E-2</v>
      </c>
      <c r="L657" s="6">
        <v>3.6177901702429398E-2</v>
      </c>
      <c r="M657" s="6">
        <v>3.8543966099818902E-2</v>
      </c>
      <c r="N657" s="6">
        <v>4.4666985242732701E-2</v>
      </c>
      <c r="O657" s="6">
        <v>5.5529678276016299E-2</v>
      </c>
      <c r="P657" s="6">
        <v>8.6214760858303596E-2</v>
      </c>
      <c r="Q657" s="6">
        <v>8.7806180165302297E-2</v>
      </c>
      <c r="R657" s="6">
        <v>9.1497189185012998E-2</v>
      </c>
      <c r="S657" s="6">
        <f ca="1">PopAgeSexCountry[[#This Row],[2010]]*PopAgeSexCountry[[#This Row],[MDER]]</f>
        <v>35.594928810142562</v>
      </c>
      <c r="T657" s="6">
        <f ca="1">PopAgeSexCountry[[#This Row],[2015]]*PopAgeSexCountry[[#This Row],[MDER]]</f>
        <v>53.42123768738184</v>
      </c>
      <c r="U657" s="6">
        <f ca="1">PopAgeSexCountry[[#This Row],[2020]]*PopAgeSexCountry[[#This Row],[MDER]]</f>
        <v>65.120223064372922</v>
      </c>
      <c r="V657" s="6">
        <f ca="1">PopAgeSexCountry[[#This Row],[2025]]*PopAgeSexCountry[[#This Row],[MDER]]</f>
        <v>69.379138979674025</v>
      </c>
      <c r="W657" s="6">
        <f ca="1">PopAgeSexCountry[[#This Row],[2030]]*PopAgeSexCountry[[#This Row],[MDER]]</f>
        <v>80.400573436918862</v>
      </c>
      <c r="X657" s="6">
        <f ca="1">PopAgeSexCountry[[#This Row],[2035]]*PopAgeSexCountry[[#This Row],[MDER]]</f>
        <v>99.953420896829343</v>
      </c>
      <c r="Y657" s="6">
        <f ca="1">PopAgeSexCountry[[#This Row],[2040]]*PopAgeSexCountry[[#This Row],[MDER]]</f>
        <v>155.18656954494648</v>
      </c>
      <c r="Z657" s="6">
        <f ca="1">PopAgeSexCountry[[#This Row],[2045]]*PopAgeSexCountry[[#This Row],[MDER]]</f>
        <v>158.05112429754413</v>
      </c>
      <c r="AA657" s="6">
        <f ca="1">PopAgeSexCountry[[#This Row],[2050]]*PopAgeSexCountry[[#This Row],[MDER]]</f>
        <v>164.69494053302338</v>
      </c>
    </row>
    <row r="658" spans="1:27" x14ac:dyDescent="0.2">
      <c r="A658" s="5" t="s">
        <v>67</v>
      </c>
      <c r="B658" s="5" t="s">
        <v>68</v>
      </c>
      <c r="C658" s="5" t="s">
        <v>127</v>
      </c>
      <c r="D658" s="5" t="str">
        <f>VLOOKUP(PopAgeSexCountry[[#This Row],[REGION]],MapRegion[],2,FALSE)</f>
        <v>FIN</v>
      </c>
      <c r="E658" s="5" t="s">
        <v>91</v>
      </c>
      <c r="F658" s="5" t="str">
        <f>VLOOKUP(PopAgeSexCountry[[#This Row],[VARIABLE]],MapSexAge[],2,FALSE)</f>
        <v>Female</v>
      </c>
      <c r="G658" s="5" t="str">
        <f>VLOOKUP(PopAgeSexCountry[[#This Row],[VARIABLE]],MapSexAge[],3,FALSE)</f>
        <v>95-99</v>
      </c>
      <c r="H658" s="5">
        <f ca="1">SUMIFS(INDIRECT(_xlfn.CONCAT("SSPMDER[",PopAgeSexCountry[[#This Row],[Sex]],"]")),SSPMDER[age],PopAgeSexCountry[[#This Row],[Age]])</f>
        <v>1800</v>
      </c>
      <c r="I658" s="5" t="s">
        <v>71</v>
      </c>
      <c r="J658" s="5">
        <v>4.63299073401855E-3</v>
      </c>
      <c r="K658" s="5">
        <v>6.5947038614276102E-3</v>
      </c>
      <c r="L658" s="5">
        <v>1.08925258383151E-2</v>
      </c>
      <c r="M658" s="5">
        <v>1.46158969909541E-2</v>
      </c>
      <c r="N658" s="5">
        <v>1.6921577140501801E-2</v>
      </c>
      <c r="O658" s="5">
        <v>2.1154640446398001E-2</v>
      </c>
      <c r="P658" s="5">
        <v>2.8196726660582799E-2</v>
      </c>
      <c r="Q658" s="5">
        <v>4.6642432813387098E-2</v>
      </c>
      <c r="R658" s="5">
        <v>5.0274297855460198E-2</v>
      </c>
      <c r="S658" s="6">
        <f ca="1">PopAgeSexCountry[[#This Row],[2010]]*PopAgeSexCountry[[#This Row],[MDER]]</f>
        <v>8.3393833212333899</v>
      </c>
      <c r="T658" s="6">
        <f ca="1">PopAgeSexCountry[[#This Row],[2015]]*PopAgeSexCountry[[#This Row],[MDER]]</f>
        <v>11.870466950569698</v>
      </c>
      <c r="U658" s="6">
        <f ca="1">PopAgeSexCountry[[#This Row],[2020]]*PopAgeSexCountry[[#This Row],[MDER]]</f>
        <v>19.606546508967181</v>
      </c>
      <c r="V658" s="6">
        <f ca="1">PopAgeSexCountry[[#This Row],[2025]]*PopAgeSexCountry[[#This Row],[MDER]]</f>
        <v>26.308614583717379</v>
      </c>
      <c r="W658" s="6">
        <f ca="1">PopAgeSexCountry[[#This Row],[2030]]*PopAgeSexCountry[[#This Row],[MDER]]</f>
        <v>30.458838852903241</v>
      </c>
      <c r="X658" s="6">
        <f ca="1">PopAgeSexCountry[[#This Row],[2035]]*PopAgeSexCountry[[#This Row],[MDER]]</f>
        <v>38.078352803516403</v>
      </c>
      <c r="Y658" s="6">
        <f ca="1">PopAgeSexCountry[[#This Row],[2040]]*PopAgeSexCountry[[#This Row],[MDER]]</f>
        <v>50.754107989049039</v>
      </c>
      <c r="Z658" s="6">
        <f ca="1">PopAgeSexCountry[[#This Row],[2045]]*PopAgeSexCountry[[#This Row],[MDER]]</f>
        <v>83.95637906409678</v>
      </c>
      <c r="AA658" s="6">
        <f ca="1">PopAgeSexCountry[[#This Row],[2050]]*PopAgeSexCountry[[#This Row],[MDER]]</f>
        <v>90.493736139828357</v>
      </c>
    </row>
    <row r="659" spans="1:27" x14ac:dyDescent="0.2">
      <c r="A659" s="6" t="s">
        <v>67</v>
      </c>
      <c r="B659" s="6" t="s">
        <v>68</v>
      </c>
      <c r="C659" s="6" t="s">
        <v>127</v>
      </c>
      <c r="D659" s="6" t="str">
        <f>VLOOKUP(PopAgeSexCountry[[#This Row],[REGION]],MapRegion[],2,FALSE)</f>
        <v>FIN</v>
      </c>
      <c r="E659" s="6" t="s">
        <v>92</v>
      </c>
      <c r="F659" s="6" t="str">
        <f>VLOOKUP(PopAgeSexCountry[[#This Row],[VARIABLE]],MapSexAge[],2,FALSE)</f>
        <v>Male</v>
      </c>
      <c r="G659" s="6" t="str">
        <f>VLOOKUP(PopAgeSexCountry[[#This Row],[VARIABLE]],MapSexAge[],3,FALSE)</f>
        <v>0-4</v>
      </c>
      <c r="H659" s="6">
        <f ca="1">SUMIFS(INDIRECT(_xlfn.CONCAT("SSPMDER[",PopAgeSexCountry[[#This Row],[Sex]],"]")),SSPMDER[age],PopAgeSexCountry[[#This Row],[Age]])</f>
        <v>1040</v>
      </c>
      <c r="I659" s="6" t="s">
        <v>71</v>
      </c>
      <c r="J659" s="6">
        <v>0.15301300000000001</v>
      </c>
      <c r="K659" s="6">
        <v>0.15800837872978199</v>
      </c>
      <c r="L659" s="6">
        <v>0.16240001196593901</v>
      </c>
      <c r="M659" s="6">
        <v>0.16461813644527801</v>
      </c>
      <c r="N659" s="6">
        <v>0.16384549762355699</v>
      </c>
      <c r="O659" s="6">
        <v>0.16203940489386501</v>
      </c>
      <c r="P659" s="6">
        <v>0.16340060164041501</v>
      </c>
      <c r="Q659" s="6">
        <v>0.167602388743748</v>
      </c>
      <c r="R659" s="6">
        <v>0.17136402420093699</v>
      </c>
      <c r="S659" s="6">
        <f ca="1">PopAgeSexCountry[[#This Row],[2010]]*PopAgeSexCountry[[#This Row],[MDER]]</f>
        <v>159.13352</v>
      </c>
      <c r="T659" s="6">
        <f ca="1">PopAgeSexCountry[[#This Row],[2015]]*PopAgeSexCountry[[#This Row],[MDER]]</f>
        <v>164.32871387897328</v>
      </c>
      <c r="U659" s="6">
        <f ca="1">PopAgeSexCountry[[#This Row],[2020]]*PopAgeSexCountry[[#This Row],[MDER]]</f>
        <v>168.89601244457657</v>
      </c>
      <c r="V659" s="6">
        <f ca="1">PopAgeSexCountry[[#This Row],[2025]]*PopAgeSexCountry[[#This Row],[MDER]]</f>
        <v>171.20286190308912</v>
      </c>
      <c r="W659" s="6">
        <f ca="1">PopAgeSexCountry[[#This Row],[2030]]*PopAgeSexCountry[[#This Row],[MDER]]</f>
        <v>170.39931752849927</v>
      </c>
      <c r="X659" s="6">
        <f ca="1">PopAgeSexCountry[[#This Row],[2035]]*PopAgeSexCountry[[#This Row],[MDER]]</f>
        <v>168.5209810896196</v>
      </c>
      <c r="Y659" s="6">
        <f ca="1">PopAgeSexCountry[[#This Row],[2040]]*PopAgeSexCountry[[#This Row],[MDER]]</f>
        <v>169.93662570603161</v>
      </c>
      <c r="Z659" s="6">
        <f ca="1">PopAgeSexCountry[[#This Row],[2045]]*PopAgeSexCountry[[#This Row],[MDER]]</f>
        <v>174.30648429349793</v>
      </c>
      <c r="AA659" s="6">
        <f ca="1">PopAgeSexCountry[[#This Row],[2050]]*PopAgeSexCountry[[#This Row],[MDER]]</f>
        <v>178.21858516897447</v>
      </c>
    </row>
    <row r="660" spans="1:27" x14ac:dyDescent="0.2">
      <c r="A660" s="5" t="s">
        <v>67</v>
      </c>
      <c r="B660" s="5" t="s">
        <v>68</v>
      </c>
      <c r="C660" s="5" t="s">
        <v>127</v>
      </c>
      <c r="D660" s="5" t="str">
        <f>VLOOKUP(PopAgeSexCountry[[#This Row],[REGION]],MapRegion[],2,FALSE)</f>
        <v>FIN</v>
      </c>
      <c r="E660" s="5" t="s">
        <v>93</v>
      </c>
      <c r="F660" s="5" t="str">
        <f>VLOOKUP(PopAgeSexCountry[[#This Row],[VARIABLE]],MapSexAge[],2,FALSE)</f>
        <v>Male</v>
      </c>
      <c r="G660" s="5" t="str">
        <f>VLOOKUP(PopAgeSexCountry[[#This Row],[VARIABLE]],MapSexAge[],3,FALSE)</f>
        <v>10-14</v>
      </c>
      <c r="H660" s="5">
        <f ca="1">SUMIFS(INDIRECT(_xlfn.CONCAT("SSPMDER[",PopAgeSexCountry[[#This Row],[Sex]],"]")),SSPMDER[age],PopAgeSexCountry[[#This Row],[Age]])</f>
        <v>2120</v>
      </c>
      <c r="I660" s="5" t="s">
        <v>71</v>
      </c>
      <c r="J660" s="5">
        <v>0.15286</v>
      </c>
      <c r="K660" s="5">
        <v>0.14907369322650799</v>
      </c>
      <c r="L660" s="5">
        <v>0.157130885587692</v>
      </c>
      <c r="M660" s="5">
        <v>0.161721972185387</v>
      </c>
      <c r="N660" s="5">
        <v>0.166047983647126</v>
      </c>
      <c r="O660" s="5">
        <v>0.16813861749348299</v>
      </c>
      <c r="P660" s="5">
        <v>0.16724781138262801</v>
      </c>
      <c r="Q660" s="5">
        <v>0.16537921962975499</v>
      </c>
      <c r="R660" s="5">
        <v>0.166676548146347</v>
      </c>
      <c r="S660" s="6">
        <f ca="1">PopAgeSexCountry[[#This Row],[2010]]*PopAgeSexCountry[[#This Row],[MDER]]</f>
        <v>324.06319999999999</v>
      </c>
      <c r="T660" s="6">
        <f ca="1">PopAgeSexCountry[[#This Row],[2015]]*PopAgeSexCountry[[#This Row],[MDER]]</f>
        <v>316.03622964019695</v>
      </c>
      <c r="U660" s="6">
        <f ca="1">PopAgeSexCountry[[#This Row],[2020]]*PopAgeSexCountry[[#This Row],[MDER]]</f>
        <v>333.11747744590707</v>
      </c>
      <c r="V660" s="6">
        <f ca="1">PopAgeSexCountry[[#This Row],[2025]]*PopAgeSexCountry[[#This Row],[MDER]]</f>
        <v>342.85058103302043</v>
      </c>
      <c r="W660" s="6">
        <f ca="1">PopAgeSexCountry[[#This Row],[2030]]*PopAgeSexCountry[[#This Row],[MDER]]</f>
        <v>352.02172533190713</v>
      </c>
      <c r="X660" s="6">
        <f ca="1">PopAgeSexCountry[[#This Row],[2035]]*PopAgeSexCountry[[#This Row],[MDER]]</f>
        <v>356.45386908618394</v>
      </c>
      <c r="Y660" s="6">
        <f ca="1">PopAgeSexCountry[[#This Row],[2040]]*PopAgeSexCountry[[#This Row],[MDER]]</f>
        <v>354.56536013117136</v>
      </c>
      <c r="Z660" s="6">
        <f ca="1">PopAgeSexCountry[[#This Row],[2045]]*PopAgeSexCountry[[#This Row],[MDER]]</f>
        <v>350.60394561508059</v>
      </c>
      <c r="AA660" s="6">
        <f ca="1">PopAgeSexCountry[[#This Row],[2050]]*PopAgeSexCountry[[#This Row],[MDER]]</f>
        <v>353.35428207025564</v>
      </c>
    </row>
    <row r="661" spans="1:27" x14ac:dyDescent="0.2">
      <c r="A661" s="6" t="s">
        <v>67</v>
      </c>
      <c r="B661" s="6" t="s">
        <v>68</v>
      </c>
      <c r="C661" s="6" t="s">
        <v>127</v>
      </c>
      <c r="D661" s="6" t="str">
        <f>VLOOKUP(PopAgeSexCountry[[#This Row],[REGION]],MapRegion[],2,FALSE)</f>
        <v>FIN</v>
      </c>
      <c r="E661" s="6" t="s">
        <v>94</v>
      </c>
      <c r="F661" s="6" t="str">
        <f>VLOOKUP(PopAgeSexCountry[[#This Row],[VARIABLE]],MapSexAge[],2,FALSE)</f>
        <v>Male</v>
      </c>
      <c r="G661" s="6" t="str">
        <f>VLOOKUP(PopAgeSexCountry[[#This Row],[VARIABLE]],MapSexAge[],3,FALSE)</f>
        <v>100p</v>
      </c>
      <c r="H661" s="6">
        <f ca="1">SUMIFS(INDIRECT(_xlfn.CONCAT("SSPMDER[",PopAgeSexCountry[[#This Row],[Sex]],"]")),SSPMDER[age],PopAgeSexCountry[[#This Row],[Age]])</f>
        <v>2200</v>
      </c>
      <c r="I661" s="6" t="s">
        <v>71</v>
      </c>
      <c r="J661" s="6">
        <v>8.5999828000343895E-5</v>
      </c>
      <c r="K661" s="6">
        <v>1.8372850766608701E-4</v>
      </c>
      <c r="L661" s="6">
        <v>3.4310043443646103E-4</v>
      </c>
      <c r="M661" s="6">
        <v>7.2558873034707502E-4</v>
      </c>
      <c r="N661" s="6">
        <v>1.2844441169023401E-3</v>
      </c>
      <c r="O661" s="6">
        <v>1.88830946711953E-3</v>
      </c>
      <c r="P661" s="6">
        <v>2.7263212595196699E-3</v>
      </c>
      <c r="Q661" s="6">
        <v>4.1249678490611098E-3</v>
      </c>
      <c r="R661" s="6">
        <v>7.4769942800695004E-3</v>
      </c>
      <c r="S661" s="6">
        <f ca="1">PopAgeSexCountry[[#This Row],[2010]]*PopAgeSexCountry[[#This Row],[MDER]]</f>
        <v>0.18919962160075657</v>
      </c>
      <c r="T661" s="6">
        <f ca="1">PopAgeSexCountry[[#This Row],[2015]]*PopAgeSexCountry[[#This Row],[MDER]]</f>
        <v>0.40420271686539144</v>
      </c>
      <c r="U661" s="6">
        <f ca="1">PopAgeSexCountry[[#This Row],[2020]]*PopAgeSexCountry[[#This Row],[MDER]]</f>
        <v>0.75482095576021424</v>
      </c>
      <c r="V661" s="6">
        <f ca="1">PopAgeSexCountry[[#This Row],[2025]]*PopAgeSexCountry[[#This Row],[MDER]]</f>
        <v>1.596295206763565</v>
      </c>
      <c r="W661" s="6">
        <f ca="1">PopAgeSexCountry[[#This Row],[2030]]*PopAgeSexCountry[[#This Row],[MDER]]</f>
        <v>2.8257770571851482</v>
      </c>
      <c r="X661" s="6">
        <f ca="1">PopAgeSexCountry[[#This Row],[2035]]*PopAgeSexCountry[[#This Row],[MDER]]</f>
        <v>4.1542808276629657</v>
      </c>
      <c r="Y661" s="6">
        <f ca="1">PopAgeSexCountry[[#This Row],[2040]]*PopAgeSexCountry[[#This Row],[MDER]]</f>
        <v>5.9979067709432741</v>
      </c>
      <c r="Z661" s="6">
        <f ca="1">PopAgeSexCountry[[#This Row],[2045]]*PopAgeSexCountry[[#This Row],[MDER]]</f>
        <v>9.0749292679344418</v>
      </c>
      <c r="AA661" s="6">
        <f ca="1">PopAgeSexCountry[[#This Row],[2050]]*PopAgeSexCountry[[#This Row],[MDER]]</f>
        <v>16.449387416152902</v>
      </c>
    </row>
    <row r="662" spans="1:27" x14ac:dyDescent="0.2">
      <c r="A662" s="5" t="s">
        <v>67</v>
      </c>
      <c r="B662" s="5" t="s">
        <v>68</v>
      </c>
      <c r="C662" s="5" t="s">
        <v>127</v>
      </c>
      <c r="D662" s="5" t="str">
        <f>VLOOKUP(PopAgeSexCountry[[#This Row],[REGION]],MapRegion[],2,FALSE)</f>
        <v>FIN</v>
      </c>
      <c r="E662" s="5" t="s">
        <v>95</v>
      </c>
      <c r="F662" s="5" t="str">
        <f>VLOOKUP(PopAgeSexCountry[[#This Row],[VARIABLE]],MapSexAge[],2,FALSE)</f>
        <v>Male</v>
      </c>
      <c r="G662" s="5" t="str">
        <f>VLOOKUP(PopAgeSexCountry[[#This Row],[VARIABLE]],MapSexAge[],3,FALSE)</f>
        <v>15-19</v>
      </c>
      <c r="H662" s="5">
        <f ca="1">SUMIFS(INDIRECT(_xlfn.CONCAT("SSPMDER[",PopAgeSexCountry[[#This Row],[Sex]],"]")),SSPMDER[age],PopAgeSexCountry[[#This Row],[Age]])</f>
        <v>2760</v>
      </c>
      <c r="I662" s="5" t="s">
        <v>71</v>
      </c>
      <c r="J662" s="5">
        <v>0.170598</v>
      </c>
      <c r="K662" s="5">
        <v>0.15359442471801499</v>
      </c>
      <c r="L662" s="5">
        <v>0.14972900815197801</v>
      </c>
      <c r="M662" s="5">
        <v>0.15782396189501999</v>
      </c>
      <c r="N662" s="5">
        <v>0.16241821923510799</v>
      </c>
      <c r="O662" s="5">
        <v>0.16674775178773499</v>
      </c>
      <c r="P662" s="5">
        <v>0.16883099690931799</v>
      </c>
      <c r="Q662" s="5">
        <v>0.167935953420352</v>
      </c>
      <c r="R662" s="5">
        <v>0.16607299816523599</v>
      </c>
      <c r="S662" s="6">
        <f ca="1">PopAgeSexCountry[[#This Row],[2010]]*PopAgeSexCountry[[#This Row],[MDER]]</f>
        <v>470.85048</v>
      </c>
      <c r="T662" s="6">
        <f ca="1">PopAgeSexCountry[[#This Row],[2015]]*PopAgeSexCountry[[#This Row],[MDER]]</f>
        <v>423.92061222172134</v>
      </c>
      <c r="U662" s="6">
        <f ca="1">PopAgeSexCountry[[#This Row],[2020]]*PopAgeSexCountry[[#This Row],[MDER]]</f>
        <v>413.25206249945933</v>
      </c>
      <c r="V662" s="6">
        <f ca="1">PopAgeSexCountry[[#This Row],[2025]]*PopAgeSexCountry[[#This Row],[MDER]]</f>
        <v>435.59413483025514</v>
      </c>
      <c r="W662" s="6">
        <f ca="1">PopAgeSexCountry[[#This Row],[2030]]*PopAgeSexCountry[[#This Row],[MDER]]</f>
        <v>448.27428508889807</v>
      </c>
      <c r="X662" s="6">
        <f ca="1">PopAgeSexCountry[[#This Row],[2035]]*PopAgeSexCountry[[#This Row],[MDER]]</f>
        <v>460.22379493414854</v>
      </c>
      <c r="Y662" s="6">
        <f ca="1">PopAgeSexCountry[[#This Row],[2040]]*PopAgeSexCountry[[#This Row],[MDER]]</f>
        <v>465.97355146971768</v>
      </c>
      <c r="Z662" s="6">
        <f ca="1">PopAgeSexCountry[[#This Row],[2045]]*PopAgeSexCountry[[#This Row],[MDER]]</f>
        <v>463.50323144017153</v>
      </c>
      <c r="AA662" s="6">
        <f ca="1">PopAgeSexCountry[[#This Row],[2050]]*PopAgeSexCountry[[#This Row],[MDER]]</f>
        <v>458.36147493605131</v>
      </c>
    </row>
    <row r="663" spans="1:27" x14ac:dyDescent="0.2">
      <c r="A663" s="6" t="s">
        <v>67</v>
      </c>
      <c r="B663" s="6" t="s">
        <v>68</v>
      </c>
      <c r="C663" s="6" t="s">
        <v>127</v>
      </c>
      <c r="D663" s="6" t="str">
        <f>VLOOKUP(PopAgeSexCountry[[#This Row],[REGION]],MapRegion[],2,FALSE)</f>
        <v>FIN</v>
      </c>
      <c r="E663" s="6" t="s">
        <v>96</v>
      </c>
      <c r="F663" s="6" t="str">
        <f>VLOOKUP(PopAgeSexCountry[[#This Row],[VARIABLE]],MapSexAge[],2,FALSE)</f>
        <v>Male</v>
      </c>
      <c r="G663" s="6" t="str">
        <f>VLOOKUP(PopAgeSexCountry[[#This Row],[VARIABLE]],MapSexAge[],3,FALSE)</f>
        <v>20-24</v>
      </c>
      <c r="H663" s="6">
        <f ca="1">SUMIFS(INDIRECT(_xlfn.CONCAT("SSPMDER[",PopAgeSexCountry[[#This Row],[Sex]],"]")),SSPMDER[age],PopAgeSexCountry[[#This Row],[Age]])</f>
        <v>2800</v>
      </c>
      <c r="I663" s="6" t="s">
        <v>71</v>
      </c>
      <c r="J663" s="6">
        <v>0.166324</v>
      </c>
      <c r="K663" s="6">
        <v>0.17079115878083501</v>
      </c>
      <c r="L663" s="6">
        <v>0.15381122319055501</v>
      </c>
      <c r="M663" s="6">
        <v>0.150030318889779</v>
      </c>
      <c r="N663" s="6">
        <v>0.15817416388619601</v>
      </c>
      <c r="O663" s="6">
        <v>0.16279856035611001</v>
      </c>
      <c r="P663" s="6">
        <v>0.16715708244424399</v>
      </c>
      <c r="Q663" s="6">
        <v>0.16926287786170899</v>
      </c>
      <c r="R663" s="6">
        <v>0.16838980704720999</v>
      </c>
      <c r="S663" s="6">
        <f ca="1">PopAgeSexCountry[[#This Row],[2010]]*PopAgeSexCountry[[#This Row],[MDER]]</f>
        <v>465.7072</v>
      </c>
      <c r="T663" s="6">
        <f ca="1">PopAgeSexCountry[[#This Row],[2015]]*PopAgeSexCountry[[#This Row],[MDER]]</f>
        <v>478.21524458633803</v>
      </c>
      <c r="U663" s="6">
        <f ca="1">PopAgeSexCountry[[#This Row],[2020]]*PopAgeSexCountry[[#This Row],[MDER]]</f>
        <v>430.67142493355402</v>
      </c>
      <c r="V663" s="6">
        <f ca="1">PopAgeSexCountry[[#This Row],[2025]]*PopAgeSexCountry[[#This Row],[MDER]]</f>
        <v>420.08489289138117</v>
      </c>
      <c r="W663" s="6">
        <f ca="1">PopAgeSexCountry[[#This Row],[2030]]*PopAgeSexCountry[[#This Row],[MDER]]</f>
        <v>442.88765888134884</v>
      </c>
      <c r="X663" s="6">
        <f ca="1">PopAgeSexCountry[[#This Row],[2035]]*PopAgeSexCountry[[#This Row],[MDER]]</f>
        <v>455.83596899710801</v>
      </c>
      <c r="Y663" s="6">
        <f ca="1">PopAgeSexCountry[[#This Row],[2040]]*PopAgeSexCountry[[#This Row],[MDER]]</f>
        <v>468.03983084388318</v>
      </c>
      <c r="Z663" s="6">
        <f ca="1">PopAgeSexCountry[[#This Row],[2045]]*PopAgeSexCountry[[#This Row],[MDER]]</f>
        <v>473.93605801278517</v>
      </c>
      <c r="AA663" s="6">
        <f ca="1">PopAgeSexCountry[[#This Row],[2050]]*PopAgeSexCountry[[#This Row],[MDER]]</f>
        <v>471.49145973218799</v>
      </c>
    </row>
    <row r="664" spans="1:27" x14ac:dyDescent="0.2">
      <c r="A664" s="5" t="s">
        <v>67</v>
      </c>
      <c r="B664" s="5" t="s">
        <v>68</v>
      </c>
      <c r="C664" s="5" t="s">
        <v>127</v>
      </c>
      <c r="D664" s="5" t="str">
        <f>VLOOKUP(PopAgeSexCountry[[#This Row],[REGION]],MapRegion[],2,FALSE)</f>
        <v>FIN</v>
      </c>
      <c r="E664" s="5" t="s">
        <v>97</v>
      </c>
      <c r="F664" s="5" t="str">
        <f>VLOOKUP(PopAgeSexCountry[[#This Row],[VARIABLE]],MapSexAge[],2,FALSE)</f>
        <v>Male</v>
      </c>
      <c r="G664" s="5" t="str">
        <f>VLOOKUP(PopAgeSexCountry[[#This Row],[VARIABLE]],MapSexAge[],3,FALSE)</f>
        <v>25-29</v>
      </c>
      <c r="H664" s="5">
        <f ca="1">SUMIFS(INDIRECT(_xlfn.CONCAT("SSPMDER[",PopAgeSexCountry[[#This Row],[Sex]],"]")),SSPMDER[age],PopAgeSexCountry[[#This Row],[Age]])</f>
        <v>2640</v>
      </c>
      <c r="I664" s="5" t="s">
        <v>71</v>
      </c>
      <c r="J664" s="5">
        <v>0.175454</v>
      </c>
      <c r="K664" s="5">
        <v>0.17011784092891899</v>
      </c>
      <c r="L664" s="5">
        <v>0.17404740723405099</v>
      </c>
      <c r="M664" s="5">
        <v>0.15717739308404799</v>
      </c>
      <c r="N664" s="5">
        <v>0.15350417691047999</v>
      </c>
      <c r="O664" s="5">
        <v>0.16180540411663999</v>
      </c>
      <c r="P664" s="5">
        <v>0.166465234807153</v>
      </c>
      <c r="Q664" s="5">
        <v>0.17084920428939401</v>
      </c>
      <c r="R664" s="5">
        <v>0.17292372851433799</v>
      </c>
      <c r="S664" s="6">
        <f ca="1">PopAgeSexCountry[[#This Row],[2010]]*PopAgeSexCountry[[#This Row],[MDER]]</f>
        <v>463.19855999999999</v>
      </c>
      <c r="T664" s="6">
        <f ca="1">PopAgeSexCountry[[#This Row],[2015]]*PopAgeSexCountry[[#This Row],[MDER]]</f>
        <v>449.11110005234616</v>
      </c>
      <c r="U664" s="6">
        <f ca="1">PopAgeSexCountry[[#This Row],[2020]]*PopAgeSexCountry[[#This Row],[MDER]]</f>
        <v>459.48515509789462</v>
      </c>
      <c r="V664" s="6">
        <f ca="1">PopAgeSexCountry[[#This Row],[2025]]*PopAgeSexCountry[[#This Row],[MDER]]</f>
        <v>414.94831774188668</v>
      </c>
      <c r="W664" s="6">
        <f ca="1">PopAgeSexCountry[[#This Row],[2030]]*PopAgeSexCountry[[#This Row],[MDER]]</f>
        <v>405.25102704366719</v>
      </c>
      <c r="X664" s="6">
        <f ca="1">PopAgeSexCountry[[#This Row],[2035]]*PopAgeSexCountry[[#This Row],[MDER]]</f>
        <v>427.16626686792955</v>
      </c>
      <c r="Y664" s="6">
        <f ca="1">PopAgeSexCountry[[#This Row],[2040]]*PopAgeSexCountry[[#This Row],[MDER]]</f>
        <v>439.46821989088392</v>
      </c>
      <c r="Z664" s="6">
        <f ca="1">PopAgeSexCountry[[#This Row],[2045]]*PopAgeSexCountry[[#This Row],[MDER]]</f>
        <v>451.04189932400021</v>
      </c>
      <c r="AA664" s="6">
        <f ca="1">PopAgeSexCountry[[#This Row],[2050]]*PopAgeSexCountry[[#This Row],[MDER]]</f>
        <v>456.51864327785228</v>
      </c>
    </row>
    <row r="665" spans="1:27" x14ac:dyDescent="0.2">
      <c r="A665" s="6" t="s">
        <v>67</v>
      </c>
      <c r="B665" s="6" t="s">
        <v>68</v>
      </c>
      <c r="C665" s="6" t="s">
        <v>127</v>
      </c>
      <c r="D665" s="6" t="str">
        <f>VLOOKUP(PopAgeSexCountry[[#This Row],[REGION]],MapRegion[],2,FALSE)</f>
        <v>FIN</v>
      </c>
      <c r="E665" s="6" t="s">
        <v>98</v>
      </c>
      <c r="F665" s="6" t="str">
        <f>VLOOKUP(PopAgeSexCountry[[#This Row],[VARIABLE]],MapSexAge[],2,FALSE)</f>
        <v>Male</v>
      </c>
      <c r="G665" s="6" t="str">
        <f>VLOOKUP(PopAgeSexCountry[[#This Row],[VARIABLE]],MapSexAge[],3,FALSE)</f>
        <v>30-34</v>
      </c>
      <c r="H665" s="6">
        <f ca="1">SUMIFS(INDIRECT(_xlfn.CONCAT("SSPMDER[",PopAgeSexCountry[[#This Row],[Sex]],"]")),SSPMDER[age],PopAgeSexCountry[[#This Row],[Age]])</f>
        <v>2600</v>
      </c>
      <c r="I665" s="6" t="s">
        <v>71</v>
      </c>
      <c r="J665" s="6">
        <v>0.17543500017543501</v>
      </c>
      <c r="K665" s="6">
        <v>0.18220647845633001</v>
      </c>
      <c r="L665" s="6">
        <v>0.17653947016794899</v>
      </c>
      <c r="M665" s="6">
        <v>0.180454938639625</v>
      </c>
      <c r="N665" s="6">
        <v>0.163739389324705</v>
      </c>
      <c r="O665" s="6">
        <v>0.16025473893448899</v>
      </c>
      <c r="P665" s="6">
        <v>0.16878954887081099</v>
      </c>
      <c r="Q665" s="6">
        <v>0.17343054517776099</v>
      </c>
      <c r="R665" s="6">
        <v>0.177810205344515</v>
      </c>
      <c r="S665" s="6">
        <f ca="1">PopAgeSexCountry[[#This Row],[2010]]*PopAgeSexCountry[[#This Row],[MDER]]</f>
        <v>456.13100045613101</v>
      </c>
      <c r="T665" s="6">
        <f ca="1">PopAgeSexCountry[[#This Row],[2015]]*PopAgeSexCountry[[#This Row],[MDER]]</f>
        <v>473.73684398645804</v>
      </c>
      <c r="U665" s="6">
        <f ca="1">PopAgeSexCountry[[#This Row],[2020]]*PopAgeSexCountry[[#This Row],[MDER]]</f>
        <v>459.00262243666737</v>
      </c>
      <c r="V665" s="6">
        <f ca="1">PopAgeSexCountry[[#This Row],[2025]]*PopAgeSexCountry[[#This Row],[MDER]]</f>
        <v>469.182840463025</v>
      </c>
      <c r="W665" s="6">
        <f ca="1">PopAgeSexCountry[[#This Row],[2030]]*PopAgeSexCountry[[#This Row],[MDER]]</f>
        <v>425.722412244233</v>
      </c>
      <c r="X665" s="6">
        <f ca="1">PopAgeSexCountry[[#This Row],[2035]]*PopAgeSexCountry[[#This Row],[MDER]]</f>
        <v>416.66232122967136</v>
      </c>
      <c r="Y665" s="6">
        <f ca="1">PopAgeSexCountry[[#This Row],[2040]]*PopAgeSexCountry[[#This Row],[MDER]]</f>
        <v>438.85282706410857</v>
      </c>
      <c r="Z665" s="6">
        <f ca="1">PopAgeSexCountry[[#This Row],[2045]]*PopAgeSexCountry[[#This Row],[MDER]]</f>
        <v>450.91941746217856</v>
      </c>
      <c r="AA665" s="6">
        <f ca="1">PopAgeSexCountry[[#This Row],[2050]]*PopAgeSexCountry[[#This Row],[MDER]]</f>
        <v>462.30653389573899</v>
      </c>
    </row>
    <row r="666" spans="1:27" x14ac:dyDescent="0.2">
      <c r="A666" s="5" t="s">
        <v>67</v>
      </c>
      <c r="B666" s="5" t="s">
        <v>68</v>
      </c>
      <c r="C666" s="5" t="s">
        <v>127</v>
      </c>
      <c r="D666" s="5" t="str">
        <f>VLOOKUP(PopAgeSexCountry[[#This Row],[REGION]],MapRegion[],2,FALSE)</f>
        <v>FIN</v>
      </c>
      <c r="E666" s="5" t="s">
        <v>99</v>
      </c>
      <c r="F666" s="5" t="str">
        <f>VLOOKUP(PopAgeSexCountry[[#This Row],[VARIABLE]],MapSexAge[],2,FALSE)</f>
        <v>Male</v>
      </c>
      <c r="G666" s="5" t="str">
        <f>VLOOKUP(PopAgeSexCountry[[#This Row],[VARIABLE]],MapSexAge[],3,FALSE)</f>
        <v>35-39</v>
      </c>
      <c r="H666" s="5">
        <f ca="1">SUMIFS(INDIRECT(_xlfn.CONCAT("SSPMDER[",PopAgeSexCountry[[#This Row],[Sex]],"]")),SSPMDER[age],PopAgeSexCountry[[#This Row],[Age]])</f>
        <v>2600</v>
      </c>
      <c r="I666" s="5" t="s">
        <v>71</v>
      </c>
      <c r="J666" s="5">
        <v>0.159556999840443</v>
      </c>
      <c r="K666" s="5">
        <v>0.17974540816982501</v>
      </c>
      <c r="L666" s="5">
        <v>0.18647392846964</v>
      </c>
      <c r="M666" s="5">
        <v>0.18146313764777799</v>
      </c>
      <c r="N666" s="5">
        <v>0.18538956154235101</v>
      </c>
      <c r="O666" s="5">
        <v>0.16887636743239301</v>
      </c>
      <c r="P666" s="5">
        <v>0.165592083203528</v>
      </c>
      <c r="Q666" s="5">
        <v>0.17433209421430701</v>
      </c>
      <c r="R666" s="5">
        <v>0.17896457677880101</v>
      </c>
      <c r="S666" s="6">
        <f ca="1">PopAgeSexCountry[[#This Row],[2010]]*PopAgeSexCountry[[#This Row],[MDER]]</f>
        <v>414.8481995851518</v>
      </c>
      <c r="T666" s="6">
        <f ca="1">PopAgeSexCountry[[#This Row],[2015]]*PopAgeSexCountry[[#This Row],[MDER]]</f>
        <v>467.33806124154501</v>
      </c>
      <c r="U666" s="6">
        <f ca="1">PopAgeSexCountry[[#This Row],[2020]]*PopAgeSexCountry[[#This Row],[MDER]]</f>
        <v>484.83221402106403</v>
      </c>
      <c r="V666" s="6">
        <f ca="1">PopAgeSexCountry[[#This Row],[2025]]*PopAgeSexCountry[[#This Row],[MDER]]</f>
        <v>471.80415788422278</v>
      </c>
      <c r="W666" s="6">
        <f ca="1">PopAgeSexCountry[[#This Row],[2030]]*PopAgeSexCountry[[#This Row],[MDER]]</f>
        <v>482.0128600101126</v>
      </c>
      <c r="X666" s="6">
        <f ca="1">PopAgeSexCountry[[#This Row],[2035]]*PopAgeSexCountry[[#This Row],[MDER]]</f>
        <v>439.07855532422184</v>
      </c>
      <c r="Y666" s="6">
        <f ca="1">PopAgeSexCountry[[#This Row],[2040]]*PopAgeSexCountry[[#This Row],[MDER]]</f>
        <v>430.53941632917281</v>
      </c>
      <c r="Z666" s="6">
        <f ca="1">PopAgeSexCountry[[#This Row],[2045]]*PopAgeSexCountry[[#This Row],[MDER]]</f>
        <v>453.2634449571982</v>
      </c>
      <c r="AA666" s="6">
        <f ca="1">PopAgeSexCountry[[#This Row],[2050]]*PopAgeSexCountry[[#This Row],[MDER]]</f>
        <v>465.30789962488262</v>
      </c>
    </row>
    <row r="667" spans="1:27" x14ac:dyDescent="0.2">
      <c r="A667" s="6" t="s">
        <v>67</v>
      </c>
      <c r="B667" s="6" t="s">
        <v>68</v>
      </c>
      <c r="C667" s="6" t="s">
        <v>127</v>
      </c>
      <c r="D667" s="6" t="str">
        <f>VLOOKUP(PopAgeSexCountry[[#This Row],[REGION]],MapRegion[],2,FALSE)</f>
        <v>FIN</v>
      </c>
      <c r="E667" s="6" t="s">
        <v>100</v>
      </c>
      <c r="F667" s="6" t="str">
        <f>VLOOKUP(PopAgeSexCountry[[#This Row],[VARIABLE]],MapSexAge[],2,FALSE)</f>
        <v>Male</v>
      </c>
      <c r="G667" s="6" t="str">
        <f>VLOOKUP(PopAgeSexCountry[[#This Row],[VARIABLE]],MapSexAge[],3,FALSE)</f>
        <v>40-44</v>
      </c>
      <c r="H667" s="6">
        <f ca="1">SUMIFS(INDIRECT(_xlfn.CONCAT("SSPMDER[",PopAgeSexCountry[[#This Row],[Sex]],"]")),SSPMDER[age],PopAgeSexCountry[[#This Row],[Age]])</f>
        <v>2600</v>
      </c>
      <c r="I667" s="6" t="s">
        <v>71</v>
      </c>
      <c r="J667" s="6">
        <v>0.179227999820772</v>
      </c>
      <c r="K667" s="6">
        <v>0.161814909222152</v>
      </c>
      <c r="L667" s="6">
        <v>0.18167409840316501</v>
      </c>
      <c r="M667" s="6">
        <v>0.18889727180868801</v>
      </c>
      <c r="N667" s="6">
        <v>0.18439013871100199</v>
      </c>
      <c r="O667" s="6">
        <v>0.18840049744305101</v>
      </c>
      <c r="P667" s="6">
        <v>0.17209811154166901</v>
      </c>
      <c r="Q667" s="6">
        <v>0.16900566132584599</v>
      </c>
      <c r="R667" s="6">
        <v>0.17791587684506299</v>
      </c>
      <c r="S667" s="6">
        <f ca="1">PopAgeSexCountry[[#This Row],[2010]]*PopAgeSexCountry[[#This Row],[MDER]]</f>
        <v>465.99279953400719</v>
      </c>
      <c r="T667" s="6">
        <f ca="1">PopAgeSexCountry[[#This Row],[2015]]*PopAgeSexCountry[[#This Row],[MDER]]</f>
        <v>420.71876397759519</v>
      </c>
      <c r="U667" s="6">
        <f ca="1">PopAgeSexCountry[[#This Row],[2020]]*PopAgeSexCountry[[#This Row],[MDER]]</f>
        <v>472.35265584822901</v>
      </c>
      <c r="V667" s="6">
        <f ca="1">PopAgeSexCountry[[#This Row],[2025]]*PopAgeSexCountry[[#This Row],[MDER]]</f>
        <v>491.13290670258885</v>
      </c>
      <c r="W667" s="6">
        <f ca="1">PopAgeSexCountry[[#This Row],[2030]]*PopAgeSexCountry[[#This Row],[MDER]]</f>
        <v>479.41436064860517</v>
      </c>
      <c r="X667" s="6">
        <f ca="1">PopAgeSexCountry[[#This Row],[2035]]*PopAgeSexCountry[[#This Row],[MDER]]</f>
        <v>489.84129335193262</v>
      </c>
      <c r="Y667" s="6">
        <f ca="1">PopAgeSexCountry[[#This Row],[2040]]*PopAgeSexCountry[[#This Row],[MDER]]</f>
        <v>447.45509000833943</v>
      </c>
      <c r="Z667" s="6">
        <f ca="1">PopAgeSexCountry[[#This Row],[2045]]*PopAgeSexCountry[[#This Row],[MDER]]</f>
        <v>439.41471944719956</v>
      </c>
      <c r="AA667" s="6">
        <f ca="1">PopAgeSexCountry[[#This Row],[2050]]*PopAgeSexCountry[[#This Row],[MDER]]</f>
        <v>462.5812797971638</v>
      </c>
    </row>
    <row r="668" spans="1:27" x14ac:dyDescent="0.2">
      <c r="A668" s="5" t="s">
        <v>67</v>
      </c>
      <c r="B668" s="5" t="s">
        <v>68</v>
      </c>
      <c r="C668" s="5" t="s">
        <v>127</v>
      </c>
      <c r="D668" s="5" t="str">
        <f>VLOOKUP(PopAgeSexCountry[[#This Row],[REGION]],MapRegion[],2,FALSE)</f>
        <v>FIN</v>
      </c>
      <c r="E668" s="5" t="s">
        <v>101</v>
      </c>
      <c r="F668" s="5" t="str">
        <f>VLOOKUP(PopAgeSexCountry[[#This Row],[VARIABLE]],MapSexAge[],2,FALSE)</f>
        <v>Male</v>
      </c>
      <c r="G668" s="5" t="str">
        <f>VLOOKUP(PopAgeSexCountry[[#This Row],[VARIABLE]],MapSexAge[],3,FALSE)</f>
        <v>45-49</v>
      </c>
      <c r="H668" s="5">
        <f ca="1">SUMIFS(INDIRECT(_xlfn.CONCAT("SSPMDER[",PopAgeSexCountry[[#This Row],[Sex]],"]")),SSPMDER[age],PopAgeSexCountry[[#This Row],[Age]])</f>
        <v>2440</v>
      </c>
      <c r="I668" s="5" t="s">
        <v>71</v>
      </c>
      <c r="J668" s="5">
        <v>0.191271000191271</v>
      </c>
      <c r="K668" s="5">
        <v>0.17896407647030099</v>
      </c>
      <c r="L668" s="5">
        <v>0.162047665466899</v>
      </c>
      <c r="M668" s="5">
        <v>0.181947097210748</v>
      </c>
      <c r="N668" s="5">
        <v>0.18955287350066899</v>
      </c>
      <c r="O668" s="5">
        <v>0.18549244865621101</v>
      </c>
      <c r="P668" s="5">
        <v>0.18964757354630701</v>
      </c>
      <c r="Q668" s="5">
        <v>0.173626873851597</v>
      </c>
      <c r="R668" s="5">
        <v>0.17072782388093599</v>
      </c>
      <c r="S668" s="6">
        <f ca="1">PopAgeSexCountry[[#This Row],[2010]]*PopAgeSexCountry[[#This Row],[MDER]]</f>
        <v>466.70124046670122</v>
      </c>
      <c r="T668" s="6">
        <f ca="1">PopAgeSexCountry[[#This Row],[2015]]*PopAgeSexCountry[[#This Row],[MDER]]</f>
        <v>436.67234658753443</v>
      </c>
      <c r="U668" s="6">
        <f ca="1">PopAgeSexCountry[[#This Row],[2020]]*PopAgeSexCountry[[#This Row],[MDER]]</f>
        <v>395.39630373923353</v>
      </c>
      <c r="V668" s="6">
        <f ca="1">PopAgeSexCountry[[#This Row],[2025]]*PopAgeSexCountry[[#This Row],[MDER]]</f>
        <v>443.95091719422516</v>
      </c>
      <c r="W668" s="6">
        <f ca="1">PopAgeSexCountry[[#This Row],[2030]]*PopAgeSexCountry[[#This Row],[MDER]]</f>
        <v>462.50901134163234</v>
      </c>
      <c r="X668" s="6">
        <f ca="1">PopAgeSexCountry[[#This Row],[2035]]*PopAgeSexCountry[[#This Row],[MDER]]</f>
        <v>452.60157472115486</v>
      </c>
      <c r="Y668" s="6">
        <f ca="1">PopAgeSexCountry[[#This Row],[2040]]*PopAgeSexCountry[[#This Row],[MDER]]</f>
        <v>462.74007945298911</v>
      </c>
      <c r="Z668" s="6">
        <f ca="1">PopAgeSexCountry[[#This Row],[2045]]*PopAgeSexCountry[[#This Row],[MDER]]</f>
        <v>423.6495721978967</v>
      </c>
      <c r="AA668" s="6">
        <f ca="1">PopAgeSexCountry[[#This Row],[2050]]*PopAgeSexCountry[[#This Row],[MDER]]</f>
        <v>416.57589026948381</v>
      </c>
    </row>
    <row r="669" spans="1:27" x14ac:dyDescent="0.2">
      <c r="A669" s="6" t="s">
        <v>67</v>
      </c>
      <c r="B669" s="6" t="s">
        <v>68</v>
      </c>
      <c r="C669" s="6" t="s">
        <v>127</v>
      </c>
      <c r="D669" s="6" t="str">
        <f>VLOOKUP(PopAgeSexCountry[[#This Row],[REGION]],MapRegion[],2,FALSE)</f>
        <v>FIN</v>
      </c>
      <c r="E669" s="6" t="s">
        <v>102</v>
      </c>
      <c r="F669" s="6" t="str">
        <f>VLOOKUP(PopAgeSexCountry[[#This Row],[VARIABLE]],MapSexAge[],2,FALSE)</f>
        <v>Male</v>
      </c>
      <c r="G669" s="6" t="str">
        <f>VLOOKUP(PopAgeSexCountry[[#This Row],[VARIABLE]],MapSexAge[],3,FALSE)</f>
        <v>5-9</v>
      </c>
      <c r="H669" s="6">
        <f ca="1">SUMIFS(INDIRECT(_xlfn.CONCAT("SSPMDER[",PopAgeSexCountry[[#This Row],[Sex]],"]")),SSPMDER[age],PopAgeSexCountry[[#This Row],[Age]])</f>
        <v>1600</v>
      </c>
      <c r="I669" s="6" t="s">
        <v>71</v>
      </c>
      <c r="J669" s="6">
        <v>0.147506</v>
      </c>
      <c r="K669" s="6">
        <v>0.155711883996169</v>
      </c>
      <c r="L669" s="6">
        <v>0.16031503971627101</v>
      </c>
      <c r="M669" s="6">
        <v>0.16466176008299199</v>
      </c>
      <c r="N669" s="6">
        <v>0.166791411994618</v>
      </c>
      <c r="O669" s="6">
        <v>0.16593766471507099</v>
      </c>
      <c r="P669" s="6">
        <v>0.164086062927677</v>
      </c>
      <c r="Q669" s="6">
        <v>0.16539607750985699</v>
      </c>
      <c r="R669" s="6">
        <v>0.16952639885021401</v>
      </c>
      <c r="S669" s="6">
        <f ca="1">PopAgeSexCountry[[#This Row],[2010]]*PopAgeSexCountry[[#This Row],[MDER]]</f>
        <v>236.00960000000001</v>
      </c>
      <c r="T669" s="6">
        <f ca="1">PopAgeSexCountry[[#This Row],[2015]]*PopAgeSexCountry[[#This Row],[MDER]]</f>
        <v>249.13901439387041</v>
      </c>
      <c r="U669" s="6">
        <f ca="1">PopAgeSexCountry[[#This Row],[2020]]*PopAgeSexCountry[[#This Row],[MDER]]</f>
        <v>256.50406354603359</v>
      </c>
      <c r="V669" s="6">
        <f ca="1">PopAgeSexCountry[[#This Row],[2025]]*PopAgeSexCountry[[#This Row],[MDER]]</f>
        <v>263.45881613278721</v>
      </c>
      <c r="W669" s="6">
        <f ca="1">PopAgeSexCountry[[#This Row],[2030]]*PopAgeSexCountry[[#This Row],[MDER]]</f>
        <v>266.86625919138879</v>
      </c>
      <c r="X669" s="6">
        <f ca="1">PopAgeSexCountry[[#This Row],[2035]]*PopAgeSexCountry[[#This Row],[MDER]]</f>
        <v>265.50026354411358</v>
      </c>
      <c r="Y669" s="6">
        <f ca="1">PopAgeSexCountry[[#This Row],[2040]]*PopAgeSexCountry[[#This Row],[MDER]]</f>
        <v>262.53770068428321</v>
      </c>
      <c r="Z669" s="6">
        <f ca="1">PopAgeSexCountry[[#This Row],[2045]]*PopAgeSexCountry[[#This Row],[MDER]]</f>
        <v>264.63372401577118</v>
      </c>
      <c r="AA669" s="6">
        <f ca="1">PopAgeSexCountry[[#This Row],[2050]]*PopAgeSexCountry[[#This Row],[MDER]]</f>
        <v>271.24223816034242</v>
      </c>
    </row>
    <row r="670" spans="1:27" x14ac:dyDescent="0.2">
      <c r="A670" s="5" t="s">
        <v>67</v>
      </c>
      <c r="B670" s="5" t="s">
        <v>68</v>
      </c>
      <c r="C670" s="5" t="s">
        <v>127</v>
      </c>
      <c r="D670" s="5" t="str">
        <f>VLOOKUP(PopAgeSexCountry[[#This Row],[REGION]],MapRegion[],2,FALSE)</f>
        <v>FIN</v>
      </c>
      <c r="E670" s="5" t="s">
        <v>103</v>
      </c>
      <c r="F670" s="5" t="str">
        <f>VLOOKUP(PopAgeSexCountry[[#This Row],[VARIABLE]],MapSexAge[],2,FALSE)</f>
        <v>Male</v>
      </c>
      <c r="G670" s="5" t="str">
        <f>VLOOKUP(PopAgeSexCountry[[#This Row],[VARIABLE]],MapSexAge[],3,FALSE)</f>
        <v>50-54</v>
      </c>
      <c r="H670" s="5">
        <f ca="1">SUMIFS(INDIRECT(_xlfn.CONCAT("SSPMDER[",PopAgeSexCountry[[#This Row],[Sex]],"]")),SSPMDER[age],PopAgeSexCountry[[#This Row],[Age]])</f>
        <v>2400</v>
      </c>
      <c r="I670" s="5" t="s">
        <v>71</v>
      </c>
      <c r="J670" s="5">
        <v>0.188337</v>
      </c>
      <c r="K670" s="5">
        <v>0.188531823727557</v>
      </c>
      <c r="L670" s="5">
        <v>0.177008232661648</v>
      </c>
      <c r="M670" s="5">
        <v>0.160919909309723</v>
      </c>
      <c r="N670" s="5">
        <v>0.18083917391681401</v>
      </c>
      <c r="O670" s="5">
        <v>0.188819610077224</v>
      </c>
      <c r="P670" s="5">
        <v>0.185217061396104</v>
      </c>
      <c r="Q670" s="5">
        <v>0.189600237799775</v>
      </c>
      <c r="R670" s="5">
        <v>0.17393853115699801</v>
      </c>
      <c r="S670" s="6">
        <f ca="1">PopAgeSexCountry[[#This Row],[2010]]*PopAgeSexCountry[[#This Row],[MDER]]</f>
        <v>452.00880000000001</v>
      </c>
      <c r="T670" s="6">
        <f ca="1">PopAgeSexCountry[[#This Row],[2015]]*PopAgeSexCountry[[#This Row],[MDER]]</f>
        <v>452.47637694613678</v>
      </c>
      <c r="U670" s="6">
        <f ca="1">PopAgeSexCountry[[#This Row],[2020]]*PopAgeSexCountry[[#This Row],[MDER]]</f>
        <v>424.81975838795518</v>
      </c>
      <c r="V670" s="6">
        <f ca="1">PopAgeSexCountry[[#This Row],[2025]]*PopAgeSexCountry[[#This Row],[MDER]]</f>
        <v>386.20778234333517</v>
      </c>
      <c r="W670" s="6">
        <f ca="1">PopAgeSexCountry[[#This Row],[2030]]*PopAgeSexCountry[[#This Row],[MDER]]</f>
        <v>434.01401740035362</v>
      </c>
      <c r="X670" s="6">
        <f ca="1">PopAgeSexCountry[[#This Row],[2035]]*PopAgeSexCountry[[#This Row],[MDER]]</f>
        <v>453.16706418533761</v>
      </c>
      <c r="Y670" s="6">
        <f ca="1">PopAgeSexCountry[[#This Row],[2040]]*PopAgeSexCountry[[#This Row],[MDER]]</f>
        <v>444.52094735064958</v>
      </c>
      <c r="Z670" s="6">
        <f ca="1">PopAgeSexCountry[[#This Row],[2045]]*PopAgeSexCountry[[#This Row],[MDER]]</f>
        <v>455.04057071945999</v>
      </c>
      <c r="AA670" s="6">
        <f ca="1">PopAgeSexCountry[[#This Row],[2050]]*PopAgeSexCountry[[#This Row],[MDER]]</f>
        <v>417.45247477679521</v>
      </c>
    </row>
    <row r="671" spans="1:27" x14ac:dyDescent="0.2">
      <c r="A671" s="6" t="s">
        <v>67</v>
      </c>
      <c r="B671" s="6" t="s">
        <v>68</v>
      </c>
      <c r="C671" s="6" t="s">
        <v>127</v>
      </c>
      <c r="D671" s="6" t="str">
        <f>VLOOKUP(PopAgeSexCountry[[#This Row],[REGION]],MapRegion[],2,FALSE)</f>
        <v>FIN</v>
      </c>
      <c r="E671" s="6" t="s">
        <v>104</v>
      </c>
      <c r="F671" s="6" t="str">
        <f>VLOOKUP(PopAgeSexCountry[[#This Row],[VARIABLE]],MapSexAge[],2,FALSE)</f>
        <v>Male</v>
      </c>
      <c r="G671" s="6" t="str">
        <f>VLOOKUP(PopAgeSexCountry[[#This Row],[VARIABLE]],MapSexAge[],3,FALSE)</f>
        <v>55-59</v>
      </c>
      <c r="H671" s="6">
        <f ca="1">SUMIFS(INDIRECT(_xlfn.CONCAT("SSPMDER[",PopAgeSexCountry[[#This Row],[Sex]],"]")),SSPMDER[age],PopAgeSexCountry[[#This Row],[Age]])</f>
        <v>2400</v>
      </c>
      <c r="I671" s="6" t="s">
        <v>71</v>
      </c>
      <c r="J671" s="6">
        <v>0.19101499999999999</v>
      </c>
      <c r="K671" s="6">
        <v>0.183105256836775</v>
      </c>
      <c r="L671" s="6">
        <v>0.184194913934528</v>
      </c>
      <c r="M671" s="6">
        <v>0.17375063266434501</v>
      </c>
      <c r="N671" s="6">
        <v>0.15860027685536199</v>
      </c>
      <c r="O671" s="6">
        <v>0.17855392718433699</v>
      </c>
      <c r="P671" s="6">
        <v>0.18692593546033401</v>
      </c>
      <c r="Q671" s="6">
        <v>0.18386474890051199</v>
      </c>
      <c r="R671" s="6">
        <v>0.18852682258679199</v>
      </c>
      <c r="S671" s="6">
        <f ca="1">PopAgeSexCountry[[#This Row],[2010]]*PopAgeSexCountry[[#This Row],[MDER]]</f>
        <v>458.43599999999998</v>
      </c>
      <c r="T671" s="6">
        <f ca="1">PopAgeSexCountry[[#This Row],[2015]]*PopAgeSexCountry[[#This Row],[MDER]]</f>
        <v>439.45261640825998</v>
      </c>
      <c r="U671" s="6">
        <f ca="1">PopAgeSexCountry[[#This Row],[2020]]*PopAgeSexCountry[[#This Row],[MDER]]</f>
        <v>442.06779344286718</v>
      </c>
      <c r="V671" s="6">
        <f ca="1">PopAgeSexCountry[[#This Row],[2025]]*PopAgeSexCountry[[#This Row],[MDER]]</f>
        <v>417.00151839442805</v>
      </c>
      <c r="W671" s="6">
        <f ca="1">PopAgeSexCountry[[#This Row],[2030]]*PopAgeSexCountry[[#This Row],[MDER]]</f>
        <v>380.64066445286875</v>
      </c>
      <c r="X671" s="6">
        <f ca="1">PopAgeSexCountry[[#This Row],[2035]]*PopAgeSexCountry[[#This Row],[MDER]]</f>
        <v>428.52942524240876</v>
      </c>
      <c r="Y671" s="6">
        <f ca="1">PopAgeSexCountry[[#This Row],[2040]]*PopAgeSexCountry[[#This Row],[MDER]]</f>
        <v>448.62224510480161</v>
      </c>
      <c r="Z671" s="6">
        <f ca="1">PopAgeSexCountry[[#This Row],[2045]]*PopAgeSexCountry[[#This Row],[MDER]]</f>
        <v>441.27539736122878</v>
      </c>
      <c r="AA671" s="6">
        <f ca="1">PopAgeSexCountry[[#This Row],[2050]]*PopAgeSexCountry[[#This Row],[MDER]]</f>
        <v>452.4643742083008</v>
      </c>
    </row>
    <row r="672" spans="1:27" x14ac:dyDescent="0.2">
      <c r="A672" s="5" t="s">
        <v>67</v>
      </c>
      <c r="B672" s="5" t="s">
        <v>68</v>
      </c>
      <c r="C672" s="5" t="s">
        <v>127</v>
      </c>
      <c r="D672" s="5" t="str">
        <f>VLOOKUP(PopAgeSexCountry[[#This Row],[REGION]],MapRegion[],2,FALSE)</f>
        <v>FIN</v>
      </c>
      <c r="E672" s="5" t="s">
        <v>105</v>
      </c>
      <c r="F672" s="5" t="str">
        <f>VLOOKUP(PopAgeSexCountry[[#This Row],[VARIABLE]],MapSexAge[],2,FALSE)</f>
        <v>Male</v>
      </c>
      <c r="G672" s="5" t="str">
        <f>VLOOKUP(PopAgeSexCountry[[#This Row],[VARIABLE]],MapSexAge[],3,FALSE)</f>
        <v>60-64</v>
      </c>
      <c r="H672" s="5">
        <f ca="1">SUMIFS(INDIRECT(_xlfn.CONCAT("SSPMDER[",PopAgeSexCountry[[#This Row],[Sex]],"]")),SSPMDER[age],PopAgeSexCountry[[#This Row],[Age]])</f>
        <v>2400</v>
      </c>
      <c r="I672" s="5" t="s">
        <v>71</v>
      </c>
      <c r="J672" s="5">
        <v>0.19845299999999999</v>
      </c>
      <c r="K672" s="5">
        <v>0.18272322980299299</v>
      </c>
      <c r="L672" s="5">
        <v>0.17641606951934</v>
      </c>
      <c r="M672" s="5">
        <v>0.178464667791908</v>
      </c>
      <c r="N672" s="5">
        <v>0.16918144036285199</v>
      </c>
      <c r="O672" s="5">
        <v>0.15514743684934501</v>
      </c>
      <c r="P672" s="5">
        <v>0.175106892211986</v>
      </c>
      <c r="Q672" s="5">
        <v>0.18393788553562901</v>
      </c>
      <c r="R672" s="5">
        <v>0.18146719183622601</v>
      </c>
      <c r="S672" s="6">
        <f ca="1">PopAgeSexCountry[[#This Row],[2010]]*PopAgeSexCountry[[#This Row],[MDER]]</f>
        <v>476.28719999999998</v>
      </c>
      <c r="T672" s="6">
        <f ca="1">PopAgeSexCountry[[#This Row],[2015]]*PopAgeSexCountry[[#This Row],[MDER]]</f>
        <v>438.53575152718321</v>
      </c>
      <c r="U672" s="6">
        <f ca="1">PopAgeSexCountry[[#This Row],[2020]]*PopAgeSexCountry[[#This Row],[MDER]]</f>
        <v>423.39856684641597</v>
      </c>
      <c r="V672" s="6">
        <f ca="1">PopAgeSexCountry[[#This Row],[2025]]*PopAgeSexCountry[[#This Row],[MDER]]</f>
        <v>428.31520270057922</v>
      </c>
      <c r="W672" s="6">
        <f ca="1">PopAgeSexCountry[[#This Row],[2030]]*PopAgeSexCountry[[#This Row],[MDER]]</f>
        <v>406.03545687084477</v>
      </c>
      <c r="X672" s="6">
        <f ca="1">PopAgeSexCountry[[#This Row],[2035]]*PopAgeSexCountry[[#This Row],[MDER]]</f>
        <v>372.35384843842803</v>
      </c>
      <c r="Y672" s="6">
        <f ca="1">PopAgeSexCountry[[#This Row],[2040]]*PopAgeSexCountry[[#This Row],[MDER]]</f>
        <v>420.25654130876637</v>
      </c>
      <c r="Z672" s="6">
        <f ca="1">PopAgeSexCountry[[#This Row],[2045]]*PopAgeSexCountry[[#This Row],[MDER]]</f>
        <v>441.45092528550964</v>
      </c>
      <c r="AA672" s="6">
        <f ca="1">PopAgeSexCountry[[#This Row],[2050]]*PopAgeSexCountry[[#This Row],[MDER]]</f>
        <v>435.52126040694242</v>
      </c>
    </row>
    <row r="673" spans="1:27" x14ac:dyDescent="0.2">
      <c r="A673" s="6" t="s">
        <v>67</v>
      </c>
      <c r="B673" s="6" t="s">
        <v>68</v>
      </c>
      <c r="C673" s="6" t="s">
        <v>127</v>
      </c>
      <c r="D673" s="6" t="str">
        <f>VLOOKUP(PopAgeSexCountry[[#This Row],[REGION]],MapRegion[],2,FALSE)</f>
        <v>FIN</v>
      </c>
      <c r="E673" s="6" t="s">
        <v>106</v>
      </c>
      <c r="F673" s="6" t="str">
        <f>VLOOKUP(PopAgeSexCountry[[#This Row],[VARIABLE]],MapSexAge[],2,FALSE)</f>
        <v>Male</v>
      </c>
      <c r="G673" s="6" t="str">
        <f>VLOOKUP(PopAgeSexCountry[[#This Row],[VARIABLE]],MapSexAge[],3,FALSE)</f>
        <v>65-69</v>
      </c>
      <c r="H673" s="6">
        <f ca="1">SUMIFS(INDIRECT(_xlfn.CONCAT("SSPMDER[",PopAgeSexCountry[[#This Row],[Sex]],"]")),SSPMDER[age],PopAgeSexCountry[[#This Row],[Age]])</f>
        <v>2240</v>
      </c>
      <c r="I673" s="6" t="s">
        <v>71</v>
      </c>
      <c r="J673" s="6">
        <v>0.12911700000000001</v>
      </c>
      <c r="K673" s="6">
        <v>0.18575887898308899</v>
      </c>
      <c r="L673" s="6">
        <v>0.17268966301484701</v>
      </c>
      <c r="M673" s="6">
        <v>0.16794488272067301</v>
      </c>
      <c r="N673" s="6">
        <v>0.17087858087122601</v>
      </c>
      <c r="O673" s="6">
        <v>0.16293759173275099</v>
      </c>
      <c r="P673" s="6">
        <v>0.150200299302618</v>
      </c>
      <c r="Q673" s="6">
        <v>0.17014145911109799</v>
      </c>
      <c r="R673" s="6">
        <v>0.17942142681998999</v>
      </c>
      <c r="S673" s="6">
        <f ca="1">PopAgeSexCountry[[#This Row],[2010]]*PopAgeSexCountry[[#This Row],[MDER]]</f>
        <v>289.22208000000001</v>
      </c>
      <c r="T673" s="6">
        <f ca="1">PopAgeSexCountry[[#This Row],[2015]]*PopAgeSexCountry[[#This Row],[MDER]]</f>
        <v>416.09988892211931</v>
      </c>
      <c r="U673" s="6">
        <f ca="1">PopAgeSexCountry[[#This Row],[2020]]*PopAgeSexCountry[[#This Row],[MDER]]</f>
        <v>386.82484515325729</v>
      </c>
      <c r="V673" s="6">
        <f ca="1">PopAgeSexCountry[[#This Row],[2025]]*PopAgeSexCountry[[#This Row],[MDER]]</f>
        <v>376.19653729430752</v>
      </c>
      <c r="W673" s="6">
        <f ca="1">PopAgeSexCountry[[#This Row],[2030]]*PopAgeSexCountry[[#This Row],[MDER]]</f>
        <v>382.76802115154624</v>
      </c>
      <c r="X673" s="6">
        <f ca="1">PopAgeSexCountry[[#This Row],[2035]]*PopAgeSexCountry[[#This Row],[MDER]]</f>
        <v>364.98020548136225</v>
      </c>
      <c r="Y673" s="6">
        <f ca="1">PopAgeSexCountry[[#This Row],[2040]]*PopAgeSexCountry[[#This Row],[MDER]]</f>
        <v>336.44867043786434</v>
      </c>
      <c r="Z673" s="6">
        <f ca="1">PopAgeSexCountry[[#This Row],[2045]]*PopAgeSexCountry[[#This Row],[MDER]]</f>
        <v>381.11686840885949</v>
      </c>
      <c r="AA673" s="6">
        <f ca="1">PopAgeSexCountry[[#This Row],[2050]]*PopAgeSexCountry[[#This Row],[MDER]]</f>
        <v>401.90399607677756</v>
      </c>
    </row>
    <row r="674" spans="1:27" x14ac:dyDescent="0.2">
      <c r="A674" s="5" t="s">
        <v>67</v>
      </c>
      <c r="B674" s="5" t="s">
        <v>68</v>
      </c>
      <c r="C674" s="5" t="s">
        <v>127</v>
      </c>
      <c r="D674" s="5" t="str">
        <f>VLOOKUP(PopAgeSexCountry[[#This Row],[REGION]],MapRegion[],2,FALSE)</f>
        <v>FIN</v>
      </c>
      <c r="E674" s="5" t="s">
        <v>107</v>
      </c>
      <c r="F674" s="5" t="str">
        <f>VLOOKUP(PopAgeSexCountry[[#This Row],[VARIABLE]],MapSexAge[],2,FALSE)</f>
        <v>Male</v>
      </c>
      <c r="G674" s="5" t="str">
        <f>VLOOKUP(PopAgeSexCountry[[#This Row],[VARIABLE]],MapSexAge[],3,FALSE)</f>
        <v>70-74</v>
      </c>
      <c r="H674" s="5">
        <f ca="1">SUMIFS(INDIRECT(_xlfn.CONCAT("SSPMDER[",PopAgeSexCountry[[#This Row],[Sex]],"]")),SSPMDER[age],PopAgeSexCountry[[#This Row],[Age]])</f>
        <v>2200</v>
      </c>
      <c r="I674" s="5" t="s">
        <v>71</v>
      </c>
      <c r="J674" s="5">
        <v>9.9621000000000001E-2</v>
      </c>
      <c r="K674" s="5">
        <v>0.11664718031427899</v>
      </c>
      <c r="L674" s="5">
        <v>0.169956343967162</v>
      </c>
      <c r="M674" s="5">
        <v>0.15960266440694601</v>
      </c>
      <c r="N674" s="5">
        <v>0.15643687666817799</v>
      </c>
      <c r="O674" s="5">
        <v>0.16035077155303501</v>
      </c>
      <c r="P674" s="5">
        <v>0.15399505325266999</v>
      </c>
      <c r="Q674" s="5">
        <v>0.14293688346477401</v>
      </c>
      <c r="R674" s="5">
        <v>0.16268338453013301</v>
      </c>
      <c r="S674" s="6">
        <f ca="1">PopAgeSexCountry[[#This Row],[2010]]*PopAgeSexCountry[[#This Row],[MDER]]</f>
        <v>219.1662</v>
      </c>
      <c r="T674" s="6">
        <f ca="1">PopAgeSexCountry[[#This Row],[2015]]*PopAgeSexCountry[[#This Row],[MDER]]</f>
        <v>256.62379669141382</v>
      </c>
      <c r="U674" s="6">
        <f ca="1">PopAgeSexCountry[[#This Row],[2020]]*PopAgeSexCountry[[#This Row],[MDER]]</f>
        <v>373.90395672775639</v>
      </c>
      <c r="V674" s="6">
        <f ca="1">PopAgeSexCountry[[#This Row],[2025]]*PopAgeSexCountry[[#This Row],[MDER]]</f>
        <v>351.12586169528123</v>
      </c>
      <c r="W674" s="6">
        <f ca="1">PopAgeSexCountry[[#This Row],[2030]]*PopAgeSexCountry[[#This Row],[MDER]]</f>
        <v>344.16112866999157</v>
      </c>
      <c r="X674" s="6">
        <f ca="1">PopAgeSexCountry[[#This Row],[2035]]*PopAgeSexCountry[[#This Row],[MDER]]</f>
        <v>352.771697416677</v>
      </c>
      <c r="Y674" s="6">
        <f ca="1">PopAgeSexCountry[[#This Row],[2040]]*PopAgeSexCountry[[#This Row],[MDER]]</f>
        <v>338.78911715587395</v>
      </c>
      <c r="Z674" s="6">
        <f ca="1">PopAgeSexCountry[[#This Row],[2045]]*PopAgeSexCountry[[#This Row],[MDER]]</f>
        <v>314.46114362250285</v>
      </c>
      <c r="AA674" s="6">
        <f ca="1">PopAgeSexCountry[[#This Row],[2050]]*PopAgeSexCountry[[#This Row],[MDER]]</f>
        <v>357.90344596629262</v>
      </c>
    </row>
    <row r="675" spans="1:27" x14ac:dyDescent="0.2">
      <c r="A675" s="6" t="s">
        <v>67</v>
      </c>
      <c r="B675" s="6" t="s">
        <v>68</v>
      </c>
      <c r="C675" s="6" t="s">
        <v>127</v>
      </c>
      <c r="D675" s="6" t="str">
        <f>VLOOKUP(PopAgeSexCountry[[#This Row],[REGION]],MapRegion[],2,FALSE)</f>
        <v>FIN</v>
      </c>
      <c r="E675" s="6" t="s">
        <v>108</v>
      </c>
      <c r="F675" s="6" t="str">
        <f>VLOOKUP(PopAgeSexCountry[[#This Row],[VARIABLE]],MapSexAge[],2,FALSE)</f>
        <v>Male</v>
      </c>
      <c r="G675" s="6" t="str">
        <f>VLOOKUP(PopAgeSexCountry[[#This Row],[VARIABLE]],MapSexAge[],3,FALSE)</f>
        <v>75-79</v>
      </c>
      <c r="H675" s="6">
        <f ca="1">SUMIFS(INDIRECT(_xlfn.CONCAT("SSPMDER[",PopAgeSexCountry[[#This Row],[Sex]],"]")),SSPMDER[age],PopAgeSexCountry[[#This Row],[Age]])</f>
        <v>2200</v>
      </c>
      <c r="I675" s="6" t="s">
        <v>71</v>
      </c>
      <c r="J675" s="6">
        <v>7.5211849576300796E-2</v>
      </c>
      <c r="K675" s="6">
        <v>8.3573647494571093E-2</v>
      </c>
      <c r="L675" s="6">
        <v>0.10007077712880499</v>
      </c>
      <c r="M675" s="6">
        <v>0.14813301997185699</v>
      </c>
      <c r="N675" s="6">
        <v>0.14083896816934399</v>
      </c>
      <c r="O675" s="6">
        <v>0.13964002979534601</v>
      </c>
      <c r="P675" s="6">
        <v>0.144646474523038</v>
      </c>
      <c r="Q675" s="6">
        <v>0.14043181346875799</v>
      </c>
      <c r="R675" s="6">
        <v>0.131610815857504</v>
      </c>
      <c r="S675" s="6">
        <f ca="1">PopAgeSexCountry[[#This Row],[2010]]*PopAgeSexCountry[[#This Row],[MDER]]</f>
        <v>165.46606906786175</v>
      </c>
      <c r="T675" s="6">
        <f ca="1">PopAgeSexCountry[[#This Row],[2015]]*PopAgeSexCountry[[#This Row],[MDER]]</f>
        <v>183.86202448805639</v>
      </c>
      <c r="U675" s="6">
        <f ca="1">PopAgeSexCountry[[#This Row],[2020]]*PopAgeSexCountry[[#This Row],[MDER]]</f>
        <v>220.15570968337099</v>
      </c>
      <c r="V675" s="6">
        <f ca="1">PopAgeSexCountry[[#This Row],[2025]]*PopAgeSexCountry[[#This Row],[MDER]]</f>
        <v>325.89264393808537</v>
      </c>
      <c r="W675" s="6">
        <f ca="1">PopAgeSexCountry[[#This Row],[2030]]*PopAgeSexCountry[[#This Row],[MDER]]</f>
        <v>309.8457299725568</v>
      </c>
      <c r="X675" s="6">
        <f ca="1">PopAgeSexCountry[[#This Row],[2035]]*PopAgeSexCountry[[#This Row],[MDER]]</f>
        <v>307.20806554976122</v>
      </c>
      <c r="Y675" s="6">
        <f ca="1">PopAgeSexCountry[[#This Row],[2040]]*PopAgeSexCountry[[#This Row],[MDER]]</f>
        <v>318.22224395068361</v>
      </c>
      <c r="Z675" s="6">
        <f ca="1">PopAgeSexCountry[[#This Row],[2045]]*PopAgeSexCountry[[#This Row],[MDER]]</f>
        <v>308.94998963126761</v>
      </c>
      <c r="AA675" s="6">
        <f ca="1">PopAgeSexCountry[[#This Row],[2050]]*PopAgeSexCountry[[#This Row],[MDER]]</f>
        <v>289.54379488650881</v>
      </c>
    </row>
    <row r="676" spans="1:27" x14ac:dyDescent="0.2">
      <c r="A676" s="5" t="s">
        <v>67</v>
      </c>
      <c r="B676" s="5" t="s">
        <v>68</v>
      </c>
      <c r="C676" s="5" t="s">
        <v>127</v>
      </c>
      <c r="D676" s="5" t="str">
        <f>VLOOKUP(PopAgeSexCountry[[#This Row],[REGION]],MapRegion[],2,FALSE)</f>
        <v>FIN</v>
      </c>
      <c r="E676" s="5" t="s">
        <v>109</v>
      </c>
      <c r="F676" s="5" t="str">
        <f>VLOOKUP(PopAgeSexCountry[[#This Row],[VARIABLE]],MapSexAge[],2,FALSE)</f>
        <v>Male</v>
      </c>
      <c r="G676" s="5" t="str">
        <f>VLOOKUP(PopAgeSexCountry[[#This Row],[VARIABLE]],MapSexAge[],3,FALSE)</f>
        <v>80-84</v>
      </c>
      <c r="H676" s="5">
        <f ca="1">SUMIFS(INDIRECT(_xlfn.CONCAT("SSPMDER[",PopAgeSexCountry[[#This Row],[Sex]],"]")),SSPMDER[age],PopAgeSexCountry[[#This Row],[Age]])</f>
        <v>2200</v>
      </c>
      <c r="I676" s="5" t="s">
        <v>71</v>
      </c>
      <c r="J676" s="5">
        <v>5.0105899788200403E-2</v>
      </c>
      <c r="K676" s="5">
        <v>5.5844678837077499E-2</v>
      </c>
      <c r="L676" s="5">
        <v>6.4193564358327598E-2</v>
      </c>
      <c r="M676" s="5">
        <v>7.8964228473431403E-2</v>
      </c>
      <c r="N676" s="5">
        <v>0.119244348687885</v>
      </c>
      <c r="O676" s="5">
        <v>0.11548601777654501</v>
      </c>
      <c r="P676" s="5">
        <v>0.11643224204022801</v>
      </c>
      <c r="Q676" s="5">
        <v>0.122589007142095</v>
      </c>
      <c r="R676" s="5">
        <v>0.12095398098792599</v>
      </c>
      <c r="S676" s="6">
        <f ca="1">PopAgeSexCountry[[#This Row],[2010]]*PopAgeSexCountry[[#This Row],[MDER]]</f>
        <v>110.23297953404089</v>
      </c>
      <c r="T676" s="6">
        <f ca="1">PopAgeSexCountry[[#This Row],[2015]]*PopAgeSexCountry[[#This Row],[MDER]]</f>
        <v>122.8582934415705</v>
      </c>
      <c r="U676" s="6">
        <f ca="1">PopAgeSexCountry[[#This Row],[2020]]*PopAgeSexCountry[[#This Row],[MDER]]</f>
        <v>141.22584158832072</v>
      </c>
      <c r="V676" s="6">
        <f ca="1">PopAgeSexCountry[[#This Row],[2025]]*PopAgeSexCountry[[#This Row],[MDER]]</f>
        <v>173.72130264154907</v>
      </c>
      <c r="W676" s="6">
        <f ca="1">PopAgeSexCountry[[#This Row],[2030]]*PopAgeSexCountry[[#This Row],[MDER]]</f>
        <v>262.33756711334701</v>
      </c>
      <c r="X676" s="6">
        <f ca="1">PopAgeSexCountry[[#This Row],[2035]]*PopAgeSexCountry[[#This Row],[MDER]]</f>
        <v>254.06923910839902</v>
      </c>
      <c r="Y676" s="6">
        <f ca="1">PopAgeSexCountry[[#This Row],[2040]]*PopAgeSexCountry[[#This Row],[MDER]]</f>
        <v>256.15093248850161</v>
      </c>
      <c r="Z676" s="6">
        <f ca="1">PopAgeSexCountry[[#This Row],[2045]]*PopAgeSexCountry[[#This Row],[MDER]]</f>
        <v>269.69581571260903</v>
      </c>
      <c r="AA676" s="6">
        <f ca="1">PopAgeSexCountry[[#This Row],[2050]]*PopAgeSexCountry[[#This Row],[MDER]]</f>
        <v>266.0987581734372</v>
      </c>
    </row>
    <row r="677" spans="1:27" x14ac:dyDescent="0.2">
      <c r="A677" s="6" t="s">
        <v>67</v>
      </c>
      <c r="B677" s="6" t="s">
        <v>68</v>
      </c>
      <c r="C677" s="6" t="s">
        <v>127</v>
      </c>
      <c r="D677" s="6" t="str">
        <f>VLOOKUP(PopAgeSexCountry[[#This Row],[REGION]],MapRegion[],2,FALSE)</f>
        <v>FIN</v>
      </c>
      <c r="E677" s="6" t="s">
        <v>110</v>
      </c>
      <c r="F677" s="6" t="str">
        <f>VLOOKUP(PopAgeSexCountry[[#This Row],[VARIABLE]],MapSexAge[],2,FALSE)</f>
        <v>Male</v>
      </c>
      <c r="G677" s="6" t="str">
        <f>VLOOKUP(PopAgeSexCountry[[#This Row],[VARIABLE]],MapSexAge[],3,FALSE)</f>
        <v>85-89</v>
      </c>
      <c r="H677" s="6">
        <f ca="1">SUMIFS(INDIRECT(_xlfn.CONCAT("SSPMDER[",PopAgeSexCountry[[#This Row],[Sex]],"]")),SSPMDER[age],PopAgeSexCountry[[#This Row],[Age]])</f>
        <v>2200</v>
      </c>
      <c r="I677" s="6" t="s">
        <v>71</v>
      </c>
      <c r="J677" s="6">
        <v>2.2269955460088999E-2</v>
      </c>
      <c r="K677" s="6">
        <v>3.0506970843670999E-2</v>
      </c>
      <c r="L677" s="6">
        <v>3.5860914921198001E-2</v>
      </c>
      <c r="M677" s="6">
        <v>4.2881609606902897E-2</v>
      </c>
      <c r="N677" s="6">
        <v>5.4512479157728701E-2</v>
      </c>
      <c r="O677" s="6">
        <v>8.4732281001027199E-2</v>
      </c>
      <c r="P677" s="6">
        <v>8.4253068000796794E-2</v>
      </c>
      <c r="Q677" s="6">
        <v>8.7092883815359304E-2</v>
      </c>
      <c r="R677" s="6">
        <v>9.3957186239900806E-2</v>
      </c>
      <c r="S677" s="6">
        <f ca="1">PopAgeSexCountry[[#This Row],[2010]]*PopAgeSexCountry[[#This Row],[MDER]]</f>
        <v>48.993902012195797</v>
      </c>
      <c r="T677" s="6">
        <f ca="1">PopAgeSexCountry[[#This Row],[2015]]*PopAgeSexCountry[[#This Row],[MDER]]</f>
        <v>67.1153358560762</v>
      </c>
      <c r="U677" s="6">
        <f ca="1">PopAgeSexCountry[[#This Row],[2020]]*PopAgeSexCountry[[#This Row],[MDER]]</f>
        <v>78.894012826635603</v>
      </c>
      <c r="V677" s="6">
        <f ca="1">PopAgeSexCountry[[#This Row],[2025]]*PopAgeSexCountry[[#This Row],[MDER]]</f>
        <v>94.33954113518638</v>
      </c>
      <c r="W677" s="6">
        <f ca="1">PopAgeSexCountry[[#This Row],[2030]]*PopAgeSexCountry[[#This Row],[MDER]]</f>
        <v>119.92745414700315</v>
      </c>
      <c r="X677" s="6">
        <f ca="1">PopAgeSexCountry[[#This Row],[2035]]*PopAgeSexCountry[[#This Row],[MDER]]</f>
        <v>186.41101820225984</v>
      </c>
      <c r="Y677" s="6">
        <f ca="1">PopAgeSexCountry[[#This Row],[2040]]*PopAgeSexCountry[[#This Row],[MDER]]</f>
        <v>185.35674960175294</v>
      </c>
      <c r="Z677" s="6">
        <f ca="1">PopAgeSexCountry[[#This Row],[2045]]*PopAgeSexCountry[[#This Row],[MDER]]</f>
        <v>191.60434439379046</v>
      </c>
      <c r="AA677" s="6">
        <f ca="1">PopAgeSexCountry[[#This Row],[2050]]*PopAgeSexCountry[[#This Row],[MDER]]</f>
        <v>206.70580972778177</v>
      </c>
    </row>
    <row r="678" spans="1:27" x14ac:dyDescent="0.2">
      <c r="A678" s="5" t="s">
        <v>67</v>
      </c>
      <c r="B678" s="5" t="s">
        <v>68</v>
      </c>
      <c r="C678" s="5" t="s">
        <v>127</v>
      </c>
      <c r="D678" s="5" t="str">
        <f>VLOOKUP(PopAgeSexCountry[[#This Row],[REGION]],MapRegion[],2,FALSE)</f>
        <v>FIN</v>
      </c>
      <c r="E678" s="5" t="s">
        <v>111</v>
      </c>
      <c r="F678" s="5" t="str">
        <f>VLOOKUP(PopAgeSexCountry[[#This Row],[VARIABLE]],MapSexAge[],2,FALSE)</f>
        <v>Male</v>
      </c>
      <c r="G678" s="5" t="str">
        <f>VLOOKUP(PopAgeSexCountry[[#This Row],[VARIABLE]],MapSexAge[],3,FALSE)</f>
        <v>90-94</v>
      </c>
      <c r="H678" s="5">
        <f ca="1">SUMIFS(INDIRECT(_xlfn.CONCAT("SSPMDER[",PopAgeSexCountry[[#This Row],[Sex]],"]")),SSPMDER[age],PopAgeSexCountry[[#This Row],[Age]])</f>
        <v>2200</v>
      </c>
      <c r="I678" s="5" t="s">
        <v>71</v>
      </c>
      <c r="J678" s="5">
        <v>5.8029883940232101E-3</v>
      </c>
      <c r="K678" s="5">
        <v>9.9896071545386104E-3</v>
      </c>
      <c r="L678" s="5">
        <v>1.47862500279838E-2</v>
      </c>
      <c r="M678" s="5">
        <v>1.8437070844399502E-2</v>
      </c>
      <c r="N678" s="5">
        <v>2.3082689963181E-2</v>
      </c>
      <c r="O678" s="5">
        <v>3.0685474597845899E-2</v>
      </c>
      <c r="P678" s="5">
        <v>4.9634219195845403E-2</v>
      </c>
      <c r="Q678" s="5">
        <v>5.1222608645955098E-2</v>
      </c>
      <c r="R678" s="5">
        <v>5.4957481778560698E-2</v>
      </c>
      <c r="S678" s="6">
        <f ca="1">PopAgeSexCountry[[#This Row],[2010]]*PopAgeSexCountry[[#This Row],[MDER]]</f>
        <v>12.766574466851063</v>
      </c>
      <c r="T678" s="6">
        <f ca="1">PopAgeSexCountry[[#This Row],[2015]]*PopAgeSexCountry[[#This Row],[MDER]]</f>
        <v>21.977135739984941</v>
      </c>
      <c r="U678" s="6">
        <f ca="1">PopAgeSexCountry[[#This Row],[2020]]*PopAgeSexCountry[[#This Row],[MDER]]</f>
        <v>32.529750061564357</v>
      </c>
      <c r="V678" s="6">
        <f ca="1">PopAgeSexCountry[[#This Row],[2025]]*PopAgeSexCountry[[#This Row],[MDER]]</f>
        <v>40.561555857678904</v>
      </c>
      <c r="W678" s="6">
        <f ca="1">PopAgeSexCountry[[#This Row],[2030]]*PopAgeSexCountry[[#This Row],[MDER]]</f>
        <v>50.781917918998204</v>
      </c>
      <c r="X678" s="6">
        <f ca="1">PopAgeSexCountry[[#This Row],[2035]]*PopAgeSexCountry[[#This Row],[MDER]]</f>
        <v>67.508044115260972</v>
      </c>
      <c r="Y678" s="6">
        <f ca="1">PopAgeSexCountry[[#This Row],[2040]]*PopAgeSexCountry[[#This Row],[MDER]]</f>
        <v>109.19528223085989</v>
      </c>
      <c r="Z678" s="6">
        <f ca="1">PopAgeSexCountry[[#This Row],[2045]]*PopAgeSexCountry[[#This Row],[MDER]]</f>
        <v>112.68973902110122</v>
      </c>
      <c r="AA678" s="6">
        <f ca="1">PopAgeSexCountry[[#This Row],[2050]]*PopAgeSexCountry[[#This Row],[MDER]]</f>
        <v>120.90645991283354</v>
      </c>
    </row>
    <row r="679" spans="1:27" x14ac:dyDescent="0.2">
      <c r="A679" s="6" t="s">
        <v>67</v>
      </c>
      <c r="B679" s="6" t="s">
        <v>68</v>
      </c>
      <c r="C679" s="6" t="s">
        <v>127</v>
      </c>
      <c r="D679" s="6" t="str">
        <f>VLOOKUP(PopAgeSexCountry[[#This Row],[REGION]],MapRegion[],2,FALSE)</f>
        <v>FIN</v>
      </c>
      <c r="E679" s="6" t="s">
        <v>112</v>
      </c>
      <c r="F679" s="6" t="str">
        <f>VLOOKUP(PopAgeSexCountry[[#This Row],[VARIABLE]],MapSexAge[],2,FALSE)</f>
        <v>Male</v>
      </c>
      <c r="G679" s="6" t="str">
        <f>VLOOKUP(PopAgeSexCountry[[#This Row],[VARIABLE]],MapSexAge[],3,FALSE)</f>
        <v>95-99</v>
      </c>
      <c r="H679" s="6">
        <f ca="1">SUMIFS(INDIRECT(_xlfn.CONCAT("SSPMDER[",PopAgeSexCountry[[#This Row],[Sex]],"]")),SSPMDER[age],PopAgeSexCountry[[#This Row],[Age]])</f>
        <v>2200</v>
      </c>
      <c r="I679" s="6" t="s">
        <v>71</v>
      </c>
      <c r="J679" s="6">
        <v>1.04299791400417E-3</v>
      </c>
      <c r="K679" s="6">
        <v>1.68118258185387E-3</v>
      </c>
      <c r="L679" s="6">
        <v>3.2110195795215001E-3</v>
      </c>
      <c r="M679" s="6">
        <v>5.1485596146782697E-3</v>
      </c>
      <c r="N679" s="6">
        <v>6.8380634163273703E-3</v>
      </c>
      <c r="O679" s="6">
        <v>9.0791269222335897E-3</v>
      </c>
      <c r="P679" s="6">
        <v>1.2781111926726299E-2</v>
      </c>
      <c r="Q679" s="6">
        <v>2.17704131079158E-2</v>
      </c>
      <c r="R679" s="6">
        <v>2.37118665631573E-2</v>
      </c>
      <c r="S679" s="6">
        <f ca="1">PopAgeSexCountry[[#This Row],[2010]]*PopAgeSexCountry[[#This Row],[MDER]]</f>
        <v>2.294595410809174</v>
      </c>
      <c r="T679" s="6">
        <f ca="1">PopAgeSexCountry[[#This Row],[2015]]*PopAgeSexCountry[[#This Row],[MDER]]</f>
        <v>3.698601680078514</v>
      </c>
      <c r="U679" s="6">
        <f ca="1">PopAgeSexCountry[[#This Row],[2020]]*PopAgeSexCountry[[#This Row],[MDER]]</f>
        <v>7.0642430749473002</v>
      </c>
      <c r="V679" s="6">
        <f ca="1">PopAgeSexCountry[[#This Row],[2025]]*PopAgeSexCountry[[#This Row],[MDER]]</f>
        <v>11.326831152292193</v>
      </c>
      <c r="W679" s="6">
        <f ca="1">PopAgeSexCountry[[#This Row],[2030]]*PopAgeSexCountry[[#This Row],[MDER]]</f>
        <v>15.043739515920215</v>
      </c>
      <c r="X679" s="6">
        <f ca="1">PopAgeSexCountry[[#This Row],[2035]]*PopAgeSexCountry[[#This Row],[MDER]]</f>
        <v>19.974079228913897</v>
      </c>
      <c r="Y679" s="6">
        <f ca="1">PopAgeSexCountry[[#This Row],[2040]]*PopAgeSexCountry[[#This Row],[MDER]]</f>
        <v>28.118446238797858</v>
      </c>
      <c r="Z679" s="6">
        <f ca="1">PopAgeSexCountry[[#This Row],[2045]]*PopAgeSexCountry[[#This Row],[MDER]]</f>
        <v>47.894908837414761</v>
      </c>
      <c r="AA679" s="6">
        <f ca="1">PopAgeSexCountry[[#This Row],[2050]]*PopAgeSexCountry[[#This Row],[MDER]]</f>
        <v>52.166106438946059</v>
      </c>
    </row>
    <row r="680" spans="1:27" x14ac:dyDescent="0.2">
      <c r="A680" s="5" t="s">
        <v>67</v>
      </c>
      <c r="B680" s="5" t="s">
        <v>68</v>
      </c>
      <c r="C680" s="5" t="s">
        <v>128</v>
      </c>
      <c r="D680" s="5" t="str">
        <f>VLOOKUP(PopAgeSexCountry[[#This Row],[REGION]],MapRegion[],2,FALSE)</f>
        <v>FRA</v>
      </c>
      <c r="E680" s="5" t="s">
        <v>70</v>
      </c>
      <c r="F680" s="5" t="str">
        <f>VLOOKUP(PopAgeSexCountry[[#This Row],[VARIABLE]],MapSexAge[],2,FALSE)</f>
        <v>Female</v>
      </c>
      <c r="G680" s="5" t="str">
        <f>VLOOKUP(PopAgeSexCountry[[#This Row],[VARIABLE]],MapSexAge[],3,FALSE)</f>
        <v>0-4</v>
      </c>
      <c r="H680" s="5">
        <f ca="1">SUMIFS(INDIRECT(_xlfn.CONCAT("SSPMDER[",PopAgeSexCountry[[#This Row],[Sex]],"]")),SSPMDER[age],PopAgeSexCountry[[#This Row],[Age]])</f>
        <v>1000</v>
      </c>
      <c r="I680" s="5" t="s">
        <v>71</v>
      </c>
      <c r="J680" s="5">
        <v>1.9381630000000001</v>
      </c>
      <c r="K680" s="5">
        <v>1.9504613839927101</v>
      </c>
      <c r="L680" s="5">
        <v>1.9644835626714301</v>
      </c>
      <c r="M680" s="5">
        <v>1.9575924655960399</v>
      </c>
      <c r="N680" s="5">
        <v>1.9509659188563899</v>
      </c>
      <c r="O680" s="5">
        <v>1.96650502215225</v>
      </c>
      <c r="P680" s="5">
        <v>1.9911410651905801</v>
      </c>
      <c r="Q680" s="5">
        <v>2.0026531597655701</v>
      </c>
      <c r="R680" s="5">
        <v>1.9915475176930999</v>
      </c>
      <c r="S680" s="6">
        <f ca="1">PopAgeSexCountry[[#This Row],[2010]]*PopAgeSexCountry[[#This Row],[MDER]]</f>
        <v>1938.163</v>
      </c>
      <c r="T680" s="6">
        <f ca="1">PopAgeSexCountry[[#This Row],[2015]]*PopAgeSexCountry[[#This Row],[MDER]]</f>
        <v>1950.4613839927101</v>
      </c>
      <c r="U680" s="6">
        <f ca="1">PopAgeSexCountry[[#This Row],[2020]]*PopAgeSexCountry[[#This Row],[MDER]]</f>
        <v>1964.48356267143</v>
      </c>
      <c r="V680" s="6">
        <f ca="1">PopAgeSexCountry[[#This Row],[2025]]*PopAgeSexCountry[[#This Row],[MDER]]</f>
        <v>1957.59246559604</v>
      </c>
      <c r="W680" s="6">
        <f ca="1">PopAgeSexCountry[[#This Row],[2030]]*PopAgeSexCountry[[#This Row],[MDER]]</f>
        <v>1950.9659188563899</v>
      </c>
      <c r="X680" s="6">
        <f ca="1">PopAgeSexCountry[[#This Row],[2035]]*PopAgeSexCountry[[#This Row],[MDER]]</f>
        <v>1966.5050221522499</v>
      </c>
      <c r="Y680" s="6">
        <f ca="1">PopAgeSexCountry[[#This Row],[2040]]*PopAgeSexCountry[[#This Row],[MDER]]</f>
        <v>1991.1410651905801</v>
      </c>
      <c r="Z680" s="6">
        <f ca="1">PopAgeSexCountry[[#This Row],[2045]]*PopAgeSexCountry[[#This Row],[MDER]]</f>
        <v>2002.6531597655701</v>
      </c>
      <c r="AA680" s="6">
        <f ca="1">PopAgeSexCountry[[#This Row],[2050]]*PopAgeSexCountry[[#This Row],[MDER]]</f>
        <v>1991.5475176931</v>
      </c>
    </row>
    <row r="681" spans="1:27" x14ac:dyDescent="0.2">
      <c r="A681" s="6" t="s">
        <v>67</v>
      </c>
      <c r="B681" s="6" t="s">
        <v>68</v>
      </c>
      <c r="C681" s="6" t="s">
        <v>128</v>
      </c>
      <c r="D681" s="6" t="str">
        <f>VLOOKUP(PopAgeSexCountry[[#This Row],[REGION]],MapRegion[],2,FALSE)</f>
        <v>FRA</v>
      </c>
      <c r="E681" s="6" t="s">
        <v>72</v>
      </c>
      <c r="F681" s="6" t="str">
        <f>VLOOKUP(PopAgeSexCountry[[#This Row],[VARIABLE]],MapSexAge[],2,FALSE)</f>
        <v>Female</v>
      </c>
      <c r="G681" s="6" t="str">
        <f>VLOOKUP(PopAgeSexCountry[[#This Row],[VARIABLE]],MapSexAge[],3,FALSE)</f>
        <v>10-14</v>
      </c>
      <c r="H681" s="6">
        <f ca="1">SUMIFS(INDIRECT(_xlfn.CONCAT("SSPMDER[",PopAgeSexCountry[[#This Row],[Sex]],"]")),SSPMDER[age],PopAgeSexCountry[[#This Row],[Age]])</f>
        <v>1920</v>
      </c>
      <c r="I681" s="6" t="s">
        <v>71</v>
      </c>
      <c r="J681" s="6">
        <v>1.8106249999999999</v>
      </c>
      <c r="K681" s="6">
        <v>1.89247308045836</v>
      </c>
      <c r="L681" s="6">
        <v>1.9738298497070701</v>
      </c>
      <c r="M681" s="6">
        <v>1.9855939069812001</v>
      </c>
      <c r="N681" s="6">
        <v>1.99829850900839</v>
      </c>
      <c r="O681" s="6">
        <v>1.9892986099713501</v>
      </c>
      <c r="P681" s="6">
        <v>1.98028078012664</v>
      </c>
      <c r="Q681" s="6">
        <v>1.99391475225001</v>
      </c>
      <c r="R681" s="6">
        <v>2.0171317645537199</v>
      </c>
      <c r="S681" s="6">
        <f ca="1">PopAgeSexCountry[[#This Row],[2010]]*PopAgeSexCountry[[#This Row],[MDER]]</f>
        <v>3476.3999999999996</v>
      </c>
      <c r="T681" s="6">
        <f ca="1">PopAgeSexCountry[[#This Row],[2015]]*PopAgeSexCountry[[#This Row],[MDER]]</f>
        <v>3633.5483144800514</v>
      </c>
      <c r="U681" s="6">
        <f ca="1">PopAgeSexCountry[[#This Row],[2020]]*PopAgeSexCountry[[#This Row],[MDER]]</f>
        <v>3789.7533114375747</v>
      </c>
      <c r="V681" s="6">
        <f ca="1">PopAgeSexCountry[[#This Row],[2025]]*PopAgeSexCountry[[#This Row],[MDER]]</f>
        <v>3812.340301403904</v>
      </c>
      <c r="W681" s="6">
        <f ca="1">PopAgeSexCountry[[#This Row],[2030]]*PopAgeSexCountry[[#This Row],[MDER]]</f>
        <v>3836.7331372961089</v>
      </c>
      <c r="X681" s="6">
        <f ca="1">PopAgeSexCountry[[#This Row],[2035]]*PopAgeSexCountry[[#This Row],[MDER]]</f>
        <v>3819.4533311449923</v>
      </c>
      <c r="Y681" s="6">
        <f ca="1">PopAgeSexCountry[[#This Row],[2040]]*PopAgeSexCountry[[#This Row],[MDER]]</f>
        <v>3802.1390978431486</v>
      </c>
      <c r="Z681" s="6">
        <f ca="1">PopAgeSexCountry[[#This Row],[2045]]*PopAgeSexCountry[[#This Row],[MDER]]</f>
        <v>3828.3163243200192</v>
      </c>
      <c r="AA681" s="6">
        <f ca="1">PopAgeSexCountry[[#This Row],[2050]]*PopAgeSexCountry[[#This Row],[MDER]]</f>
        <v>3872.8929879431421</v>
      </c>
    </row>
    <row r="682" spans="1:27" x14ac:dyDescent="0.2">
      <c r="A682" s="5" t="s">
        <v>67</v>
      </c>
      <c r="B682" s="5" t="s">
        <v>68</v>
      </c>
      <c r="C682" s="5" t="s">
        <v>128</v>
      </c>
      <c r="D682" s="5" t="str">
        <f>VLOOKUP(PopAgeSexCountry[[#This Row],[REGION]],MapRegion[],2,FALSE)</f>
        <v>FRA</v>
      </c>
      <c r="E682" s="5" t="s">
        <v>73</v>
      </c>
      <c r="F682" s="5" t="str">
        <f>VLOOKUP(PopAgeSexCountry[[#This Row],[VARIABLE]],MapSexAge[],2,FALSE)</f>
        <v>Female</v>
      </c>
      <c r="G682" s="5" t="str">
        <f>VLOOKUP(PopAgeSexCountry[[#This Row],[VARIABLE]],MapSexAge[],3,FALSE)</f>
        <v>100p</v>
      </c>
      <c r="H682" s="5">
        <f ca="1">SUMIFS(INDIRECT(_xlfn.CONCAT("SSPMDER[",PopAgeSexCountry[[#This Row],[Sex]],"]")),SSPMDER[age],PopAgeSexCountry[[#This Row],[Age]])</f>
        <v>1800</v>
      </c>
      <c r="I682" s="5" t="s">
        <v>71</v>
      </c>
      <c r="J682" s="5">
        <v>1.3835986439372699E-2</v>
      </c>
      <c r="K682" s="5">
        <v>2.5098158129709499E-2</v>
      </c>
      <c r="L682" s="5">
        <v>2.7902461103678101E-2</v>
      </c>
      <c r="M682" s="5">
        <v>6.0353189392483603E-2</v>
      </c>
      <c r="N682" s="5">
        <v>8.2688368558715294E-2</v>
      </c>
      <c r="O682" s="5">
        <v>0.10726827455068</v>
      </c>
      <c r="P682" s="5">
        <v>0.13236155831920199</v>
      </c>
      <c r="Q682" s="5">
        <v>0.167121544101171</v>
      </c>
      <c r="R682" s="5">
        <v>0.28397447989502</v>
      </c>
      <c r="S682" s="6">
        <f ca="1">PopAgeSexCountry[[#This Row],[2010]]*PopAgeSexCountry[[#This Row],[MDER]]</f>
        <v>24.904775590870859</v>
      </c>
      <c r="T682" s="6">
        <f ca="1">PopAgeSexCountry[[#This Row],[2015]]*PopAgeSexCountry[[#This Row],[MDER]]</f>
        <v>45.176684633477095</v>
      </c>
      <c r="U682" s="6">
        <f ca="1">PopAgeSexCountry[[#This Row],[2020]]*PopAgeSexCountry[[#This Row],[MDER]]</f>
        <v>50.224429986620578</v>
      </c>
      <c r="V682" s="6">
        <f ca="1">PopAgeSexCountry[[#This Row],[2025]]*PopAgeSexCountry[[#This Row],[MDER]]</f>
        <v>108.63574090647049</v>
      </c>
      <c r="W682" s="6">
        <f ca="1">PopAgeSexCountry[[#This Row],[2030]]*PopAgeSexCountry[[#This Row],[MDER]]</f>
        <v>148.83906340568754</v>
      </c>
      <c r="X682" s="6">
        <f ca="1">PopAgeSexCountry[[#This Row],[2035]]*PopAgeSexCountry[[#This Row],[MDER]]</f>
        <v>193.082894191224</v>
      </c>
      <c r="Y682" s="6">
        <f ca="1">PopAgeSexCountry[[#This Row],[2040]]*PopAgeSexCountry[[#This Row],[MDER]]</f>
        <v>238.25080497456358</v>
      </c>
      <c r="Z682" s="6">
        <f ca="1">PopAgeSexCountry[[#This Row],[2045]]*PopAgeSexCountry[[#This Row],[MDER]]</f>
        <v>300.81877938210778</v>
      </c>
      <c r="AA682" s="6">
        <f ca="1">PopAgeSexCountry[[#This Row],[2050]]*PopAgeSexCountry[[#This Row],[MDER]]</f>
        <v>511.154063811036</v>
      </c>
    </row>
    <row r="683" spans="1:27" x14ac:dyDescent="0.2">
      <c r="A683" s="6" t="s">
        <v>67</v>
      </c>
      <c r="B683" s="6" t="s">
        <v>68</v>
      </c>
      <c r="C683" s="6" t="s">
        <v>128</v>
      </c>
      <c r="D683" s="6" t="str">
        <f>VLOOKUP(PopAgeSexCountry[[#This Row],[REGION]],MapRegion[],2,FALSE)</f>
        <v>FRA</v>
      </c>
      <c r="E683" s="6" t="s">
        <v>74</v>
      </c>
      <c r="F683" s="6" t="str">
        <f>VLOOKUP(PopAgeSexCountry[[#This Row],[VARIABLE]],MapSexAge[],2,FALSE)</f>
        <v>Female</v>
      </c>
      <c r="G683" s="6" t="str">
        <f>VLOOKUP(PopAgeSexCountry[[#This Row],[VARIABLE]],MapSexAge[],3,FALSE)</f>
        <v>15-19</v>
      </c>
      <c r="H683" s="6">
        <f ca="1">SUMIFS(INDIRECT(_xlfn.CONCAT("SSPMDER[",PopAgeSexCountry[[#This Row],[Sex]],"]")),SSPMDER[age],PopAgeSexCountry[[#This Row],[Age]])</f>
        <v>2040</v>
      </c>
      <c r="I683" s="6" t="s">
        <v>71</v>
      </c>
      <c r="J683" s="6">
        <v>1.8319000000000001</v>
      </c>
      <c r="K683" s="6">
        <v>1.81704328510225</v>
      </c>
      <c r="L683" s="6">
        <v>1.89840845494692</v>
      </c>
      <c r="M683" s="6">
        <v>1.9802046532053299</v>
      </c>
      <c r="N683" s="6">
        <v>1.99207527660975</v>
      </c>
      <c r="O683" s="6">
        <v>2.0047363557798699</v>
      </c>
      <c r="P683" s="6">
        <v>1.99551177161685</v>
      </c>
      <c r="Q683" s="6">
        <v>1.98619670332315</v>
      </c>
      <c r="R683" s="6">
        <v>1.9995436693077</v>
      </c>
      <c r="S683" s="6">
        <f ca="1">PopAgeSexCountry[[#This Row],[2010]]*PopAgeSexCountry[[#This Row],[MDER]]</f>
        <v>3737.076</v>
      </c>
      <c r="T683" s="6">
        <f ca="1">PopAgeSexCountry[[#This Row],[2015]]*PopAgeSexCountry[[#This Row],[MDER]]</f>
        <v>3706.7683016085898</v>
      </c>
      <c r="U683" s="6">
        <f ca="1">PopAgeSexCountry[[#This Row],[2020]]*PopAgeSexCountry[[#This Row],[MDER]]</f>
        <v>3872.7532480917166</v>
      </c>
      <c r="V683" s="6">
        <f ca="1">PopAgeSexCountry[[#This Row],[2025]]*PopAgeSexCountry[[#This Row],[MDER]]</f>
        <v>4039.6174925388732</v>
      </c>
      <c r="W683" s="6">
        <f ca="1">PopAgeSexCountry[[#This Row],[2030]]*PopAgeSexCountry[[#This Row],[MDER]]</f>
        <v>4063.8335642838902</v>
      </c>
      <c r="X683" s="6">
        <f ca="1">PopAgeSexCountry[[#This Row],[2035]]*PopAgeSexCountry[[#This Row],[MDER]]</f>
        <v>4089.6621657909345</v>
      </c>
      <c r="Y683" s="6">
        <f ca="1">PopAgeSexCountry[[#This Row],[2040]]*PopAgeSexCountry[[#This Row],[MDER]]</f>
        <v>4070.8440140983739</v>
      </c>
      <c r="Z683" s="6">
        <f ca="1">PopAgeSexCountry[[#This Row],[2045]]*PopAgeSexCountry[[#This Row],[MDER]]</f>
        <v>4051.8412747792258</v>
      </c>
      <c r="AA683" s="6">
        <f ca="1">PopAgeSexCountry[[#This Row],[2050]]*PopAgeSexCountry[[#This Row],[MDER]]</f>
        <v>4079.0690853877081</v>
      </c>
    </row>
    <row r="684" spans="1:27" x14ac:dyDescent="0.2">
      <c r="A684" s="5" t="s">
        <v>67</v>
      </c>
      <c r="B684" s="5" t="s">
        <v>68</v>
      </c>
      <c r="C684" s="5" t="s">
        <v>128</v>
      </c>
      <c r="D684" s="5" t="str">
        <f>VLOOKUP(PopAgeSexCountry[[#This Row],[REGION]],MapRegion[],2,FALSE)</f>
        <v>FRA</v>
      </c>
      <c r="E684" s="5" t="s">
        <v>75</v>
      </c>
      <c r="F684" s="5" t="str">
        <f>VLOOKUP(PopAgeSexCountry[[#This Row],[VARIABLE]],MapSexAge[],2,FALSE)</f>
        <v>Female</v>
      </c>
      <c r="G684" s="5" t="str">
        <f>VLOOKUP(PopAgeSexCountry[[#This Row],[VARIABLE]],MapSexAge[],3,FALSE)</f>
        <v>20-24</v>
      </c>
      <c r="H684" s="5">
        <f ca="1">SUMIFS(INDIRECT(_xlfn.CONCAT("SSPMDER[",PopAgeSexCountry[[#This Row],[Sex]],"]")),SSPMDER[age],PopAgeSexCountry[[#This Row],[Age]])</f>
        <v>2200</v>
      </c>
      <c r="I684" s="5" t="s">
        <v>71</v>
      </c>
      <c r="J684" s="5">
        <v>1.97340699802659</v>
      </c>
      <c r="K684" s="5">
        <v>1.84434356117656</v>
      </c>
      <c r="L684" s="5">
        <v>1.8285817722441</v>
      </c>
      <c r="M684" s="5">
        <v>1.9099087031325599</v>
      </c>
      <c r="N684" s="5">
        <v>1.9923032647630901</v>
      </c>
      <c r="O684" s="5">
        <v>2.00440143369697</v>
      </c>
      <c r="P684" s="5">
        <v>2.0171256145107201</v>
      </c>
      <c r="Q684" s="5">
        <v>2.0077477458227699</v>
      </c>
      <c r="R684" s="5">
        <v>1.99815172584483</v>
      </c>
      <c r="S684" s="6">
        <f ca="1">PopAgeSexCountry[[#This Row],[2010]]*PopAgeSexCountry[[#This Row],[MDER]]</f>
        <v>4341.4953956584977</v>
      </c>
      <c r="T684" s="6">
        <f ca="1">PopAgeSexCountry[[#This Row],[2015]]*PopAgeSexCountry[[#This Row],[MDER]]</f>
        <v>4057.5558345884319</v>
      </c>
      <c r="U684" s="6">
        <f ca="1">PopAgeSexCountry[[#This Row],[2020]]*PopAgeSexCountry[[#This Row],[MDER]]</f>
        <v>4022.8798989370202</v>
      </c>
      <c r="V684" s="6">
        <f ca="1">PopAgeSexCountry[[#This Row],[2025]]*PopAgeSexCountry[[#This Row],[MDER]]</f>
        <v>4201.7991468916316</v>
      </c>
      <c r="W684" s="6">
        <f ca="1">PopAgeSexCountry[[#This Row],[2030]]*PopAgeSexCountry[[#This Row],[MDER]]</f>
        <v>4383.0671824787978</v>
      </c>
      <c r="X684" s="6">
        <f ca="1">PopAgeSexCountry[[#This Row],[2035]]*PopAgeSexCountry[[#This Row],[MDER]]</f>
        <v>4409.683154133334</v>
      </c>
      <c r="Y684" s="6">
        <f ca="1">PopAgeSexCountry[[#This Row],[2040]]*PopAgeSexCountry[[#This Row],[MDER]]</f>
        <v>4437.6763519235847</v>
      </c>
      <c r="Z684" s="6">
        <f ca="1">PopAgeSexCountry[[#This Row],[2045]]*PopAgeSexCountry[[#This Row],[MDER]]</f>
        <v>4417.0450408100942</v>
      </c>
      <c r="AA684" s="6">
        <f ca="1">PopAgeSexCountry[[#This Row],[2050]]*PopAgeSexCountry[[#This Row],[MDER]]</f>
        <v>4395.933796858626</v>
      </c>
    </row>
    <row r="685" spans="1:27" x14ac:dyDescent="0.2">
      <c r="A685" s="6" t="s">
        <v>67</v>
      </c>
      <c r="B685" s="6" t="s">
        <v>68</v>
      </c>
      <c r="C685" s="6" t="s">
        <v>128</v>
      </c>
      <c r="D685" s="6" t="str">
        <f>VLOOKUP(PopAgeSexCountry[[#This Row],[REGION]],MapRegion[],2,FALSE)</f>
        <v>FRA</v>
      </c>
      <c r="E685" s="6" t="s">
        <v>76</v>
      </c>
      <c r="F685" s="6" t="str">
        <f>VLOOKUP(PopAgeSexCountry[[#This Row],[VARIABLE]],MapSexAge[],2,FALSE)</f>
        <v>Female</v>
      </c>
      <c r="G685" s="6" t="str">
        <f>VLOOKUP(PopAgeSexCountry[[#This Row],[VARIABLE]],MapSexAge[],3,FALSE)</f>
        <v>25-29</v>
      </c>
      <c r="H685" s="6">
        <f ca="1">SUMIFS(INDIRECT(_xlfn.CONCAT("SSPMDER[",PopAgeSexCountry[[#This Row],[Sex]],"]")),SSPMDER[age],PopAgeSexCountry[[#This Row],[Age]])</f>
        <v>2040</v>
      </c>
      <c r="I685" s="6" t="s">
        <v>71</v>
      </c>
      <c r="J685" s="6">
        <v>1.9961249999999999</v>
      </c>
      <c r="K685" s="6">
        <v>2.0738619028318901</v>
      </c>
      <c r="L685" s="6">
        <v>1.9399208313226199</v>
      </c>
      <c r="M685" s="6">
        <v>1.92212785536845</v>
      </c>
      <c r="N685" s="6">
        <v>2.00377054680883</v>
      </c>
      <c r="O685" s="6">
        <v>2.0898049486318699</v>
      </c>
      <c r="P685" s="6">
        <v>2.1025661586497901</v>
      </c>
      <c r="Q685" s="6">
        <v>2.1152964029349199</v>
      </c>
      <c r="R685" s="6">
        <v>2.10441847233855</v>
      </c>
      <c r="S685" s="6">
        <f ca="1">PopAgeSexCountry[[#This Row],[2010]]*PopAgeSexCountry[[#This Row],[MDER]]</f>
        <v>4072.0949999999998</v>
      </c>
      <c r="T685" s="6">
        <f ca="1">PopAgeSexCountry[[#This Row],[2015]]*PopAgeSexCountry[[#This Row],[MDER]]</f>
        <v>4230.6782817770554</v>
      </c>
      <c r="U685" s="6">
        <f ca="1">PopAgeSexCountry[[#This Row],[2020]]*PopAgeSexCountry[[#This Row],[MDER]]</f>
        <v>3957.4384958981445</v>
      </c>
      <c r="V685" s="6">
        <f ca="1">PopAgeSexCountry[[#This Row],[2025]]*PopAgeSexCountry[[#This Row],[MDER]]</f>
        <v>3921.140824951638</v>
      </c>
      <c r="W685" s="6">
        <f ca="1">PopAgeSexCountry[[#This Row],[2030]]*PopAgeSexCountry[[#This Row],[MDER]]</f>
        <v>4087.6919154900133</v>
      </c>
      <c r="X685" s="6">
        <f ca="1">PopAgeSexCountry[[#This Row],[2035]]*PopAgeSexCountry[[#This Row],[MDER]]</f>
        <v>4263.2020952090143</v>
      </c>
      <c r="Y685" s="6">
        <f ca="1">PopAgeSexCountry[[#This Row],[2040]]*PopAgeSexCountry[[#This Row],[MDER]]</f>
        <v>4289.234963645572</v>
      </c>
      <c r="Z685" s="6">
        <f ca="1">PopAgeSexCountry[[#This Row],[2045]]*PopAgeSexCountry[[#This Row],[MDER]]</f>
        <v>4315.2046619872362</v>
      </c>
      <c r="AA685" s="6">
        <f ca="1">PopAgeSexCountry[[#This Row],[2050]]*PopAgeSexCountry[[#This Row],[MDER]]</f>
        <v>4293.0136835706417</v>
      </c>
    </row>
    <row r="686" spans="1:27" x14ac:dyDescent="0.2">
      <c r="A686" s="5" t="s">
        <v>67</v>
      </c>
      <c r="B686" s="5" t="s">
        <v>68</v>
      </c>
      <c r="C686" s="5" t="s">
        <v>128</v>
      </c>
      <c r="D686" s="5" t="str">
        <f>VLOOKUP(PopAgeSexCountry[[#This Row],[REGION]],MapRegion[],2,FALSE)</f>
        <v>FRA</v>
      </c>
      <c r="E686" s="5" t="s">
        <v>77</v>
      </c>
      <c r="F686" s="5" t="str">
        <f>VLOOKUP(PopAgeSexCountry[[#This Row],[VARIABLE]],MapSexAge[],2,FALSE)</f>
        <v>Female</v>
      </c>
      <c r="G686" s="5" t="str">
        <f>VLOOKUP(PopAgeSexCountry[[#This Row],[VARIABLE]],MapSexAge[],3,FALSE)</f>
        <v>30-34</v>
      </c>
      <c r="H686" s="5">
        <f ca="1">SUMIFS(INDIRECT(_xlfn.CONCAT("SSPMDER[",PopAgeSexCountry[[#This Row],[Sex]],"]")),SSPMDER[age],PopAgeSexCountry[[#This Row],[Age]])</f>
        <v>2000</v>
      </c>
      <c r="I686" s="5" t="s">
        <v>71</v>
      </c>
      <c r="J686" s="5">
        <v>1.9216840019216801</v>
      </c>
      <c r="K686" s="5">
        <v>2.05166154352648</v>
      </c>
      <c r="L686" s="5">
        <v>2.13188614263467</v>
      </c>
      <c r="M686" s="5">
        <v>2.0018150507741899</v>
      </c>
      <c r="N686" s="5">
        <v>1.9806039535495701</v>
      </c>
      <c r="O686" s="5">
        <v>2.0597991445431201</v>
      </c>
      <c r="P686" s="5">
        <v>2.1478085248330099</v>
      </c>
      <c r="Q686" s="5">
        <v>2.1607334953433499</v>
      </c>
      <c r="R686" s="5">
        <v>2.1731983676414801</v>
      </c>
      <c r="S686" s="6">
        <f ca="1">PopAgeSexCountry[[#This Row],[2010]]*PopAgeSexCountry[[#This Row],[MDER]]</f>
        <v>3843.3680038433604</v>
      </c>
      <c r="T686" s="6">
        <f ca="1">PopAgeSexCountry[[#This Row],[2015]]*PopAgeSexCountry[[#This Row],[MDER]]</f>
        <v>4103.3230870529596</v>
      </c>
      <c r="U686" s="6">
        <f ca="1">PopAgeSexCountry[[#This Row],[2020]]*PopAgeSexCountry[[#This Row],[MDER]]</f>
        <v>4263.7722852693405</v>
      </c>
      <c r="V686" s="6">
        <f ca="1">PopAgeSexCountry[[#This Row],[2025]]*PopAgeSexCountry[[#This Row],[MDER]]</f>
        <v>4003.6301015483796</v>
      </c>
      <c r="W686" s="6">
        <f ca="1">PopAgeSexCountry[[#This Row],[2030]]*PopAgeSexCountry[[#This Row],[MDER]]</f>
        <v>3961.2079070991404</v>
      </c>
      <c r="X686" s="6">
        <f ca="1">PopAgeSexCountry[[#This Row],[2035]]*PopAgeSexCountry[[#This Row],[MDER]]</f>
        <v>4119.5982890862406</v>
      </c>
      <c r="Y686" s="6">
        <f ca="1">PopAgeSexCountry[[#This Row],[2040]]*PopAgeSexCountry[[#This Row],[MDER]]</f>
        <v>4295.6170496660197</v>
      </c>
      <c r="Z686" s="6">
        <f ca="1">PopAgeSexCountry[[#This Row],[2045]]*PopAgeSexCountry[[#This Row],[MDER]]</f>
        <v>4321.4669906867002</v>
      </c>
      <c r="AA686" s="6">
        <f ca="1">PopAgeSexCountry[[#This Row],[2050]]*PopAgeSexCountry[[#This Row],[MDER]]</f>
        <v>4346.3967352829604</v>
      </c>
    </row>
    <row r="687" spans="1:27" x14ac:dyDescent="0.2">
      <c r="A687" s="6" t="s">
        <v>67</v>
      </c>
      <c r="B687" s="6" t="s">
        <v>68</v>
      </c>
      <c r="C687" s="6" t="s">
        <v>128</v>
      </c>
      <c r="D687" s="6" t="str">
        <f>VLOOKUP(PopAgeSexCountry[[#This Row],[REGION]],MapRegion[],2,FALSE)</f>
        <v>FRA</v>
      </c>
      <c r="E687" s="6" t="s">
        <v>78</v>
      </c>
      <c r="F687" s="6" t="str">
        <f>VLOOKUP(PopAgeSexCountry[[#This Row],[VARIABLE]],MapSexAge[],2,FALSE)</f>
        <v>Female</v>
      </c>
      <c r="G687" s="6" t="str">
        <f>VLOOKUP(PopAgeSexCountry[[#This Row],[VARIABLE]],MapSexAge[],3,FALSE)</f>
        <v>35-39</v>
      </c>
      <c r="H687" s="6">
        <f ca="1">SUMIFS(INDIRECT(_xlfn.CONCAT("SSPMDER[",PopAgeSexCountry[[#This Row],[Sex]],"]")),SSPMDER[age],PopAgeSexCountry[[#This Row],[Age]])</f>
        <v>2000</v>
      </c>
      <c r="I687" s="6" t="s">
        <v>71</v>
      </c>
      <c r="J687" s="6">
        <v>2.1410439978589602</v>
      </c>
      <c r="K687" s="6">
        <v>1.95305527225894</v>
      </c>
      <c r="L687" s="6">
        <v>2.0887270967256102</v>
      </c>
      <c r="M687" s="6">
        <v>2.1718555552756298</v>
      </c>
      <c r="N687" s="6">
        <v>2.0453118681368201</v>
      </c>
      <c r="O687" s="6">
        <v>2.0219919859900299</v>
      </c>
      <c r="P687" s="6">
        <v>2.09969931332961</v>
      </c>
      <c r="Q687" s="6">
        <v>2.1892032530560002</v>
      </c>
      <c r="R687" s="6">
        <v>2.2023130035959602</v>
      </c>
      <c r="S687" s="6">
        <f ca="1">PopAgeSexCountry[[#This Row],[2010]]*PopAgeSexCountry[[#This Row],[MDER]]</f>
        <v>4282.0879957179204</v>
      </c>
      <c r="T687" s="6">
        <f ca="1">PopAgeSexCountry[[#This Row],[2015]]*PopAgeSexCountry[[#This Row],[MDER]]</f>
        <v>3906.11054451788</v>
      </c>
      <c r="U687" s="6">
        <f ca="1">PopAgeSexCountry[[#This Row],[2020]]*PopAgeSexCountry[[#This Row],[MDER]]</f>
        <v>4177.4541934512208</v>
      </c>
      <c r="V687" s="6">
        <f ca="1">PopAgeSexCountry[[#This Row],[2025]]*PopAgeSexCountry[[#This Row],[MDER]]</f>
        <v>4343.7111105512595</v>
      </c>
      <c r="W687" s="6">
        <f ca="1">PopAgeSexCountry[[#This Row],[2030]]*PopAgeSexCountry[[#This Row],[MDER]]</f>
        <v>4090.6237362736401</v>
      </c>
      <c r="X687" s="6">
        <f ca="1">PopAgeSexCountry[[#This Row],[2035]]*PopAgeSexCountry[[#This Row],[MDER]]</f>
        <v>4043.9839719800598</v>
      </c>
      <c r="Y687" s="6">
        <f ca="1">PopAgeSexCountry[[#This Row],[2040]]*PopAgeSexCountry[[#This Row],[MDER]]</f>
        <v>4199.3986266592201</v>
      </c>
      <c r="Z687" s="6">
        <f ca="1">PopAgeSexCountry[[#This Row],[2045]]*PopAgeSexCountry[[#This Row],[MDER]]</f>
        <v>4378.406506112</v>
      </c>
      <c r="AA687" s="6">
        <f ca="1">PopAgeSexCountry[[#This Row],[2050]]*PopAgeSexCountry[[#This Row],[MDER]]</f>
        <v>4404.6260071919205</v>
      </c>
    </row>
    <row r="688" spans="1:27" x14ac:dyDescent="0.2">
      <c r="A688" s="5" t="s">
        <v>67</v>
      </c>
      <c r="B688" s="5" t="s">
        <v>68</v>
      </c>
      <c r="C688" s="5" t="s">
        <v>128</v>
      </c>
      <c r="D688" s="5" t="str">
        <f>VLOOKUP(PopAgeSexCountry[[#This Row],[REGION]],MapRegion[],2,FALSE)</f>
        <v>FRA</v>
      </c>
      <c r="E688" s="5" t="s">
        <v>79</v>
      </c>
      <c r="F688" s="5" t="str">
        <f>VLOOKUP(PopAgeSexCountry[[#This Row],[VARIABLE]],MapSexAge[],2,FALSE)</f>
        <v>Female</v>
      </c>
      <c r="G688" s="5" t="str">
        <f>VLOOKUP(PopAgeSexCountry[[#This Row],[VARIABLE]],MapSexAge[],3,FALSE)</f>
        <v>40-44</v>
      </c>
      <c r="H688" s="5">
        <f ca="1">SUMIFS(INDIRECT(_xlfn.CONCAT("SSPMDER[",PopAgeSexCountry[[#This Row],[Sex]],"]")),SSPMDER[age],PopAgeSexCountry[[#This Row],[Age]])</f>
        <v>2000</v>
      </c>
      <c r="I688" s="5" t="s">
        <v>71</v>
      </c>
      <c r="J688" s="5">
        <v>2.177791</v>
      </c>
      <c r="K688" s="5">
        <v>2.1508426629390298</v>
      </c>
      <c r="L688" s="5">
        <v>1.9727776016241501</v>
      </c>
      <c r="M688" s="5">
        <v>2.1122632815529001</v>
      </c>
      <c r="N688" s="5">
        <v>2.19782256333544</v>
      </c>
      <c r="O688" s="5">
        <v>2.0740543847408399</v>
      </c>
      <c r="P688" s="5">
        <v>2.04987464404577</v>
      </c>
      <c r="Q688" s="5">
        <v>2.1271065762357102</v>
      </c>
      <c r="R688" s="5">
        <v>2.2178474433316202</v>
      </c>
      <c r="S688" s="6">
        <f ca="1">PopAgeSexCountry[[#This Row],[2010]]*PopAgeSexCountry[[#This Row],[MDER]]</f>
        <v>4355.5820000000003</v>
      </c>
      <c r="T688" s="6">
        <f ca="1">PopAgeSexCountry[[#This Row],[2015]]*PopAgeSexCountry[[#This Row],[MDER]]</f>
        <v>4301.6853258780593</v>
      </c>
      <c r="U688" s="6">
        <f ca="1">PopAgeSexCountry[[#This Row],[2020]]*PopAgeSexCountry[[#This Row],[MDER]]</f>
        <v>3945.5552032483001</v>
      </c>
      <c r="V688" s="6">
        <f ca="1">PopAgeSexCountry[[#This Row],[2025]]*PopAgeSexCountry[[#This Row],[MDER]]</f>
        <v>4224.5265631058001</v>
      </c>
      <c r="W688" s="6">
        <f ca="1">PopAgeSexCountry[[#This Row],[2030]]*PopAgeSexCountry[[#This Row],[MDER]]</f>
        <v>4395.64512667088</v>
      </c>
      <c r="X688" s="6">
        <f ca="1">PopAgeSexCountry[[#This Row],[2035]]*PopAgeSexCountry[[#This Row],[MDER]]</f>
        <v>4148.1087694816797</v>
      </c>
      <c r="Y688" s="6">
        <f ca="1">PopAgeSexCountry[[#This Row],[2040]]*PopAgeSexCountry[[#This Row],[MDER]]</f>
        <v>4099.7492880915397</v>
      </c>
      <c r="Z688" s="6">
        <f ca="1">PopAgeSexCountry[[#This Row],[2045]]*PopAgeSexCountry[[#This Row],[MDER]]</f>
        <v>4254.2131524714205</v>
      </c>
      <c r="AA688" s="6">
        <f ca="1">PopAgeSexCountry[[#This Row],[2050]]*PopAgeSexCountry[[#This Row],[MDER]]</f>
        <v>4435.6948866632401</v>
      </c>
    </row>
    <row r="689" spans="1:27" x14ac:dyDescent="0.2">
      <c r="A689" s="6" t="s">
        <v>67</v>
      </c>
      <c r="B689" s="6" t="s">
        <v>68</v>
      </c>
      <c r="C689" s="6" t="s">
        <v>128</v>
      </c>
      <c r="D689" s="6" t="str">
        <f>VLOOKUP(PopAgeSexCountry[[#This Row],[REGION]],MapRegion[],2,FALSE)</f>
        <v>FRA</v>
      </c>
      <c r="E689" s="6" t="s">
        <v>80</v>
      </c>
      <c r="F689" s="6" t="str">
        <f>VLOOKUP(PopAgeSexCountry[[#This Row],[VARIABLE]],MapSexAge[],2,FALSE)</f>
        <v>Female</v>
      </c>
      <c r="G689" s="6" t="str">
        <f>VLOOKUP(PopAgeSexCountry[[#This Row],[VARIABLE]],MapSexAge[],3,FALSE)</f>
        <v>45-49</v>
      </c>
      <c r="H689" s="6">
        <f ca="1">SUMIFS(INDIRECT(_xlfn.CONCAT("SSPMDER[",PopAgeSexCountry[[#This Row],[Sex]],"]")),SSPMDER[age],PopAgeSexCountry[[#This Row],[Age]])</f>
        <v>2000</v>
      </c>
      <c r="I689" s="6" t="s">
        <v>71</v>
      </c>
      <c r="J689" s="6">
        <v>2.2120289999999998</v>
      </c>
      <c r="K689" s="6">
        <v>2.17608440182393</v>
      </c>
      <c r="L689" s="6">
        <v>2.1538838582172999</v>
      </c>
      <c r="M689" s="6">
        <v>1.98239721931716</v>
      </c>
      <c r="N689" s="6">
        <v>2.1247107953033302</v>
      </c>
      <c r="O689" s="6">
        <v>2.2124395154481</v>
      </c>
      <c r="P689" s="6">
        <v>2.09107878777484</v>
      </c>
      <c r="Q689" s="6">
        <v>2.06706389352677</v>
      </c>
      <c r="R689" s="6">
        <v>2.1443615510551099</v>
      </c>
      <c r="S689" s="6">
        <f ca="1">PopAgeSexCountry[[#This Row],[2010]]*PopAgeSexCountry[[#This Row],[MDER]]</f>
        <v>4424.058</v>
      </c>
      <c r="T689" s="6">
        <f ca="1">PopAgeSexCountry[[#This Row],[2015]]*PopAgeSexCountry[[#This Row],[MDER]]</f>
        <v>4352.1688036478599</v>
      </c>
      <c r="U689" s="6">
        <f ca="1">PopAgeSexCountry[[#This Row],[2020]]*PopAgeSexCountry[[#This Row],[MDER]]</f>
        <v>4307.7677164345996</v>
      </c>
      <c r="V689" s="6">
        <f ca="1">PopAgeSexCountry[[#This Row],[2025]]*PopAgeSexCountry[[#This Row],[MDER]]</f>
        <v>3964.7944386343197</v>
      </c>
      <c r="W689" s="6">
        <f ca="1">PopAgeSexCountry[[#This Row],[2030]]*PopAgeSexCountry[[#This Row],[MDER]]</f>
        <v>4249.4215906066602</v>
      </c>
      <c r="X689" s="6">
        <f ca="1">PopAgeSexCountry[[#This Row],[2035]]*PopAgeSexCountry[[#This Row],[MDER]]</f>
        <v>4424.8790308961998</v>
      </c>
      <c r="Y689" s="6">
        <f ca="1">PopAgeSexCountry[[#This Row],[2040]]*PopAgeSexCountry[[#This Row],[MDER]]</f>
        <v>4182.1575755496797</v>
      </c>
      <c r="Z689" s="6">
        <f ca="1">PopAgeSexCountry[[#This Row],[2045]]*PopAgeSexCountry[[#This Row],[MDER]]</f>
        <v>4134.1277870535396</v>
      </c>
      <c r="AA689" s="6">
        <f ca="1">PopAgeSexCountry[[#This Row],[2050]]*PopAgeSexCountry[[#This Row],[MDER]]</f>
        <v>4288.7231021102198</v>
      </c>
    </row>
    <row r="690" spans="1:27" x14ac:dyDescent="0.2">
      <c r="A690" s="5" t="s">
        <v>67</v>
      </c>
      <c r="B690" s="5" t="s">
        <v>68</v>
      </c>
      <c r="C690" s="5" t="s">
        <v>128</v>
      </c>
      <c r="D690" s="5" t="str">
        <f>VLOOKUP(PopAgeSexCountry[[#This Row],[REGION]],MapRegion[],2,FALSE)</f>
        <v>FRA</v>
      </c>
      <c r="E690" s="5" t="s">
        <v>81</v>
      </c>
      <c r="F690" s="5" t="str">
        <f>VLOOKUP(PopAgeSexCountry[[#This Row],[VARIABLE]],MapSexAge[],2,FALSE)</f>
        <v>Female</v>
      </c>
      <c r="G690" s="5" t="str">
        <f>VLOOKUP(PopAgeSexCountry[[#This Row],[VARIABLE]],MapSexAge[],3,FALSE)</f>
        <v>5-9</v>
      </c>
      <c r="H690" s="5">
        <f ca="1">SUMIFS(INDIRECT(_xlfn.CONCAT("SSPMDER[",PopAgeSexCountry[[#This Row],[Sex]],"]")),SSPMDER[age],PopAgeSexCountry[[#This Row],[Age]])</f>
        <v>1520</v>
      </c>
      <c r="I690" s="5" t="s">
        <v>71</v>
      </c>
      <c r="J690" s="5">
        <v>1.880118</v>
      </c>
      <c r="K690" s="5">
        <v>1.96076248735333</v>
      </c>
      <c r="L690" s="5">
        <v>1.9725748665762799</v>
      </c>
      <c r="M690" s="5">
        <v>1.9856311339350401</v>
      </c>
      <c r="N690" s="5">
        <v>1.9772888737405101</v>
      </c>
      <c r="O690" s="5">
        <v>1.9690590579906799</v>
      </c>
      <c r="P690" s="5">
        <v>1.9832991672417299</v>
      </c>
      <c r="Q690" s="5">
        <v>2.0069810564869099</v>
      </c>
      <c r="R690" s="5">
        <v>2.0175677226837099</v>
      </c>
      <c r="S690" s="6">
        <f ca="1">PopAgeSexCountry[[#This Row],[2010]]*PopAgeSexCountry[[#This Row],[MDER]]</f>
        <v>2857.77936</v>
      </c>
      <c r="T690" s="6">
        <f ca="1">PopAgeSexCountry[[#This Row],[2015]]*PopAgeSexCountry[[#This Row],[MDER]]</f>
        <v>2980.3589807770618</v>
      </c>
      <c r="U690" s="6">
        <f ca="1">PopAgeSexCountry[[#This Row],[2020]]*PopAgeSexCountry[[#This Row],[MDER]]</f>
        <v>2998.3137971959454</v>
      </c>
      <c r="V690" s="6">
        <f ca="1">PopAgeSexCountry[[#This Row],[2025]]*PopAgeSexCountry[[#This Row],[MDER]]</f>
        <v>3018.1593235812611</v>
      </c>
      <c r="W690" s="6">
        <f ca="1">PopAgeSexCountry[[#This Row],[2030]]*PopAgeSexCountry[[#This Row],[MDER]]</f>
        <v>3005.4790880855753</v>
      </c>
      <c r="X690" s="6">
        <f ca="1">PopAgeSexCountry[[#This Row],[2035]]*PopAgeSexCountry[[#This Row],[MDER]]</f>
        <v>2992.9697681458333</v>
      </c>
      <c r="Y690" s="6">
        <f ca="1">PopAgeSexCountry[[#This Row],[2040]]*PopAgeSexCountry[[#This Row],[MDER]]</f>
        <v>3014.6147342074296</v>
      </c>
      <c r="Z690" s="6">
        <f ca="1">PopAgeSexCountry[[#This Row],[2045]]*PopAgeSexCountry[[#This Row],[MDER]]</f>
        <v>3050.6112058601029</v>
      </c>
      <c r="AA690" s="6">
        <f ca="1">PopAgeSexCountry[[#This Row],[2050]]*PopAgeSexCountry[[#This Row],[MDER]]</f>
        <v>3066.702938479239</v>
      </c>
    </row>
    <row r="691" spans="1:27" x14ac:dyDescent="0.2">
      <c r="A691" s="6" t="s">
        <v>67</v>
      </c>
      <c r="B691" s="6" t="s">
        <v>68</v>
      </c>
      <c r="C691" s="6" t="s">
        <v>128</v>
      </c>
      <c r="D691" s="6" t="str">
        <f>VLOOKUP(PopAgeSexCountry[[#This Row],[REGION]],MapRegion[],2,FALSE)</f>
        <v>FRA</v>
      </c>
      <c r="E691" s="6" t="s">
        <v>82</v>
      </c>
      <c r="F691" s="6" t="str">
        <f>VLOOKUP(PopAgeSexCountry[[#This Row],[VARIABLE]],MapSexAge[],2,FALSE)</f>
        <v>Female</v>
      </c>
      <c r="G691" s="6" t="str">
        <f>VLOOKUP(PopAgeSexCountry[[#This Row],[VARIABLE]],MapSexAge[],3,FALSE)</f>
        <v>50-54</v>
      </c>
      <c r="H691" s="6">
        <f ca="1">SUMIFS(INDIRECT(_xlfn.CONCAT("SSPMDER[",PopAgeSexCountry[[#This Row],[Sex]],"]")),SSPMDER[age],PopAgeSexCountry[[#This Row],[Age]])</f>
        <v>1840</v>
      </c>
      <c r="I691" s="6" t="s">
        <v>71</v>
      </c>
      <c r="J691" s="6">
        <v>2.1393970000000002</v>
      </c>
      <c r="K691" s="6">
        <v>2.2010795591990502</v>
      </c>
      <c r="L691" s="6">
        <v>2.1697441118351799</v>
      </c>
      <c r="M691" s="6">
        <v>2.1517884006207901</v>
      </c>
      <c r="N691" s="6">
        <v>1.9858084690328801</v>
      </c>
      <c r="O691" s="6">
        <v>2.13066758982144</v>
      </c>
      <c r="P691" s="6">
        <v>2.2203933963332099</v>
      </c>
      <c r="Q691" s="6">
        <v>2.1013239410696398</v>
      </c>
      <c r="R691" s="6">
        <v>2.0778807378415101</v>
      </c>
      <c r="S691" s="6">
        <f ca="1">PopAgeSexCountry[[#This Row],[2010]]*PopAgeSexCountry[[#This Row],[MDER]]</f>
        <v>3936.4904800000004</v>
      </c>
      <c r="T691" s="6">
        <f ca="1">PopAgeSexCountry[[#This Row],[2015]]*PopAgeSexCountry[[#This Row],[MDER]]</f>
        <v>4049.9863889262524</v>
      </c>
      <c r="U691" s="6">
        <f ca="1">PopAgeSexCountry[[#This Row],[2020]]*PopAgeSexCountry[[#This Row],[MDER]]</f>
        <v>3992.3291657767309</v>
      </c>
      <c r="V691" s="6">
        <f ca="1">PopAgeSexCountry[[#This Row],[2025]]*PopAgeSexCountry[[#This Row],[MDER]]</f>
        <v>3959.2906571422536</v>
      </c>
      <c r="W691" s="6">
        <f ca="1">PopAgeSexCountry[[#This Row],[2030]]*PopAgeSexCountry[[#This Row],[MDER]]</f>
        <v>3653.8875830204993</v>
      </c>
      <c r="X691" s="6">
        <f ca="1">PopAgeSexCountry[[#This Row],[2035]]*PopAgeSexCountry[[#This Row],[MDER]]</f>
        <v>3920.4283652714498</v>
      </c>
      <c r="Y691" s="6">
        <f ca="1">PopAgeSexCountry[[#This Row],[2040]]*PopAgeSexCountry[[#This Row],[MDER]]</f>
        <v>4085.5238492531062</v>
      </c>
      <c r="Z691" s="6">
        <f ca="1">PopAgeSexCountry[[#This Row],[2045]]*PopAgeSexCountry[[#This Row],[MDER]]</f>
        <v>3866.4360515681374</v>
      </c>
      <c r="AA691" s="6">
        <f ca="1">PopAgeSexCountry[[#This Row],[2050]]*PopAgeSexCountry[[#This Row],[MDER]]</f>
        <v>3823.3005576283786</v>
      </c>
    </row>
    <row r="692" spans="1:27" x14ac:dyDescent="0.2">
      <c r="A692" s="5" t="s">
        <v>67</v>
      </c>
      <c r="B692" s="5" t="s">
        <v>68</v>
      </c>
      <c r="C692" s="5" t="s">
        <v>128</v>
      </c>
      <c r="D692" s="5" t="str">
        <f>VLOOKUP(PopAgeSexCountry[[#This Row],[REGION]],MapRegion[],2,FALSE)</f>
        <v>FRA</v>
      </c>
      <c r="E692" s="5" t="s">
        <v>83</v>
      </c>
      <c r="F692" s="5" t="str">
        <f>VLOOKUP(PopAgeSexCountry[[#This Row],[VARIABLE]],MapSexAge[],2,FALSE)</f>
        <v>Female</v>
      </c>
      <c r="G692" s="5" t="str">
        <f>VLOOKUP(PopAgeSexCountry[[#This Row],[VARIABLE]],MapSexAge[],3,FALSE)</f>
        <v>55-59</v>
      </c>
      <c r="H692" s="5">
        <f ca="1">SUMIFS(INDIRECT(_xlfn.CONCAT("SSPMDER[",PopAgeSexCountry[[#This Row],[Sex]],"]")),SSPMDER[age],PopAgeSexCountry[[#This Row],[Age]])</f>
        <v>1800</v>
      </c>
      <c r="I692" s="5" t="s">
        <v>71</v>
      </c>
      <c r="J692" s="5">
        <v>2.0826430020826399</v>
      </c>
      <c r="K692" s="5">
        <v>2.1197142551905102</v>
      </c>
      <c r="L692" s="5">
        <v>2.18649897327189</v>
      </c>
      <c r="M692" s="5">
        <v>2.1599106252129299</v>
      </c>
      <c r="N692" s="5">
        <v>2.1460975279804102</v>
      </c>
      <c r="O692" s="5">
        <v>1.98526789406652</v>
      </c>
      <c r="P692" s="5">
        <v>2.1324135520633201</v>
      </c>
      <c r="Q692" s="5">
        <v>2.2241465622357501</v>
      </c>
      <c r="R692" s="5">
        <v>2.1072136326276598</v>
      </c>
      <c r="S692" s="6">
        <f ca="1">PopAgeSexCountry[[#This Row],[2010]]*PopAgeSexCountry[[#This Row],[MDER]]</f>
        <v>3748.7574037487516</v>
      </c>
      <c r="T692" s="6">
        <f ca="1">PopAgeSexCountry[[#This Row],[2015]]*PopAgeSexCountry[[#This Row],[MDER]]</f>
        <v>3815.4856593429181</v>
      </c>
      <c r="U692" s="6">
        <f ca="1">PopAgeSexCountry[[#This Row],[2020]]*PopAgeSexCountry[[#This Row],[MDER]]</f>
        <v>3935.6981518894022</v>
      </c>
      <c r="V692" s="6">
        <f ca="1">PopAgeSexCountry[[#This Row],[2025]]*PopAgeSexCountry[[#This Row],[MDER]]</f>
        <v>3887.8391253832738</v>
      </c>
      <c r="W692" s="6">
        <f ca="1">PopAgeSexCountry[[#This Row],[2030]]*PopAgeSexCountry[[#This Row],[MDER]]</f>
        <v>3862.9755503647384</v>
      </c>
      <c r="X692" s="6">
        <f ca="1">PopAgeSexCountry[[#This Row],[2035]]*PopAgeSexCountry[[#This Row],[MDER]]</f>
        <v>3573.4822093197363</v>
      </c>
      <c r="Y692" s="6">
        <f ca="1">PopAgeSexCountry[[#This Row],[2040]]*PopAgeSexCountry[[#This Row],[MDER]]</f>
        <v>3838.3443937139759</v>
      </c>
      <c r="Z692" s="6">
        <f ca="1">PopAgeSexCountry[[#This Row],[2045]]*PopAgeSexCountry[[#This Row],[MDER]]</f>
        <v>4003.4638120243503</v>
      </c>
      <c r="AA692" s="6">
        <f ca="1">PopAgeSexCountry[[#This Row],[2050]]*PopAgeSexCountry[[#This Row],[MDER]]</f>
        <v>3792.9845387297878</v>
      </c>
    </row>
    <row r="693" spans="1:27" x14ac:dyDescent="0.2">
      <c r="A693" s="6" t="s">
        <v>67</v>
      </c>
      <c r="B693" s="6" t="s">
        <v>68</v>
      </c>
      <c r="C693" s="6" t="s">
        <v>128</v>
      </c>
      <c r="D693" s="6" t="str">
        <f>VLOOKUP(PopAgeSexCountry[[#This Row],[REGION]],MapRegion[],2,FALSE)</f>
        <v>FRA</v>
      </c>
      <c r="E693" s="6" t="s">
        <v>84</v>
      </c>
      <c r="F693" s="6" t="str">
        <f>VLOOKUP(PopAgeSexCountry[[#This Row],[VARIABLE]],MapSexAge[],2,FALSE)</f>
        <v>Female</v>
      </c>
      <c r="G693" s="6" t="str">
        <f>VLOOKUP(PopAgeSexCountry[[#This Row],[VARIABLE]],MapSexAge[],3,FALSE)</f>
        <v>60-64</v>
      </c>
      <c r="H693" s="6">
        <f ca="1">SUMIFS(INDIRECT(_xlfn.CONCAT("SSPMDER[",PopAgeSexCountry[[#This Row],[Sex]],"]")),SSPMDER[age],PopAgeSexCountry[[#This Row],[Age]])</f>
        <v>1800</v>
      </c>
      <c r="I693" s="6" t="s">
        <v>71</v>
      </c>
      <c r="J693" s="6">
        <v>1.986807</v>
      </c>
      <c r="K693" s="6">
        <v>2.0525057523027401</v>
      </c>
      <c r="L693" s="6">
        <v>2.0959674506019099</v>
      </c>
      <c r="M693" s="6">
        <v>2.1676301686528601</v>
      </c>
      <c r="N693" s="6">
        <v>2.14602324221456</v>
      </c>
      <c r="O693" s="6">
        <v>2.1366252077570702</v>
      </c>
      <c r="P693" s="6">
        <v>1.98068699756964</v>
      </c>
      <c r="Q693" s="6">
        <v>2.1301007922395199</v>
      </c>
      <c r="R693" s="6">
        <v>2.2238003443178198</v>
      </c>
      <c r="S693" s="6">
        <f ca="1">PopAgeSexCountry[[#This Row],[2010]]*PopAgeSexCountry[[#This Row],[MDER]]</f>
        <v>3576.2525999999998</v>
      </c>
      <c r="T693" s="6">
        <f ca="1">PopAgeSexCountry[[#This Row],[2015]]*PopAgeSexCountry[[#This Row],[MDER]]</f>
        <v>3694.5103541449321</v>
      </c>
      <c r="U693" s="6">
        <f ca="1">PopAgeSexCountry[[#This Row],[2020]]*PopAgeSexCountry[[#This Row],[MDER]]</f>
        <v>3772.7414110834379</v>
      </c>
      <c r="V693" s="6">
        <f ca="1">PopAgeSexCountry[[#This Row],[2025]]*PopAgeSexCountry[[#This Row],[MDER]]</f>
        <v>3901.7343035751483</v>
      </c>
      <c r="W693" s="6">
        <f ca="1">PopAgeSexCountry[[#This Row],[2030]]*PopAgeSexCountry[[#This Row],[MDER]]</f>
        <v>3862.841835986208</v>
      </c>
      <c r="X693" s="6">
        <f ca="1">PopAgeSexCountry[[#This Row],[2035]]*PopAgeSexCountry[[#This Row],[MDER]]</f>
        <v>3845.9253739627266</v>
      </c>
      <c r="Y693" s="6">
        <f ca="1">PopAgeSexCountry[[#This Row],[2040]]*PopAgeSexCountry[[#This Row],[MDER]]</f>
        <v>3565.236595625352</v>
      </c>
      <c r="Z693" s="6">
        <f ca="1">PopAgeSexCountry[[#This Row],[2045]]*PopAgeSexCountry[[#This Row],[MDER]]</f>
        <v>3834.1814260311357</v>
      </c>
      <c r="AA693" s="6">
        <f ca="1">PopAgeSexCountry[[#This Row],[2050]]*PopAgeSexCountry[[#This Row],[MDER]]</f>
        <v>4002.8406197720756</v>
      </c>
    </row>
    <row r="694" spans="1:27" x14ac:dyDescent="0.2">
      <c r="A694" s="5" t="s">
        <v>67</v>
      </c>
      <c r="B694" s="5" t="s">
        <v>68</v>
      </c>
      <c r="C694" s="5" t="s">
        <v>128</v>
      </c>
      <c r="D694" s="5" t="str">
        <f>VLOOKUP(PopAgeSexCountry[[#This Row],[REGION]],MapRegion[],2,FALSE)</f>
        <v>FRA</v>
      </c>
      <c r="E694" s="5" t="s">
        <v>85</v>
      </c>
      <c r="F694" s="5" t="str">
        <f>VLOOKUP(PopAgeSexCountry[[#This Row],[VARIABLE]],MapSexAge[],2,FALSE)</f>
        <v>Female</v>
      </c>
      <c r="G694" s="5" t="str">
        <f>VLOOKUP(PopAgeSexCountry[[#This Row],[VARIABLE]],MapSexAge[],3,FALSE)</f>
        <v>65-69</v>
      </c>
      <c r="H694" s="5">
        <f ca="1">SUMIFS(INDIRECT(_xlfn.CONCAT("SSPMDER[",PopAgeSexCountry[[#This Row],[Sex]],"]")),SSPMDER[age],PopAgeSexCountry[[#This Row],[Age]])</f>
        <v>1800</v>
      </c>
      <c r="I694" s="5" t="s">
        <v>71</v>
      </c>
      <c r="J694" s="5">
        <v>1.3426716587655001</v>
      </c>
      <c r="K694" s="5">
        <v>1.9404698725687</v>
      </c>
      <c r="L694" s="5">
        <v>2.0126971418694199</v>
      </c>
      <c r="M694" s="5">
        <v>2.0620372071849902</v>
      </c>
      <c r="N694" s="5">
        <v>2.1385075391238701</v>
      </c>
      <c r="O694" s="5">
        <v>2.12248645692021</v>
      </c>
      <c r="P694" s="5">
        <v>2.1176299557921099</v>
      </c>
      <c r="Q694" s="5">
        <v>1.9674280135264599</v>
      </c>
      <c r="R694" s="5">
        <v>2.11880708855213</v>
      </c>
      <c r="S694" s="6">
        <f ca="1">PopAgeSexCountry[[#This Row],[2010]]*PopAgeSexCountry[[#This Row],[MDER]]</f>
        <v>2416.8089857779</v>
      </c>
      <c r="T694" s="6">
        <f ca="1">PopAgeSexCountry[[#This Row],[2015]]*PopAgeSexCountry[[#This Row],[MDER]]</f>
        <v>3492.84577062366</v>
      </c>
      <c r="U694" s="6">
        <f ca="1">PopAgeSexCountry[[#This Row],[2020]]*PopAgeSexCountry[[#This Row],[MDER]]</f>
        <v>3622.8548553649557</v>
      </c>
      <c r="V694" s="6">
        <f ca="1">PopAgeSexCountry[[#This Row],[2025]]*PopAgeSexCountry[[#This Row],[MDER]]</f>
        <v>3711.6669729329824</v>
      </c>
      <c r="W694" s="6">
        <f ca="1">PopAgeSexCountry[[#This Row],[2030]]*PopAgeSexCountry[[#This Row],[MDER]]</f>
        <v>3849.3135704229662</v>
      </c>
      <c r="X694" s="6">
        <f ca="1">PopAgeSexCountry[[#This Row],[2035]]*PopAgeSexCountry[[#This Row],[MDER]]</f>
        <v>3820.475622456378</v>
      </c>
      <c r="Y694" s="6">
        <f ca="1">PopAgeSexCountry[[#This Row],[2040]]*PopAgeSexCountry[[#This Row],[MDER]]</f>
        <v>3811.7339204257978</v>
      </c>
      <c r="Z694" s="6">
        <f ca="1">PopAgeSexCountry[[#This Row],[2045]]*PopAgeSexCountry[[#This Row],[MDER]]</f>
        <v>3541.3704243476277</v>
      </c>
      <c r="AA694" s="6">
        <f ca="1">PopAgeSexCountry[[#This Row],[2050]]*PopAgeSexCountry[[#This Row],[MDER]]</f>
        <v>3813.8527593938338</v>
      </c>
    </row>
    <row r="695" spans="1:27" x14ac:dyDescent="0.2">
      <c r="A695" s="6" t="s">
        <v>67</v>
      </c>
      <c r="B695" s="6" t="s">
        <v>68</v>
      </c>
      <c r="C695" s="6" t="s">
        <v>128</v>
      </c>
      <c r="D695" s="6" t="str">
        <f>VLOOKUP(PopAgeSexCountry[[#This Row],[REGION]],MapRegion[],2,FALSE)</f>
        <v>FRA</v>
      </c>
      <c r="E695" s="6" t="s">
        <v>86</v>
      </c>
      <c r="F695" s="6" t="str">
        <f>VLOOKUP(PopAgeSexCountry[[#This Row],[VARIABLE]],MapSexAge[],2,FALSE)</f>
        <v>Female</v>
      </c>
      <c r="G695" s="6" t="str">
        <f>VLOOKUP(PopAgeSexCountry[[#This Row],[VARIABLE]],MapSexAge[],3,FALSE)</f>
        <v>70-74</v>
      </c>
      <c r="H695" s="6">
        <f ca="1">SUMIFS(INDIRECT(_xlfn.CONCAT("SSPMDER[",PopAgeSexCountry[[#This Row],[Sex]],"]")),SSPMDER[age],PopAgeSexCountry[[#This Row],[Age]])</f>
        <v>1800</v>
      </c>
      <c r="I695" s="6" t="s">
        <v>71</v>
      </c>
      <c r="J695" s="6">
        <v>1.2949017080212499</v>
      </c>
      <c r="K695" s="6">
        <v>1.29254798861189</v>
      </c>
      <c r="L695" s="6">
        <v>1.87577532691099</v>
      </c>
      <c r="M695" s="6">
        <v>1.9536443491569799</v>
      </c>
      <c r="N695" s="6">
        <v>2.00908566447412</v>
      </c>
      <c r="O695" s="6">
        <v>2.0911901186877202</v>
      </c>
      <c r="P695" s="6">
        <v>2.0815078341292401</v>
      </c>
      <c r="Q695" s="6">
        <v>2.0828657881797801</v>
      </c>
      <c r="R695" s="6">
        <v>1.9400303352488599</v>
      </c>
      <c r="S695" s="6">
        <f ca="1">PopAgeSexCountry[[#This Row],[2010]]*PopAgeSexCountry[[#This Row],[MDER]]</f>
        <v>2330.8230744382499</v>
      </c>
      <c r="T695" s="6">
        <f ca="1">PopAgeSexCountry[[#This Row],[2015]]*PopAgeSexCountry[[#This Row],[MDER]]</f>
        <v>2326.586379501402</v>
      </c>
      <c r="U695" s="6">
        <f ca="1">PopAgeSexCountry[[#This Row],[2020]]*PopAgeSexCountry[[#This Row],[MDER]]</f>
        <v>3376.3955884397819</v>
      </c>
      <c r="V695" s="6">
        <f ca="1">PopAgeSexCountry[[#This Row],[2025]]*PopAgeSexCountry[[#This Row],[MDER]]</f>
        <v>3516.5598284825637</v>
      </c>
      <c r="W695" s="6">
        <f ca="1">PopAgeSexCountry[[#This Row],[2030]]*PopAgeSexCountry[[#This Row],[MDER]]</f>
        <v>3616.3541960534158</v>
      </c>
      <c r="X695" s="6">
        <f ca="1">PopAgeSexCountry[[#This Row],[2035]]*PopAgeSexCountry[[#This Row],[MDER]]</f>
        <v>3764.1422136378965</v>
      </c>
      <c r="Y695" s="6">
        <f ca="1">PopAgeSexCountry[[#This Row],[2040]]*PopAgeSexCountry[[#This Row],[MDER]]</f>
        <v>3746.7141014326321</v>
      </c>
      <c r="Z695" s="6">
        <f ca="1">PopAgeSexCountry[[#This Row],[2045]]*PopAgeSexCountry[[#This Row],[MDER]]</f>
        <v>3749.158418723604</v>
      </c>
      <c r="AA695" s="6">
        <f ca="1">PopAgeSexCountry[[#This Row],[2050]]*PopAgeSexCountry[[#This Row],[MDER]]</f>
        <v>3492.054603447948</v>
      </c>
    </row>
    <row r="696" spans="1:27" x14ac:dyDescent="0.2">
      <c r="A696" s="5" t="s">
        <v>67</v>
      </c>
      <c r="B696" s="5" t="s">
        <v>68</v>
      </c>
      <c r="C696" s="5" t="s">
        <v>128</v>
      </c>
      <c r="D696" s="5" t="str">
        <f>VLOOKUP(PopAgeSexCountry[[#This Row],[REGION]],MapRegion[],2,FALSE)</f>
        <v>FRA</v>
      </c>
      <c r="E696" s="5" t="s">
        <v>87</v>
      </c>
      <c r="F696" s="5" t="str">
        <f>VLOOKUP(PopAgeSexCountry[[#This Row],[VARIABLE]],MapSexAge[],2,FALSE)</f>
        <v>Female</v>
      </c>
      <c r="G696" s="5" t="str">
        <f>VLOOKUP(PopAgeSexCountry[[#This Row],[VARIABLE]],MapSexAge[],3,FALSE)</f>
        <v>75-79</v>
      </c>
      <c r="H696" s="5">
        <f ca="1">SUMIFS(INDIRECT(_xlfn.CONCAT("SSPMDER[",PopAgeSexCountry[[#This Row],[Sex]],"]")),SSPMDER[age],PopAgeSexCountry[[#This Row],[Age]])</f>
        <v>1800</v>
      </c>
      <c r="I696" s="5" t="s">
        <v>71</v>
      </c>
      <c r="J696" s="5">
        <v>1.28252972242264</v>
      </c>
      <c r="K696" s="5">
        <v>1.20066380916682</v>
      </c>
      <c r="L696" s="5">
        <v>1.2091553019689301</v>
      </c>
      <c r="M696" s="5">
        <v>1.7674089263313699</v>
      </c>
      <c r="N696" s="5">
        <v>1.8527744826563399</v>
      </c>
      <c r="O696" s="5">
        <v>1.91764443989572</v>
      </c>
      <c r="P696" s="5">
        <v>2.0072480111129098</v>
      </c>
      <c r="Q696" s="5">
        <v>2.0089319684540898</v>
      </c>
      <c r="R696" s="5">
        <v>2.01924369924085</v>
      </c>
      <c r="S696" s="6">
        <f ca="1">PopAgeSexCountry[[#This Row],[2010]]*PopAgeSexCountry[[#This Row],[MDER]]</f>
        <v>2308.553500360752</v>
      </c>
      <c r="T696" s="6">
        <f ca="1">PopAgeSexCountry[[#This Row],[2015]]*PopAgeSexCountry[[#This Row],[MDER]]</f>
        <v>2161.1948565002763</v>
      </c>
      <c r="U696" s="6">
        <f ca="1">PopAgeSexCountry[[#This Row],[2020]]*PopAgeSexCountry[[#This Row],[MDER]]</f>
        <v>2176.4795435440742</v>
      </c>
      <c r="V696" s="6">
        <f ca="1">PopAgeSexCountry[[#This Row],[2025]]*PopAgeSexCountry[[#This Row],[MDER]]</f>
        <v>3181.3360673964658</v>
      </c>
      <c r="W696" s="6">
        <f ca="1">PopAgeSexCountry[[#This Row],[2030]]*PopAgeSexCountry[[#This Row],[MDER]]</f>
        <v>3334.9940687814119</v>
      </c>
      <c r="X696" s="6">
        <f ca="1">PopAgeSexCountry[[#This Row],[2035]]*PopAgeSexCountry[[#This Row],[MDER]]</f>
        <v>3451.759991812296</v>
      </c>
      <c r="Y696" s="6">
        <f ca="1">PopAgeSexCountry[[#This Row],[2040]]*PopAgeSexCountry[[#This Row],[MDER]]</f>
        <v>3613.0464200032379</v>
      </c>
      <c r="Z696" s="6">
        <f ca="1">PopAgeSexCountry[[#This Row],[2045]]*PopAgeSexCountry[[#This Row],[MDER]]</f>
        <v>3616.0775432173618</v>
      </c>
      <c r="AA696" s="6">
        <f ca="1">PopAgeSexCountry[[#This Row],[2050]]*PopAgeSexCountry[[#This Row],[MDER]]</f>
        <v>3634.6386586335302</v>
      </c>
    </row>
    <row r="697" spans="1:27" x14ac:dyDescent="0.2">
      <c r="A697" s="6" t="s">
        <v>67</v>
      </c>
      <c r="B697" s="6" t="s">
        <v>68</v>
      </c>
      <c r="C697" s="6" t="s">
        <v>128</v>
      </c>
      <c r="D697" s="6" t="str">
        <f>VLOOKUP(PopAgeSexCountry[[#This Row],[REGION]],MapRegion[],2,FALSE)</f>
        <v>FRA</v>
      </c>
      <c r="E697" s="6" t="s">
        <v>88</v>
      </c>
      <c r="F697" s="6" t="str">
        <f>VLOOKUP(PopAgeSexCountry[[#This Row],[VARIABLE]],MapSexAge[],2,FALSE)</f>
        <v>Female</v>
      </c>
      <c r="G697" s="6" t="str">
        <f>VLOOKUP(PopAgeSexCountry[[#This Row],[VARIABLE]],MapSexAge[],3,FALSE)</f>
        <v>80-84</v>
      </c>
      <c r="H697" s="6">
        <f ca="1">SUMIFS(INDIRECT(_xlfn.CONCAT("SSPMDER[",PopAgeSexCountry[[#This Row],[Sex]],"]")),SSPMDER[age],PopAgeSexCountry[[#This Row],[Age]])</f>
        <v>1800</v>
      </c>
      <c r="I697" s="6" t="s">
        <v>71</v>
      </c>
      <c r="J697" s="6">
        <v>1.08952491693482</v>
      </c>
      <c r="K697" s="6">
        <v>1.10472691518704</v>
      </c>
      <c r="L697" s="6">
        <v>1.0512887878288699</v>
      </c>
      <c r="M697" s="6">
        <v>1.0741430959885501</v>
      </c>
      <c r="N697" s="6">
        <v>1.5894968299975401</v>
      </c>
      <c r="O697" s="6">
        <v>1.6859342612082899</v>
      </c>
      <c r="P697" s="6">
        <v>1.7638460933053499</v>
      </c>
      <c r="Q697" s="6">
        <v>1.86580674422328</v>
      </c>
      <c r="R697" s="6">
        <v>1.88405671388416</v>
      </c>
      <c r="S697" s="6">
        <f ca="1">PopAgeSexCountry[[#This Row],[2010]]*PopAgeSexCountry[[#This Row],[MDER]]</f>
        <v>1961.144850482676</v>
      </c>
      <c r="T697" s="6">
        <f ca="1">PopAgeSexCountry[[#This Row],[2015]]*PopAgeSexCountry[[#This Row],[MDER]]</f>
        <v>1988.5084473366721</v>
      </c>
      <c r="U697" s="6">
        <f ca="1">PopAgeSexCountry[[#This Row],[2020]]*PopAgeSexCountry[[#This Row],[MDER]]</f>
        <v>1892.3198180919658</v>
      </c>
      <c r="V697" s="6">
        <f ca="1">PopAgeSexCountry[[#This Row],[2025]]*PopAgeSexCountry[[#This Row],[MDER]]</f>
        <v>1933.4575727793901</v>
      </c>
      <c r="W697" s="6">
        <f ca="1">PopAgeSexCountry[[#This Row],[2030]]*PopAgeSexCountry[[#This Row],[MDER]]</f>
        <v>2861.0942939955721</v>
      </c>
      <c r="X697" s="6">
        <f ca="1">PopAgeSexCountry[[#This Row],[2035]]*PopAgeSexCountry[[#This Row],[MDER]]</f>
        <v>3034.6816701749217</v>
      </c>
      <c r="Y697" s="6">
        <f ca="1">PopAgeSexCountry[[#This Row],[2040]]*PopAgeSexCountry[[#This Row],[MDER]]</f>
        <v>3174.9229679496298</v>
      </c>
      <c r="Z697" s="6">
        <f ca="1">PopAgeSexCountry[[#This Row],[2045]]*PopAgeSexCountry[[#This Row],[MDER]]</f>
        <v>3358.452139601904</v>
      </c>
      <c r="AA697" s="6">
        <f ca="1">PopAgeSexCountry[[#This Row],[2050]]*PopAgeSexCountry[[#This Row],[MDER]]</f>
        <v>3391.3020849914878</v>
      </c>
    </row>
    <row r="698" spans="1:27" x14ac:dyDescent="0.2">
      <c r="A698" s="5" t="s">
        <v>67</v>
      </c>
      <c r="B698" s="5" t="s">
        <v>68</v>
      </c>
      <c r="C698" s="5" t="s">
        <v>128</v>
      </c>
      <c r="D698" s="5" t="str">
        <f>VLOOKUP(PopAgeSexCountry[[#This Row],[REGION]],MapRegion[],2,FALSE)</f>
        <v>FRA</v>
      </c>
      <c r="E698" s="5" t="s">
        <v>89</v>
      </c>
      <c r="F698" s="5" t="str">
        <f>VLOOKUP(PopAgeSexCountry[[#This Row],[VARIABLE]],MapSexAge[],2,FALSE)</f>
        <v>Female</v>
      </c>
      <c r="G698" s="5" t="str">
        <f>VLOOKUP(PopAgeSexCountry[[#This Row],[VARIABLE]],MapSexAge[],3,FALSE)</f>
        <v>85-89</v>
      </c>
      <c r="H698" s="5">
        <f ca="1">SUMIFS(INDIRECT(_xlfn.CONCAT("SSPMDER[",PopAgeSexCountry[[#This Row],[Sex]],"]")),SSPMDER[age],PopAgeSexCountry[[#This Row],[Age]])</f>
        <v>1800</v>
      </c>
      <c r="I698" s="5" t="s">
        <v>71</v>
      </c>
      <c r="J698" s="5">
        <v>0.78686221983414195</v>
      </c>
      <c r="K698" s="5">
        <v>0.81762805304076902</v>
      </c>
      <c r="L698" s="5">
        <v>0.85324613615345601</v>
      </c>
      <c r="M698" s="5">
        <v>0.83333018941154802</v>
      </c>
      <c r="N698" s="5">
        <v>0.87217288315100505</v>
      </c>
      <c r="O698" s="5">
        <v>1.3183425743547099</v>
      </c>
      <c r="P698" s="5">
        <v>1.42670015199501</v>
      </c>
      <c r="Q698" s="5">
        <v>1.5203236235944899</v>
      </c>
      <c r="R698" s="5">
        <v>1.63621752094003</v>
      </c>
      <c r="S698" s="6">
        <f ca="1">PopAgeSexCountry[[#This Row],[2010]]*PopAgeSexCountry[[#This Row],[MDER]]</f>
        <v>1416.3519957014555</v>
      </c>
      <c r="T698" s="6">
        <f ca="1">PopAgeSexCountry[[#This Row],[2015]]*PopAgeSexCountry[[#This Row],[MDER]]</f>
        <v>1471.7304954733843</v>
      </c>
      <c r="U698" s="6">
        <f ca="1">PopAgeSexCountry[[#This Row],[2020]]*PopAgeSexCountry[[#This Row],[MDER]]</f>
        <v>1535.8430450762207</v>
      </c>
      <c r="V698" s="6">
        <f ca="1">PopAgeSexCountry[[#This Row],[2025]]*PopAgeSexCountry[[#This Row],[MDER]]</f>
        <v>1499.9943409407865</v>
      </c>
      <c r="W698" s="6">
        <f ca="1">PopAgeSexCountry[[#This Row],[2030]]*PopAgeSexCountry[[#This Row],[MDER]]</f>
        <v>1569.9111896718091</v>
      </c>
      <c r="X698" s="6">
        <f ca="1">PopAgeSexCountry[[#This Row],[2035]]*PopAgeSexCountry[[#This Row],[MDER]]</f>
        <v>2373.0166338384779</v>
      </c>
      <c r="Y698" s="6">
        <f ca="1">PopAgeSexCountry[[#This Row],[2040]]*PopAgeSexCountry[[#This Row],[MDER]]</f>
        <v>2568.0602735910179</v>
      </c>
      <c r="Z698" s="6">
        <f ca="1">PopAgeSexCountry[[#This Row],[2045]]*PopAgeSexCountry[[#This Row],[MDER]]</f>
        <v>2736.582522470082</v>
      </c>
      <c r="AA698" s="6">
        <f ca="1">PopAgeSexCountry[[#This Row],[2050]]*PopAgeSexCountry[[#This Row],[MDER]]</f>
        <v>2945.1915376920542</v>
      </c>
    </row>
    <row r="699" spans="1:27" x14ac:dyDescent="0.2">
      <c r="A699" s="6" t="s">
        <v>67</v>
      </c>
      <c r="B699" s="6" t="s">
        <v>68</v>
      </c>
      <c r="C699" s="6" t="s">
        <v>128</v>
      </c>
      <c r="D699" s="6" t="str">
        <f>VLOOKUP(PopAgeSexCountry[[#This Row],[REGION]],MapRegion[],2,FALSE)</f>
        <v>FRA</v>
      </c>
      <c r="E699" s="6" t="s">
        <v>90</v>
      </c>
      <c r="F699" s="6" t="str">
        <f>VLOOKUP(PopAgeSexCountry[[#This Row],[VARIABLE]],MapSexAge[],2,FALSE)</f>
        <v>Female</v>
      </c>
      <c r="G699" s="6" t="str">
        <f>VLOOKUP(PopAgeSexCountry[[#This Row],[VARIABLE]],MapSexAge[],3,FALSE)</f>
        <v>90-94</v>
      </c>
      <c r="H699" s="6">
        <f ca="1">SUMIFS(INDIRECT(_xlfn.CONCAT("SSPMDER[",PopAgeSexCountry[[#This Row],[Sex]],"]")),SSPMDER[age],PopAgeSexCountry[[#This Row],[Age]])</f>
        <v>1800</v>
      </c>
      <c r="I699" s="6" t="s">
        <v>71</v>
      </c>
      <c r="J699" s="6">
        <v>0.23691476584757201</v>
      </c>
      <c r="K699" s="6">
        <v>0.462988588987504</v>
      </c>
      <c r="L699" s="6">
        <v>0.50438699126460795</v>
      </c>
      <c r="M699" s="6">
        <v>0.54980106259225603</v>
      </c>
      <c r="N699" s="6">
        <v>0.559547048023188</v>
      </c>
      <c r="O699" s="6">
        <v>0.60862419771116305</v>
      </c>
      <c r="P699" s="6">
        <v>0.95423367407070703</v>
      </c>
      <c r="Q699" s="6">
        <v>1.06469728425333</v>
      </c>
      <c r="R699" s="6">
        <v>1.16939035150384</v>
      </c>
      <c r="S699" s="6">
        <f ca="1">PopAgeSexCountry[[#This Row],[2010]]*PopAgeSexCountry[[#This Row],[MDER]]</f>
        <v>426.4465785256296</v>
      </c>
      <c r="T699" s="6">
        <f ca="1">PopAgeSexCountry[[#This Row],[2015]]*PopAgeSexCountry[[#This Row],[MDER]]</f>
        <v>833.37946017750721</v>
      </c>
      <c r="U699" s="6">
        <f ca="1">PopAgeSexCountry[[#This Row],[2020]]*PopAgeSexCountry[[#This Row],[MDER]]</f>
        <v>907.89658427629433</v>
      </c>
      <c r="V699" s="6">
        <f ca="1">PopAgeSexCountry[[#This Row],[2025]]*PopAgeSexCountry[[#This Row],[MDER]]</f>
        <v>989.64191266606088</v>
      </c>
      <c r="W699" s="6">
        <f ca="1">PopAgeSexCountry[[#This Row],[2030]]*PopAgeSexCountry[[#This Row],[MDER]]</f>
        <v>1007.1846864417384</v>
      </c>
      <c r="X699" s="6">
        <f ca="1">PopAgeSexCountry[[#This Row],[2035]]*PopAgeSexCountry[[#This Row],[MDER]]</f>
        <v>1095.5235558800935</v>
      </c>
      <c r="Y699" s="6">
        <f ca="1">PopAgeSexCountry[[#This Row],[2040]]*PopAgeSexCountry[[#This Row],[MDER]]</f>
        <v>1717.6206133272726</v>
      </c>
      <c r="Z699" s="6">
        <f ca="1">PopAgeSexCountry[[#This Row],[2045]]*PopAgeSexCountry[[#This Row],[MDER]]</f>
        <v>1916.455111655994</v>
      </c>
      <c r="AA699" s="6">
        <f ca="1">PopAgeSexCountry[[#This Row],[2050]]*PopAgeSexCountry[[#This Row],[MDER]]</f>
        <v>2104.9026327069118</v>
      </c>
    </row>
    <row r="700" spans="1:27" x14ac:dyDescent="0.2">
      <c r="A700" s="5" t="s">
        <v>67</v>
      </c>
      <c r="B700" s="5" t="s">
        <v>68</v>
      </c>
      <c r="C700" s="5" t="s">
        <v>128</v>
      </c>
      <c r="D700" s="5" t="str">
        <f>VLOOKUP(PopAgeSexCountry[[#This Row],[REGION]],MapRegion[],2,FALSE)</f>
        <v>FRA</v>
      </c>
      <c r="E700" s="5" t="s">
        <v>91</v>
      </c>
      <c r="F700" s="5" t="str">
        <f>VLOOKUP(PopAgeSexCountry[[#This Row],[VARIABLE]],MapSexAge[],2,FALSE)</f>
        <v>Female</v>
      </c>
      <c r="G700" s="5" t="str">
        <f>VLOOKUP(PopAgeSexCountry[[#This Row],[VARIABLE]],MapSexAge[],3,FALSE)</f>
        <v>95-99</v>
      </c>
      <c r="H700" s="5">
        <f ca="1">SUMIFS(INDIRECT(_xlfn.CONCAT("SSPMDER[",PopAgeSexCountry[[#This Row],[Sex]],"]")),SSPMDER[age],PopAgeSexCountry[[#This Row],[Age]])</f>
        <v>1800</v>
      </c>
      <c r="I700" s="5" t="s">
        <v>71</v>
      </c>
      <c r="J700" s="5">
        <v>9.9831901709088497E-2</v>
      </c>
      <c r="K700" s="5">
        <v>9.3817237893913899E-2</v>
      </c>
      <c r="L700" s="5">
        <v>0.19689752640435201</v>
      </c>
      <c r="M700" s="5">
        <v>0.22934746210825999</v>
      </c>
      <c r="N700" s="5">
        <v>0.26661950990592598</v>
      </c>
      <c r="O700" s="5">
        <v>0.288095935823518</v>
      </c>
      <c r="P700" s="5">
        <v>0.33413041651237502</v>
      </c>
      <c r="Q700" s="5">
        <v>0.54956654385179604</v>
      </c>
      <c r="R700" s="5">
        <v>0.64459808538761398</v>
      </c>
      <c r="S700" s="6">
        <f ca="1">PopAgeSexCountry[[#This Row],[2010]]*PopAgeSexCountry[[#This Row],[MDER]]</f>
        <v>179.69742307635929</v>
      </c>
      <c r="T700" s="6">
        <f ca="1">PopAgeSexCountry[[#This Row],[2015]]*PopAgeSexCountry[[#This Row],[MDER]]</f>
        <v>168.87102820904502</v>
      </c>
      <c r="U700" s="6">
        <f ca="1">PopAgeSexCountry[[#This Row],[2020]]*PopAgeSexCountry[[#This Row],[MDER]]</f>
        <v>354.41554752783361</v>
      </c>
      <c r="V700" s="6">
        <f ca="1">PopAgeSexCountry[[#This Row],[2025]]*PopAgeSexCountry[[#This Row],[MDER]]</f>
        <v>412.825431794868</v>
      </c>
      <c r="W700" s="6">
        <f ca="1">PopAgeSexCountry[[#This Row],[2030]]*PopAgeSexCountry[[#This Row],[MDER]]</f>
        <v>479.91511783066676</v>
      </c>
      <c r="X700" s="6">
        <f ca="1">PopAgeSexCountry[[#This Row],[2035]]*PopAgeSexCountry[[#This Row],[MDER]]</f>
        <v>518.57268448233242</v>
      </c>
      <c r="Y700" s="6">
        <f ca="1">PopAgeSexCountry[[#This Row],[2040]]*PopAgeSexCountry[[#This Row],[MDER]]</f>
        <v>601.434749722275</v>
      </c>
      <c r="Z700" s="6">
        <f ca="1">PopAgeSexCountry[[#This Row],[2045]]*PopAgeSexCountry[[#This Row],[MDER]]</f>
        <v>989.21977893323287</v>
      </c>
      <c r="AA700" s="6">
        <f ca="1">PopAgeSexCountry[[#This Row],[2050]]*PopAgeSexCountry[[#This Row],[MDER]]</f>
        <v>1160.2765536977051</v>
      </c>
    </row>
    <row r="701" spans="1:27" x14ac:dyDescent="0.2">
      <c r="A701" s="6" t="s">
        <v>67</v>
      </c>
      <c r="B701" s="6" t="s">
        <v>68</v>
      </c>
      <c r="C701" s="6" t="s">
        <v>128</v>
      </c>
      <c r="D701" s="6" t="str">
        <f>VLOOKUP(PopAgeSexCountry[[#This Row],[REGION]],MapRegion[],2,FALSE)</f>
        <v>FRA</v>
      </c>
      <c r="E701" s="6" t="s">
        <v>92</v>
      </c>
      <c r="F701" s="6" t="str">
        <f>VLOOKUP(PopAgeSexCountry[[#This Row],[VARIABLE]],MapSexAge[],2,FALSE)</f>
        <v>Male</v>
      </c>
      <c r="G701" s="6" t="str">
        <f>VLOOKUP(PopAgeSexCountry[[#This Row],[VARIABLE]],MapSexAge[],3,FALSE)</f>
        <v>0-4</v>
      </c>
      <c r="H701" s="6">
        <f ca="1">SUMIFS(INDIRECT(_xlfn.CONCAT("SSPMDER[",PopAgeSexCountry[[#This Row],[Sex]],"]")),SSPMDER[age],PopAgeSexCountry[[#This Row],[Age]])</f>
        <v>1040</v>
      </c>
      <c r="I701" s="6" t="s">
        <v>71</v>
      </c>
      <c r="J701" s="6">
        <v>2.036273</v>
      </c>
      <c r="K701" s="6">
        <v>2.0466095089970402</v>
      </c>
      <c r="L701" s="6">
        <v>2.06144189607613</v>
      </c>
      <c r="M701" s="6">
        <v>2.0542461236849601</v>
      </c>
      <c r="N701" s="6">
        <v>2.0474024176876999</v>
      </c>
      <c r="O701" s="6">
        <v>2.0637576537573898</v>
      </c>
      <c r="P701" s="6">
        <v>2.08967870267205</v>
      </c>
      <c r="Q701" s="6">
        <v>2.1018284806094498</v>
      </c>
      <c r="R701" s="6">
        <v>2.0902238178235701</v>
      </c>
      <c r="S701" s="6">
        <f ca="1">PopAgeSexCountry[[#This Row],[2010]]*PopAgeSexCountry[[#This Row],[MDER]]</f>
        <v>2117.7239199999999</v>
      </c>
      <c r="T701" s="6">
        <f ca="1">PopAgeSexCountry[[#This Row],[2015]]*PopAgeSexCountry[[#This Row],[MDER]]</f>
        <v>2128.473889356922</v>
      </c>
      <c r="U701" s="6">
        <f ca="1">PopAgeSexCountry[[#This Row],[2020]]*PopAgeSexCountry[[#This Row],[MDER]]</f>
        <v>2143.8995719191753</v>
      </c>
      <c r="V701" s="6">
        <f ca="1">PopAgeSexCountry[[#This Row],[2025]]*PopAgeSexCountry[[#This Row],[MDER]]</f>
        <v>2136.4159686323583</v>
      </c>
      <c r="W701" s="6">
        <f ca="1">PopAgeSexCountry[[#This Row],[2030]]*PopAgeSexCountry[[#This Row],[MDER]]</f>
        <v>2129.2985143952078</v>
      </c>
      <c r="X701" s="6">
        <f ca="1">PopAgeSexCountry[[#This Row],[2035]]*PopAgeSexCountry[[#This Row],[MDER]]</f>
        <v>2146.3079599076855</v>
      </c>
      <c r="Y701" s="6">
        <f ca="1">PopAgeSexCountry[[#This Row],[2040]]*PopAgeSexCountry[[#This Row],[MDER]]</f>
        <v>2173.265850778932</v>
      </c>
      <c r="Z701" s="6">
        <f ca="1">PopAgeSexCountry[[#This Row],[2045]]*PopAgeSexCountry[[#This Row],[MDER]]</f>
        <v>2185.9016198338277</v>
      </c>
      <c r="AA701" s="6">
        <f ca="1">PopAgeSexCountry[[#This Row],[2050]]*PopAgeSexCountry[[#This Row],[MDER]]</f>
        <v>2173.8327705365127</v>
      </c>
    </row>
    <row r="702" spans="1:27" x14ac:dyDescent="0.2">
      <c r="A702" s="5" t="s">
        <v>67</v>
      </c>
      <c r="B702" s="5" t="s">
        <v>68</v>
      </c>
      <c r="C702" s="5" t="s">
        <v>128</v>
      </c>
      <c r="D702" s="5" t="str">
        <f>VLOOKUP(PopAgeSexCountry[[#This Row],[REGION]],MapRegion[],2,FALSE)</f>
        <v>FRA</v>
      </c>
      <c r="E702" s="5" t="s">
        <v>93</v>
      </c>
      <c r="F702" s="5" t="str">
        <f>VLOOKUP(PopAgeSexCountry[[#This Row],[VARIABLE]],MapSexAge[],2,FALSE)</f>
        <v>Male</v>
      </c>
      <c r="G702" s="5" t="str">
        <f>VLOOKUP(PopAgeSexCountry[[#This Row],[VARIABLE]],MapSexAge[],3,FALSE)</f>
        <v>10-14</v>
      </c>
      <c r="H702" s="5">
        <f ca="1">SUMIFS(INDIRECT(_xlfn.CONCAT("SSPMDER[",PopAgeSexCountry[[#This Row],[Sex]],"]")),SSPMDER[age],PopAgeSexCountry[[#This Row],[Age]])</f>
        <v>2120</v>
      </c>
      <c r="I702" s="5" t="s">
        <v>71</v>
      </c>
      <c r="J702" s="5">
        <v>1.8996770000000001</v>
      </c>
      <c r="K702" s="5">
        <v>1.9772573540556699</v>
      </c>
      <c r="L702" s="5">
        <v>2.0686352585113501</v>
      </c>
      <c r="M702" s="5">
        <v>2.0787968851174901</v>
      </c>
      <c r="N702" s="5">
        <v>2.09234174472983</v>
      </c>
      <c r="O702" s="5">
        <v>2.0832416107131699</v>
      </c>
      <c r="P702" s="5">
        <v>2.0741521238804199</v>
      </c>
      <c r="Q702" s="5">
        <v>2.08853407387502</v>
      </c>
      <c r="R702" s="5">
        <v>2.1128748095851302</v>
      </c>
      <c r="S702" s="6">
        <f ca="1">PopAgeSexCountry[[#This Row],[2010]]*PopAgeSexCountry[[#This Row],[MDER]]</f>
        <v>4027.3152399999999</v>
      </c>
      <c r="T702" s="6">
        <f ca="1">PopAgeSexCountry[[#This Row],[2015]]*PopAgeSexCountry[[#This Row],[MDER]]</f>
        <v>4191.7855905980205</v>
      </c>
      <c r="U702" s="6">
        <f ca="1">PopAgeSexCountry[[#This Row],[2020]]*PopAgeSexCountry[[#This Row],[MDER]]</f>
        <v>4385.5067480440621</v>
      </c>
      <c r="V702" s="6">
        <f ca="1">PopAgeSexCountry[[#This Row],[2025]]*PopAgeSexCountry[[#This Row],[MDER]]</f>
        <v>4407.0493964490788</v>
      </c>
      <c r="W702" s="6">
        <f ca="1">PopAgeSexCountry[[#This Row],[2030]]*PopAgeSexCountry[[#This Row],[MDER]]</f>
        <v>4435.7644988272395</v>
      </c>
      <c r="X702" s="6">
        <f ca="1">PopAgeSexCountry[[#This Row],[2035]]*PopAgeSexCountry[[#This Row],[MDER]]</f>
        <v>4416.4722147119201</v>
      </c>
      <c r="Y702" s="6">
        <f ca="1">PopAgeSexCountry[[#This Row],[2040]]*PopAgeSexCountry[[#This Row],[MDER]]</f>
        <v>4397.2025026264901</v>
      </c>
      <c r="Z702" s="6">
        <f ca="1">PopAgeSexCountry[[#This Row],[2045]]*PopAgeSexCountry[[#This Row],[MDER]]</f>
        <v>4427.692236615042</v>
      </c>
      <c r="AA702" s="6">
        <f ca="1">PopAgeSexCountry[[#This Row],[2050]]*PopAgeSexCountry[[#This Row],[MDER]]</f>
        <v>4479.2945963204756</v>
      </c>
    </row>
    <row r="703" spans="1:27" x14ac:dyDescent="0.2">
      <c r="A703" s="6" t="s">
        <v>67</v>
      </c>
      <c r="B703" s="6" t="s">
        <v>68</v>
      </c>
      <c r="C703" s="6" t="s">
        <v>128</v>
      </c>
      <c r="D703" s="6" t="str">
        <f>VLOOKUP(PopAgeSexCountry[[#This Row],[REGION]],MapRegion[],2,FALSE)</f>
        <v>FRA</v>
      </c>
      <c r="E703" s="6" t="s">
        <v>94</v>
      </c>
      <c r="F703" s="6" t="str">
        <f>VLOOKUP(PopAgeSexCountry[[#This Row],[VARIABLE]],MapSexAge[],2,FALSE)</f>
        <v>Male</v>
      </c>
      <c r="G703" s="6" t="str">
        <f>VLOOKUP(PopAgeSexCountry[[#This Row],[VARIABLE]],MapSexAge[],3,FALSE)</f>
        <v>100p</v>
      </c>
      <c r="H703" s="6">
        <f ca="1">SUMIFS(INDIRECT(_xlfn.CONCAT("SSPMDER[",PopAgeSexCountry[[#This Row],[Sex]],"]")),SSPMDER[age],PopAgeSexCountry[[#This Row],[Age]])</f>
        <v>2200</v>
      </c>
      <c r="I703" s="6" t="s">
        <v>71</v>
      </c>
      <c r="J703" s="6">
        <v>2.10399811064289E-3</v>
      </c>
      <c r="K703" s="6">
        <v>4.4786296654818801E-3</v>
      </c>
      <c r="L703" s="6">
        <v>5.6064671192516497E-3</v>
      </c>
      <c r="M703" s="6">
        <v>1.25682212919419E-2</v>
      </c>
      <c r="N703" s="6">
        <v>1.7529095061051499E-2</v>
      </c>
      <c r="O703" s="6">
        <v>2.3819216790265999E-2</v>
      </c>
      <c r="P703" s="6">
        <v>3.0515152344737301E-2</v>
      </c>
      <c r="Q703" s="6">
        <v>4.11564117577604E-2</v>
      </c>
      <c r="R703" s="6">
        <v>7.4330616503888405E-2</v>
      </c>
      <c r="S703" s="6">
        <f ca="1">PopAgeSexCountry[[#This Row],[2010]]*PopAgeSexCountry[[#This Row],[MDER]]</f>
        <v>4.6287958434143581</v>
      </c>
      <c r="T703" s="6">
        <f ca="1">PopAgeSexCountry[[#This Row],[2015]]*PopAgeSexCountry[[#This Row],[MDER]]</f>
        <v>9.8529852640601359</v>
      </c>
      <c r="U703" s="6">
        <f ca="1">PopAgeSexCountry[[#This Row],[2020]]*PopAgeSexCountry[[#This Row],[MDER]]</f>
        <v>12.33422766235363</v>
      </c>
      <c r="V703" s="6">
        <f ca="1">PopAgeSexCountry[[#This Row],[2025]]*PopAgeSexCountry[[#This Row],[MDER]]</f>
        <v>27.650086842272181</v>
      </c>
      <c r="W703" s="6">
        <f ca="1">PopAgeSexCountry[[#This Row],[2030]]*PopAgeSexCountry[[#This Row],[MDER]]</f>
        <v>38.564009134313295</v>
      </c>
      <c r="X703" s="6">
        <f ca="1">PopAgeSexCountry[[#This Row],[2035]]*PopAgeSexCountry[[#This Row],[MDER]]</f>
        <v>52.402276938585196</v>
      </c>
      <c r="Y703" s="6">
        <f ca="1">PopAgeSexCountry[[#This Row],[2040]]*PopAgeSexCountry[[#This Row],[MDER]]</f>
        <v>67.133335158422057</v>
      </c>
      <c r="Z703" s="6">
        <f ca="1">PopAgeSexCountry[[#This Row],[2045]]*PopAgeSexCountry[[#This Row],[MDER]]</f>
        <v>90.544105867072886</v>
      </c>
      <c r="AA703" s="6">
        <f ca="1">PopAgeSexCountry[[#This Row],[2050]]*PopAgeSexCountry[[#This Row],[MDER]]</f>
        <v>163.52735630855449</v>
      </c>
    </row>
    <row r="704" spans="1:27" x14ac:dyDescent="0.2">
      <c r="A704" s="5" t="s">
        <v>67</v>
      </c>
      <c r="B704" s="5" t="s">
        <v>68</v>
      </c>
      <c r="C704" s="5" t="s">
        <v>128</v>
      </c>
      <c r="D704" s="5" t="str">
        <f>VLOOKUP(PopAgeSexCountry[[#This Row],[REGION]],MapRegion[],2,FALSE)</f>
        <v>FRA</v>
      </c>
      <c r="E704" s="5" t="s">
        <v>95</v>
      </c>
      <c r="F704" s="5" t="str">
        <f>VLOOKUP(PopAgeSexCountry[[#This Row],[VARIABLE]],MapSexAge[],2,FALSE)</f>
        <v>Male</v>
      </c>
      <c r="G704" s="5" t="str">
        <f>VLOOKUP(PopAgeSexCountry[[#This Row],[VARIABLE]],MapSexAge[],3,FALSE)</f>
        <v>15-19</v>
      </c>
      <c r="H704" s="5">
        <f ca="1">SUMIFS(INDIRECT(_xlfn.CONCAT("SSPMDER[",PopAgeSexCountry[[#This Row],[Sex]],"]")),SSPMDER[age],PopAgeSexCountry[[#This Row],[Age]])</f>
        <v>2760</v>
      </c>
      <c r="I704" s="5" t="s">
        <v>71</v>
      </c>
      <c r="J704" s="5">
        <v>1.91730600191731</v>
      </c>
      <c r="K704" s="5">
        <v>1.9044460652083599</v>
      </c>
      <c r="L704" s="5">
        <v>1.9819580451930601</v>
      </c>
      <c r="M704" s="5">
        <v>2.0738161376494202</v>
      </c>
      <c r="N704" s="5">
        <v>2.0841529529988798</v>
      </c>
      <c r="O704" s="5">
        <v>2.0977644176589401</v>
      </c>
      <c r="P704" s="5">
        <v>2.0885550836140099</v>
      </c>
      <c r="Q704" s="5">
        <v>2.0792511529142601</v>
      </c>
      <c r="R704" s="5">
        <v>2.0934097217905898</v>
      </c>
      <c r="S704" s="6">
        <f ca="1">PopAgeSexCountry[[#This Row],[2010]]*PopAgeSexCountry[[#This Row],[MDER]]</f>
        <v>5291.7645652917754</v>
      </c>
      <c r="T704" s="6">
        <f ca="1">PopAgeSexCountry[[#This Row],[2015]]*PopAgeSexCountry[[#This Row],[MDER]]</f>
        <v>5256.2711399750733</v>
      </c>
      <c r="U704" s="6">
        <f ca="1">PopAgeSexCountry[[#This Row],[2020]]*PopAgeSexCountry[[#This Row],[MDER]]</f>
        <v>5470.2042047328459</v>
      </c>
      <c r="V704" s="6">
        <f ca="1">PopAgeSexCountry[[#This Row],[2025]]*PopAgeSexCountry[[#This Row],[MDER]]</f>
        <v>5723.7325399124002</v>
      </c>
      <c r="W704" s="6">
        <f ca="1">PopAgeSexCountry[[#This Row],[2030]]*PopAgeSexCountry[[#This Row],[MDER]]</f>
        <v>5752.262150276908</v>
      </c>
      <c r="X704" s="6">
        <f ca="1">PopAgeSexCountry[[#This Row],[2035]]*PopAgeSexCountry[[#This Row],[MDER]]</f>
        <v>5789.8297927386748</v>
      </c>
      <c r="Y704" s="6">
        <f ca="1">PopAgeSexCountry[[#This Row],[2040]]*PopAgeSexCountry[[#This Row],[MDER]]</f>
        <v>5764.4120307746671</v>
      </c>
      <c r="Z704" s="6">
        <f ca="1">PopAgeSexCountry[[#This Row],[2045]]*PopAgeSexCountry[[#This Row],[MDER]]</f>
        <v>5738.7331820433583</v>
      </c>
      <c r="AA704" s="6">
        <f ca="1">PopAgeSexCountry[[#This Row],[2050]]*PopAgeSexCountry[[#This Row],[MDER]]</f>
        <v>5777.8108321420277</v>
      </c>
    </row>
    <row r="705" spans="1:27" x14ac:dyDescent="0.2">
      <c r="A705" s="6" t="s">
        <v>67</v>
      </c>
      <c r="B705" s="6" t="s">
        <v>68</v>
      </c>
      <c r="C705" s="6" t="s">
        <v>128</v>
      </c>
      <c r="D705" s="6" t="str">
        <f>VLOOKUP(PopAgeSexCountry[[#This Row],[REGION]],MapRegion[],2,FALSE)</f>
        <v>FRA</v>
      </c>
      <c r="E705" s="6" t="s">
        <v>96</v>
      </c>
      <c r="F705" s="6" t="str">
        <f>VLOOKUP(PopAgeSexCountry[[#This Row],[VARIABLE]],MapSexAge[],2,FALSE)</f>
        <v>Male</v>
      </c>
      <c r="G705" s="6" t="str">
        <f>VLOOKUP(PopAgeSexCountry[[#This Row],[VARIABLE]],MapSexAge[],3,FALSE)</f>
        <v>20-24</v>
      </c>
      <c r="H705" s="6">
        <f ca="1">SUMIFS(INDIRECT(_xlfn.CONCAT("SSPMDER[",PopAgeSexCountry[[#This Row],[Sex]],"]")),SSPMDER[age],PopAgeSexCountry[[#This Row],[Age]])</f>
        <v>2800</v>
      </c>
      <c r="I705" s="6" t="s">
        <v>71</v>
      </c>
      <c r="J705" s="6">
        <v>2.0437479999999999</v>
      </c>
      <c r="K705" s="6">
        <v>1.92628274808112</v>
      </c>
      <c r="L705" s="6">
        <v>1.91337951215955</v>
      </c>
      <c r="M705" s="6">
        <v>1.9912418552661399</v>
      </c>
      <c r="N705" s="6">
        <v>2.0838249577123502</v>
      </c>
      <c r="O705" s="6">
        <v>2.0945733119034902</v>
      </c>
      <c r="P705" s="6">
        <v>2.10845883276891</v>
      </c>
      <c r="Q705" s="6">
        <v>2.0992792041207999</v>
      </c>
      <c r="R705" s="6">
        <v>2.0899051222987599</v>
      </c>
      <c r="S705" s="6">
        <f ca="1">PopAgeSexCountry[[#This Row],[2010]]*PopAgeSexCountry[[#This Row],[MDER]]</f>
        <v>5722.4943999999996</v>
      </c>
      <c r="T705" s="6">
        <f ca="1">PopAgeSexCountry[[#This Row],[2015]]*PopAgeSexCountry[[#This Row],[MDER]]</f>
        <v>5393.5916946271363</v>
      </c>
      <c r="U705" s="6">
        <f ca="1">PopAgeSexCountry[[#This Row],[2020]]*PopAgeSexCountry[[#This Row],[MDER]]</f>
        <v>5357.4626340467403</v>
      </c>
      <c r="V705" s="6">
        <f ca="1">PopAgeSexCountry[[#This Row],[2025]]*PopAgeSexCountry[[#This Row],[MDER]]</f>
        <v>5575.4771947451918</v>
      </c>
      <c r="W705" s="6">
        <f ca="1">PopAgeSexCountry[[#This Row],[2030]]*PopAgeSexCountry[[#This Row],[MDER]]</f>
        <v>5834.709881594581</v>
      </c>
      <c r="X705" s="6">
        <f ca="1">PopAgeSexCountry[[#This Row],[2035]]*PopAgeSexCountry[[#This Row],[MDER]]</f>
        <v>5864.8052733297727</v>
      </c>
      <c r="Y705" s="6">
        <f ca="1">PopAgeSexCountry[[#This Row],[2040]]*PopAgeSexCountry[[#This Row],[MDER]]</f>
        <v>5903.6847317529482</v>
      </c>
      <c r="Z705" s="6">
        <f ca="1">PopAgeSexCountry[[#This Row],[2045]]*PopAgeSexCountry[[#This Row],[MDER]]</f>
        <v>5877.9817715382396</v>
      </c>
      <c r="AA705" s="6">
        <f ca="1">PopAgeSexCountry[[#This Row],[2050]]*PopAgeSexCountry[[#This Row],[MDER]]</f>
        <v>5851.7343424365281</v>
      </c>
    </row>
    <row r="706" spans="1:27" x14ac:dyDescent="0.2">
      <c r="A706" s="5" t="s">
        <v>67</v>
      </c>
      <c r="B706" s="5" t="s">
        <v>68</v>
      </c>
      <c r="C706" s="5" t="s">
        <v>128</v>
      </c>
      <c r="D706" s="5" t="str">
        <f>VLOOKUP(PopAgeSexCountry[[#This Row],[REGION]],MapRegion[],2,FALSE)</f>
        <v>FRA</v>
      </c>
      <c r="E706" s="5" t="s">
        <v>97</v>
      </c>
      <c r="F706" s="5" t="str">
        <f>VLOOKUP(PopAgeSexCountry[[#This Row],[VARIABLE]],MapSexAge[],2,FALSE)</f>
        <v>Male</v>
      </c>
      <c r="G706" s="5" t="str">
        <f>VLOOKUP(PopAgeSexCountry[[#This Row],[VARIABLE]],MapSexAge[],3,FALSE)</f>
        <v>25-29</v>
      </c>
      <c r="H706" s="5">
        <f ca="1">SUMIFS(INDIRECT(_xlfn.CONCAT("SSPMDER[",PopAgeSexCountry[[#This Row],[Sex]],"]")),SSPMDER[age],PopAgeSexCountry[[#This Row],[Age]])</f>
        <v>2640</v>
      </c>
      <c r="I706" s="5" t="s">
        <v>71</v>
      </c>
      <c r="J706" s="5">
        <v>2.0267699979732301</v>
      </c>
      <c r="K706" s="5">
        <v>2.1383658945584298</v>
      </c>
      <c r="L706" s="5">
        <v>2.0197876253096001</v>
      </c>
      <c r="M706" s="5">
        <v>2.00614214935776</v>
      </c>
      <c r="N706" s="5">
        <v>2.0846772372994899</v>
      </c>
      <c r="O706" s="5">
        <v>2.1807137596176802</v>
      </c>
      <c r="P706" s="5">
        <v>2.1919932977529899</v>
      </c>
      <c r="Q706" s="5">
        <v>2.2059459068845402</v>
      </c>
      <c r="R706" s="5">
        <v>2.1953922818192799</v>
      </c>
      <c r="S706" s="6">
        <f ca="1">PopAgeSexCountry[[#This Row],[2010]]*PopAgeSexCountry[[#This Row],[MDER]]</f>
        <v>5350.6727946493274</v>
      </c>
      <c r="T706" s="6">
        <f ca="1">PopAgeSexCountry[[#This Row],[2015]]*PopAgeSexCountry[[#This Row],[MDER]]</f>
        <v>5645.2859616342548</v>
      </c>
      <c r="U706" s="6">
        <f ca="1">PopAgeSexCountry[[#This Row],[2020]]*PopAgeSexCountry[[#This Row],[MDER]]</f>
        <v>5332.2393308173441</v>
      </c>
      <c r="V706" s="6">
        <f ca="1">PopAgeSexCountry[[#This Row],[2025]]*PopAgeSexCountry[[#This Row],[MDER]]</f>
        <v>5296.2152743044862</v>
      </c>
      <c r="W706" s="6">
        <f ca="1">PopAgeSexCountry[[#This Row],[2030]]*PopAgeSexCountry[[#This Row],[MDER]]</f>
        <v>5503.5479064706533</v>
      </c>
      <c r="X706" s="6">
        <f ca="1">PopAgeSexCountry[[#This Row],[2035]]*PopAgeSexCountry[[#This Row],[MDER]]</f>
        <v>5757.084325390676</v>
      </c>
      <c r="Y706" s="6">
        <f ca="1">PopAgeSexCountry[[#This Row],[2040]]*PopAgeSexCountry[[#This Row],[MDER]]</f>
        <v>5786.8623060678938</v>
      </c>
      <c r="Z706" s="6">
        <f ca="1">PopAgeSexCountry[[#This Row],[2045]]*PopAgeSexCountry[[#This Row],[MDER]]</f>
        <v>5823.6971941751863</v>
      </c>
      <c r="AA706" s="6">
        <f ca="1">PopAgeSexCountry[[#This Row],[2050]]*PopAgeSexCountry[[#This Row],[MDER]]</f>
        <v>5795.8356240028988</v>
      </c>
    </row>
    <row r="707" spans="1:27" x14ac:dyDescent="0.2">
      <c r="A707" s="6" t="s">
        <v>67</v>
      </c>
      <c r="B707" s="6" t="s">
        <v>68</v>
      </c>
      <c r="C707" s="6" t="s">
        <v>128</v>
      </c>
      <c r="D707" s="6" t="str">
        <f>VLOOKUP(PopAgeSexCountry[[#This Row],[REGION]],MapRegion[],2,FALSE)</f>
        <v>FRA</v>
      </c>
      <c r="E707" s="6" t="s">
        <v>98</v>
      </c>
      <c r="F707" s="6" t="str">
        <f>VLOOKUP(PopAgeSexCountry[[#This Row],[VARIABLE]],MapSexAge[],2,FALSE)</f>
        <v>Male</v>
      </c>
      <c r="G707" s="6" t="str">
        <f>VLOOKUP(PopAgeSexCountry[[#This Row],[VARIABLE]],MapSexAge[],3,FALSE)</f>
        <v>30-34</v>
      </c>
      <c r="H707" s="6">
        <f ca="1">SUMIFS(INDIRECT(_xlfn.CONCAT("SSPMDER[",PopAgeSexCountry[[#This Row],[Sex]],"]")),SSPMDER[age],PopAgeSexCountry[[#This Row],[Age]])</f>
        <v>2600</v>
      </c>
      <c r="I707" s="6" t="s">
        <v>71</v>
      </c>
      <c r="J707" s="6">
        <v>1.9374680019374699</v>
      </c>
      <c r="K707" s="6">
        <v>2.07497657958044</v>
      </c>
      <c r="L707" s="6">
        <v>2.18960753923233</v>
      </c>
      <c r="M707" s="6">
        <v>2.0774322628039399</v>
      </c>
      <c r="N707" s="6">
        <v>2.0614966523340299</v>
      </c>
      <c r="O707" s="6">
        <v>2.1379329950783799</v>
      </c>
      <c r="P707" s="6">
        <v>2.2352103830099699</v>
      </c>
      <c r="Q707" s="6">
        <v>2.2465736565960102</v>
      </c>
      <c r="R707" s="6">
        <v>2.26029268381044</v>
      </c>
      <c r="S707" s="6">
        <f ca="1">PopAgeSexCountry[[#This Row],[2010]]*PopAgeSexCountry[[#This Row],[MDER]]</f>
        <v>5037.4168050374219</v>
      </c>
      <c r="T707" s="6">
        <f ca="1">PopAgeSexCountry[[#This Row],[2015]]*PopAgeSexCountry[[#This Row],[MDER]]</f>
        <v>5394.9391069091444</v>
      </c>
      <c r="U707" s="6">
        <f ca="1">PopAgeSexCountry[[#This Row],[2020]]*PopAgeSexCountry[[#This Row],[MDER]]</f>
        <v>5692.9796020040576</v>
      </c>
      <c r="V707" s="6">
        <f ca="1">PopAgeSexCountry[[#This Row],[2025]]*PopAgeSexCountry[[#This Row],[MDER]]</f>
        <v>5401.3238832902434</v>
      </c>
      <c r="W707" s="6">
        <f ca="1">PopAgeSexCountry[[#This Row],[2030]]*PopAgeSexCountry[[#This Row],[MDER]]</f>
        <v>5359.8912960684775</v>
      </c>
      <c r="X707" s="6">
        <f ca="1">PopAgeSexCountry[[#This Row],[2035]]*PopAgeSexCountry[[#This Row],[MDER]]</f>
        <v>5558.6257872037877</v>
      </c>
      <c r="Y707" s="6">
        <f ca="1">PopAgeSexCountry[[#This Row],[2040]]*PopAgeSexCountry[[#This Row],[MDER]]</f>
        <v>5811.5469958259218</v>
      </c>
      <c r="Z707" s="6">
        <f ca="1">PopAgeSexCountry[[#This Row],[2045]]*PopAgeSexCountry[[#This Row],[MDER]]</f>
        <v>5841.0915071496265</v>
      </c>
      <c r="AA707" s="6">
        <f ca="1">PopAgeSexCountry[[#This Row],[2050]]*PopAgeSexCountry[[#This Row],[MDER]]</f>
        <v>5876.7609779071445</v>
      </c>
    </row>
    <row r="708" spans="1:27" x14ac:dyDescent="0.2">
      <c r="A708" s="5" t="s">
        <v>67</v>
      </c>
      <c r="B708" s="5" t="s">
        <v>68</v>
      </c>
      <c r="C708" s="5" t="s">
        <v>128</v>
      </c>
      <c r="D708" s="5" t="str">
        <f>VLOOKUP(PopAgeSexCountry[[#This Row],[REGION]],MapRegion[],2,FALSE)</f>
        <v>FRA</v>
      </c>
      <c r="E708" s="5" t="s">
        <v>99</v>
      </c>
      <c r="F708" s="5" t="str">
        <f>VLOOKUP(PopAgeSexCountry[[#This Row],[VARIABLE]],MapSexAge[],2,FALSE)</f>
        <v>Male</v>
      </c>
      <c r="G708" s="5" t="str">
        <f>VLOOKUP(PopAgeSexCountry[[#This Row],[VARIABLE]],MapSexAge[],3,FALSE)</f>
        <v>35-39</v>
      </c>
      <c r="H708" s="5">
        <f ca="1">SUMIFS(INDIRECT(_xlfn.CONCAT("SSPMDER[",PopAgeSexCountry[[#This Row],[Sex]],"]")),SSPMDER[age],PopAgeSexCountry[[#This Row],[Age]])</f>
        <v>2600</v>
      </c>
      <c r="I708" s="5" t="s">
        <v>71</v>
      </c>
      <c r="J708" s="5">
        <v>2.1472609999999999</v>
      </c>
      <c r="K708" s="5">
        <v>1.9617730390743999</v>
      </c>
      <c r="L708" s="5">
        <v>2.1060653551739899</v>
      </c>
      <c r="M708" s="5">
        <v>2.2233947260868101</v>
      </c>
      <c r="N708" s="5">
        <v>2.1165289832307099</v>
      </c>
      <c r="O708" s="5">
        <v>2.09934999098222</v>
      </c>
      <c r="P708" s="5">
        <v>2.17466625299032</v>
      </c>
      <c r="Q708" s="5">
        <v>2.2729441743811098</v>
      </c>
      <c r="R708" s="5">
        <v>2.28453682519029</v>
      </c>
      <c r="S708" s="6">
        <f ca="1">PopAgeSexCountry[[#This Row],[2010]]*PopAgeSexCountry[[#This Row],[MDER]]</f>
        <v>5582.8786</v>
      </c>
      <c r="T708" s="6">
        <f ca="1">PopAgeSexCountry[[#This Row],[2015]]*PopAgeSexCountry[[#This Row],[MDER]]</f>
        <v>5100.6099015934396</v>
      </c>
      <c r="U708" s="6">
        <f ca="1">PopAgeSexCountry[[#This Row],[2020]]*PopAgeSexCountry[[#This Row],[MDER]]</f>
        <v>5475.7699234523734</v>
      </c>
      <c r="V708" s="6">
        <f ca="1">PopAgeSexCountry[[#This Row],[2025]]*PopAgeSexCountry[[#This Row],[MDER]]</f>
        <v>5780.8262878257065</v>
      </c>
      <c r="W708" s="6">
        <f ca="1">PopAgeSexCountry[[#This Row],[2030]]*PopAgeSexCountry[[#This Row],[MDER]]</f>
        <v>5502.9753563998456</v>
      </c>
      <c r="X708" s="6">
        <f ca="1">PopAgeSexCountry[[#This Row],[2035]]*PopAgeSexCountry[[#This Row],[MDER]]</f>
        <v>5458.3099765537718</v>
      </c>
      <c r="Y708" s="6">
        <f ca="1">PopAgeSexCountry[[#This Row],[2040]]*PopAgeSexCountry[[#This Row],[MDER]]</f>
        <v>5654.1322577748324</v>
      </c>
      <c r="Z708" s="6">
        <f ca="1">PopAgeSexCountry[[#This Row],[2045]]*PopAgeSexCountry[[#This Row],[MDER]]</f>
        <v>5909.6548533908854</v>
      </c>
      <c r="AA708" s="6">
        <f ca="1">PopAgeSexCountry[[#This Row],[2050]]*PopAgeSexCountry[[#This Row],[MDER]]</f>
        <v>5939.7957454947536</v>
      </c>
    </row>
    <row r="709" spans="1:27" x14ac:dyDescent="0.2">
      <c r="A709" s="6" t="s">
        <v>67</v>
      </c>
      <c r="B709" s="6" t="s">
        <v>68</v>
      </c>
      <c r="C709" s="6" t="s">
        <v>128</v>
      </c>
      <c r="D709" s="6" t="str">
        <f>VLOOKUP(PopAgeSexCountry[[#This Row],[REGION]],MapRegion[],2,FALSE)</f>
        <v>FRA</v>
      </c>
      <c r="E709" s="6" t="s">
        <v>100</v>
      </c>
      <c r="F709" s="6" t="str">
        <f>VLOOKUP(PopAgeSexCountry[[#This Row],[VARIABLE]],MapSexAge[],2,FALSE)</f>
        <v>Male</v>
      </c>
      <c r="G709" s="6" t="str">
        <f>VLOOKUP(PopAgeSexCountry[[#This Row],[VARIABLE]],MapSexAge[],3,FALSE)</f>
        <v>40-44</v>
      </c>
      <c r="H709" s="6">
        <f ca="1">SUMIFS(INDIRECT(_xlfn.CONCAT("SSPMDER[",PopAgeSexCountry[[#This Row],[Sex]],"]")),SSPMDER[age],PopAgeSexCountry[[#This Row],[Age]])</f>
        <v>2600</v>
      </c>
      <c r="I709" s="6" t="s">
        <v>71</v>
      </c>
      <c r="J709" s="6">
        <v>2.14745699785255</v>
      </c>
      <c r="K709" s="6">
        <v>2.1478636078334801</v>
      </c>
      <c r="L709" s="6">
        <v>1.9744071343015801</v>
      </c>
      <c r="M709" s="6">
        <v>2.1230841160833802</v>
      </c>
      <c r="N709" s="6">
        <v>2.2426168059478999</v>
      </c>
      <c r="O709" s="6">
        <v>2.13998859466817</v>
      </c>
      <c r="P709" s="6">
        <v>2.1227706077064701</v>
      </c>
      <c r="Q709" s="6">
        <v>2.19792232288339</v>
      </c>
      <c r="R709" s="6">
        <v>2.2972924348416499</v>
      </c>
      <c r="S709" s="6">
        <f ca="1">PopAgeSexCountry[[#This Row],[2010]]*PopAgeSexCountry[[#This Row],[MDER]]</f>
        <v>5583.3881944166296</v>
      </c>
      <c r="T709" s="6">
        <f ca="1">PopAgeSexCountry[[#This Row],[2015]]*PopAgeSexCountry[[#This Row],[MDER]]</f>
        <v>5584.4453803670485</v>
      </c>
      <c r="U709" s="6">
        <f ca="1">PopAgeSexCountry[[#This Row],[2020]]*PopAgeSexCountry[[#This Row],[MDER]]</f>
        <v>5133.4585491841081</v>
      </c>
      <c r="V709" s="6">
        <f ca="1">PopAgeSexCountry[[#This Row],[2025]]*PopAgeSexCountry[[#This Row],[MDER]]</f>
        <v>5520.018701816789</v>
      </c>
      <c r="W709" s="6">
        <f ca="1">PopAgeSexCountry[[#This Row],[2030]]*PopAgeSexCountry[[#This Row],[MDER]]</f>
        <v>5830.8036954645395</v>
      </c>
      <c r="X709" s="6">
        <f ca="1">PopAgeSexCountry[[#This Row],[2035]]*PopAgeSexCountry[[#This Row],[MDER]]</f>
        <v>5563.9703461372419</v>
      </c>
      <c r="Y709" s="6">
        <f ca="1">PopAgeSexCountry[[#This Row],[2040]]*PopAgeSexCountry[[#This Row],[MDER]]</f>
        <v>5519.2035800368221</v>
      </c>
      <c r="Z709" s="6">
        <f ca="1">PopAgeSexCountry[[#This Row],[2045]]*PopAgeSexCountry[[#This Row],[MDER]]</f>
        <v>5714.5980394968137</v>
      </c>
      <c r="AA709" s="6">
        <f ca="1">PopAgeSexCountry[[#This Row],[2050]]*PopAgeSexCountry[[#This Row],[MDER]]</f>
        <v>5972.9603305882902</v>
      </c>
    </row>
    <row r="710" spans="1:27" x14ac:dyDescent="0.2">
      <c r="A710" s="5" t="s">
        <v>67</v>
      </c>
      <c r="B710" s="5" t="s">
        <v>68</v>
      </c>
      <c r="C710" s="5" t="s">
        <v>128</v>
      </c>
      <c r="D710" s="5" t="str">
        <f>VLOOKUP(PopAgeSexCountry[[#This Row],[REGION]],MapRegion[],2,FALSE)</f>
        <v>FRA</v>
      </c>
      <c r="E710" s="5" t="s">
        <v>101</v>
      </c>
      <c r="F710" s="5" t="str">
        <f>VLOOKUP(PopAgeSexCountry[[#This Row],[VARIABLE]],MapSexAge[],2,FALSE)</f>
        <v>Male</v>
      </c>
      <c r="G710" s="5" t="str">
        <f>VLOOKUP(PopAgeSexCountry[[#This Row],[VARIABLE]],MapSexAge[],3,FALSE)</f>
        <v>45-49</v>
      </c>
      <c r="H710" s="5">
        <f ca="1">SUMIFS(INDIRECT(_xlfn.CONCAT("SSPMDER[",PopAgeSexCountry[[#This Row],[Sex]],"]")),SSPMDER[age],PopAgeSexCountry[[#This Row],[Age]])</f>
        <v>2440</v>
      </c>
      <c r="I710" s="5" t="s">
        <v>71</v>
      </c>
      <c r="J710" s="5">
        <v>2.13891000213891</v>
      </c>
      <c r="K710" s="5">
        <v>2.1326839183485098</v>
      </c>
      <c r="L710" s="5">
        <v>2.13981377217622</v>
      </c>
      <c r="M710" s="5">
        <v>1.9755059117678899</v>
      </c>
      <c r="N710" s="5">
        <v>2.12744244771838</v>
      </c>
      <c r="O710" s="5">
        <v>2.2491777797085399</v>
      </c>
      <c r="P710" s="5">
        <v>2.1505165227501402</v>
      </c>
      <c r="Q710" s="5">
        <v>2.1342932134411101</v>
      </c>
      <c r="R710" s="5">
        <v>2.2100697679311199</v>
      </c>
      <c r="S710" s="6">
        <f ca="1">PopAgeSexCountry[[#This Row],[2010]]*PopAgeSexCountry[[#This Row],[MDER]]</f>
        <v>5218.9404052189402</v>
      </c>
      <c r="T710" s="6">
        <f ca="1">PopAgeSexCountry[[#This Row],[2015]]*PopAgeSexCountry[[#This Row],[MDER]]</f>
        <v>5203.7487607703642</v>
      </c>
      <c r="U710" s="6">
        <f ca="1">PopAgeSexCountry[[#This Row],[2020]]*PopAgeSexCountry[[#This Row],[MDER]]</f>
        <v>5221.1456041099773</v>
      </c>
      <c r="V710" s="6">
        <f ca="1">PopAgeSexCountry[[#This Row],[2025]]*PopAgeSexCountry[[#This Row],[MDER]]</f>
        <v>4820.2344247136516</v>
      </c>
      <c r="W710" s="6">
        <f ca="1">PopAgeSexCountry[[#This Row],[2030]]*PopAgeSexCountry[[#This Row],[MDER]]</f>
        <v>5190.9595724328474</v>
      </c>
      <c r="X710" s="6">
        <f ca="1">PopAgeSexCountry[[#This Row],[2035]]*PopAgeSexCountry[[#This Row],[MDER]]</f>
        <v>5487.9937824888375</v>
      </c>
      <c r="Y710" s="6">
        <f ca="1">PopAgeSexCountry[[#This Row],[2040]]*PopAgeSexCountry[[#This Row],[MDER]]</f>
        <v>5247.2603155103416</v>
      </c>
      <c r="Z710" s="6">
        <f ca="1">PopAgeSexCountry[[#This Row],[2045]]*PopAgeSexCountry[[#This Row],[MDER]]</f>
        <v>5207.675440796309</v>
      </c>
      <c r="AA710" s="6">
        <f ca="1">PopAgeSexCountry[[#This Row],[2050]]*PopAgeSexCountry[[#This Row],[MDER]]</f>
        <v>5392.5702337519324</v>
      </c>
    </row>
    <row r="711" spans="1:27" x14ac:dyDescent="0.2">
      <c r="A711" s="6" t="s">
        <v>67</v>
      </c>
      <c r="B711" s="6" t="s">
        <v>68</v>
      </c>
      <c r="C711" s="6" t="s">
        <v>128</v>
      </c>
      <c r="D711" s="6" t="str">
        <f>VLOOKUP(PopAgeSexCountry[[#This Row],[REGION]],MapRegion[],2,FALSE)</f>
        <v>FRA</v>
      </c>
      <c r="E711" s="6" t="s">
        <v>102</v>
      </c>
      <c r="F711" s="6" t="str">
        <f>VLOOKUP(PopAgeSexCountry[[#This Row],[VARIABLE]],MapSexAge[],2,FALSE)</f>
        <v>Male</v>
      </c>
      <c r="G711" s="6" t="str">
        <f>VLOOKUP(PopAgeSexCountry[[#This Row],[VARIABLE]],MapSexAge[],3,FALSE)</f>
        <v>5-9</v>
      </c>
      <c r="H711" s="6">
        <f ca="1">SUMIFS(INDIRECT(_xlfn.CONCAT("SSPMDER[",PopAgeSexCountry[[#This Row],[Sex]],"]")),SSPMDER[age],PopAgeSexCountry[[#This Row],[Age]])</f>
        <v>1600</v>
      </c>
      <c r="I711" s="6" t="s">
        <v>71</v>
      </c>
      <c r="J711" s="6">
        <v>1.966056</v>
      </c>
      <c r="K711" s="6">
        <v>2.0566323070034298</v>
      </c>
      <c r="L711" s="6">
        <v>2.06686087605254</v>
      </c>
      <c r="M711" s="6">
        <v>2.0807285496832799</v>
      </c>
      <c r="N711" s="6">
        <v>2.0721972392368402</v>
      </c>
      <c r="O711" s="6">
        <v>2.06382329172519</v>
      </c>
      <c r="P711" s="6">
        <v>2.0788365979057399</v>
      </c>
      <c r="Q711" s="6">
        <v>2.1036785224379502</v>
      </c>
      <c r="R711" s="6">
        <v>2.11482052377302</v>
      </c>
      <c r="S711" s="6">
        <f ca="1">PopAgeSexCountry[[#This Row],[2010]]*PopAgeSexCountry[[#This Row],[MDER]]</f>
        <v>3145.6896000000002</v>
      </c>
      <c r="T711" s="6">
        <f ca="1">PopAgeSexCountry[[#This Row],[2015]]*PopAgeSexCountry[[#This Row],[MDER]]</f>
        <v>3290.6116912054877</v>
      </c>
      <c r="U711" s="6">
        <f ca="1">PopAgeSexCountry[[#This Row],[2020]]*PopAgeSexCountry[[#This Row],[MDER]]</f>
        <v>3306.9774016840638</v>
      </c>
      <c r="V711" s="6">
        <f ca="1">PopAgeSexCountry[[#This Row],[2025]]*PopAgeSexCountry[[#This Row],[MDER]]</f>
        <v>3329.1656794932478</v>
      </c>
      <c r="W711" s="6">
        <f ca="1">PopAgeSexCountry[[#This Row],[2030]]*PopAgeSexCountry[[#This Row],[MDER]]</f>
        <v>3315.5155827789445</v>
      </c>
      <c r="X711" s="6">
        <f ca="1">PopAgeSexCountry[[#This Row],[2035]]*PopAgeSexCountry[[#This Row],[MDER]]</f>
        <v>3302.1172667603041</v>
      </c>
      <c r="Y711" s="6">
        <f ca="1">PopAgeSexCountry[[#This Row],[2040]]*PopAgeSexCountry[[#This Row],[MDER]]</f>
        <v>3326.138556649184</v>
      </c>
      <c r="Z711" s="6">
        <f ca="1">PopAgeSexCountry[[#This Row],[2045]]*PopAgeSexCountry[[#This Row],[MDER]]</f>
        <v>3365.8856359007204</v>
      </c>
      <c r="AA711" s="6">
        <f ca="1">PopAgeSexCountry[[#This Row],[2050]]*PopAgeSexCountry[[#This Row],[MDER]]</f>
        <v>3383.7128380368322</v>
      </c>
    </row>
    <row r="712" spans="1:27" x14ac:dyDescent="0.2">
      <c r="A712" s="5" t="s">
        <v>67</v>
      </c>
      <c r="B712" s="5" t="s">
        <v>68</v>
      </c>
      <c r="C712" s="5" t="s">
        <v>128</v>
      </c>
      <c r="D712" s="5" t="str">
        <f>VLOOKUP(PopAgeSexCountry[[#This Row],[REGION]],MapRegion[],2,FALSE)</f>
        <v>FRA</v>
      </c>
      <c r="E712" s="5" t="s">
        <v>103</v>
      </c>
      <c r="F712" s="5" t="str">
        <f>VLOOKUP(PopAgeSexCountry[[#This Row],[VARIABLE]],MapSexAge[],2,FALSE)</f>
        <v>Male</v>
      </c>
      <c r="G712" s="5" t="str">
        <f>VLOOKUP(PopAgeSexCountry[[#This Row],[VARIABLE]],MapSexAge[],3,FALSE)</f>
        <v>50-54</v>
      </c>
      <c r="H712" s="5">
        <f ca="1">SUMIFS(INDIRECT(_xlfn.CONCAT("SSPMDER[",PopAgeSexCountry[[#This Row],[Sex]],"]")),SSPMDER[age],PopAgeSexCountry[[#This Row],[Age]])</f>
        <v>2400</v>
      </c>
      <c r="I712" s="5" t="s">
        <v>71</v>
      </c>
      <c r="J712" s="5">
        <v>2.0338210000000001</v>
      </c>
      <c r="K712" s="5">
        <v>2.1064216975802199</v>
      </c>
      <c r="L712" s="5">
        <v>2.1083915586506001</v>
      </c>
      <c r="M712" s="5">
        <v>2.1225430504671499</v>
      </c>
      <c r="N712" s="5">
        <v>1.9665315426707</v>
      </c>
      <c r="O712" s="5">
        <v>2.12152077716943</v>
      </c>
      <c r="P712" s="5">
        <v>2.2457889055539</v>
      </c>
      <c r="Q712" s="5">
        <v>2.1512580228124398</v>
      </c>
      <c r="R712" s="5">
        <v>2.13694989592357</v>
      </c>
      <c r="S712" s="6">
        <f ca="1">PopAgeSexCountry[[#This Row],[2010]]*PopAgeSexCountry[[#This Row],[MDER]]</f>
        <v>4881.1704</v>
      </c>
      <c r="T712" s="6">
        <f ca="1">PopAgeSexCountry[[#This Row],[2015]]*PopAgeSexCountry[[#This Row],[MDER]]</f>
        <v>5055.4120741925281</v>
      </c>
      <c r="U712" s="6">
        <f ca="1">PopAgeSexCountry[[#This Row],[2020]]*PopAgeSexCountry[[#This Row],[MDER]]</f>
        <v>5060.1397407614404</v>
      </c>
      <c r="V712" s="6">
        <f ca="1">PopAgeSexCountry[[#This Row],[2025]]*PopAgeSexCountry[[#This Row],[MDER]]</f>
        <v>5094.1033211211598</v>
      </c>
      <c r="W712" s="6">
        <f ca="1">PopAgeSexCountry[[#This Row],[2030]]*PopAgeSexCountry[[#This Row],[MDER]]</f>
        <v>4719.6757024096796</v>
      </c>
      <c r="X712" s="6">
        <f ca="1">PopAgeSexCountry[[#This Row],[2035]]*PopAgeSexCountry[[#This Row],[MDER]]</f>
        <v>5091.6498652066321</v>
      </c>
      <c r="Y712" s="6">
        <f ca="1">PopAgeSexCountry[[#This Row],[2040]]*PopAgeSexCountry[[#This Row],[MDER]]</f>
        <v>5389.8933733293597</v>
      </c>
      <c r="Z712" s="6">
        <f ca="1">PopAgeSexCountry[[#This Row],[2045]]*PopAgeSexCountry[[#This Row],[MDER]]</f>
        <v>5163.0192547498555</v>
      </c>
      <c r="AA712" s="6">
        <f ca="1">PopAgeSexCountry[[#This Row],[2050]]*PopAgeSexCountry[[#This Row],[MDER]]</f>
        <v>5128.6797502165682</v>
      </c>
    </row>
    <row r="713" spans="1:27" x14ac:dyDescent="0.2">
      <c r="A713" s="6" t="s">
        <v>67</v>
      </c>
      <c r="B713" s="6" t="s">
        <v>68</v>
      </c>
      <c r="C713" s="6" t="s">
        <v>128</v>
      </c>
      <c r="D713" s="6" t="str">
        <f>VLOOKUP(PopAgeSexCountry[[#This Row],[REGION]],MapRegion[],2,FALSE)</f>
        <v>FRA</v>
      </c>
      <c r="E713" s="6" t="s">
        <v>104</v>
      </c>
      <c r="F713" s="6" t="str">
        <f>VLOOKUP(PopAgeSexCountry[[#This Row],[VARIABLE]],MapSexAge[],2,FALSE)</f>
        <v>Male</v>
      </c>
      <c r="G713" s="6" t="str">
        <f>VLOOKUP(PopAgeSexCountry[[#This Row],[VARIABLE]],MapSexAge[],3,FALSE)</f>
        <v>55-59</v>
      </c>
      <c r="H713" s="6">
        <f ca="1">SUMIFS(INDIRECT(_xlfn.CONCAT("SSPMDER[",PopAgeSexCountry[[#This Row],[Sex]],"]")),SSPMDER[age],PopAgeSexCountry[[#This Row],[Age]])</f>
        <v>2400</v>
      </c>
      <c r="I713" s="6" t="s">
        <v>71</v>
      </c>
      <c r="J713" s="6">
        <v>1.9720720019720701</v>
      </c>
      <c r="K713" s="6">
        <v>1.9833343859872301</v>
      </c>
      <c r="L713" s="6">
        <v>2.0647414419927599</v>
      </c>
      <c r="M713" s="6">
        <v>2.0757453300268698</v>
      </c>
      <c r="N713" s="6">
        <v>2.0963350408887802</v>
      </c>
      <c r="O713" s="6">
        <v>1.9489489457001199</v>
      </c>
      <c r="P713" s="6">
        <v>2.1071818455232498</v>
      </c>
      <c r="Q713" s="6">
        <v>2.2341657977293399</v>
      </c>
      <c r="R713" s="6">
        <v>2.1443638236032498</v>
      </c>
      <c r="S713" s="6">
        <f ca="1">PopAgeSexCountry[[#This Row],[2010]]*PopAgeSexCountry[[#This Row],[MDER]]</f>
        <v>4732.9728047329681</v>
      </c>
      <c r="T713" s="6">
        <f ca="1">PopAgeSexCountry[[#This Row],[2015]]*PopAgeSexCountry[[#This Row],[MDER]]</f>
        <v>4760.0025263693524</v>
      </c>
      <c r="U713" s="6">
        <f ca="1">PopAgeSexCountry[[#This Row],[2020]]*PopAgeSexCountry[[#This Row],[MDER]]</f>
        <v>4955.3794607826239</v>
      </c>
      <c r="V713" s="6">
        <f ca="1">PopAgeSexCountry[[#This Row],[2025]]*PopAgeSexCountry[[#This Row],[MDER]]</f>
        <v>4981.7887920644871</v>
      </c>
      <c r="W713" s="6">
        <f ca="1">PopAgeSexCountry[[#This Row],[2030]]*PopAgeSexCountry[[#This Row],[MDER]]</f>
        <v>5031.2040981330729</v>
      </c>
      <c r="X713" s="6">
        <f ca="1">PopAgeSexCountry[[#This Row],[2035]]*PopAgeSexCountry[[#This Row],[MDER]]</f>
        <v>4677.4774696802879</v>
      </c>
      <c r="Y713" s="6">
        <f ca="1">PopAgeSexCountry[[#This Row],[2040]]*PopAgeSexCountry[[#This Row],[MDER]]</f>
        <v>5057.2364292557995</v>
      </c>
      <c r="Z713" s="6">
        <f ca="1">PopAgeSexCountry[[#This Row],[2045]]*PopAgeSexCountry[[#This Row],[MDER]]</f>
        <v>5361.9979145504158</v>
      </c>
      <c r="AA713" s="6">
        <f ca="1">PopAgeSexCountry[[#This Row],[2050]]*PopAgeSexCountry[[#This Row],[MDER]]</f>
        <v>5146.4731766477998</v>
      </c>
    </row>
    <row r="714" spans="1:27" x14ac:dyDescent="0.2">
      <c r="A714" s="5" t="s">
        <v>67</v>
      </c>
      <c r="B714" s="5" t="s">
        <v>68</v>
      </c>
      <c r="C714" s="5" t="s">
        <v>128</v>
      </c>
      <c r="D714" s="5" t="str">
        <f>VLOOKUP(PopAgeSexCountry[[#This Row],[REGION]],MapRegion[],2,FALSE)</f>
        <v>FRA</v>
      </c>
      <c r="E714" s="5" t="s">
        <v>105</v>
      </c>
      <c r="F714" s="5" t="str">
        <f>VLOOKUP(PopAgeSexCountry[[#This Row],[VARIABLE]],MapSexAge[],2,FALSE)</f>
        <v>Male</v>
      </c>
      <c r="G714" s="5" t="str">
        <f>VLOOKUP(PopAgeSexCountry[[#This Row],[VARIABLE]],MapSexAge[],3,FALSE)</f>
        <v>60-64</v>
      </c>
      <c r="H714" s="5">
        <f ca="1">SUMIFS(INDIRECT(_xlfn.CONCAT("SSPMDER[",PopAgeSexCountry[[#This Row],[Sex]],"]")),SSPMDER[age],PopAgeSexCountry[[#This Row],[Age]])</f>
        <v>2400</v>
      </c>
      <c r="I714" s="5" t="s">
        <v>71</v>
      </c>
      <c r="J714" s="5">
        <v>1.8849720000000001</v>
      </c>
      <c r="K714" s="5">
        <v>1.8991788219128001</v>
      </c>
      <c r="L714" s="5">
        <v>1.92326481628602</v>
      </c>
      <c r="M714" s="5">
        <v>2.0135684379156298</v>
      </c>
      <c r="N714" s="5">
        <v>2.0327606150370099</v>
      </c>
      <c r="O714" s="5">
        <v>2.0602185356486502</v>
      </c>
      <c r="P714" s="5">
        <v>1.9224349725395</v>
      </c>
      <c r="Q714" s="5">
        <v>2.0837976682824402</v>
      </c>
      <c r="R714" s="5">
        <v>2.2140661945976801</v>
      </c>
      <c r="S714" s="6">
        <f ca="1">PopAgeSexCountry[[#This Row],[2010]]*PopAgeSexCountry[[#This Row],[MDER]]</f>
        <v>4523.9328000000005</v>
      </c>
      <c r="T714" s="6">
        <f ca="1">PopAgeSexCountry[[#This Row],[2015]]*PopAgeSexCountry[[#This Row],[MDER]]</f>
        <v>4558.02917259072</v>
      </c>
      <c r="U714" s="6">
        <f ca="1">PopAgeSexCountry[[#This Row],[2020]]*PopAgeSexCountry[[#This Row],[MDER]]</f>
        <v>4615.8355590864476</v>
      </c>
      <c r="V714" s="6">
        <f ca="1">PopAgeSexCountry[[#This Row],[2025]]*PopAgeSexCountry[[#This Row],[MDER]]</f>
        <v>4832.5642509975114</v>
      </c>
      <c r="W714" s="6">
        <f ca="1">PopAgeSexCountry[[#This Row],[2030]]*PopAgeSexCountry[[#This Row],[MDER]]</f>
        <v>4878.6254760888241</v>
      </c>
      <c r="X714" s="6">
        <f ca="1">PopAgeSexCountry[[#This Row],[2035]]*PopAgeSexCountry[[#This Row],[MDER]]</f>
        <v>4944.5244855567607</v>
      </c>
      <c r="Y714" s="6">
        <f ca="1">PopAgeSexCountry[[#This Row],[2040]]*PopAgeSexCountry[[#This Row],[MDER]]</f>
        <v>4613.8439340947998</v>
      </c>
      <c r="Z714" s="6">
        <f ca="1">PopAgeSexCountry[[#This Row],[2045]]*PopAgeSexCountry[[#This Row],[MDER]]</f>
        <v>5001.1144038778566</v>
      </c>
      <c r="AA714" s="6">
        <f ca="1">PopAgeSexCountry[[#This Row],[2050]]*PopAgeSexCountry[[#This Row],[MDER]]</f>
        <v>5313.7588670344321</v>
      </c>
    </row>
    <row r="715" spans="1:27" x14ac:dyDescent="0.2">
      <c r="A715" s="6" t="s">
        <v>67</v>
      </c>
      <c r="B715" s="6" t="s">
        <v>68</v>
      </c>
      <c r="C715" s="6" t="s">
        <v>128</v>
      </c>
      <c r="D715" s="6" t="str">
        <f>VLOOKUP(PopAgeSexCountry[[#This Row],[REGION]],MapRegion[],2,FALSE)</f>
        <v>FRA</v>
      </c>
      <c r="E715" s="6" t="s">
        <v>106</v>
      </c>
      <c r="F715" s="6" t="str">
        <f>VLOOKUP(PopAgeSexCountry[[#This Row],[VARIABLE]],MapSexAge[],2,FALSE)</f>
        <v>Male</v>
      </c>
      <c r="G715" s="6" t="str">
        <f>VLOOKUP(PopAgeSexCountry[[#This Row],[VARIABLE]],MapSexAge[],3,FALSE)</f>
        <v>65-69</v>
      </c>
      <c r="H715" s="6">
        <f ca="1">SUMIFS(INDIRECT(_xlfn.CONCAT("SSPMDER[",PopAgeSexCountry[[#This Row],[Sex]],"]")),SSPMDER[age],PopAgeSexCountry[[#This Row],[Age]])</f>
        <v>2240</v>
      </c>
      <c r="I715" s="6" t="s">
        <v>71</v>
      </c>
      <c r="J715" s="6">
        <v>1.2369387674538701</v>
      </c>
      <c r="K715" s="6">
        <v>1.7797043768859799</v>
      </c>
      <c r="L715" s="6">
        <v>1.80888206842059</v>
      </c>
      <c r="M715" s="6">
        <v>1.84571584362678</v>
      </c>
      <c r="N715" s="6">
        <v>1.9431285761620301</v>
      </c>
      <c r="O715" s="6">
        <v>1.9710251750688199</v>
      </c>
      <c r="P715" s="6">
        <v>2.0064475676845701</v>
      </c>
      <c r="Q715" s="6">
        <v>1.8799494577656799</v>
      </c>
      <c r="R715" s="6">
        <v>2.0447632716411301</v>
      </c>
      <c r="S715" s="6">
        <f ca="1">PopAgeSexCountry[[#This Row],[2010]]*PopAgeSexCountry[[#This Row],[MDER]]</f>
        <v>2770.7428390966688</v>
      </c>
      <c r="T715" s="6">
        <f ca="1">PopAgeSexCountry[[#This Row],[2015]]*PopAgeSexCountry[[#This Row],[MDER]]</f>
        <v>3986.5378042245952</v>
      </c>
      <c r="U715" s="6">
        <f ca="1">PopAgeSexCountry[[#This Row],[2020]]*PopAgeSexCountry[[#This Row],[MDER]]</f>
        <v>4051.8958332621214</v>
      </c>
      <c r="V715" s="6">
        <f ca="1">PopAgeSexCountry[[#This Row],[2025]]*PopAgeSexCountry[[#This Row],[MDER]]</f>
        <v>4134.4034897239871</v>
      </c>
      <c r="W715" s="6">
        <f ca="1">PopAgeSexCountry[[#This Row],[2030]]*PopAgeSexCountry[[#This Row],[MDER]]</f>
        <v>4352.6080106029476</v>
      </c>
      <c r="X715" s="6">
        <f ca="1">PopAgeSexCountry[[#This Row],[2035]]*PopAgeSexCountry[[#This Row],[MDER]]</f>
        <v>4415.096392154157</v>
      </c>
      <c r="Y715" s="6">
        <f ca="1">PopAgeSexCountry[[#This Row],[2040]]*PopAgeSexCountry[[#This Row],[MDER]]</f>
        <v>4494.442551613437</v>
      </c>
      <c r="Z715" s="6">
        <f ca="1">PopAgeSexCountry[[#This Row],[2045]]*PopAgeSexCountry[[#This Row],[MDER]]</f>
        <v>4211.0867853951231</v>
      </c>
      <c r="AA715" s="6">
        <f ca="1">PopAgeSexCountry[[#This Row],[2050]]*PopAgeSexCountry[[#This Row],[MDER]]</f>
        <v>4580.2697284761316</v>
      </c>
    </row>
    <row r="716" spans="1:27" x14ac:dyDescent="0.2">
      <c r="A716" s="5" t="s">
        <v>67</v>
      </c>
      <c r="B716" s="5" t="s">
        <v>68</v>
      </c>
      <c r="C716" s="5" t="s">
        <v>128</v>
      </c>
      <c r="D716" s="5" t="str">
        <f>VLOOKUP(PopAgeSexCountry[[#This Row],[REGION]],MapRegion[],2,FALSE)</f>
        <v>FRA</v>
      </c>
      <c r="E716" s="5" t="s">
        <v>107</v>
      </c>
      <c r="F716" s="5" t="str">
        <f>VLOOKUP(PopAgeSexCountry[[#This Row],[VARIABLE]],MapSexAge[],2,FALSE)</f>
        <v>Male</v>
      </c>
      <c r="G716" s="5" t="str">
        <f>VLOOKUP(PopAgeSexCountry[[#This Row],[VARIABLE]],MapSexAge[],3,FALSE)</f>
        <v>70-74</v>
      </c>
      <c r="H716" s="5">
        <f ca="1">SUMIFS(INDIRECT(_xlfn.CONCAT("SSPMDER[",PopAgeSexCountry[[#This Row],[Sex]],"]")),SSPMDER[age],PopAgeSexCountry[[#This Row],[Age]])</f>
        <v>2200</v>
      </c>
      <c r="I716" s="5" t="s">
        <v>71</v>
      </c>
      <c r="J716" s="5">
        <v>1.08319492578718</v>
      </c>
      <c r="K716" s="5">
        <v>1.1301842418061401</v>
      </c>
      <c r="L716" s="5">
        <v>1.6452048249329501</v>
      </c>
      <c r="M716" s="5">
        <v>1.6890955341001199</v>
      </c>
      <c r="N716" s="5">
        <v>1.7373306676414899</v>
      </c>
      <c r="O716" s="5">
        <v>1.84152328070353</v>
      </c>
      <c r="P716" s="5">
        <v>1.8796836482077599</v>
      </c>
      <c r="Q716" s="5">
        <v>1.92420262922095</v>
      </c>
      <c r="R716" s="5">
        <v>1.81273645230638</v>
      </c>
      <c r="S716" s="6">
        <f ca="1">PopAgeSexCountry[[#This Row],[2010]]*PopAgeSexCountry[[#This Row],[MDER]]</f>
        <v>2383.0288367317962</v>
      </c>
      <c r="T716" s="6">
        <f ca="1">PopAgeSexCountry[[#This Row],[2015]]*PopAgeSexCountry[[#This Row],[MDER]]</f>
        <v>2486.4053319735081</v>
      </c>
      <c r="U716" s="6">
        <f ca="1">PopAgeSexCountry[[#This Row],[2020]]*PopAgeSexCountry[[#This Row],[MDER]]</f>
        <v>3619.4506148524902</v>
      </c>
      <c r="V716" s="6">
        <f ca="1">PopAgeSexCountry[[#This Row],[2025]]*PopAgeSexCountry[[#This Row],[MDER]]</f>
        <v>3716.0101750202639</v>
      </c>
      <c r="W716" s="6">
        <f ca="1">PopAgeSexCountry[[#This Row],[2030]]*PopAgeSexCountry[[#This Row],[MDER]]</f>
        <v>3822.1274688112776</v>
      </c>
      <c r="X716" s="6">
        <f ca="1">PopAgeSexCountry[[#This Row],[2035]]*PopAgeSexCountry[[#This Row],[MDER]]</f>
        <v>4051.3512175477658</v>
      </c>
      <c r="Y716" s="6">
        <f ca="1">PopAgeSexCountry[[#This Row],[2040]]*PopAgeSexCountry[[#This Row],[MDER]]</f>
        <v>4135.3040260570715</v>
      </c>
      <c r="Z716" s="6">
        <f ca="1">PopAgeSexCountry[[#This Row],[2045]]*PopAgeSexCountry[[#This Row],[MDER]]</f>
        <v>4233.2457842860904</v>
      </c>
      <c r="AA716" s="6">
        <f ca="1">PopAgeSexCountry[[#This Row],[2050]]*PopAgeSexCountry[[#This Row],[MDER]]</f>
        <v>3988.0201950740361</v>
      </c>
    </row>
    <row r="717" spans="1:27" x14ac:dyDescent="0.2">
      <c r="A717" s="6" t="s">
        <v>67</v>
      </c>
      <c r="B717" s="6" t="s">
        <v>68</v>
      </c>
      <c r="C717" s="6" t="s">
        <v>128</v>
      </c>
      <c r="D717" s="6" t="str">
        <f>VLOOKUP(PopAgeSexCountry[[#This Row],[REGION]],MapRegion[],2,FALSE)</f>
        <v>FRA</v>
      </c>
      <c r="E717" s="6" t="s">
        <v>108</v>
      </c>
      <c r="F717" s="6" t="str">
        <f>VLOOKUP(PopAgeSexCountry[[#This Row],[VARIABLE]],MapSexAge[],2,FALSE)</f>
        <v>Male</v>
      </c>
      <c r="G717" s="6" t="str">
        <f>VLOOKUP(PopAgeSexCountry[[#This Row],[VARIABLE]],MapSexAge[],3,FALSE)</f>
        <v>75-79</v>
      </c>
      <c r="H717" s="6">
        <f ca="1">SUMIFS(INDIRECT(_xlfn.CONCAT("SSPMDER[",PopAgeSexCountry[[#This Row],[Sex]],"]")),SSPMDER[age],PopAgeSexCountry[[#This Row],[Age]])</f>
        <v>2200</v>
      </c>
      <c r="I717" s="6" t="s">
        <v>71</v>
      </c>
      <c r="J717" s="6">
        <v>0.93192808229982804</v>
      </c>
      <c r="K717" s="6">
        <v>0.92405485251849695</v>
      </c>
      <c r="L717" s="6">
        <v>0.98199202364373805</v>
      </c>
      <c r="M717" s="6">
        <v>1.4542223621461301</v>
      </c>
      <c r="N717" s="6">
        <v>1.51206324667049</v>
      </c>
      <c r="O717" s="6">
        <v>1.57272532039393</v>
      </c>
      <c r="P717" s="6">
        <v>1.6843190141293101</v>
      </c>
      <c r="Q717" s="6">
        <v>1.7353616771884199</v>
      </c>
      <c r="R717" s="6">
        <v>1.7922757745195199</v>
      </c>
      <c r="S717" s="6">
        <f ca="1">PopAgeSexCountry[[#This Row],[2010]]*PopAgeSexCountry[[#This Row],[MDER]]</f>
        <v>2050.2417810596216</v>
      </c>
      <c r="T717" s="6">
        <f ca="1">PopAgeSexCountry[[#This Row],[2015]]*PopAgeSexCountry[[#This Row],[MDER]]</f>
        <v>2032.9206755406933</v>
      </c>
      <c r="U717" s="6">
        <f ca="1">PopAgeSexCountry[[#This Row],[2020]]*PopAgeSexCountry[[#This Row],[MDER]]</f>
        <v>2160.3824520162239</v>
      </c>
      <c r="V717" s="6">
        <f ca="1">PopAgeSexCountry[[#This Row],[2025]]*PopAgeSexCountry[[#This Row],[MDER]]</f>
        <v>3199.2891967214864</v>
      </c>
      <c r="W717" s="6">
        <f ca="1">PopAgeSexCountry[[#This Row],[2030]]*PopAgeSexCountry[[#This Row],[MDER]]</f>
        <v>3326.539142675078</v>
      </c>
      <c r="X717" s="6">
        <f ca="1">PopAgeSexCountry[[#This Row],[2035]]*PopAgeSexCountry[[#This Row],[MDER]]</f>
        <v>3459.9957048666461</v>
      </c>
      <c r="Y717" s="6">
        <f ca="1">PopAgeSexCountry[[#This Row],[2040]]*PopAgeSexCountry[[#This Row],[MDER]]</f>
        <v>3705.5018310844821</v>
      </c>
      <c r="Z717" s="6">
        <f ca="1">PopAgeSexCountry[[#This Row],[2045]]*PopAgeSexCountry[[#This Row],[MDER]]</f>
        <v>3817.7956898145239</v>
      </c>
      <c r="AA717" s="6">
        <f ca="1">PopAgeSexCountry[[#This Row],[2050]]*PopAgeSexCountry[[#This Row],[MDER]]</f>
        <v>3943.0067039429437</v>
      </c>
    </row>
    <row r="718" spans="1:27" x14ac:dyDescent="0.2">
      <c r="A718" s="5" t="s">
        <v>67</v>
      </c>
      <c r="B718" s="5" t="s">
        <v>68</v>
      </c>
      <c r="C718" s="5" t="s">
        <v>128</v>
      </c>
      <c r="D718" s="5" t="str">
        <f>VLOOKUP(PopAgeSexCountry[[#This Row],[REGION]],MapRegion[],2,FALSE)</f>
        <v>FRA</v>
      </c>
      <c r="E718" s="5" t="s">
        <v>109</v>
      </c>
      <c r="F718" s="5" t="str">
        <f>VLOOKUP(PopAgeSexCountry[[#This Row],[VARIABLE]],MapSexAge[],2,FALSE)</f>
        <v>Male</v>
      </c>
      <c r="G718" s="5" t="str">
        <f>VLOOKUP(PopAgeSexCountry[[#This Row],[VARIABLE]],MapSexAge[],3,FALSE)</f>
        <v>80-84</v>
      </c>
      <c r="H718" s="5">
        <f ca="1">SUMIFS(INDIRECT(_xlfn.CONCAT("SSPMDER[",PopAgeSexCountry[[#This Row],[Sex]],"]")),SSPMDER[age],PopAgeSexCountry[[#This Row],[Age]])</f>
        <v>2200</v>
      </c>
      <c r="I718" s="5" t="s">
        <v>71</v>
      </c>
      <c r="J718" s="5">
        <v>0.65883835759992804</v>
      </c>
      <c r="K718" s="5">
        <v>0.70633070623919203</v>
      </c>
      <c r="L718" s="5">
        <v>0.72041026371344696</v>
      </c>
      <c r="M718" s="5">
        <v>0.78576609711541701</v>
      </c>
      <c r="N718" s="5">
        <v>1.19034224764984</v>
      </c>
      <c r="O718" s="5">
        <v>1.26037344689756</v>
      </c>
      <c r="P718" s="5">
        <v>1.33334257022102</v>
      </c>
      <c r="Q718" s="5">
        <v>1.45097365599774</v>
      </c>
      <c r="R718" s="5">
        <v>1.5173597894509301</v>
      </c>
      <c r="S718" s="6">
        <f ca="1">PopAgeSexCountry[[#This Row],[2010]]*PopAgeSexCountry[[#This Row],[MDER]]</f>
        <v>1449.4443867198418</v>
      </c>
      <c r="T718" s="6">
        <f ca="1">PopAgeSexCountry[[#This Row],[2015]]*PopAgeSexCountry[[#This Row],[MDER]]</f>
        <v>1553.9275537262224</v>
      </c>
      <c r="U718" s="6">
        <f ca="1">PopAgeSexCountry[[#This Row],[2020]]*PopAgeSexCountry[[#This Row],[MDER]]</f>
        <v>1584.9025801695834</v>
      </c>
      <c r="V718" s="6">
        <f ca="1">PopAgeSexCountry[[#This Row],[2025]]*PopAgeSexCountry[[#This Row],[MDER]]</f>
        <v>1728.6854136539175</v>
      </c>
      <c r="W718" s="6">
        <f ca="1">PopAgeSexCountry[[#This Row],[2030]]*PopAgeSexCountry[[#This Row],[MDER]]</f>
        <v>2618.7529448296477</v>
      </c>
      <c r="X718" s="6">
        <f ca="1">PopAgeSexCountry[[#This Row],[2035]]*PopAgeSexCountry[[#This Row],[MDER]]</f>
        <v>2772.821583174632</v>
      </c>
      <c r="Y718" s="6">
        <f ca="1">PopAgeSexCountry[[#This Row],[2040]]*PopAgeSexCountry[[#This Row],[MDER]]</f>
        <v>2933.3536544862441</v>
      </c>
      <c r="Z718" s="6">
        <f ca="1">PopAgeSexCountry[[#This Row],[2045]]*PopAgeSexCountry[[#This Row],[MDER]]</f>
        <v>3192.1420431950278</v>
      </c>
      <c r="AA718" s="6">
        <f ca="1">PopAgeSexCountry[[#This Row],[2050]]*PopAgeSexCountry[[#This Row],[MDER]]</f>
        <v>3338.191536792046</v>
      </c>
    </row>
    <row r="719" spans="1:27" x14ac:dyDescent="0.2">
      <c r="A719" s="6" t="s">
        <v>67</v>
      </c>
      <c r="B719" s="6" t="s">
        <v>68</v>
      </c>
      <c r="C719" s="6" t="s">
        <v>128</v>
      </c>
      <c r="D719" s="6" t="str">
        <f>VLOOKUP(PopAgeSexCountry[[#This Row],[REGION]],MapRegion[],2,FALSE)</f>
        <v>FRA</v>
      </c>
      <c r="E719" s="6" t="s">
        <v>110</v>
      </c>
      <c r="F719" s="6" t="str">
        <f>VLOOKUP(PopAgeSexCountry[[#This Row],[VARIABLE]],MapSexAge[],2,FALSE)</f>
        <v>Male</v>
      </c>
      <c r="G719" s="6" t="str">
        <f>VLOOKUP(PopAgeSexCountry[[#This Row],[VARIABLE]],MapSexAge[],3,FALSE)</f>
        <v>85-89</v>
      </c>
      <c r="H719" s="6">
        <f ca="1">SUMIFS(INDIRECT(_xlfn.CONCAT("SSPMDER[",PopAgeSexCountry[[#This Row],[Sex]],"]")),SSPMDER[age],PopAgeSexCountry[[#This Row],[Age]])</f>
        <v>2200</v>
      </c>
      <c r="I719" s="6" t="s">
        <v>71</v>
      </c>
      <c r="J719" s="6">
        <v>0.37520263900900502</v>
      </c>
      <c r="K719" s="6">
        <v>0.41221930291874498</v>
      </c>
      <c r="L719" s="6">
        <v>0.46016209087752002</v>
      </c>
      <c r="M719" s="6">
        <v>0.48782108526260898</v>
      </c>
      <c r="N719" s="6">
        <v>0.55020440192868103</v>
      </c>
      <c r="O719" s="6">
        <v>0.85988474542017401</v>
      </c>
      <c r="P719" s="6">
        <v>0.93483296592804399</v>
      </c>
      <c r="Q719" s="6">
        <v>1.01502495556884</v>
      </c>
      <c r="R719" s="6">
        <v>1.1315559107031901</v>
      </c>
      <c r="S719" s="6">
        <f ca="1">PopAgeSexCountry[[#This Row],[2010]]*PopAgeSexCountry[[#This Row],[MDER]]</f>
        <v>825.44580581981108</v>
      </c>
      <c r="T719" s="6">
        <f ca="1">PopAgeSexCountry[[#This Row],[2015]]*PopAgeSexCountry[[#This Row],[MDER]]</f>
        <v>906.88246642123897</v>
      </c>
      <c r="U719" s="6">
        <f ca="1">PopAgeSexCountry[[#This Row],[2020]]*PopAgeSexCountry[[#This Row],[MDER]]</f>
        <v>1012.356599930544</v>
      </c>
      <c r="V719" s="6">
        <f ca="1">PopAgeSexCountry[[#This Row],[2025]]*PopAgeSexCountry[[#This Row],[MDER]]</f>
        <v>1073.2063875777399</v>
      </c>
      <c r="W719" s="6">
        <f ca="1">PopAgeSexCountry[[#This Row],[2030]]*PopAgeSexCountry[[#This Row],[MDER]]</f>
        <v>1210.4496842430983</v>
      </c>
      <c r="X719" s="6">
        <f ca="1">PopAgeSexCountry[[#This Row],[2035]]*PopAgeSexCountry[[#This Row],[MDER]]</f>
        <v>1891.7464399243829</v>
      </c>
      <c r="Y719" s="6">
        <f ca="1">PopAgeSexCountry[[#This Row],[2040]]*PopAgeSexCountry[[#This Row],[MDER]]</f>
        <v>2056.6325250416967</v>
      </c>
      <c r="Z719" s="6">
        <f ca="1">PopAgeSexCountry[[#This Row],[2045]]*PopAgeSexCountry[[#This Row],[MDER]]</f>
        <v>2233.0549022514479</v>
      </c>
      <c r="AA719" s="6">
        <f ca="1">PopAgeSexCountry[[#This Row],[2050]]*PopAgeSexCountry[[#This Row],[MDER]]</f>
        <v>2489.4230035470182</v>
      </c>
    </row>
    <row r="720" spans="1:27" x14ac:dyDescent="0.2">
      <c r="A720" s="5" t="s">
        <v>67</v>
      </c>
      <c r="B720" s="5" t="s">
        <v>68</v>
      </c>
      <c r="C720" s="5" t="s">
        <v>128</v>
      </c>
      <c r="D720" s="5" t="str">
        <f>VLOOKUP(PopAgeSexCountry[[#This Row],[REGION]],MapRegion[],2,FALSE)</f>
        <v>FRA</v>
      </c>
      <c r="E720" s="5" t="s">
        <v>111</v>
      </c>
      <c r="F720" s="5" t="str">
        <f>VLOOKUP(PopAgeSexCountry[[#This Row],[VARIABLE]],MapSexAge[],2,FALSE)</f>
        <v>Male</v>
      </c>
      <c r="G720" s="5" t="str">
        <f>VLOOKUP(PopAgeSexCountry[[#This Row],[VARIABLE]],MapSexAge[],3,FALSE)</f>
        <v>90-94</v>
      </c>
      <c r="H720" s="5">
        <f ca="1">SUMIFS(INDIRECT(_xlfn.CONCAT("SSPMDER[",PopAgeSexCountry[[#This Row],[Sex]],"]")),SSPMDER[age],PopAgeSexCountry[[#This Row],[Age]])</f>
        <v>2200</v>
      </c>
      <c r="I720" s="5" t="s">
        <v>71</v>
      </c>
      <c r="J720" s="5">
        <v>8.5239919416807197E-2</v>
      </c>
      <c r="K720" s="5">
        <v>0.17504390120593899</v>
      </c>
      <c r="L720" s="5">
        <v>0.20274106047058199</v>
      </c>
      <c r="M720" s="5">
        <v>0.23845061902467399</v>
      </c>
      <c r="N720" s="5">
        <v>0.26523263398139102</v>
      </c>
      <c r="O720" s="5">
        <v>0.312464549609136</v>
      </c>
      <c r="P720" s="5">
        <v>0.50925572773140304</v>
      </c>
      <c r="Q720" s="5">
        <v>0.57620144262408302</v>
      </c>
      <c r="R720" s="5">
        <v>0.64899339869476302</v>
      </c>
      <c r="S720" s="6">
        <f ca="1">PopAgeSexCountry[[#This Row],[2010]]*PopAgeSexCountry[[#This Row],[MDER]]</f>
        <v>187.52782271697583</v>
      </c>
      <c r="T720" s="6">
        <f ca="1">PopAgeSexCountry[[#This Row],[2015]]*PopAgeSexCountry[[#This Row],[MDER]]</f>
        <v>385.09658265306575</v>
      </c>
      <c r="U720" s="6">
        <f ca="1">PopAgeSexCountry[[#This Row],[2020]]*PopAgeSexCountry[[#This Row],[MDER]]</f>
        <v>446.03033303528036</v>
      </c>
      <c r="V720" s="6">
        <f ca="1">PopAgeSexCountry[[#This Row],[2025]]*PopAgeSexCountry[[#This Row],[MDER]]</f>
        <v>524.59136185428281</v>
      </c>
      <c r="W720" s="6">
        <f ca="1">PopAgeSexCountry[[#This Row],[2030]]*PopAgeSexCountry[[#This Row],[MDER]]</f>
        <v>583.51179475906019</v>
      </c>
      <c r="X720" s="6">
        <f ca="1">PopAgeSexCountry[[#This Row],[2035]]*PopAgeSexCountry[[#This Row],[MDER]]</f>
        <v>687.42200914009925</v>
      </c>
      <c r="Y720" s="6">
        <f ca="1">PopAgeSexCountry[[#This Row],[2040]]*PopAgeSexCountry[[#This Row],[MDER]]</f>
        <v>1120.3626010090868</v>
      </c>
      <c r="Z720" s="6">
        <f ca="1">PopAgeSexCountry[[#This Row],[2045]]*PopAgeSexCountry[[#This Row],[MDER]]</f>
        <v>1267.6431737729827</v>
      </c>
      <c r="AA720" s="6">
        <f ca="1">PopAgeSexCountry[[#This Row],[2050]]*PopAgeSexCountry[[#This Row],[MDER]]</f>
        <v>1427.7854771284788</v>
      </c>
    </row>
    <row r="721" spans="1:27" x14ac:dyDescent="0.2">
      <c r="A721" s="6" t="s">
        <v>67</v>
      </c>
      <c r="B721" s="6" t="s">
        <v>68</v>
      </c>
      <c r="C721" s="6" t="s">
        <v>128</v>
      </c>
      <c r="D721" s="6" t="str">
        <f>VLOOKUP(PopAgeSexCountry[[#This Row],[REGION]],MapRegion[],2,FALSE)</f>
        <v>FRA</v>
      </c>
      <c r="E721" s="6" t="s">
        <v>112</v>
      </c>
      <c r="F721" s="6" t="str">
        <f>VLOOKUP(PopAgeSexCountry[[#This Row],[VARIABLE]],MapSexAge[],2,FALSE)</f>
        <v>Male</v>
      </c>
      <c r="G721" s="6" t="str">
        <f>VLOOKUP(PopAgeSexCountry[[#This Row],[VARIABLE]],MapSexAge[],3,FALSE)</f>
        <v>95-99</v>
      </c>
      <c r="H721" s="6">
        <f ca="1">SUMIFS(INDIRECT(_xlfn.CONCAT("SSPMDER[",PopAgeSexCountry[[#This Row],[Sex]],"]")),SSPMDER[age],PopAgeSexCountry[[#This Row],[Age]])</f>
        <v>2200</v>
      </c>
      <c r="I721" s="6" t="s">
        <v>71</v>
      </c>
      <c r="J721" s="6">
        <v>2.3372978399064E-2</v>
      </c>
      <c r="K721" s="6">
        <v>2.6144672846689501E-2</v>
      </c>
      <c r="L721" s="6">
        <v>5.7136854082623798E-2</v>
      </c>
      <c r="M721" s="6">
        <v>7.0437329379449395E-2</v>
      </c>
      <c r="N721" s="6">
        <v>8.8207440134135298E-2</v>
      </c>
      <c r="O721" s="6">
        <v>0.103942196406062</v>
      </c>
      <c r="P721" s="6">
        <v>0.12925117031834499</v>
      </c>
      <c r="Q721" s="6">
        <v>0.223600556897143</v>
      </c>
      <c r="R721" s="6">
        <v>0.26636917928725801</v>
      </c>
      <c r="S721" s="6">
        <f ca="1">PopAgeSexCountry[[#This Row],[2010]]*PopAgeSexCountry[[#This Row],[MDER]]</f>
        <v>51.420552477940802</v>
      </c>
      <c r="T721" s="6">
        <f ca="1">PopAgeSexCountry[[#This Row],[2015]]*PopAgeSexCountry[[#This Row],[MDER]]</f>
        <v>57.5182802627169</v>
      </c>
      <c r="U721" s="6">
        <f ca="1">PopAgeSexCountry[[#This Row],[2020]]*PopAgeSexCountry[[#This Row],[MDER]]</f>
        <v>125.70107898177235</v>
      </c>
      <c r="V721" s="6">
        <f ca="1">PopAgeSexCountry[[#This Row],[2025]]*PopAgeSexCountry[[#This Row],[MDER]]</f>
        <v>154.96212463478867</v>
      </c>
      <c r="W721" s="6">
        <f ca="1">PopAgeSexCountry[[#This Row],[2030]]*PopAgeSexCountry[[#This Row],[MDER]]</f>
        <v>194.05636829509766</v>
      </c>
      <c r="X721" s="6">
        <f ca="1">PopAgeSexCountry[[#This Row],[2035]]*PopAgeSexCountry[[#This Row],[MDER]]</f>
        <v>228.67283209333641</v>
      </c>
      <c r="Y721" s="6">
        <f ca="1">PopAgeSexCountry[[#This Row],[2040]]*PopAgeSexCountry[[#This Row],[MDER]]</f>
        <v>284.35257470035896</v>
      </c>
      <c r="Z721" s="6">
        <f ca="1">PopAgeSexCountry[[#This Row],[2045]]*PopAgeSexCountry[[#This Row],[MDER]]</f>
        <v>491.92122517371462</v>
      </c>
      <c r="AA721" s="6">
        <f ca="1">PopAgeSexCountry[[#This Row],[2050]]*PopAgeSexCountry[[#This Row],[MDER]]</f>
        <v>586.0121944319676</v>
      </c>
    </row>
    <row r="722" spans="1:27" x14ac:dyDescent="0.2">
      <c r="A722" s="5" t="s">
        <v>67</v>
      </c>
      <c r="B722" s="5" t="s">
        <v>68</v>
      </c>
      <c r="C722" s="5" t="s">
        <v>129</v>
      </c>
      <c r="D722" s="5" t="str">
        <f>VLOOKUP(PopAgeSexCountry[[#This Row],[REGION]],MapRegion[],2,FALSE)</f>
        <v>GBR</v>
      </c>
      <c r="E722" s="5" t="s">
        <v>70</v>
      </c>
      <c r="F722" s="5" t="str">
        <f>VLOOKUP(PopAgeSexCountry[[#This Row],[VARIABLE]],MapSexAge[],2,FALSE)</f>
        <v>Female</v>
      </c>
      <c r="G722" s="5" t="str">
        <f>VLOOKUP(PopAgeSexCountry[[#This Row],[VARIABLE]],MapSexAge[],3,FALSE)</f>
        <v>0-4</v>
      </c>
      <c r="H722" s="5">
        <f ca="1">SUMIFS(INDIRECT(_xlfn.CONCAT("SSPMDER[",PopAgeSexCountry[[#This Row],[Sex]],"]")),SSPMDER[age],PopAgeSexCountry[[#This Row],[Age]])</f>
        <v>1000</v>
      </c>
      <c r="I722" s="5" t="s">
        <v>71</v>
      </c>
      <c r="J722" s="5">
        <v>1.8370880000000001</v>
      </c>
      <c r="K722" s="5">
        <v>1.97459836357741</v>
      </c>
      <c r="L722" s="5">
        <v>2.00800590215986</v>
      </c>
      <c r="M722" s="5">
        <v>1.9992985063190101</v>
      </c>
      <c r="N722" s="5">
        <v>1.96130181060022</v>
      </c>
      <c r="O722" s="5">
        <v>1.93983663456968</v>
      </c>
      <c r="P722" s="5">
        <v>1.9687968864777301</v>
      </c>
      <c r="Q722" s="5">
        <v>2.02551323399355</v>
      </c>
      <c r="R722" s="5">
        <v>2.0533504371656699</v>
      </c>
      <c r="S722" s="6">
        <f ca="1">PopAgeSexCountry[[#This Row],[2010]]*PopAgeSexCountry[[#This Row],[MDER]]</f>
        <v>1837.088</v>
      </c>
      <c r="T722" s="6">
        <f ca="1">PopAgeSexCountry[[#This Row],[2015]]*PopAgeSexCountry[[#This Row],[MDER]]</f>
        <v>1974.5983635774101</v>
      </c>
      <c r="U722" s="6">
        <f ca="1">PopAgeSexCountry[[#This Row],[2020]]*PopAgeSexCountry[[#This Row],[MDER]]</f>
        <v>2008.0059021598599</v>
      </c>
      <c r="V722" s="6">
        <f ca="1">PopAgeSexCountry[[#This Row],[2025]]*PopAgeSexCountry[[#This Row],[MDER]]</f>
        <v>1999.2985063190101</v>
      </c>
      <c r="W722" s="6">
        <f ca="1">PopAgeSexCountry[[#This Row],[2030]]*PopAgeSexCountry[[#This Row],[MDER]]</f>
        <v>1961.3018106002201</v>
      </c>
      <c r="X722" s="6">
        <f ca="1">PopAgeSexCountry[[#This Row],[2035]]*PopAgeSexCountry[[#This Row],[MDER]]</f>
        <v>1939.83663456968</v>
      </c>
      <c r="Y722" s="6">
        <f ca="1">PopAgeSexCountry[[#This Row],[2040]]*PopAgeSexCountry[[#This Row],[MDER]]</f>
        <v>1968.7968864777301</v>
      </c>
      <c r="Z722" s="6">
        <f ca="1">PopAgeSexCountry[[#This Row],[2045]]*PopAgeSexCountry[[#This Row],[MDER]]</f>
        <v>2025.5132339935499</v>
      </c>
      <c r="AA722" s="6">
        <f ca="1">PopAgeSexCountry[[#This Row],[2050]]*PopAgeSexCountry[[#This Row],[MDER]]</f>
        <v>2053.35043716567</v>
      </c>
    </row>
    <row r="723" spans="1:27" x14ac:dyDescent="0.2">
      <c r="A723" s="6" t="s">
        <v>67</v>
      </c>
      <c r="B723" s="6" t="s">
        <v>68</v>
      </c>
      <c r="C723" s="6" t="s">
        <v>129</v>
      </c>
      <c r="D723" s="6" t="str">
        <f>VLOOKUP(PopAgeSexCountry[[#This Row],[REGION]],MapRegion[],2,FALSE)</f>
        <v>GBR</v>
      </c>
      <c r="E723" s="6" t="s">
        <v>72</v>
      </c>
      <c r="F723" s="6" t="str">
        <f>VLOOKUP(PopAgeSexCountry[[#This Row],[VARIABLE]],MapSexAge[],2,FALSE)</f>
        <v>Female</v>
      </c>
      <c r="G723" s="6" t="str">
        <f>VLOOKUP(PopAgeSexCountry[[#This Row],[VARIABLE]],MapSexAge[],3,FALSE)</f>
        <v>10-14</v>
      </c>
      <c r="H723" s="6">
        <f ca="1">SUMIFS(INDIRECT(_xlfn.CONCAT("SSPMDER[",PopAgeSexCountry[[#This Row],[Sex]],"]")),SSPMDER[age],PopAgeSexCountry[[#This Row],[Age]])</f>
        <v>1920</v>
      </c>
      <c r="I723" s="6" t="s">
        <v>71</v>
      </c>
      <c r="J723" s="6">
        <v>1.7364489999999999</v>
      </c>
      <c r="K723" s="6">
        <v>1.7036383199032299</v>
      </c>
      <c r="L723" s="6">
        <v>1.8905972486789799</v>
      </c>
      <c r="M723" s="6">
        <v>2.0151774341161199</v>
      </c>
      <c r="N723" s="6">
        <v>2.04629028680543</v>
      </c>
      <c r="O723" s="6">
        <v>2.0351450007499499</v>
      </c>
      <c r="P723" s="6">
        <v>1.9955178207170401</v>
      </c>
      <c r="Q723" s="6">
        <v>1.9731212233334099</v>
      </c>
      <c r="R723" s="6">
        <v>2.00024952918832</v>
      </c>
      <c r="S723" s="6">
        <f ca="1">PopAgeSexCountry[[#This Row],[2010]]*PopAgeSexCountry[[#This Row],[MDER]]</f>
        <v>3333.9820799999998</v>
      </c>
      <c r="T723" s="6">
        <f ca="1">PopAgeSexCountry[[#This Row],[2015]]*PopAgeSexCountry[[#This Row],[MDER]]</f>
        <v>3270.9855742142013</v>
      </c>
      <c r="U723" s="6">
        <f ca="1">PopAgeSexCountry[[#This Row],[2020]]*PopAgeSexCountry[[#This Row],[MDER]]</f>
        <v>3629.9467174636416</v>
      </c>
      <c r="V723" s="6">
        <f ca="1">PopAgeSexCountry[[#This Row],[2025]]*PopAgeSexCountry[[#This Row],[MDER]]</f>
        <v>3869.1406735029504</v>
      </c>
      <c r="W723" s="6">
        <f ca="1">PopAgeSexCountry[[#This Row],[2030]]*PopAgeSexCountry[[#This Row],[MDER]]</f>
        <v>3928.8773506664256</v>
      </c>
      <c r="X723" s="6">
        <f ca="1">PopAgeSexCountry[[#This Row],[2035]]*PopAgeSexCountry[[#This Row],[MDER]]</f>
        <v>3907.4784014399038</v>
      </c>
      <c r="Y723" s="6">
        <f ca="1">PopAgeSexCountry[[#This Row],[2040]]*PopAgeSexCountry[[#This Row],[MDER]]</f>
        <v>3831.3942157767169</v>
      </c>
      <c r="Z723" s="6">
        <f ca="1">PopAgeSexCountry[[#This Row],[2045]]*PopAgeSexCountry[[#This Row],[MDER]]</f>
        <v>3788.3927488001468</v>
      </c>
      <c r="AA723" s="6">
        <f ca="1">PopAgeSexCountry[[#This Row],[2050]]*PopAgeSexCountry[[#This Row],[MDER]]</f>
        <v>3840.4790960415744</v>
      </c>
    </row>
    <row r="724" spans="1:27" x14ac:dyDescent="0.2">
      <c r="A724" s="5" t="s">
        <v>67</v>
      </c>
      <c r="B724" s="5" t="s">
        <v>68</v>
      </c>
      <c r="C724" s="5" t="s">
        <v>129</v>
      </c>
      <c r="D724" s="5" t="str">
        <f>VLOOKUP(PopAgeSexCountry[[#This Row],[REGION]],MapRegion[],2,FALSE)</f>
        <v>GBR</v>
      </c>
      <c r="E724" s="5" t="s">
        <v>73</v>
      </c>
      <c r="F724" s="5" t="str">
        <f>VLOOKUP(PopAgeSexCountry[[#This Row],[VARIABLE]],MapSexAge[],2,FALSE)</f>
        <v>Female</v>
      </c>
      <c r="G724" s="5" t="str">
        <f>VLOOKUP(PopAgeSexCountry[[#This Row],[VARIABLE]],MapSexAge[],3,FALSE)</f>
        <v>100p</v>
      </c>
      <c r="H724" s="5">
        <f ca="1">SUMIFS(INDIRECT(_xlfn.CONCAT("SSPMDER[",PopAgeSexCountry[[#This Row],[Sex]],"]")),SSPMDER[age],PopAgeSexCountry[[#This Row],[Age]])</f>
        <v>1800</v>
      </c>
      <c r="I724" s="5" t="s">
        <v>71</v>
      </c>
      <c r="J724" s="5">
        <v>1.0529999999999999E-2</v>
      </c>
      <c r="K724" s="5">
        <v>1.74563915266167E-2</v>
      </c>
      <c r="L724" s="5">
        <v>2.2915274005955898E-2</v>
      </c>
      <c r="M724" s="5">
        <v>3.41116148897328E-2</v>
      </c>
      <c r="N724" s="5">
        <v>4.3681188386610802E-2</v>
      </c>
      <c r="O724" s="5">
        <v>5.5238125661977597E-2</v>
      </c>
      <c r="P724" s="5">
        <v>7.3460303024771897E-2</v>
      </c>
      <c r="Q724" s="5">
        <v>0.103496626950492</v>
      </c>
      <c r="R724" s="5">
        <v>0.16013655641361699</v>
      </c>
      <c r="S724" s="6">
        <f ca="1">PopAgeSexCountry[[#This Row],[2010]]*PopAgeSexCountry[[#This Row],[MDER]]</f>
        <v>18.954000000000001</v>
      </c>
      <c r="T724" s="6">
        <f ca="1">PopAgeSexCountry[[#This Row],[2015]]*PopAgeSexCountry[[#This Row],[MDER]]</f>
        <v>31.42150474791006</v>
      </c>
      <c r="U724" s="6">
        <f ca="1">PopAgeSexCountry[[#This Row],[2020]]*PopAgeSexCountry[[#This Row],[MDER]]</f>
        <v>41.24749321072062</v>
      </c>
      <c r="V724" s="6">
        <f ca="1">PopAgeSexCountry[[#This Row],[2025]]*PopAgeSexCountry[[#This Row],[MDER]]</f>
        <v>61.400906801519042</v>
      </c>
      <c r="W724" s="6">
        <f ca="1">PopAgeSexCountry[[#This Row],[2030]]*PopAgeSexCountry[[#This Row],[MDER]]</f>
        <v>78.626139095899447</v>
      </c>
      <c r="X724" s="6">
        <f ca="1">PopAgeSexCountry[[#This Row],[2035]]*PopAgeSexCountry[[#This Row],[MDER]]</f>
        <v>99.428626191559673</v>
      </c>
      <c r="Y724" s="6">
        <f ca="1">PopAgeSexCountry[[#This Row],[2040]]*PopAgeSexCountry[[#This Row],[MDER]]</f>
        <v>132.22854544458943</v>
      </c>
      <c r="Z724" s="6">
        <f ca="1">PopAgeSexCountry[[#This Row],[2045]]*PopAgeSexCountry[[#This Row],[MDER]]</f>
        <v>186.29392851088559</v>
      </c>
      <c r="AA724" s="6">
        <f ca="1">PopAgeSexCountry[[#This Row],[2050]]*PopAgeSexCountry[[#This Row],[MDER]]</f>
        <v>288.24580154451058</v>
      </c>
    </row>
    <row r="725" spans="1:27" x14ac:dyDescent="0.2">
      <c r="A725" s="6" t="s">
        <v>67</v>
      </c>
      <c r="B725" s="6" t="s">
        <v>68</v>
      </c>
      <c r="C725" s="6" t="s">
        <v>129</v>
      </c>
      <c r="D725" s="6" t="str">
        <f>VLOOKUP(PopAgeSexCountry[[#This Row],[REGION]],MapRegion[],2,FALSE)</f>
        <v>GBR</v>
      </c>
      <c r="E725" s="6" t="s">
        <v>74</v>
      </c>
      <c r="F725" s="6" t="str">
        <f>VLOOKUP(PopAgeSexCountry[[#This Row],[VARIABLE]],MapSexAge[],2,FALSE)</f>
        <v>Female</v>
      </c>
      <c r="G725" s="6" t="str">
        <f>VLOOKUP(PopAgeSexCountry[[#This Row],[VARIABLE]],MapSexAge[],3,FALSE)</f>
        <v>15-19</v>
      </c>
      <c r="H725" s="6">
        <f ca="1">SUMIFS(INDIRECT(_xlfn.CONCAT("SSPMDER[",PopAgeSexCountry[[#This Row],[Sex]],"]")),SSPMDER[age],PopAgeSexCountry[[#This Row],[Age]])</f>
        <v>2040</v>
      </c>
      <c r="I725" s="6" t="s">
        <v>71</v>
      </c>
      <c r="J725" s="6">
        <v>1.898093</v>
      </c>
      <c r="K725" s="6">
        <v>1.74886055284735</v>
      </c>
      <c r="L725" s="6">
        <v>1.7137954926630701</v>
      </c>
      <c r="M725" s="6">
        <v>1.9004383895439301</v>
      </c>
      <c r="N725" s="6">
        <v>2.0242300843599201</v>
      </c>
      <c r="O725" s="6">
        <v>2.0551541503053099</v>
      </c>
      <c r="P725" s="6">
        <v>2.0437790853679099</v>
      </c>
      <c r="Q725" s="6">
        <v>2.0040238132880099</v>
      </c>
      <c r="R725" s="6">
        <v>1.98160895978215</v>
      </c>
      <c r="S725" s="6">
        <f ca="1">PopAgeSexCountry[[#This Row],[2010]]*PopAgeSexCountry[[#This Row],[MDER]]</f>
        <v>3872.1097199999999</v>
      </c>
      <c r="T725" s="6">
        <f ca="1">PopAgeSexCountry[[#This Row],[2015]]*PopAgeSexCountry[[#This Row],[MDER]]</f>
        <v>3567.6755278085939</v>
      </c>
      <c r="U725" s="6">
        <f ca="1">PopAgeSexCountry[[#This Row],[2020]]*PopAgeSexCountry[[#This Row],[MDER]]</f>
        <v>3496.1428050326631</v>
      </c>
      <c r="V725" s="6">
        <f ca="1">PopAgeSexCountry[[#This Row],[2025]]*PopAgeSexCountry[[#This Row],[MDER]]</f>
        <v>3876.8943146696174</v>
      </c>
      <c r="W725" s="6">
        <f ca="1">PopAgeSexCountry[[#This Row],[2030]]*PopAgeSexCountry[[#This Row],[MDER]]</f>
        <v>4129.4293720942369</v>
      </c>
      <c r="X725" s="6">
        <f ca="1">PopAgeSexCountry[[#This Row],[2035]]*PopAgeSexCountry[[#This Row],[MDER]]</f>
        <v>4192.5144666228325</v>
      </c>
      <c r="Y725" s="6">
        <f ca="1">PopAgeSexCountry[[#This Row],[2040]]*PopAgeSexCountry[[#This Row],[MDER]]</f>
        <v>4169.3093341505364</v>
      </c>
      <c r="Z725" s="6">
        <f ca="1">PopAgeSexCountry[[#This Row],[2045]]*PopAgeSexCountry[[#This Row],[MDER]]</f>
        <v>4088.2085791075401</v>
      </c>
      <c r="AA725" s="6">
        <f ca="1">PopAgeSexCountry[[#This Row],[2050]]*PopAgeSexCountry[[#This Row],[MDER]]</f>
        <v>4042.4822779555861</v>
      </c>
    </row>
    <row r="726" spans="1:27" x14ac:dyDescent="0.2">
      <c r="A726" s="5" t="s">
        <v>67</v>
      </c>
      <c r="B726" s="5" t="s">
        <v>68</v>
      </c>
      <c r="C726" s="5" t="s">
        <v>129</v>
      </c>
      <c r="D726" s="5" t="str">
        <f>VLOOKUP(PopAgeSexCountry[[#This Row],[REGION]],MapRegion[],2,FALSE)</f>
        <v>GBR</v>
      </c>
      <c r="E726" s="5" t="s">
        <v>75</v>
      </c>
      <c r="F726" s="5" t="str">
        <f>VLOOKUP(PopAgeSexCountry[[#This Row],[VARIABLE]],MapSexAge[],2,FALSE)</f>
        <v>Female</v>
      </c>
      <c r="G726" s="5" t="str">
        <f>VLOOKUP(PopAgeSexCountry[[#This Row],[VARIABLE]],MapSexAge[],3,FALSE)</f>
        <v>20-24</v>
      </c>
      <c r="H726" s="5">
        <f ca="1">SUMIFS(INDIRECT(_xlfn.CONCAT("SSPMDER[",PopAgeSexCountry[[#This Row],[Sex]],"]")),SSPMDER[age],PopAgeSexCountry[[#This Row],[Age]])</f>
        <v>2200</v>
      </c>
      <c r="I726" s="5" t="s">
        <v>71</v>
      </c>
      <c r="J726" s="5">
        <v>2.0643980000000002</v>
      </c>
      <c r="K726" s="5">
        <v>1.9192411428771301</v>
      </c>
      <c r="L726" s="5">
        <v>1.76638561026529</v>
      </c>
      <c r="M726" s="5">
        <v>1.7318868393201501</v>
      </c>
      <c r="N726" s="5">
        <v>1.91878561568113</v>
      </c>
      <c r="O726" s="5">
        <v>2.0422563507767801</v>
      </c>
      <c r="P726" s="5">
        <v>2.0731693420594599</v>
      </c>
      <c r="Q726" s="5">
        <v>2.0615658252398301</v>
      </c>
      <c r="R726" s="5">
        <v>2.02157587176033</v>
      </c>
      <c r="S726" s="6">
        <f ca="1">PopAgeSexCountry[[#This Row],[2010]]*PopAgeSexCountry[[#This Row],[MDER]]</f>
        <v>4541.6756000000005</v>
      </c>
      <c r="T726" s="6">
        <f ca="1">PopAgeSexCountry[[#This Row],[2015]]*PopAgeSexCountry[[#This Row],[MDER]]</f>
        <v>4222.3305143296866</v>
      </c>
      <c r="U726" s="6">
        <f ca="1">PopAgeSexCountry[[#This Row],[2020]]*PopAgeSexCountry[[#This Row],[MDER]]</f>
        <v>3886.0483425836378</v>
      </c>
      <c r="V726" s="6">
        <f ca="1">PopAgeSexCountry[[#This Row],[2025]]*PopAgeSexCountry[[#This Row],[MDER]]</f>
        <v>3810.1510465043302</v>
      </c>
      <c r="W726" s="6">
        <f ca="1">PopAgeSexCountry[[#This Row],[2030]]*PopAgeSexCountry[[#This Row],[MDER]]</f>
        <v>4221.3283544984861</v>
      </c>
      <c r="X726" s="6">
        <f ca="1">PopAgeSexCountry[[#This Row],[2035]]*PopAgeSexCountry[[#This Row],[MDER]]</f>
        <v>4492.9639717089167</v>
      </c>
      <c r="Y726" s="6">
        <f ca="1">PopAgeSexCountry[[#This Row],[2040]]*PopAgeSexCountry[[#This Row],[MDER]]</f>
        <v>4560.9725525308122</v>
      </c>
      <c r="Z726" s="6">
        <f ca="1">PopAgeSexCountry[[#This Row],[2045]]*PopAgeSexCountry[[#This Row],[MDER]]</f>
        <v>4535.4448155276259</v>
      </c>
      <c r="AA726" s="6">
        <f ca="1">PopAgeSexCountry[[#This Row],[2050]]*PopAgeSexCountry[[#This Row],[MDER]]</f>
        <v>4447.4669178727263</v>
      </c>
    </row>
    <row r="727" spans="1:27" x14ac:dyDescent="0.2">
      <c r="A727" s="6" t="s">
        <v>67</v>
      </c>
      <c r="B727" s="6" t="s">
        <v>68</v>
      </c>
      <c r="C727" s="6" t="s">
        <v>129</v>
      </c>
      <c r="D727" s="6" t="str">
        <f>VLOOKUP(PopAgeSexCountry[[#This Row],[REGION]],MapRegion[],2,FALSE)</f>
        <v>GBR</v>
      </c>
      <c r="E727" s="6" t="s">
        <v>76</v>
      </c>
      <c r="F727" s="6" t="str">
        <f>VLOOKUP(PopAgeSexCountry[[#This Row],[VARIABLE]],MapSexAge[],2,FALSE)</f>
        <v>Female</v>
      </c>
      <c r="G727" s="6" t="str">
        <f>VLOOKUP(PopAgeSexCountry[[#This Row],[VARIABLE]],MapSexAge[],3,FALSE)</f>
        <v>25-29</v>
      </c>
      <c r="H727" s="6">
        <f ca="1">SUMIFS(INDIRECT(_xlfn.CONCAT("SSPMDER[",PopAgeSexCountry[[#This Row],[Sex]],"]")),SSPMDER[age],PopAgeSexCountry[[#This Row],[Age]])</f>
        <v>2040</v>
      </c>
      <c r="I727" s="6" t="s">
        <v>71</v>
      </c>
      <c r="J727" s="6">
        <v>2.057871</v>
      </c>
      <c r="K727" s="6">
        <v>2.23228863753826</v>
      </c>
      <c r="L727" s="6">
        <v>2.0613164980847301</v>
      </c>
      <c r="M727" s="6">
        <v>1.9066423418388401</v>
      </c>
      <c r="N727" s="6">
        <v>1.8737225355852201</v>
      </c>
      <c r="O727" s="6">
        <v>2.0650610099667102</v>
      </c>
      <c r="P727" s="6">
        <v>2.1884799675473299</v>
      </c>
      <c r="Q727" s="6">
        <v>2.2192455258699</v>
      </c>
      <c r="R727" s="6">
        <v>2.2054586379724102</v>
      </c>
      <c r="S727" s="6">
        <f ca="1">PopAgeSexCountry[[#This Row],[2010]]*PopAgeSexCountry[[#This Row],[MDER]]</f>
        <v>4198.0568400000002</v>
      </c>
      <c r="T727" s="6">
        <f ca="1">PopAgeSexCountry[[#This Row],[2015]]*PopAgeSexCountry[[#This Row],[MDER]]</f>
        <v>4553.8688205780509</v>
      </c>
      <c r="U727" s="6">
        <f ca="1">PopAgeSexCountry[[#This Row],[2020]]*PopAgeSexCountry[[#This Row],[MDER]]</f>
        <v>4205.0856560928496</v>
      </c>
      <c r="V727" s="6">
        <f ca="1">PopAgeSexCountry[[#This Row],[2025]]*PopAgeSexCountry[[#This Row],[MDER]]</f>
        <v>3889.5503773512337</v>
      </c>
      <c r="W727" s="6">
        <f ca="1">PopAgeSexCountry[[#This Row],[2030]]*PopAgeSexCountry[[#This Row],[MDER]]</f>
        <v>3822.393972593849</v>
      </c>
      <c r="X727" s="6">
        <f ca="1">PopAgeSexCountry[[#This Row],[2035]]*PopAgeSexCountry[[#This Row],[MDER]]</f>
        <v>4212.7244603320887</v>
      </c>
      <c r="Y727" s="6">
        <f ca="1">PopAgeSexCountry[[#This Row],[2040]]*PopAgeSexCountry[[#This Row],[MDER]]</f>
        <v>4464.499133796553</v>
      </c>
      <c r="Z727" s="6">
        <f ca="1">PopAgeSexCountry[[#This Row],[2045]]*PopAgeSexCountry[[#This Row],[MDER]]</f>
        <v>4527.2608727745956</v>
      </c>
      <c r="AA727" s="6">
        <f ca="1">PopAgeSexCountry[[#This Row],[2050]]*PopAgeSexCountry[[#This Row],[MDER]]</f>
        <v>4499.1356214637171</v>
      </c>
    </row>
    <row r="728" spans="1:27" x14ac:dyDescent="0.2">
      <c r="A728" s="5" t="s">
        <v>67</v>
      </c>
      <c r="B728" s="5" t="s">
        <v>68</v>
      </c>
      <c r="C728" s="5" t="s">
        <v>129</v>
      </c>
      <c r="D728" s="5" t="str">
        <f>VLOOKUP(PopAgeSexCountry[[#This Row],[REGION]],MapRegion[],2,FALSE)</f>
        <v>GBR</v>
      </c>
      <c r="E728" s="5" t="s">
        <v>77</v>
      </c>
      <c r="F728" s="5" t="str">
        <f>VLOOKUP(PopAgeSexCountry[[#This Row],[VARIABLE]],MapSexAge[],2,FALSE)</f>
        <v>Female</v>
      </c>
      <c r="G728" s="5" t="str">
        <f>VLOOKUP(PopAgeSexCountry[[#This Row],[VARIABLE]],MapSexAge[],3,FALSE)</f>
        <v>30-34</v>
      </c>
      <c r="H728" s="5">
        <f ca="1">SUMIFS(INDIRECT(_xlfn.CONCAT("SSPMDER[",PopAgeSexCountry[[#This Row],[Sex]],"]")),SSPMDER[age],PopAgeSexCountry[[#This Row],[Age]])</f>
        <v>2000</v>
      </c>
      <c r="I728" s="5" t="s">
        <v>71</v>
      </c>
      <c r="J728" s="5">
        <v>1.946339</v>
      </c>
      <c r="K728" s="5">
        <v>2.1441412512073001</v>
      </c>
      <c r="L728" s="5">
        <v>2.29662317072474</v>
      </c>
      <c r="M728" s="5">
        <v>2.1317120145883801</v>
      </c>
      <c r="N728" s="5">
        <v>1.9806433958680001</v>
      </c>
      <c r="O728" s="5">
        <v>1.95142584534914</v>
      </c>
      <c r="P728" s="5">
        <v>2.1395457966529001</v>
      </c>
      <c r="Q728" s="5">
        <v>2.2571770629158499</v>
      </c>
      <c r="R728" s="5">
        <v>2.2867576072721101</v>
      </c>
      <c r="S728" s="6">
        <f ca="1">PopAgeSexCountry[[#This Row],[2010]]*PopAgeSexCountry[[#This Row],[MDER]]</f>
        <v>3892.6779999999999</v>
      </c>
      <c r="T728" s="6">
        <f ca="1">PopAgeSexCountry[[#This Row],[2015]]*PopAgeSexCountry[[#This Row],[MDER]]</f>
        <v>4288.2825024146005</v>
      </c>
      <c r="U728" s="6">
        <f ca="1">PopAgeSexCountry[[#This Row],[2020]]*PopAgeSexCountry[[#This Row],[MDER]]</f>
        <v>4593.2463414494796</v>
      </c>
      <c r="V728" s="6">
        <f ca="1">PopAgeSexCountry[[#This Row],[2025]]*PopAgeSexCountry[[#This Row],[MDER]]</f>
        <v>4263.4240291767601</v>
      </c>
      <c r="W728" s="6">
        <f ca="1">PopAgeSexCountry[[#This Row],[2030]]*PopAgeSexCountry[[#This Row],[MDER]]</f>
        <v>3961.2867917360004</v>
      </c>
      <c r="X728" s="6">
        <f ca="1">PopAgeSexCountry[[#This Row],[2035]]*PopAgeSexCountry[[#This Row],[MDER]]</f>
        <v>3902.85169069828</v>
      </c>
      <c r="Y728" s="6">
        <f ca="1">PopAgeSexCountry[[#This Row],[2040]]*PopAgeSexCountry[[#This Row],[MDER]]</f>
        <v>4279.0915933058004</v>
      </c>
      <c r="Z728" s="6">
        <f ca="1">PopAgeSexCountry[[#This Row],[2045]]*PopAgeSexCountry[[#This Row],[MDER]]</f>
        <v>4514.3541258317</v>
      </c>
      <c r="AA728" s="6">
        <f ca="1">PopAgeSexCountry[[#This Row],[2050]]*PopAgeSexCountry[[#This Row],[MDER]]</f>
        <v>4573.5152145442198</v>
      </c>
    </row>
    <row r="729" spans="1:27" x14ac:dyDescent="0.2">
      <c r="A729" s="6" t="s">
        <v>67</v>
      </c>
      <c r="B729" s="6" t="s">
        <v>68</v>
      </c>
      <c r="C729" s="6" t="s">
        <v>129</v>
      </c>
      <c r="D729" s="6" t="str">
        <f>VLOOKUP(PopAgeSexCountry[[#This Row],[REGION]],MapRegion[],2,FALSE)</f>
        <v>GBR</v>
      </c>
      <c r="E729" s="6" t="s">
        <v>78</v>
      </c>
      <c r="F729" s="6" t="str">
        <f>VLOOKUP(PopAgeSexCountry[[#This Row],[VARIABLE]],MapSexAge[],2,FALSE)</f>
        <v>Female</v>
      </c>
      <c r="G729" s="6" t="str">
        <f>VLOOKUP(PopAgeSexCountry[[#This Row],[VARIABLE]],MapSexAge[],3,FALSE)</f>
        <v>35-39</v>
      </c>
      <c r="H729" s="6">
        <f ca="1">SUMIFS(INDIRECT(_xlfn.CONCAT("SSPMDER[",PopAgeSexCountry[[#This Row],[Sex]],"]")),SSPMDER[age],PopAgeSexCountry[[#This Row],[Age]])</f>
        <v>2000</v>
      </c>
      <c r="I729" s="6" t="s">
        <v>71</v>
      </c>
      <c r="J729" s="6">
        <v>2.1194440000000001</v>
      </c>
      <c r="K729" s="6">
        <v>1.9890543053557299</v>
      </c>
      <c r="L729" s="6">
        <v>2.1769084131396599</v>
      </c>
      <c r="M729" s="6">
        <v>2.3291452354412301</v>
      </c>
      <c r="N729" s="6">
        <v>2.1697366413514998</v>
      </c>
      <c r="O729" s="6">
        <v>2.02223908859929</v>
      </c>
      <c r="P729" s="6">
        <v>1.99620320375631</v>
      </c>
      <c r="Q729" s="6">
        <v>2.1814543745247601</v>
      </c>
      <c r="R729" s="6">
        <v>2.2947761744408401</v>
      </c>
      <c r="S729" s="6">
        <f ca="1">PopAgeSexCountry[[#This Row],[2010]]*PopAgeSexCountry[[#This Row],[MDER]]</f>
        <v>4238.8879999999999</v>
      </c>
      <c r="T729" s="6">
        <f ca="1">PopAgeSexCountry[[#This Row],[2015]]*PopAgeSexCountry[[#This Row],[MDER]]</f>
        <v>3978.1086107114597</v>
      </c>
      <c r="U729" s="6">
        <f ca="1">PopAgeSexCountry[[#This Row],[2020]]*PopAgeSexCountry[[#This Row],[MDER]]</f>
        <v>4353.8168262793197</v>
      </c>
      <c r="V729" s="6">
        <f ca="1">PopAgeSexCountry[[#This Row],[2025]]*PopAgeSexCountry[[#This Row],[MDER]]</f>
        <v>4658.2904708824599</v>
      </c>
      <c r="W729" s="6">
        <f ca="1">PopAgeSexCountry[[#This Row],[2030]]*PopAgeSexCountry[[#This Row],[MDER]]</f>
        <v>4339.4732827029993</v>
      </c>
      <c r="X729" s="6">
        <f ca="1">PopAgeSexCountry[[#This Row],[2035]]*PopAgeSexCountry[[#This Row],[MDER]]</f>
        <v>4044.4781771985799</v>
      </c>
      <c r="Y729" s="6">
        <f ca="1">PopAgeSexCountry[[#This Row],[2040]]*PopAgeSexCountry[[#This Row],[MDER]]</f>
        <v>3992.4064075126198</v>
      </c>
      <c r="Z729" s="6">
        <f ca="1">PopAgeSexCountry[[#This Row],[2045]]*PopAgeSexCountry[[#This Row],[MDER]]</f>
        <v>4362.9087490495203</v>
      </c>
      <c r="AA729" s="6">
        <f ca="1">PopAgeSexCountry[[#This Row],[2050]]*PopAgeSexCountry[[#This Row],[MDER]]</f>
        <v>4589.5523488816807</v>
      </c>
    </row>
    <row r="730" spans="1:27" x14ac:dyDescent="0.2">
      <c r="A730" s="5" t="s">
        <v>67</v>
      </c>
      <c r="B730" s="5" t="s">
        <v>68</v>
      </c>
      <c r="C730" s="5" t="s">
        <v>129</v>
      </c>
      <c r="D730" s="5" t="str">
        <f>VLOOKUP(PopAgeSexCountry[[#This Row],[REGION]],MapRegion[],2,FALSE)</f>
        <v>GBR</v>
      </c>
      <c r="E730" s="5" t="s">
        <v>79</v>
      </c>
      <c r="F730" s="5" t="str">
        <f>VLOOKUP(PopAgeSexCountry[[#This Row],[VARIABLE]],MapSexAge[],2,FALSE)</f>
        <v>Female</v>
      </c>
      <c r="G730" s="5" t="str">
        <f>VLOOKUP(PopAgeSexCountry[[#This Row],[VARIABLE]],MapSexAge[],3,FALSE)</f>
        <v>40-44</v>
      </c>
      <c r="H730" s="5">
        <f ca="1">SUMIFS(INDIRECT(_xlfn.CONCAT("SSPMDER[",PopAgeSexCountry[[#This Row],[Sex]],"]")),SSPMDER[age],PopAgeSexCountry[[#This Row],[Age]])</f>
        <v>2000</v>
      </c>
      <c r="I730" s="5" t="s">
        <v>71</v>
      </c>
      <c r="J730" s="5">
        <v>2.3393670000000002</v>
      </c>
      <c r="K730" s="5">
        <v>2.1405088838351101</v>
      </c>
      <c r="L730" s="5">
        <v>2.0107334595475002</v>
      </c>
      <c r="M730" s="5">
        <v>2.2013074875082901</v>
      </c>
      <c r="N730" s="5">
        <v>2.3543427734710201</v>
      </c>
      <c r="O730" s="5">
        <v>2.19862965231267</v>
      </c>
      <c r="P730" s="5">
        <v>2.0535625898221301</v>
      </c>
      <c r="Q730" s="5">
        <v>2.0298175155095</v>
      </c>
      <c r="R730" s="5">
        <v>2.2140653024299999</v>
      </c>
      <c r="S730" s="6">
        <f ca="1">PopAgeSexCountry[[#This Row],[2010]]*PopAgeSexCountry[[#This Row],[MDER]]</f>
        <v>4678.7340000000004</v>
      </c>
      <c r="T730" s="6">
        <f ca="1">PopAgeSexCountry[[#This Row],[2015]]*PopAgeSexCountry[[#This Row],[MDER]]</f>
        <v>4281.0177676702206</v>
      </c>
      <c r="U730" s="6">
        <f ca="1">PopAgeSexCountry[[#This Row],[2020]]*PopAgeSexCountry[[#This Row],[MDER]]</f>
        <v>4021.4669190950003</v>
      </c>
      <c r="V730" s="6">
        <f ca="1">PopAgeSexCountry[[#This Row],[2025]]*PopAgeSexCountry[[#This Row],[MDER]]</f>
        <v>4402.6149750165805</v>
      </c>
      <c r="W730" s="6">
        <f ca="1">PopAgeSexCountry[[#This Row],[2030]]*PopAgeSexCountry[[#This Row],[MDER]]</f>
        <v>4708.6855469420398</v>
      </c>
      <c r="X730" s="6">
        <f ca="1">PopAgeSexCountry[[#This Row],[2035]]*PopAgeSexCountry[[#This Row],[MDER]]</f>
        <v>4397.2593046253405</v>
      </c>
      <c r="Y730" s="6">
        <f ca="1">PopAgeSexCountry[[#This Row],[2040]]*PopAgeSexCountry[[#This Row],[MDER]]</f>
        <v>4107.1251796442602</v>
      </c>
      <c r="Z730" s="6">
        <f ca="1">PopAgeSexCountry[[#This Row],[2045]]*PopAgeSexCountry[[#This Row],[MDER]]</f>
        <v>4059.6350310190001</v>
      </c>
      <c r="AA730" s="6">
        <f ca="1">PopAgeSexCountry[[#This Row],[2050]]*PopAgeSexCountry[[#This Row],[MDER]]</f>
        <v>4428.1306048599999</v>
      </c>
    </row>
    <row r="731" spans="1:27" x14ac:dyDescent="0.2">
      <c r="A731" s="6" t="s">
        <v>67</v>
      </c>
      <c r="B731" s="6" t="s">
        <v>68</v>
      </c>
      <c r="C731" s="6" t="s">
        <v>129</v>
      </c>
      <c r="D731" s="6" t="str">
        <f>VLOOKUP(PopAgeSexCountry[[#This Row],[REGION]],MapRegion[],2,FALSE)</f>
        <v>GBR</v>
      </c>
      <c r="E731" s="6" t="s">
        <v>80</v>
      </c>
      <c r="F731" s="6" t="str">
        <f>VLOOKUP(PopAgeSexCountry[[#This Row],[VARIABLE]],MapSexAge[],2,FALSE)</f>
        <v>Female</v>
      </c>
      <c r="G731" s="6" t="str">
        <f>VLOOKUP(PopAgeSexCountry[[#This Row],[VARIABLE]],MapSexAge[],3,FALSE)</f>
        <v>45-49</v>
      </c>
      <c r="H731" s="6">
        <f ca="1">SUMIFS(INDIRECT(_xlfn.CONCAT("SSPMDER[",PopAgeSexCountry[[#This Row],[Sex]],"]")),SSPMDER[age],PopAgeSexCountry[[#This Row],[Age]])</f>
        <v>2000</v>
      </c>
      <c r="I731" s="6" t="s">
        <v>71</v>
      </c>
      <c r="J731" s="6">
        <v>2.30705299999999</v>
      </c>
      <c r="K731" s="6">
        <v>2.3388803021609399</v>
      </c>
      <c r="L731" s="6">
        <v>2.14366046447988</v>
      </c>
      <c r="M731" s="6">
        <v>2.01972303653231</v>
      </c>
      <c r="N731" s="6">
        <v>2.2122370141113099</v>
      </c>
      <c r="O731" s="6">
        <v>2.3662667192016902</v>
      </c>
      <c r="P731" s="6">
        <v>2.2137902762957999</v>
      </c>
      <c r="Q731" s="6">
        <v>2.0710406311571701</v>
      </c>
      <c r="R731" s="6">
        <v>2.0491353824489198</v>
      </c>
      <c r="S731" s="6">
        <f ca="1">PopAgeSexCountry[[#This Row],[2010]]*PopAgeSexCountry[[#This Row],[MDER]]</f>
        <v>4614.1059999999798</v>
      </c>
      <c r="T731" s="6">
        <f ca="1">PopAgeSexCountry[[#This Row],[2015]]*PopAgeSexCountry[[#This Row],[MDER]]</f>
        <v>4677.7606043218802</v>
      </c>
      <c r="U731" s="6">
        <f ca="1">PopAgeSexCountry[[#This Row],[2020]]*PopAgeSexCountry[[#This Row],[MDER]]</f>
        <v>4287.3209289597598</v>
      </c>
      <c r="V731" s="6">
        <f ca="1">PopAgeSexCountry[[#This Row],[2025]]*PopAgeSexCountry[[#This Row],[MDER]]</f>
        <v>4039.4460730646201</v>
      </c>
      <c r="W731" s="6">
        <f ca="1">PopAgeSexCountry[[#This Row],[2030]]*PopAgeSexCountry[[#This Row],[MDER]]</f>
        <v>4424.4740282226194</v>
      </c>
      <c r="X731" s="6">
        <f ca="1">PopAgeSexCountry[[#This Row],[2035]]*PopAgeSexCountry[[#This Row],[MDER]]</f>
        <v>4732.5334384033804</v>
      </c>
      <c r="Y731" s="6">
        <f ca="1">PopAgeSexCountry[[#This Row],[2040]]*PopAgeSexCountry[[#This Row],[MDER]]</f>
        <v>4427.5805525916003</v>
      </c>
      <c r="Z731" s="6">
        <f ca="1">PopAgeSexCountry[[#This Row],[2045]]*PopAgeSexCountry[[#This Row],[MDER]]</f>
        <v>4142.0812623143402</v>
      </c>
      <c r="AA731" s="6">
        <f ca="1">PopAgeSexCountry[[#This Row],[2050]]*PopAgeSexCountry[[#This Row],[MDER]]</f>
        <v>4098.2707648978394</v>
      </c>
    </row>
    <row r="732" spans="1:27" x14ac:dyDescent="0.2">
      <c r="A732" s="5" t="s">
        <v>67</v>
      </c>
      <c r="B732" s="5" t="s">
        <v>68</v>
      </c>
      <c r="C732" s="5" t="s">
        <v>129</v>
      </c>
      <c r="D732" s="5" t="str">
        <f>VLOOKUP(PopAgeSexCountry[[#This Row],[REGION]],MapRegion[],2,FALSE)</f>
        <v>GBR</v>
      </c>
      <c r="E732" s="5" t="s">
        <v>81</v>
      </c>
      <c r="F732" s="5" t="str">
        <f>VLOOKUP(PopAgeSexCountry[[#This Row],[VARIABLE]],MapSexAge[],2,FALSE)</f>
        <v>Female</v>
      </c>
      <c r="G732" s="5" t="str">
        <f>VLOOKUP(PopAgeSexCountry[[#This Row],[VARIABLE]],MapSexAge[],3,FALSE)</f>
        <v>5-9</v>
      </c>
      <c r="H732" s="5">
        <f ca="1">SUMIFS(INDIRECT(_xlfn.CONCAT("SSPMDER[",PopAgeSexCountry[[#This Row],[Sex]],"]")),SSPMDER[age],PopAgeSexCountry[[#This Row],[Age]])</f>
        <v>1520</v>
      </c>
      <c r="I732" s="5" t="s">
        <v>71</v>
      </c>
      <c r="J732" s="5">
        <v>1.6806920000000001</v>
      </c>
      <c r="K732" s="5">
        <v>1.8728925120883699</v>
      </c>
      <c r="L732" s="5">
        <v>1.99910499624169</v>
      </c>
      <c r="M732" s="5">
        <v>2.0308940752343498</v>
      </c>
      <c r="N732" s="5">
        <v>2.0205126829617401</v>
      </c>
      <c r="O732" s="5">
        <v>1.9813630960167199</v>
      </c>
      <c r="P732" s="5">
        <v>1.95919666316195</v>
      </c>
      <c r="Q732" s="5">
        <v>1.9868972287471001</v>
      </c>
      <c r="R732" s="5">
        <v>2.0413934188733198</v>
      </c>
      <c r="S732" s="6">
        <f ca="1">PopAgeSexCountry[[#This Row],[2010]]*PopAgeSexCountry[[#This Row],[MDER]]</f>
        <v>2554.65184</v>
      </c>
      <c r="T732" s="6">
        <f ca="1">PopAgeSexCountry[[#This Row],[2015]]*PopAgeSexCountry[[#This Row],[MDER]]</f>
        <v>2846.7966183743224</v>
      </c>
      <c r="U732" s="6">
        <f ca="1">PopAgeSexCountry[[#This Row],[2020]]*PopAgeSexCountry[[#This Row],[MDER]]</f>
        <v>3038.6395942873687</v>
      </c>
      <c r="V732" s="6">
        <f ca="1">PopAgeSexCountry[[#This Row],[2025]]*PopAgeSexCountry[[#This Row],[MDER]]</f>
        <v>3086.9589943562119</v>
      </c>
      <c r="W732" s="6">
        <f ca="1">PopAgeSexCountry[[#This Row],[2030]]*PopAgeSexCountry[[#This Row],[MDER]]</f>
        <v>3071.1792781018448</v>
      </c>
      <c r="X732" s="6">
        <f ca="1">PopAgeSexCountry[[#This Row],[2035]]*PopAgeSexCountry[[#This Row],[MDER]]</f>
        <v>3011.6719059454144</v>
      </c>
      <c r="Y732" s="6">
        <f ca="1">PopAgeSexCountry[[#This Row],[2040]]*PopAgeSexCountry[[#This Row],[MDER]]</f>
        <v>2977.9789280061641</v>
      </c>
      <c r="Z732" s="6">
        <f ca="1">PopAgeSexCountry[[#This Row],[2045]]*PopAgeSexCountry[[#This Row],[MDER]]</f>
        <v>3020.083787695592</v>
      </c>
      <c r="AA732" s="6">
        <f ca="1">PopAgeSexCountry[[#This Row],[2050]]*PopAgeSexCountry[[#This Row],[MDER]]</f>
        <v>3102.9179966874462</v>
      </c>
    </row>
    <row r="733" spans="1:27" x14ac:dyDescent="0.2">
      <c r="A733" s="6" t="s">
        <v>67</v>
      </c>
      <c r="B733" s="6" t="s">
        <v>68</v>
      </c>
      <c r="C733" s="6" t="s">
        <v>129</v>
      </c>
      <c r="D733" s="6" t="str">
        <f>VLOOKUP(PopAgeSexCountry[[#This Row],[REGION]],MapRegion[],2,FALSE)</f>
        <v>GBR</v>
      </c>
      <c r="E733" s="6" t="s">
        <v>82</v>
      </c>
      <c r="F733" s="6" t="str">
        <f>VLOOKUP(PopAgeSexCountry[[#This Row],[VARIABLE]],MapSexAge[],2,FALSE)</f>
        <v>Female</v>
      </c>
      <c r="G733" s="6" t="str">
        <f>VLOOKUP(PopAgeSexCountry[[#This Row],[VARIABLE]],MapSexAge[],3,FALSE)</f>
        <v>50-54</v>
      </c>
      <c r="H733" s="6">
        <f ca="1">SUMIFS(INDIRECT(_xlfn.CONCAT("SSPMDER[",PopAgeSexCountry[[#This Row],[Sex]],"]")),SSPMDER[age],PopAgeSexCountry[[#This Row],[Age]])</f>
        <v>1840</v>
      </c>
      <c r="I733" s="6" t="s">
        <v>71</v>
      </c>
      <c r="J733" s="6">
        <v>2.018049</v>
      </c>
      <c r="K733" s="6">
        <v>2.29322510516936</v>
      </c>
      <c r="L733" s="6">
        <v>2.3254221414033101</v>
      </c>
      <c r="M733" s="6">
        <v>2.1378103582219898</v>
      </c>
      <c r="N733" s="6">
        <v>2.0191528803711298</v>
      </c>
      <c r="O733" s="6">
        <v>2.2132584515537399</v>
      </c>
      <c r="P733" s="6">
        <v>2.3684170985725501</v>
      </c>
      <c r="Q733" s="6">
        <v>2.2192247070211701</v>
      </c>
      <c r="R733" s="6">
        <v>2.07894542784911</v>
      </c>
      <c r="S733" s="6">
        <f ca="1">PopAgeSexCountry[[#This Row],[2010]]*PopAgeSexCountry[[#This Row],[MDER]]</f>
        <v>3713.2101600000001</v>
      </c>
      <c r="T733" s="6">
        <f ca="1">PopAgeSexCountry[[#This Row],[2015]]*PopAgeSexCountry[[#This Row],[MDER]]</f>
        <v>4219.5341935116221</v>
      </c>
      <c r="U733" s="6">
        <f ca="1">PopAgeSexCountry[[#This Row],[2020]]*PopAgeSexCountry[[#This Row],[MDER]]</f>
        <v>4278.7767401820902</v>
      </c>
      <c r="V733" s="6">
        <f ca="1">PopAgeSexCountry[[#This Row],[2025]]*PopAgeSexCountry[[#This Row],[MDER]]</f>
        <v>3933.5710591284615</v>
      </c>
      <c r="W733" s="6">
        <f ca="1">PopAgeSexCountry[[#This Row],[2030]]*PopAgeSexCountry[[#This Row],[MDER]]</f>
        <v>3715.241299882879</v>
      </c>
      <c r="X733" s="6">
        <f ca="1">PopAgeSexCountry[[#This Row],[2035]]*PopAgeSexCountry[[#This Row],[MDER]]</f>
        <v>4072.3955508588815</v>
      </c>
      <c r="Y733" s="6">
        <f ca="1">PopAgeSexCountry[[#This Row],[2040]]*PopAgeSexCountry[[#This Row],[MDER]]</f>
        <v>4357.8874613734924</v>
      </c>
      <c r="Z733" s="6">
        <f ca="1">PopAgeSexCountry[[#This Row],[2045]]*PopAgeSexCountry[[#This Row],[MDER]]</f>
        <v>4083.3734609189532</v>
      </c>
      <c r="AA733" s="6">
        <f ca="1">PopAgeSexCountry[[#This Row],[2050]]*PopAgeSexCountry[[#This Row],[MDER]]</f>
        <v>3825.2595872423622</v>
      </c>
    </row>
    <row r="734" spans="1:27" x14ac:dyDescent="0.2">
      <c r="A734" s="5" t="s">
        <v>67</v>
      </c>
      <c r="B734" s="5" t="s">
        <v>68</v>
      </c>
      <c r="C734" s="5" t="s">
        <v>129</v>
      </c>
      <c r="D734" s="5" t="str">
        <f>VLOOKUP(PopAgeSexCountry[[#This Row],[REGION]],MapRegion[],2,FALSE)</f>
        <v>GBR</v>
      </c>
      <c r="E734" s="5" t="s">
        <v>83</v>
      </c>
      <c r="F734" s="5" t="str">
        <f>VLOOKUP(PopAgeSexCountry[[#This Row],[VARIABLE]],MapSexAge[],2,FALSE)</f>
        <v>Female</v>
      </c>
      <c r="G734" s="5" t="str">
        <f>VLOOKUP(PopAgeSexCountry[[#This Row],[VARIABLE]],MapSexAge[],3,FALSE)</f>
        <v>55-59</v>
      </c>
      <c r="H734" s="5">
        <f ca="1">SUMIFS(INDIRECT(_xlfn.CONCAT("SSPMDER[",PopAgeSexCountry[[#This Row],[Sex]],"]")),SSPMDER[age],PopAgeSexCountry[[#This Row],[Age]])</f>
        <v>1800</v>
      </c>
      <c r="I734" s="5" t="s">
        <v>71</v>
      </c>
      <c r="J734" s="5">
        <v>1.8260430000000001</v>
      </c>
      <c r="K734" s="5">
        <v>1.9948988468256801</v>
      </c>
      <c r="L734" s="5">
        <v>2.2689128514778201</v>
      </c>
      <c r="M734" s="5">
        <v>2.3051871457255602</v>
      </c>
      <c r="N734" s="5">
        <v>2.1253193590233699</v>
      </c>
      <c r="O734" s="5">
        <v>2.0120124567466999</v>
      </c>
      <c r="P734" s="5">
        <v>2.2077805471527601</v>
      </c>
      <c r="Q734" s="5">
        <v>2.36440295134866</v>
      </c>
      <c r="R734" s="5">
        <v>2.2187313357759302</v>
      </c>
      <c r="S734" s="6">
        <f ca="1">PopAgeSexCountry[[#This Row],[2010]]*PopAgeSexCountry[[#This Row],[MDER]]</f>
        <v>3286.8774000000003</v>
      </c>
      <c r="T734" s="6">
        <f ca="1">PopAgeSexCountry[[#This Row],[2015]]*PopAgeSexCountry[[#This Row],[MDER]]</f>
        <v>3590.8179242862243</v>
      </c>
      <c r="U734" s="6">
        <f ca="1">PopAgeSexCountry[[#This Row],[2020]]*PopAgeSexCountry[[#This Row],[MDER]]</f>
        <v>4084.043132660076</v>
      </c>
      <c r="V734" s="6">
        <f ca="1">PopAgeSexCountry[[#This Row],[2025]]*PopAgeSexCountry[[#This Row],[MDER]]</f>
        <v>4149.3368623060087</v>
      </c>
      <c r="W734" s="6">
        <f ca="1">PopAgeSexCountry[[#This Row],[2030]]*PopAgeSexCountry[[#This Row],[MDER]]</f>
        <v>3825.5748462420656</v>
      </c>
      <c r="X734" s="6">
        <f ca="1">PopAgeSexCountry[[#This Row],[2035]]*PopAgeSexCountry[[#This Row],[MDER]]</f>
        <v>3621.6224221440598</v>
      </c>
      <c r="Y734" s="6">
        <f ca="1">PopAgeSexCountry[[#This Row],[2040]]*PopAgeSexCountry[[#This Row],[MDER]]</f>
        <v>3974.0049848749682</v>
      </c>
      <c r="Z734" s="6">
        <f ca="1">PopAgeSexCountry[[#This Row],[2045]]*PopAgeSexCountry[[#This Row],[MDER]]</f>
        <v>4255.9253124275883</v>
      </c>
      <c r="AA734" s="6">
        <f ca="1">PopAgeSexCountry[[#This Row],[2050]]*PopAgeSexCountry[[#This Row],[MDER]]</f>
        <v>3993.7164043966745</v>
      </c>
    </row>
    <row r="735" spans="1:27" x14ac:dyDescent="0.2">
      <c r="A735" s="6" t="s">
        <v>67</v>
      </c>
      <c r="B735" s="6" t="s">
        <v>68</v>
      </c>
      <c r="C735" s="6" t="s">
        <v>129</v>
      </c>
      <c r="D735" s="6" t="str">
        <f>VLOOKUP(PopAgeSexCountry[[#This Row],[REGION]],MapRegion[],2,FALSE)</f>
        <v>GBR</v>
      </c>
      <c r="E735" s="6" t="s">
        <v>84</v>
      </c>
      <c r="F735" s="6" t="str">
        <f>VLOOKUP(PopAgeSexCountry[[#This Row],[VARIABLE]],MapSexAge[],2,FALSE)</f>
        <v>Female</v>
      </c>
      <c r="G735" s="6" t="str">
        <f>VLOOKUP(PopAgeSexCountry[[#This Row],[VARIABLE]],MapSexAge[],3,FALSE)</f>
        <v>60-64</v>
      </c>
      <c r="H735" s="6">
        <f ca="1">SUMIFS(INDIRECT(_xlfn.CONCAT("SSPMDER[",PopAgeSexCountry[[#This Row],[Sex]],"]")),SSPMDER[age],PopAgeSexCountry[[#This Row],[Age]])</f>
        <v>1800</v>
      </c>
      <c r="I735" s="6" t="s">
        <v>71</v>
      </c>
      <c r="J735" s="6">
        <v>1.920663</v>
      </c>
      <c r="K735" s="6">
        <v>1.7898942475031601</v>
      </c>
      <c r="L735" s="6">
        <v>1.96103997314846</v>
      </c>
      <c r="M735" s="6">
        <v>2.2358549656605402</v>
      </c>
      <c r="N735" s="6">
        <v>2.2771023620210902</v>
      </c>
      <c r="O735" s="6">
        <v>2.1058984634150502</v>
      </c>
      <c r="P735" s="6">
        <v>1.9985229015592301</v>
      </c>
      <c r="Q735" s="6">
        <v>2.1962635326976101</v>
      </c>
      <c r="R735" s="6">
        <v>2.35495474645034</v>
      </c>
      <c r="S735" s="6">
        <f ca="1">PopAgeSexCountry[[#This Row],[2010]]*PopAgeSexCountry[[#This Row],[MDER]]</f>
        <v>3457.1934000000001</v>
      </c>
      <c r="T735" s="6">
        <f ca="1">PopAgeSexCountry[[#This Row],[2015]]*PopAgeSexCountry[[#This Row],[MDER]]</f>
        <v>3221.809645505688</v>
      </c>
      <c r="U735" s="6">
        <f ca="1">PopAgeSexCountry[[#This Row],[2020]]*PopAgeSexCountry[[#This Row],[MDER]]</f>
        <v>3529.8719516672281</v>
      </c>
      <c r="V735" s="6">
        <f ca="1">PopAgeSexCountry[[#This Row],[2025]]*PopAgeSexCountry[[#This Row],[MDER]]</f>
        <v>4024.5389381889722</v>
      </c>
      <c r="W735" s="6">
        <f ca="1">PopAgeSexCountry[[#This Row],[2030]]*PopAgeSexCountry[[#This Row],[MDER]]</f>
        <v>4098.7842516379624</v>
      </c>
      <c r="X735" s="6">
        <f ca="1">PopAgeSexCountry[[#This Row],[2035]]*PopAgeSexCountry[[#This Row],[MDER]]</f>
        <v>3790.6172341470901</v>
      </c>
      <c r="Y735" s="6">
        <f ca="1">PopAgeSexCountry[[#This Row],[2040]]*PopAgeSexCountry[[#This Row],[MDER]]</f>
        <v>3597.341222806614</v>
      </c>
      <c r="Z735" s="6">
        <f ca="1">PopAgeSexCountry[[#This Row],[2045]]*PopAgeSexCountry[[#This Row],[MDER]]</f>
        <v>3953.2743588556982</v>
      </c>
      <c r="AA735" s="6">
        <f ca="1">PopAgeSexCountry[[#This Row],[2050]]*PopAgeSexCountry[[#This Row],[MDER]]</f>
        <v>4238.9185436106118</v>
      </c>
    </row>
    <row r="736" spans="1:27" x14ac:dyDescent="0.2">
      <c r="A736" s="5" t="s">
        <v>67</v>
      </c>
      <c r="B736" s="5" t="s">
        <v>68</v>
      </c>
      <c r="C736" s="5" t="s">
        <v>129</v>
      </c>
      <c r="D736" s="5" t="str">
        <f>VLOOKUP(PopAgeSexCountry[[#This Row],[REGION]],MapRegion[],2,FALSE)</f>
        <v>GBR</v>
      </c>
      <c r="E736" s="5" t="s">
        <v>85</v>
      </c>
      <c r="F736" s="5" t="str">
        <f>VLOOKUP(PopAgeSexCountry[[#This Row],[VARIABLE]],MapSexAge[],2,FALSE)</f>
        <v>Female</v>
      </c>
      <c r="G736" s="5" t="str">
        <f>VLOOKUP(PopAgeSexCountry[[#This Row],[VARIABLE]],MapSexAge[],3,FALSE)</f>
        <v>65-69</v>
      </c>
      <c r="H736" s="5">
        <f ca="1">SUMIFS(INDIRECT(_xlfn.CONCAT("SSPMDER[",PopAgeSexCountry[[#This Row],[Sex]],"]")),SSPMDER[age],PopAgeSexCountry[[#This Row],[Age]])</f>
        <v>1800</v>
      </c>
      <c r="I736" s="5" t="s">
        <v>71</v>
      </c>
      <c r="J736" s="5">
        <v>1.5275179999999999</v>
      </c>
      <c r="K736" s="5">
        <v>1.85189454180122</v>
      </c>
      <c r="L736" s="5">
        <v>1.7360951620579601</v>
      </c>
      <c r="M736" s="5">
        <v>1.91037199785884</v>
      </c>
      <c r="N736" s="5">
        <v>2.1853347643876</v>
      </c>
      <c r="O736" s="5">
        <v>2.2326571537149702</v>
      </c>
      <c r="P736" s="5">
        <v>2.0723645030429401</v>
      </c>
      <c r="Q736" s="5">
        <v>1.9724501945378701</v>
      </c>
      <c r="R736" s="5">
        <v>2.1723541547975702</v>
      </c>
      <c r="S736" s="6">
        <f ca="1">PopAgeSexCountry[[#This Row],[2010]]*PopAgeSexCountry[[#This Row],[MDER]]</f>
        <v>2749.5324000000001</v>
      </c>
      <c r="T736" s="6">
        <f ca="1">PopAgeSexCountry[[#This Row],[2015]]*PopAgeSexCountry[[#This Row],[MDER]]</f>
        <v>3333.4101752421961</v>
      </c>
      <c r="U736" s="6">
        <f ca="1">PopAgeSexCountry[[#This Row],[2020]]*PopAgeSexCountry[[#This Row],[MDER]]</f>
        <v>3124.971291704328</v>
      </c>
      <c r="V736" s="6">
        <f ca="1">PopAgeSexCountry[[#This Row],[2025]]*PopAgeSexCountry[[#This Row],[MDER]]</f>
        <v>3438.6695961459122</v>
      </c>
      <c r="W736" s="6">
        <f ca="1">PopAgeSexCountry[[#This Row],[2030]]*PopAgeSexCountry[[#This Row],[MDER]]</f>
        <v>3933.6025758976798</v>
      </c>
      <c r="X736" s="6">
        <f ca="1">PopAgeSexCountry[[#This Row],[2035]]*PopAgeSexCountry[[#This Row],[MDER]]</f>
        <v>4018.7828766869466</v>
      </c>
      <c r="Y736" s="6">
        <f ca="1">PopAgeSexCountry[[#This Row],[2040]]*PopAgeSexCountry[[#This Row],[MDER]]</f>
        <v>3730.2561054772923</v>
      </c>
      <c r="Z736" s="6">
        <f ca="1">PopAgeSexCountry[[#This Row],[2045]]*PopAgeSexCountry[[#This Row],[MDER]]</f>
        <v>3550.4103501681661</v>
      </c>
      <c r="AA736" s="6">
        <f ca="1">PopAgeSexCountry[[#This Row],[2050]]*PopAgeSexCountry[[#This Row],[MDER]]</f>
        <v>3910.2374786356263</v>
      </c>
    </row>
    <row r="737" spans="1:27" x14ac:dyDescent="0.2">
      <c r="A737" s="6" t="s">
        <v>67</v>
      </c>
      <c r="B737" s="6" t="s">
        <v>68</v>
      </c>
      <c r="C737" s="6" t="s">
        <v>129</v>
      </c>
      <c r="D737" s="6" t="str">
        <f>VLOOKUP(PopAgeSexCountry[[#This Row],[REGION]],MapRegion[],2,FALSE)</f>
        <v>GBR</v>
      </c>
      <c r="E737" s="6" t="s">
        <v>86</v>
      </c>
      <c r="F737" s="6" t="str">
        <f>VLOOKUP(PopAgeSexCountry[[#This Row],[VARIABLE]],MapSexAge[],2,FALSE)</f>
        <v>Female</v>
      </c>
      <c r="G737" s="6" t="str">
        <f>VLOOKUP(PopAgeSexCountry[[#This Row],[VARIABLE]],MapSexAge[],3,FALSE)</f>
        <v>70-74</v>
      </c>
      <c r="H737" s="6">
        <f ca="1">SUMIFS(INDIRECT(_xlfn.CONCAT("SSPMDER[",PopAgeSexCountry[[#This Row],[Sex]],"]")),SSPMDER[age],PopAgeSexCountry[[#This Row],[Age]])</f>
        <v>1800</v>
      </c>
      <c r="I737" s="6" t="s">
        <v>71</v>
      </c>
      <c r="J737" s="6">
        <v>1.308943</v>
      </c>
      <c r="K737" s="6">
        <v>1.4337415433005201</v>
      </c>
      <c r="L737" s="6">
        <v>1.75263607876297</v>
      </c>
      <c r="M737" s="6">
        <v>1.65553293910364</v>
      </c>
      <c r="N737" s="6">
        <v>1.8324129959290201</v>
      </c>
      <c r="O737" s="6">
        <v>2.10636911154059</v>
      </c>
      <c r="P737" s="6">
        <v>2.1616619811566</v>
      </c>
      <c r="Q737" s="6">
        <v>2.0159865863872102</v>
      </c>
      <c r="R737" s="6">
        <v>1.92642673986623</v>
      </c>
      <c r="S737" s="6">
        <f ca="1">PopAgeSexCountry[[#This Row],[2010]]*PopAgeSexCountry[[#This Row],[MDER]]</f>
        <v>2356.0974000000001</v>
      </c>
      <c r="T737" s="6">
        <f ca="1">PopAgeSexCountry[[#This Row],[2015]]*PopAgeSexCountry[[#This Row],[MDER]]</f>
        <v>2580.7347779409361</v>
      </c>
      <c r="U737" s="6">
        <f ca="1">PopAgeSexCountry[[#This Row],[2020]]*PopAgeSexCountry[[#This Row],[MDER]]</f>
        <v>3154.744941773346</v>
      </c>
      <c r="V737" s="6">
        <f ca="1">PopAgeSexCountry[[#This Row],[2025]]*PopAgeSexCountry[[#This Row],[MDER]]</f>
        <v>2979.9592903865519</v>
      </c>
      <c r="W737" s="6">
        <f ca="1">PopAgeSexCountry[[#This Row],[2030]]*PopAgeSexCountry[[#This Row],[MDER]]</f>
        <v>3298.343392672236</v>
      </c>
      <c r="X737" s="6">
        <f ca="1">PopAgeSexCountry[[#This Row],[2035]]*PopAgeSexCountry[[#This Row],[MDER]]</f>
        <v>3791.4644007730622</v>
      </c>
      <c r="Y737" s="6">
        <f ca="1">PopAgeSexCountry[[#This Row],[2040]]*PopAgeSexCountry[[#This Row],[MDER]]</f>
        <v>3890.9915660818801</v>
      </c>
      <c r="Z737" s="6">
        <f ca="1">PopAgeSexCountry[[#This Row],[2045]]*PopAgeSexCountry[[#This Row],[MDER]]</f>
        <v>3628.7758554969782</v>
      </c>
      <c r="AA737" s="6">
        <f ca="1">PopAgeSexCountry[[#This Row],[2050]]*PopAgeSexCountry[[#This Row],[MDER]]</f>
        <v>3467.5681317592139</v>
      </c>
    </row>
    <row r="738" spans="1:27" x14ac:dyDescent="0.2">
      <c r="A738" s="5" t="s">
        <v>67</v>
      </c>
      <c r="B738" s="5" t="s">
        <v>68</v>
      </c>
      <c r="C738" s="5" t="s">
        <v>129</v>
      </c>
      <c r="D738" s="5" t="str">
        <f>VLOOKUP(PopAgeSexCountry[[#This Row],[REGION]],MapRegion[],2,FALSE)</f>
        <v>GBR</v>
      </c>
      <c r="E738" s="5" t="s">
        <v>87</v>
      </c>
      <c r="F738" s="5" t="str">
        <f>VLOOKUP(PopAgeSexCountry[[#This Row],[VARIABLE]],MapSexAge[],2,FALSE)</f>
        <v>Female</v>
      </c>
      <c r="G738" s="5" t="str">
        <f>VLOOKUP(PopAgeSexCountry[[#This Row],[VARIABLE]],MapSexAge[],3,FALSE)</f>
        <v>75-79</v>
      </c>
      <c r="H738" s="5">
        <f ca="1">SUMIFS(INDIRECT(_xlfn.CONCAT("SSPMDER[",PopAgeSexCountry[[#This Row],[Sex]],"]")),SSPMDER[age],PopAgeSexCountry[[#This Row],[Age]])</f>
        <v>1800</v>
      </c>
      <c r="I738" s="5" t="s">
        <v>71</v>
      </c>
      <c r="J738" s="5">
        <v>1.109113</v>
      </c>
      <c r="K738" s="5">
        <v>1.16421297645835</v>
      </c>
      <c r="L738" s="5">
        <v>1.2933375985795701</v>
      </c>
      <c r="M738" s="5">
        <v>1.6008533946782699</v>
      </c>
      <c r="N738" s="5">
        <v>1.52836396022152</v>
      </c>
      <c r="O738" s="5">
        <v>1.7071499394204199</v>
      </c>
      <c r="P738" s="5">
        <v>1.9780957818840099</v>
      </c>
      <c r="Q738" s="5">
        <v>2.0443492558327101</v>
      </c>
      <c r="R738" s="5">
        <v>1.9209509095137001</v>
      </c>
      <c r="S738" s="6">
        <f ca="1">PopAgeSexCountry[[#This Row],[2010]]*PopAgeSexCountry[[#This Row],[MDER]]</f>
        <v>1996.4033999999999</v>
      </c>
      <c r="T738" s="6">
        <f ca="1">PopAgeSexCountry[[#This Row],[2015]]*PopAgeSexCountry[[#This Row],[MDER]]</f>
        <v>2095.5833576250297</v>
      </c>
      <c r="U738" s="6">
        <f ca="1">PopAgeSexCountry[[#This Row],[2020]]*PopAgeSexCountry[[#This Row],[MDER]]</f>
        <v>2328.0076774432264</v>
      </c>
      <c r="V738" s="6">
        <f ca="1">PopAgeSexCountry[[#This Row],[2025]]*PopAgeSexCountry[[#This Row],[MDER]]</f>
        <v>2881.536110420886</v>
      </c>
      <c r="W738" s="6">
        <f ca="1">PopAgeSexCountry[[#This Row],[2030]]*PopAgeSexCountry[[#This Row],[MDER]]</f>
        <v>2751.0551283987361</v>
      </c>
      <c r="X738" s="6">
        <f ca="1">PopAgeSexCountry[[#This Row],[2035]]*PopAgeSexCountry[[#This Row],[MDER]]</f>
        <v>3072.8698909567561</v>
      </c>
      <c r="Y738" s="6">
        <f ca="1">PopAgeSexCountry[[#This Row],[2040]]*PopAgeSexCountry[[#This Row],[MDER]]</f>
        <v>3560.5724073912179</v>
      </c>
      <c r="Z738" s="6">
        <f ca="1">PopAgeSexCountry[[#This Row],[2045]]*PopAgeSexCountry[[#This Row],[MDER]]</f>
        <v>3679.828660498878</v>
      </c>
      <c r="AA738" s="6">
        <f ca="1">PopAgeSexCountry[[#This Row],[2050]]*PopAgeSexCountry[[#This Row],[MDER]]</f>
        <v>3457.7116371246602</v>
      </c>
    </row>
    <row r="739" spans="1:27" x14ac:dyDescent="0.2">
      <c r="A739" s="6" t="s">
        <v>67</v>
      </c>
      <c r="B739" s="6" t="s">
        <v>68</v>
      </c>
      <c r="C739" s="6" t="s">
        <v>129</v>
      </c>
      <c r="D739" s="6" t="str">
        <f>VLOOKUP(PopAgeSexCountry[[#This Row],[REGION]],MapRegion[],2,FALSE)</f>
        <v>GBR</v>
      </c>
      <c r="E739" s="6" t="s">
        <v>88</v>
      </c>
      <c r="F739" s="6" t="str">
        <f>VLOOKUP(PopAgeSexCountry[[#This Row],[VARIABLE]],MapSexAge[],2,FALSE)</f>
        <v>Female</v>
      </c>
      <c r="G739" s="6" t="str">
        <f>VLOOKUP(PopAgeSexCountry[[#This Row],[VARIABLE]],MapSexAge[],3,FALSE)</f>
        <v>80-84</v>
      </c>
      <c r="H739" s="6">
        <f ca="1">SUMIFS(INDIRECT(_xlfn.CONCAT("SSPMDER[",PopAgeSexCountry[[#This Row],[Sex]],"]")),SSPMDER[age],PopAgeSexCountry[[#This Row],[Age]])</f>
        <v>1800</v>
      </c>
      <c r="I739" s="6" t="s">
        <v>71</v>
      </c>
      <c r="J739" s="6">
        <v>0.88289799999999996</v>
      </c>
      <c r="K739" s="6">
        <v>0.897192455620758</v>
      </c>
      <c r="L739" s="6">
        <v>0.96289587208179195</v>
      </c>
      <c r="M739" s="6">
        <v>1.09171706766761</v>
      </c>
      <c r="N739" s="6">
        <v>1.37678459359695</v>
      </c>
      <c r="O739" s="6">
        <v>1.33643203797406</v>
      </c>
      <c r="P739" s="6">
        <v>1.51453067546766</v>
      </c>
      <c r="Q739" s="6">
        <v>1.7774157922569001</v>
      </c>
      <c r="R739" s="6">
        <v>1.85898295989706</v>
      </c>
      <c r="S739" s="6">
        <f ca="1">PopAgeSexCountry[[#This Row],[2010]]*PopAgeSexCountry[[#This Row],[MDER]]</f>
        <v>1589.2164</v>
      </c>
      <c r="T739" s="6">
        <f ca="1">PopAgeSexCountry[[#This Row],[2015]]*PopAgeSexCountry[[#This Row],[MDER]]</f>
        <v>1614.9464201173644</v>
      </c>
      <c r="U739" s="6">
        <f ca="1">PopAgeSexCountry[[#This Row],[2020]]*PopAgeSexCountry[[#This Row],[MDER]]</f>
        <v>1733.2125697472254</v>
      </c>
      <c r="V739" s="6">
        <f ca="1">PopAgeSexCountry[[#This Row],[2025]]*PopAgeSexCountry[[#This Row],[MDER]]</f>
        <v>1965.090721801698</v>
      </c>
      <c r="W739" s="6">
        <f ca="1">PopAgeSexCountry[[#This Row],[2030]]*PopAgeSexCountry[[#This Row],[MDER]]</f>
        <v>2478.21226847451</v>
      </c>
      <c r="X739" s="6">
        <f ca="1">PopAgeSexCountry[[#This Row],[2035]]*PopAgeSexCountry[[#This Row],[MDER]]</f>
        <v>2405.5776683533081</v>
      </c>
      <c r="Y739" s="6">
        <f ca="1">PopAgeSexCountry[[#This Row],[2040]]*PopAgeSexCountry[[#This Row],[MDER]]</f>
        <v>2726.155215841788</v>
      </c>
      <c r="Z739" s="6">
        <f ca="1">PopAgeSexCountry[[#This Row],[2045]]*PopAgeSexCountry[[#This Row],[MDER]]</f>
        <v>3199.34842606242</v>
      </c>
      <c r="AA739" s="6">
        <f ca="1">PopAgeSexCountry[[#This Row],[2050]]*PopAgeSexCountry[[#This Row],[MDER]]</f>
        <v>3346.1693278147081</v>
      </c>
    </row>
    <row r="740" spans="1:27" x14ac:dyDescent="0.2">
      <c r="A740" s="5" t="s">
        <v>67</v>
      </c>
      <c r="B740" s="5" t="s">
        <v>68</v>
      </c>
      <c r="C740" s="5" t="s">
        <v>129</v>
      </c>
      <c r="D740" s="5" t="str">
        <f>VLOOKUP(PopAgeSexCountry[[#This Row],[REGION]],MapRegion[],2,FALSE)</f>
        <v>GBR</v>
      </c>
      <c r="E740" s="5" t="s">
        <v>89</v>
      </c>
      <c r="F740" s="5" t="str">
        <f>VLOOKUP(PopAgeSexCountry[[#This Row],[VARIABLE]],MapSexAge[],2,FALSE)</f>
        <v>Female</v>
      </c>
      <c r="G740" s="5" t="str">
        <f>VLOOKUP(PopAgeSexCountry[[#This Row],[VARIABLE]],MapSexAge[],3,FALSE)</f>
        <v>85-89</v>
      </c>
      <c r="H740" s="5">
        <f ca="1">SUMIFS(INDIRECT(_xlfn.CONCAT("SSPMDER[",PopAgeSexCountry[[#This Row],[Sex]],"]")),SSPMDER[age],PopAgeSexCountry[[#This Row],[Age]])</f>
        <v>1800</v>
      </c>
      <c r="I740" s="5" t="s">
        <v>71</v>
      </c>
      <c r="J740" s="5">
        <v>0.60310200000000003</v>
      </c>
      <c r="K740" s="5">
        <v>0.61004975214642398</v>
      </c>
      <c r="L740" s="5">
        <v>0.63898451806864198</v>
      </c>
      <c r="M740" s="5">
        <v>0.70748664799373595</v>
      </c>
      <c r="N740" s="5">
        <v>0.82616164255402402</v>
      </c>
      <c r="O740" s="5">
        <v>1.07155254162703</v>
      </c>
      <c r="P740" s="5">
        <v>1.0670466764273501</v>
      </c>
      <c r="Q740" s="5">
        <v>1.2371272878374799</v>
      </c>
      <c r="R740" s="5">
        <v>1.482348215809</v>
      </c>
      <c r="S740" s="6">
        <f ca="1">PopAgeSexCountry[[#This Row],[2010]]*PopAgeSexCountry[[#This Row],[MDER]]</f>
        <v>1085.5836000000002</v>
      </c>
      <c r="T740" s="6">
        <f ca="1">PopAgeSexCountry[[#This Row],[2015]]*PopAgeSexCountry[[#This Row],[MDER]]</f>
        <v>1098.0895538635632</v>
      </c>
      <c r="U740" s="6">
        <f ca="1">PopAgeSexCountry[[#This Row],[2020]]*PopAgeSexCountry[[#This Row],[MDER]]</f>
        <v>1150.1721325235555</v>
      </c>
      <c r="V740" s="6">
        <f ca="1">PopAgeSexCountry[[#This Row],[2025]]*PopAgeSexCountry[[#This Row],[MDER]]</f>
        <v>1273.4759663887246</v>
      </c>
      <c r="W740" s="6">
        <f ca="1">PopAgeSexCountry[[#This Row],[2030]]*PopAgeSexCountry[[#This Row],[MDER]]</f>
        <v>1487.0909565972433</v>
      </c>
      <c r="X740" s="6">
        <f ca="1">PopAgeSexCountry[[#This Row],[2035]]*PopAgeSexCountry[[#This Row],[MDER]]</f>
        <v>1928.7945749286539</v>
      </c>
      <c r="Y740" s="6">
        <f ca="1">PopAgeSexCountry[[#This Row],[2040]]*PopAgeSexCountry[[#This Row],[MDER]]</f>
        <v>1920.68401756923</v>
      </c>
      <c r="Z740" s="6">
        <f ca="1">PopAgeSexCountry[[#This Row],[2045]]*PopAgeSexCountry[[#This Row],[MDER]]</f>
        <v>2226.8291181074637</v>
      </c>
      <c r="AA740" s="6">
        <f ca="1">PopAgeSexCountry[[#This Row],[2050]]*PopAgeSexCountry[[#This Row],[MDER]]</f>
        <v>2668.2267884562002</v>
      </c>
    </row>
    <row r="741" spans="1:27" x14ac:dyDescent="0.2">
      <c r="A741" s="6" t="s">
        <v>67</v>
      </c>
      <c r="B741" s="6" t="s">
        <v>68</v>
      </c>
      <c r="C741" s="6" t="s">
        <v>129</v>
      </c>
      <c r="D741" s="6" t="str">
        <f>VLOOKUP(PopAgeSexCountry[[#This Row],[REGION]],MapRegion[],2,FALSE)</f>
        <v>GBR</v>
      </c>
      <c r="E741" s="6" t="s">
        <v>90</v>
      </c>
      <c r="F741" s="6" t="str">
        <f>VLOOKUP(PopAgeSexCountry[[#This Row],[VARIABLE]],MapSexAge[],2,FALSE)</f>
        <v>Female</v>
      </c>
      <c r="G741" s="6" t="str">
        <f>VLOOKUP(PopAgeSexCountry[[#This Row],[VARIABLE]],MapSexAge[],3,FALSE)</f>
        <v>90-94</v>
      </c>
      <c r="H741" s="6">
        <f ca="1">SUMIFS(INDIRECT(_xlfn.CONCAT("SSPMDER[",PopAgeSexCountry[[#This Row],[Sex]],"]")),SSPMDER[age],PopAgeSexCountry[[#This Row],[Age]])</f>
        <v>1800</v>
      </c>
      <c r="I741" s="6" t="s">
        <v>71</v>
      </c>
      <c r="J741" s="6">
        <v>0.25023899999999999</v>
      </c>
      <c r="K741" s="6">
        <v>0.31967501910586898</v>
      </c>
      <c r="L741" s="6">
        <v>0.34114753323985503</v>
      </c>
      <c r="M741" s="6">
        <v>0.37259842774448998</v>
      </c>
      <c r="N741" s="6">
        <v>0.43081464864986901</v>
      </c>
      <c r="O741" s="6">
        <v>0.52477246483325102</v>
      </c>
      <c r="P741" s="6">
        <v>0.70905160106564102</v>
      </c>
      <c r="Q741" s="6">
        <v>0.73417857759888705</v>
      </c>
      <c r="R741" s="6">
        <v>0.88143378504221404</v>
      </c>
      <c r="S741" s="6">
        <f ca="1">PopAgeSexCountry[[#This Row],[2010]]*PopAgeSexCountry[[#This Row],[MDER]]</f>
        <v>450.43019999999996</v>
      </c>
      <c r="T741" s="6">
        <f ca="1">PopAgeSexCountry[[#This Row],[2015]]*PopAgeSexCountry[[#This Row],[MDER]]</f>
        <v>575.41503439056419</v>
      </c>
      <c r="U741" s="6">
        <f ca="1">PopAgeSexCountry[[#This Row],[2020]]*PopAgeSexCountry[[#This Row],[MDER]]</f>
        <v>614.06555983173905</v>
      </c>
      <c r="V741" s="6">
        <f ca="1">PopAgeSexCountry[[#This Row],[2025]]*PopAgeSexCountry[[#This Row],[MDER]]</f>
        <v>670.67716994008197</v>
      </c>
      <c r="W741" s="6">
        <f ca="1">PopAgeSexCountry[[#This Row],[2030]]*PopAgeSexCountry[[#This Row],[MDER]]</f>
        <v>775.4663675697642</v>
      </c>
      <c r="X741" s="6">
        <f ca="1">PopAgeSexCountry[[#This Row],[2035]]*PopAgeSexCountry[[#This Row],[MDER]]</f>
        <v>944.59043669985181</v>
      </c>
      <c r="Y741" s="6">
        <f ca="1">PopAgeSexCountry[[#This Row],[2040]]*PopAgeSexCountry[[#This Row],[MDER]]</f>
        <v>1276.2928819181539</v>
      </c>
      <c r="Z741" s="6">
        <f ca="1">PopAgeSexCountry[[#This Row],[2045]]*PopAgeSexCountry[[#This Row],[MDER]]</f>
        <v>1321.5214396779968</v>
      </c>
      <c r="AA741" s="6">
        <f ca="1">PopAgeSexCountry[[#This Row],[2050]]*PopAgeSexCountry[[#This Row],[MDER]]</f>
        <v>1586.5808130759854</v>
      </c>
    </row>
    <row r="742" spans="1:27" x14ac:dyDescent="0.2">
      <c r="A742" s="5" t="s">
        <v>67</v>
      </c>
      <c r="B742" s="5" t="s">
        <v>68</v>
      </c>
      <c r="C742" s="5" t="s">
        <v>129</v>
      </c>
      <c r="D742" s="5" t="str">
        <f>VLOOKUP(PopAgeSexCountry[[#This Row],[REGION]],MapRegion[],2,FALSE)</f>
        <v>GBR</v>
      </c>
      <c r="E742" s="5" t="s">
        <v>91</v>
      </c>
      <c r="F742" s="5" t="str">
        <f>VLOOKUP(PopAgeSexCountry[[#This Row],[VARIABLE]],MapSexAge[],2,FALSE)</f>
        <v>Female</v>
      </c>
      <c r="G742" s="5" t="str">
        <f>VLOOKUP(PopAgeSexCountry[[#This Row],[VARIABLE]],MapSexAge[],3,FALSE)</f>
        <v>95-99</v>
      </c>
      <c r="H742" s="5">
        <f ca="1">SUMIFS(INDIRECT(_xlfn.CONCAT("SSPMDER[",PopAgeSexCountry[[#This Row],[Sex]],"]")),SSPMDER[age],PopAgeSexCountry[[#This Row],[Age]])</f>
        <v>1800</v>
      </c>
      <c r="I742" s="5" t="s">
        <v>71</v>
      </c>
      <c r="J742" s="5">
        <v>7.6147999999999993E-2</v>
      </c>
      <c r="K742" s="5">
        <v>8.8746158211600104E-2</v>
      </c>
      <c r="L742" s="5">
        <v>0.121801228636224</v>
      </c>
      <c r="M742" s="5">
        <v>0.13903970678739999</v>
      </c>
      <c r="N742" s="5">
        <v>0.160700623985229</v>
      </c>
      <c r="O742" s="5">
        <v>0.1969857935238</v>
      </c>
      <c r="P742" s="5">
        <v>0.25412219515415901</v>
      </c>
      <c r="Q742" s="5">
        <v>0.36433674762859197</v>
      </c>
      <c r="R742" s="5">
        <v>0.39852387772825199</v>
      </c>
      <c r="S742" s="6">
        <f ca="1">PopAgeSexCountry[[#This Row],[2010]]*PopAgeSexCountry[[#This Row],[MDER]]</f>
        <v>137.06639999999999</v>
      </c>
      <c r="T742" s="6">
        <f ca="1">PopAgeSexCountry[[#This Row],[2015]]*PopAgeSexCountry[[#This Row],[MDER]]</f>
        <v>159.7430847808802</v>
      </c>
      <c r="U742" s="6">
        <f ca="1">PopAgeSexCountry[[#This Row],[2020]]*PopAgeSexCountry[[#This Row],[MDER]]</f>
        <v>219.24221154520319</v>
      </c>
      <c r="V742" s="6">
        <f ca="1">PopAgeSexCountry[[#This Row],[2025]]*PopAgeSexCountry[[#This Row],[MDER]]</f>
        <v>250.27147221732</v>
      </c>
      <c r="W742" s="6">
        <f ca="1">PopAgeSexCountry[[#This Row],[2030]]*PopAgeSexCountry[[#This Row],[MDER]]</f>
        <v>289.26112317341222</v>
      </c>
      <c r="X742" s="6">
        <f ca="1">PopAgeSexCountry[[#This Row],[2035]]*PopAgeSexCountry[[#This Row],[MDER]]</f>
        <v>354.57442834284001</v>
      </c>
      <c r="Y742" s="6">
        <f ca="1">PopAgeSexCountry[[#This Row],[2040]]*PopAgeSexCountry[[#This Row],[MDER]]</f>
        <v>457.41995127748623</v>
      </c>
      <c r="Z742" s="6">
        <f ca="1">PopAgeSexCountry[[#This Row],[2045]]*PopAgeSexCountry[[#This Row],[MDER]]</f>
        <v>655.80614573146556</v>
      </c>
      <c r="AA742" s="6">
        <f ca="1">PopAgeSexCountry[[#This Row],[2050]]*PopAgeSexCountry[[#This Row],[MDER]]</f>
        <v>717.34297991085361</v>
      </c>
    </row>
    <row r="743" spans="1:27" x14ac:dyDescent="0.2">
      <c r="A743" s="6" t="s">
        <v>67</v>
      </c>
      <c r="B743" s="6" t="s">
        <v>68</v>
      </c>
      <c r="C743" s="6" t="s">
        <v>129</v>
      </c>
      <c r="D743" s="6" t="str">
        <f>VLOOKUP(PopAgeSexCountry[[#This Row],[REGION]],MapRegion[],2,FALSE)</f>
        <v>GBR</v>
      </c>
      <c r="E743" s="6" t="s">
        <v>92</v>
      </c>
      <c r="F743" s="6" t="str">
        <f>VLOOKUP(PopAgeSexCountry[[#This Row],[VARIABLE]],MapSexAge[],2,FALSE)</f>
        <v>Male</v>
      </c>
      <c r="G743" s="6" t="str">
        <f>VLOOKUP(PopAgeSexCountry[[#This Row],[VARIABLE]],MapSexAge[],3,FALSE)</f>
        <v>0-4</v>
      </c>
      <c r="H743" s="6">
        <f ca="1">SUMIFS(INDIRECT(_xlfn.CONCAT("SSPMDER[",PopAgeSexCountry[[#This Row],[Sex]],"]")),SSPMDER[age],PopAgeSexCountry[[#This Row],[Age]])</f>
        <v>1040</v>
      </c>
      <c r="I743" s="6" t="s">
        <v>71</v>
      </c>
      <c r="J743" s="6">
        <v>1.9287319999999999</v>
      </c>
      <c r="K743" s="6">
        <v>2.0710757338055199</v>
      </c>
      <c r="L743" s="6">
        <v>2.1061298831460502</v>
      </c>
      <c r="M743" s="6">
        <v>2.0970463031120099</v>
      </c>
      <c r="N743" s="6">
        <v>2.0572209436446398</v>
      </c>
      <c r="O743" s="6">
        <v>2.0347016820700099</v>
      </c>
      <c r="P743" s="6">
        <v>2.06513648988465</v>
      </c>
      <c r="Q743" s="6">
        <v>2.1246680082047198</v>
      </c>
      <c r="R743" s="6">
        <v>2.15393485208372</v>
      </c>
      <c r="S743" s="6">
        <f ca="1">PopAgeSexCountry[[#This Row],[2010]]*PopAgeSexCountry[[#This Row],[MDER]]</f>
        <v>2005.8812799999998</v>
      </c>
      <c r="T743" s="6">
        <f ca="1">PopAgeSexCountry[[#This Row],[2015]]*PopAgeSexCountry[[#This Row],[MDER]]</f>
        <v>2153.9187631577406</v>
      </c>
      <c r="U743" s="6">
        <f ca="1">PopAgeSexCountry[[#This Row],[2020]]*PopAgeSexCountry[[#This Row],[MDER]]</f>
        <v>2190.3750784718923</v>
      </c>
      <c r="V743" s="6">
        <f ca="1">PopAgeSexCountry[[#This Row],[2025]]*PopAgeSexCountry[[#This Row],[MDER]]</f>
        <v>2180.9281552364905</v>
      </c>
      <c r="W743" s="6">
        <f ca="1">PopAgeSexCountry[[#This Row],[2030]]*PopAgeSexCountry[[#This Row],[MDER]]</f>
        <v>2139.5097813904254</v>
      </c>
      <c r="X743" s="6">
        <f ca="1">PopAgeSexCountry[[#This Row],[2035]]*PopAgeSexCountry[[#This Row],[MDER]]</f>
        <v>2116.0897493528105</v>
      </c>
      <c r="Y743" s="6">
        <f ca="1">PopAgeSexCountry[[#This Row],[2040]]*PopAgeSexCountry[[#This Row],[MDER]]</f>
        <v>2147.7419494800361</v>
      </c>
      <c r="Z743" s="6">
        <f ca="1">PopAgeSexCountry[[#This Row],[2045]]*PopAgeSexCountry[[#This Row],[MDER]]</f>
        <v>2209.6547285329084</v>
      </c>
      <c r="AA743" s="6">
        <f ca="1">PopAgeSexCountry[[#This Row],[2050]]*PopAgeSexCountry[[#This Row],[MDER]]</f>
        <v>2240.0922461670689</v>
      </c>
    </row>
    <row r="744" spans="1:27" x14ac:dyDescent="0.2">
      <c r="A744" s="5" t="s">
        <v>67</v>
      </c>
      <c r="B744" s="5" t="s">
        <v>68</v>
      </c>
      <c r="C744" s="5" t="s">
        <v>129</v>
      </c>
      <c r="D744" s="5" t="str">
        <f>VLOOKUP(PopAgeSexCountry[[#This Row],[REGION]],MapRegion[],2,FALSE)</f>
        <v>GBR</v>
      </c>
      <c r="E744" s="5" t="s">
        <v>93</v>
      </c>
      <c r="F744" s="5" t="str">
        <f>VLOOKUP(PopAgeSexCountry[[#This Row],[VARIABLE]],MapSexAge[],2,FALSE)</f>
        <v>Male</v>
      </c>
      <c r="G744" s="5" t="str">
        <f>VLOOKUP(PopAgeSexCountry[[#This Row],[VARIABLE]],MapSexAge[],3,FALSE)</f>
        <v>10-14</v>
      </c>
      <c r="H744" s="5">
        <f ca="1">SUMIFS(INDIRECT(_xlfn.CONCAT("SSPMDER[",PopAgeSexCountry[[#This Row],[Sex]],"]")),SSPMDER[age],PopAgeSexCountry[[#This Row],[Age]])</f>
        <v>2120</v>
      </c>
      <c r="I744" s="5" t="s">
        <v>71</v>
      </c>
      <c r="J744" s="5">
        <v>1.82914</v>
      </c>
      <c r="K744" s="5">
        <v>1.78273507865442</v>
      </c>
      <c r="L744" s="5">
        <v>1.9805729600062101</v>
      </c>
      <c r="M744" s="5">
        <v>2.1118990979409098</v>
      </c>
      <c r="N744" s="5">
        <v>2.1451173603311302</v>
      </c>
      <c r="O744" s="5">
        <v>2.13401466447299</v>
      </c>
      <c r="P744" s="5">
        <v>2.0927408997736001</v>
      </c>
      <c r="Q744" s="5">
        <v>2.0693342173554901</v>
      </c>
      <c r="R744" s="5">
        <v>2.0979947854148899</v>
      </c>
      <c r="S744" s="6">
        <f ca="1">PopAgeSexCountry[[#This Row],[2010]]*PopAgeSexCountry[[#This Row],[MDER]]</f>
        <v>3877.7768000000001</v>
      </c>
      <c r="T744" s="6">
        <f ca="1">PopAgeSexCountry[[#This Row],[2015]]*PopAgeSexCountry[[#This Row],[MDER]]</f>
        <v>3779.3983667473703</v>
      </c>
      <c r="U744" s="6">
        <f ca="1">PopAgeSexCountry[[#This Row],[2020]]*PopAgeSexCountry[[#This Row],[MDER]]</f>
        <v>4198.8146752131652</v>
      </c>
      <c r="V744" s="6">
        <f ca="1">PopAgeSexCountry[[#This Row],[2025]]*PopAgeSexCountry[[#This Row],[MDER]]</f>
        <v>4477.2260876347291</v>
      </c>
      <c r="W744" s="6">
        <f ca="1">PopAgeSexCountry[[#This Row],[2030]]*PopAgeSexCountry[[#This Row],[MDER]]</f>
        <v>4547.648803901996</v>
      </c>
      <c r="X744" s="6">
        <f ca="1">PopAgeSexCountry[[#This Row],[2035]]*PopAgeSexCountry[[#This Row],[MDER]]</f>
        <v>4524.1110886827391</v>
      </c>
      <c r="Y744" s="6">
        <f ca="1">PopAgeSexCountry[[#This Row],[2040]]*PopAgeSexCountry[[#This Row],[MDER]]</f>
        <v>4436.6107075200325</v>
      </c>
      <c r="Z744" s="6">
        <f ca="1">PopAgeSexCountry[[#This Row],[2045]]*PopAgeSexCountry[[#This Row],[MDER]]</f>
        <v>4386.988540793639</v>
      </c>
      <c r="AA744" s="6">
        <f ca="1">PopAgeSexCountry[[#This Row],[2050]]*PopAgeSexCountry[[#This Row],[MDER]]</f>
        <v>4447.7489450795665</v>
      </c>
    </row>
    <row r="745" spans="1:27" x14ac:dyDescent="0.2">
      <c r="A745" s="6" t="s">
        <v>67</v>
      </c>
      <c r="B745" s="6" t="s">
        <v>68</v>
      </c>
      <c r="C745" s="6" t="s">
        <v>129</v>
      </c>
      <c r="D745" s="6" t="str">
        <f>VLOOKUP(PopAgeSexCountry[[#This Row],[REGION]],MapRegion[],2,FALSE)</f>
        <v>GBR</v>
      </c>
      <c r="E745" s="6" t="s">
        <v>94</v>
      </c>
      <c r="F745" s="6" t="str">
        <f>VLOOKUP(PopAgeSexCountry[[#This Row],[VARIABLE]],MapSexAge[],2,FALSE)</f>
        <v>Male</v>
      </c>
      <c r="G745" s="6" t="str">
        <f>VLOOKUP(PopAgeSexCountry[[#This Row],[VARIABLE]],MapSexAge[],3,FALSE)</f>
        <v>100p</v>
      </c>
      <c r="H745" s="6">
        <f ca="1">SUMIFS(INDIRECT(_xlfn.CONCAT("SSPMDER[",PopAgeSexCountry[[#This Row],[Sex]],"]")),SSPMDER[age],PopAgeSexCountry[[#This Row],[Age]])</f>
        <v>2200</v>
      </c>
      <c r="I745" s="6" t="s">
        <v>71</v>
      </c>
      <c r="J745" s="6">
        <v>1.774E-3</v>
      </c>
      <c r="K745" s="6">
        <v>3.5755339001841899E-3</v>
      </c>
      <c r="L745" s="6">
        <v>5.45444259678387E-3</v>
      </c>
      <c r="M745" s="6">
        <v>9.1472568582153507E-3</v>
      </c>
      <c r="N745" s="6">
        <v>1.30727948878688E-2</v>
      </c>
      <c r="O745" s="6">
        <v>1.7942591019750102E-2</v>
      </c>
      <c r="P745" s="6">
        <v>2.5233039618570499E-2</v>
      </c>
      <c r="Q745" s="6">
        <v>3.6773157615125299E-2</v>
      </c>
      <c r="R745" s="6">
        <v>5.92134132362796E-2</v>
      </c>
      <c r="S745" s="6">
        <f ca="1">PopAgeSexCountry[[#This Row],[2010]]*PopAgeSexCountry[[#This Row],[MDER]]</f>
        <v>3.9028</v>
      </c>
      <c r="T745" s="6">
        <f ca="1">PopAgeSexCountry[[#This Row],[2015]]*PopAgeSexCountry[[#This Row],[MDER]]</f>
        <v>7.8661745804052181</v>
      </c>
      <c r="U745" s="6">
        <f ca="1">PopAgeSexCountry[[#This Row],[2020]]*PopAgeSexCountry[[#This Row],[MDER]]</f>
        <v>11.999773712924513</v>
      </c>
      <c r="V745" s="6">
        <f ca="1">PopAgeSexCountry[[#This Row],[2025]]*PopAgeSexCountry[[#This Row],[MDER]]</f>
        <v>20.123965088073771</v>
      </c>
      <c r="W745" s="6">
        <f ca="1">PopAgeSexCountry[[#This Row],[2030]]*PopAgeSexCountry[[#This Row],[MDER]]</f>
        <v>28.760148753311359</v>
      </c>
      <c r="X745" s="6">
        <f ca="1">PopAgeSexCountry[[#This Row],[2035]]*PopAgeSexCountry[[#This Row],[MDER]]</f>
        <v>39.473700243450224</v>
      </c>
      <c r="Y745" s="6">
        <f ca="1">PopAgeSexCountry[[#This Row],[2040]]*PopAgeSexCountry[[#This Row],[MDER]]</f>
        <v>55.512687160855101</v>
      </c>
      <c r="Z745" s="6">
        <f ca="1">PopAgeSexCountry[[#This Row],[2045]]*PopAgeSexCountry[[#This Row],[MDER]]</f>
        <v>80.900946753275662</v>
      </c>
      <c r="AA745" s="6">
        <f ca="1">PopAgeSexCountry[[#This Row],[2050]]*PopAgeSexCountry[[#This Row],[MDER]]</f>
        <v>130.26950911981513</v>
      </c>
    </row>
    <row r="746" spans="1:27" x14ac:dyDescent="0.2">
      <c r="A746" s="5" t="s">
        <v>67</v>
      </c>
      <c r="B746" s="5" t="s">
        <v>68</v>
      </c>
      <c r="C746" s="5" t="s">
        <v>129</v>
      </c>
      <c r="D746" s="5" t="str">
        <f>VLOOKUP(PopAgeSexCountry[[#This Row],[REGION]],MapRegion[],2,FALSE)</f>
        <v>GBR</v>
      </c>
      <c r="E746" s="5" t="s">
        <v>95</v>
      </c>
      <c r="F746" s="5" t="str">
        <f>VLOOKUP(PopAgeSexCountry[[#This Row],[VARIABLE]],MapSexAge[],2,FALSE)</f>
        <v>Male</v>
      </c>
      <c r="G746" s="5" t="str">
        <f>VLOOKUP(PopAgeSexCountry[[#This Row],[VARIABLE]],MapSexAge[],3,FALSE)</f>
        <v>15-19</v>
      </c>
      <c r="H746" s="5">
        <f ca="1">SUMIFS(INDIRECT(_xlfn.CONCAT("SSPMDER[",PopAgeSexCountry[[#This Row],[Sex]],"]")),SSPMDER[age],PopAgeSexCountry[[#This Row],[Age]])</f>
        <v>2760</v>
      </c>
      <c r="I746" s="5" t="s">
        <v>71</v>
      </c>
      <c r="J746" s="5">
        <v>2.0191469999999998</v>
      </c>
      <c r="K746" s="5">
        <v>1.8402083996481799</v>
      </c>
      <c r="L746" s="5">
        <v>1.79217124894573</v>
      </c>
      <c r="M746" s="5">
        <v>1.9897607642075501</v>
      </c>
      <c r="N746" s="5">
        <v>2.1204217257813101</v>
      </c>
      <c r="O746" s="5">
        <v>2.15358291303906</v>
      </c>
      <c r="P746" s="5">
        <v>2.1423806913700201</v>
      </c>
      <c r="Q746" s="5">
        <v>2.1010855842513401</v>
      </c>
      <c r="R746" s="5">
        <v>2.0777075626427099</v>
      </c>
      <c r="S746" s="6">
        <f ca="1">PopAgeSexCountry[[#This Row],[2010]]*PopAgeSexCountry[[#This Row],[MDER]]</f>
        <v>5572.8457199999993</v>
      </c>
      <c r="T746" s="6">
        <f ca="1">PopAgeSexCountry[[#This Row],[2015]]*PopAgeSexCountry[[#This Row],[MDER]]</f>
        <v>5078.975183028977</v>
      </c>
      <c r="U746" s="6">
        <f ca="1">PopAgeSexCountry[[#This Row],[2020]]*PopAgeSexCountry[[#This Row],[MDER]]</f>
        <v>4946.3926470902152</v>
      </c>
      <c r="V746" s="6">
        <f ca="1">PopAgeSexCountry[[#This Row],[2025]]*PopAgeSexCountry[[#This Row],[MDER]]</f>
        <v>5491.7397092128385</v>
      </c>
      <c r="W746" s="6">
        <f ca="1">PopAgeSexCountry[[#This Row],[2030]]*PopAgeSexCountry[[#This Row],[MDER]]</f>
        <v>5852.3639631564156</v>
      </c>
      <c r="X746" s="6">
        <f ca="1">PopAgeSexCountry[[#This Row],[2035]]*PopAgeSexCountry[[#This Row],[MDER]]</f>
        <v>5943.888839987806</v>
      </c>
      <c r="Y746" s="6">
        <f ca="1">PopAgeSexCountry[[#This Row],[2040]]*PopAgeSexCountry[[#This Row],[MDER]]</f>
        <v>5912.9707081812558</v>
      </c>
      <c r="Z746" s="6">
        <f ca="1">PopAgeSexCountry[[#This Row],[2045]]*PopAgeSexCountry[[#This Row],[MDER]]</f>
        <v>5798.9962125336988</v>
      </c>
      <c r="AA746" s="6">
        <f ca="1">PopAgeSexCountry[[#This Row],[2050]]*PopAgeSexCountry[[#This Row],[MDER]]</f>
        <v>5734.4728728938799</v>
      </c>
    </row>
    <row r="747" spans="1:27" x14ac:dyDescent="0.2">
      <c r="A747" s="6" t="s">
        <v>67</v>
      </c>
      <c r="B747" s="6" t="s">
        <v>68</v>
      </c>
      <c r="C747" s="6" t="s">
        <v>129</v>
      </c>
      <c r="D747" s="6" t="str">
        <f>VLOOKUP(PopAgeSexCountry[[#This Row],[REGION]],MapRegion[],2,FALSE)</f>
        <v>GBR</v>
      </c>
      <c r="E747" s="6" t="s">
        <v>96</v>
      </c>
      <c r="F747" s="6" t="str">
        <f>VLOOKUP(PopAgeSexCountry[[#This Row],[VARIABLE]],MapSexAge[],2,FALSE)</f>
        <v>Male</v>
      </c>
      <c r="G747" s="6" t="str">
        <f>VLOOKUP(PopAgeSexCountry[[#This Row],[VARIABLE]],MapSexAge[],3,FALSE)</f>
        <v>20-24</v>
      </c>
      <c r="H747" s="6">
        <f ca="1">SUMIFS(INDIRECT(_xlfn.CONCAT("SSPMDER[",PopAgeSexCountry[[#This Row],[Sex]],"]")),SSPMDER[age],PopAgeSexCountry[[#This Row],[Age]])</f>
        <v>2800</v>
      </c>
      <c r="I747" s="6" t="s">
        <v>71</v>
      </c>
      <c r="J747" s="6">
        <v>2.1754129999999998</v>
      </c>
      <c r="K747" s="6">
        <v>2.03515406314665</v>
      </c>
      <c r="L747" s="6">
        <v>1.85403394349996</v>
      </c>
      <c r="M747" s="6">
        <v>1.8068701707733399</v>
      </c>
      <c r="N747" s="6">
        <v>2.0046710075329002</v>
      </c>
      <c r="O747" s="6">
        <v>2.1350935341368502</v>
      </c>
      <c r="P747" s="6">
        <v>2.1684295064110901</v>
      </c>
      <c r="Q747" s="6">
        <v>2.1572409952322098</v>
      </c>
      <c r="R747" s="6">
        <v>2.1159726907016498</v>
      </c>
      <c r="S747" s="6">
        <f ca="1">PopAgeSexCountry[[#This Row],[2010]]*PopAgeSexCountry[[#This Row],[MDER]]</f>
        <v>6091.1563999999998</v>
      </c>
      <c r="T747" s="6">
        <f ca="1">PopAgeSexCountry[[#This Row],[2015]]*PopAgeSexCountry[[#This Row],[MDER]]</f>
        <v>5698.4313768106203</v>
      </c>
      <c r="U747" s="6">
        <f ca="1">PopAgeSexCountry[[#This Row],[2020]]*PopAgeSexCountry[[#This Row],[MDER]]</f>
        <v>5191.2950417998882</v>
      </c>
      <c r="V747" s="6">
        <f ca="1">PopAgeSexCountry[[#This Row],[2025]]*PopAgeSexCountry[[#This Row],[MDER]]</f>
        <v>5059.2364781653514</v>
      </c>
      <c r="W747" s="6">
        <f ca="1">PopAgeSexCountry[[#This Row],[2030]]*PopAgeSexCountry[[#This Row],[MDER]]</f>
        <v>5613.0788210921201</v>
      </c>
      <c r="X747" s="6">
        <f ca="1">PopAgeSexCountry[[#This Row],[2035]]*PopAgeSexCountry[[#This Row],[MDER]]</f>
        <v>5978.2618955831804</v>
      </c>
      <c r="Y747" s="6">
        <f ca="1">PopAgeSexCountry[[#This Row],[2040]]*PopAgeSexCountry[[#This Row],[MDER]]</f>
        <v>6071.6026179510527</v>
      </c>
      <c r="Z747" s="6">
        <f ca="1">PopAgeSexCountry[[#This Row],[2045]]*PopAgeSexCountry[[#This Row],[MDER]]</f>
        <v>6040.2747866501877</v>
      </c>
      <c r="AA747" s="6">
        <f ca="1">PopAgeSexCountry[[#This Row],[2050]]*PopAgeSexCountry[[#This Row],[MDER]]</f>
        <v>5924.7235339646195</v>
      </c>
    </row>
    <row r="748" spans="1:27" x14ac:dyDescent="0.2">
      <c r="A748" s="5" t="s">
        <v>67</v>
      </c>
      <c r="B748" s="5" t="s">
        <v>68</v>
      </c>
      <c r="C748" s="5" t="s">
        <v>129</v>
      </c>
      <c r="D748" s="5" t="str">
        <f>VLOOKUP(PopAgeSexCountry[[#This Row],[REGION]],MapRegion[],2,FALSE)</f>
        <v>GBR</v>
      </c>
      <c r="E748" s="5" t="s">
        <v>97</v>
      </c>
      <c r="F748" s="5" t="str">
        <f>VLOOKUP(PopAgeSexCountry[[#This Row],[VARIABLE]],MapSexAge[],2,FALSE)</f>
        <v>Male</v>
      </c>
      <c r="G748" s="5" t="str">
        <f>VLOOKUP(PopAgeSexCountry[[#This Row],[VARIABLE]],MapSexAge[],3,FALSE)</f>
        <v>25-29</v>
      </c>
      <c r="H748" s="5">
        <f ca="1">SUMIFS(INDIRECT(_xlfn.CONCAT("SSPMDER[",PopAgeSexCountry[[#This Row],[Sex]],"]")),SSPMDER[age],PopAgeSexCountry[[#This Row],[Age]])</f>
        <v>2640</v>
      </c>
      <c r="I748" s="5" t="s">
        <v>71</v>
      </c>
      <c r="J748" s="5">
        <v>2.1157539999999999</v>
      </c>
      <c r="K748" s="5">
        <v>2.3180990576340301</v>
      </c>
      <c r="L748" s="5">
        <v>2.1595971433779702</v>
      </c>
      <c r="M748" s="5">
        <v>1.9785439603464099</v>
      </c>
      <c r="N748" s="5">
        <v>1.9332716916049</v>
      </c>
      <c r="O748" s="5">
        <v>2.13465611051577</v>
      </c>
      <c r="P748" s="5">
        <v>2.2646469849447599</v>
      </c>
      <c r="Q748" s="5">
        <v>2.2979071143874799</v>
      </c>
      <c r="R748" s="5">
        <v>2.2849113003565198</v>
      </c>
      <c r="S748" s="6">
        <f ca="1">PopAgeSexCountry[[#This Row],[2010]]*PopAgeSexCountry[[#This Row],[MDER]]</f>
        <v>5585.5905599999996</v>
      </c>
      <c r="T748" s="6">
        <f ca="1">PopAgeSexCountry[[#This Row],[2015]]*PopAgeSexCountry[[#This Row],[MDER]]</f>
        <v>6119.7815121538397</v>
      </c>
      <c r="U748" s="6">
        <f ca="1">PopAgeSexCountry[[#This Row],[2020]]*PopAgeSexCountry[[#This Row],[MDER]]</f>
        <v>5701.3364585178415</v>
      </c>
      <c r="V748" s="6">
        <f ca="1">PopAgeSexCountry[[#This Row],[2025]]*PopAgeSexCountry[[#This Row],[MDER]]</f>
        <v>5223.3560553145226</v>
      </c>
      <c r="W748" s="6">
        <f ca="1">PopAgeSexCountry[[#This Row],[2030]]*PopAgeSexCountry[[#This Row],[MDER]]</f>
        <v>5103.8372658369362</v>
      </c>
      <c r="X748" s="6">
        <f ca="1">PopAgeSexCountry[[#This Row],[2035]]*PopAgeSexCountry[[#This Row],[MDER]]</f>
        <v>5635.4921317616327</v>
      </c>
      <c r="Y748" s="6">
        <f ca="1">PopAgeSexCountry[[#This Row],[2040]]*PopAgeSexCountry[[#This Row],[MDER]]</f>
        <v>5978.668040254166</v>
      </c>
      <c r="Z748" s="6">
        <f ca="1">PopAgeSexCountry[[#This Row],[2045]]*PopAgeSexCountry[[#This Row],[MDER]]</f>
        <v>6066.4747819829472</v>
      </c>
      <c r="AA748" s="6">
        <f ca="1">PopAgeSexCountry[[#This Row],[2050]]*PopAgeSexCountry[[#This Row],[MDER]]</f>
        <v>6032.1658329412121</v>
      </c>
    </row>
    <row r="749" spans="1:27" x14ac:dyDescent="0.2">
      <c r="A749" s="6" t="s">
        <v>67</v>
      </c>
      <c r="B749" s="6" t="s">
        <v>68</v>
      </c>
      <c r="C749" s="6" t="s">
        <v>129</v>
      </c>
      <c r="D749" s="6" t="str">
        <f>VLOOKUP(PopAgeSexCountry[[#This Row],[REGION]],MapRegion[],2,FALSE)</f>
        <v>GBR</v>
      </c>
      <c r="E749" s="6" t="s">
        <v>98</v>
      </c>
      <c r="F749" s="6" t="str">
        <f>VLOOKUP(PopAgeSexCountry[[#This Row],[VARIABLE]],MapSexAge[],2,FALSE)</f>
        <v>Male</v>
      </c>
      <c r="G749" s="6" t="str">
        <f>VLOOKUP(PopAgeSexCountry[[#This Row],[VARIABLE]],MapSexAge[],3,FALSE)</f>
        <v>30-34</v>
      </c>
      <c r="H749" s="6">
        <f ca="1">SUMIFS(INDIRECT(_xlfn.CONCAT("SSPMDER[",PopAgeSexCountry[[#This Row],[Sex]],"]")),SSPMDER[age],PopAgeSexCountry[[#This Row],[Age]])</f>
        <v>2600</v>
      </c>
      <c r="I749" s="6" t="s">
        <v>71</v>
      </c>
      <c r="J749" s="6">
        <v>1.9398029999999999</v>
      </c>
      <c r="K749" s="6">
        <v>2.1956660879890602</v>
      </c>
      <c r="L749" s="6">
        <v>2.3795078849528402</v>
      </c>
      <c r="M749" s="6">
        <v>2.22860403152557</v>
      </c>
      <c r="N749" s="6">
        <v>2.0530978114477598</v>
      </c>
      <c r="O749" s="6">
        <v>2.01201017901866</v>
      </c>
      <c r="P749" s="6">
        <v>2.2104901588388999</v>
      </c>
      <c r="Q749" s="6">
        <v>2.3352320591945599</v>
      </c>
      <c r="R749" s="6">
        <v>2.3676169287492601</v>
      </c>
      <c r="S749" s="6">
        <f ca="1">PopAgeSexCountry[[#This Row],[2010]]*PopAgeSexCountry[[#This Row],[MDER]]</f>
        <v>5043.4877999999999</v>
      </c>
      <c r="T749" s="6">
        <f ca="1">PopAgeSexCountry[[#This Row],[2015]]*PopAgeSexCountry[[#This Row],[MDER]]</f>
        <v>5708.7318287715561</v>
      </c>
      <c r="U749" s="6">
        <f ca="1">PopAgeSexCountry[[#This Row],[2020]]*PopAgeSexCountry[[#This Row],[MDER]]</f>
        <v>6186.7205008773844</v>
      </c>
      <c r="V749" s="6">
        <f ca="1">PopAgeSexCountry[[#This Row],[2025]]*PopAgeSexCountry[[#This Row],[MDER]]</f>
        <v>5794.3704819664817</v>
      </c>
      <c r="W749" s="6">
        <f ca="1">PopAgeSexCountry[[#This Row],[2030]]*PopAgeSexCountry[[#This Row],[MDER]]</f>
        <v>5338.0543097641757</v>
      </c>
      <c r="X749" s="6">
        <f ca="1">PopAgeSexCountry[[#This Row],[2035]]*PopAgeSexCountry[[#This Row],[MDER]]</f>
        <v>5231.2264654485161</v>
      </c>
      <c r="Y749" s="6">
        <f ca="1">PopAgeSexCountry[[#This Row],[2040]]*PopAgeSexCountry[[#This Row],[MDER]]</f>
        <v>5747.2744129811399</v>
      </c>
      <c r="Z749" s="6">
        <f ca="1">PopAgeSexCountry[[#This Row],[2045]]*PopAgeSexCountry[[#This Row],[MDER]]</f>
        <v>6071.6033539058553</v>
      </c>
      <c r="AA749" s="6">
        <f ca="1">PopAgeSexCountry[[#This Row],[2050]]*PopAgeSexCountry[[#This Row],[MDER]]</f>
        <v>6155.804014748076</v>
      </c>
    </row>
    <row r="750" spans="1:27" x14ac:dyDescent="0.2">
      <c r="A750" s="5" t="s">
        <v>67</v>
      </c>
      <c r="B750" s="5" t="s">
        <v>68</v>
      </c>
      <c r="C750" s="5" t="s">
        <v>129</v>
      </c>
      <c r="D750" s="5" t="str">
        <f>VLOOKUP(PopAgeSexCountry[[#This Row],[REGION]],MapRegion[],2,FALSE)</f>
        <v>GBR</v>
      </c>
      <c r="E750" s="5" t="s">
        <v>99</v>
      </c>
      <c r="F750" s="5" t="str">
        <f>VLOOKUP(PopAgeSexCountry[[#This Row],[VARIABLE]],MapSexAge[],2,FALSE)</f>
        <v>Male</v>
      </c>
      <c r="G750" s="5" t="str">
        <f>VLOOKUP(PopAgeSexCountry[[#This Row],[VARIABLE]],MapSexAge[],3,FALSE)</f>
        <v>35-39</v>
      </c>
      <c r="H750" s="5">
        <f ca="1">SUMIFS(INDIRECT(_xlfn.CONCAT("SSPMDER[",PopAgeSexCountry[[#This Row],[Sex]],"]")),SSPMDER[age],PopAgeSexCountry[[#This Row],[Age]])</f>
        <v>2600</v>
      </c>
      <c r="I750" s="5" t="s">
        <v>71</v>
      </c>
      <c r="J750" s="5">
        <v>2.0957650000000001</v>
      </c>
      <c r="K750" s="5">
        <v>1.9811897952169599</v>
      </c>
      <c r="L750" s="5">
        <v>2.2272353057065399</v>
      </c>
      <c r="M750" s="5">
        <v>2.4111635396624802</v>
      </c>
      <c r="N750" s="5">
        <v>2.2668822240622402</v>
      </c>
      <c r="O750" s="5">
        <v>2.0965182221238599</v>
      </c>
      <c r="P750" s="5">
        <v>2.0591647180471302</v>
      </c>
      <c r="Q750" s="5">
        <v>2.2551697685313301</v>
      </c>
      <c r="R750" s="5">
        <v>2.3760294490306899</v>
      </c>
      <c r="S750" s="6">
        <f ca="1">PopAgeSexCountry[[#This Row],[2010]]*PopAgeSexCountry[[#This Row],[MDER]]</f>
        <v>5448.9890000000005</v>
      </c>
      <c r="T750" s="6">
        <f ca="1">PopAgeSexCountry[[#This Row],[2015]]*PopAgeSexCountry[[#This Row],[MDER]]</f>
        <v>5151.0934675640956</v>
      </c>
      <c r="U750" s="6">
        <f ca="1">PopAgeSexCountry[[#This Row],[2020]]*PopAgeSexCountry[[#This Row],[MDER]]</f>
        <v>5790.8117948370036</v>
      </c>
      <c r="V750" s="6">
        <f ca="1">PopAgeSexCountry[[#This Row],[2025]]*PopAgeSexCountry[[#This Row],[MDER]]</f>
        <v>6269.0252031224481</v>
      </c>
      <c r="W750" s="6">
        <f ca="1">PopAgeSexCountry[[#This Row],[2030]]*PopAgeSexCountry[[#This Row],[MDER]]</f>
        <v>5893.8937825618241</v>
      </c>
      <c r="X750" s="6">
        <f ca="1">PopAgeSexCountry[[#This Row],[2035]]*PopAgeSexCountry[[#This Row],[MDER]]</f>
        <v>5450.9473775220358</v>
      </c>
      <c r="Y750" s="6">
        <f ca="1">PopAgeSexCountry[[#This Row],[2040]]*PopAgeSexCountry[[#This Row],[MDER]]</f>
        <v>5353.8282669225382</v>
      </c>
      <c r="Z750" s="6">
        <f ca="1">PopAgeSexCountry[[#This Row],[2045]]*PopAgeSexCountry[[#This Row],[MDER]]</f>
        <v>5863.4413981814587</v>
      </c>
      <c r="AA750" s="6">
        <f ca="1">PopAgeSexCountry[[#This Row],[2050]]*PopAgeSexCountry[[#This Row],[MDER]]</f>
        <v>6177.6765674797934</v>
      </c>
    </row>
    <row r="751" spans="1:27" x14ac:dyDescent="0.2">
      <c r="A751" s="6" t="s">
        <v>67</v>
      </c>
      <c r="B751" s="6" t="s">
        <v>68</v>
      </c>
      <c r="C751" s="6" t="s">
        <v>129</v>
      </c>
      <c r="D751" s="6" t="str">
        <f>VLOOKUP(PopAgeSexCountry[[#This Row],[REGION]],MapRegion[],2,FALSE)</f>
        <v>GBR</v>
      </c>
      <c r="E751" s="6" t="s">
        <v>100</v>
      </c>
      <c r="F751" s="6" t="str">
        <f>VLOOKUP(PopAgeSexCountry[[#This Row],[VARIABLE]],MapSexAge[],2,FALSE)</f>
        <v>Male</v>
      </c>
      <c r="G751" s="6" t="str">
        <f>VLOOKUP(PopAgeSexCountry[[#This Row],[VARIABLE]],MapSexAge[],3,FALSE)</f>
        <v>40-44</v>
      </c>
      <c r="H751" s="6">
        <f ca="1">SUMIFS(INDIRECT(_xlfn.CONCAT("SSPMDER[",PopAgeSexCountry[[#This Row],[Sex]],"]")),SSPMDER[age],PopAgeSexCountry[[#This Row],[Age]])</f>
        <v>2600</v>
      </c>
      <c r="I751" s="6" t="s">
        <v>71</v>
      </c>
      <c r="J751" s="6">
        <v>2.299919</v>
      </c>
      <c r="K751" s="6">
        <v>2.1141161452668702</v>
      </c>
      <c r="L751" s="6">
        <v>2.0004883924209902</v>
      </c>
      <c r="M751" s="6">
        <v>2.2481201875161001</v>
      </c>
      <c r="N751" s="6">
        <v>2.4329626028441198</v>
      </c>
      <c r="O751" s="6">
        <v>2.29341203485474</v>
      </c>
      <c r="P751" s="6">
        <v>2.1267060804200799</v>
      </c>
      <c r="Q751" s="6">
        <v>2.09216889264989</v>
      </c>
      <c r="R751" s="6">
        <v>2.2873497040321502</v>
      </c>
      <c r="S751" s="6">
        <f ca="1">PopAgeSexCountry[[#This Row],[2010]]*PopAgeSexCountry[[#This Row],[MDER]]</f>
        <v>5979.7894000000006</v>
      </c>
      <c r="T751" s="6">
        <f ca="1">PopAgeSexCountry[[#This Row],[2015]]*PopAgeSexCountry[[#This Row],[MDER]]</f>
        <v>5496.7019776938623</v>
      </c>
      <c r="U751" s="6">
        <f ca="1">PopAgeSexCountry[[#This Row],[2020]]*PopAgeSexCountry[[#This Row],[MDER]]</f>
        <v>5201.2698202945749</v>
      </c>
      <c r="V751" s="6">
        <f ca="1">PopAgeSexCountry[[#This Row],[2025]]*PopAgeSexCountry[[#This Row],[MDER]]</f>
        <v>5845.11248754186</v>
      </c>
      <c r="W751" s="6">
        <f ca="1">PopAgeSexCountry[[#This Row],[2030]]*PopAgeSexCountry[[#This Row],[MDER]]</f>
        <v>6325.7027673947114</v>
      </c>
      <c r="X751" s="6">
        <f ca="1">PopAgeSexCountry[[#This Row],[2035]]*PopAgeSexCountry[[#This Row],[MDER]]</f>
        <v>5962.8712906223236</v>
      </c>
      <c r="Y751" s="6">
        <f ca="1">PopAgeSexCountry[[#This Row],[2040]]*PopAgeSexCountry[[#This Row],[MDER]]</f>
        <v>5529.4358090922078</v>
      </c>
      <c r="Z751" s="6">
        <f ca="1">PopAgeSexCountry[[#This Row],[2045]]*PopAgeSexCountry[[#This Row],[MDER]]</f>
        <v>5439.6391208897139</v>
      </c>
      <c r="AA751" s="6">
        <f ca="1">PopAgeSexCountry[[#This Row],[2050]]*PopAgeSexCountry[[#This Row],[MDER]]</f>
        <v>5947.1092304835902</v>
      </c>
    </row>
    <row r="752" spans="1:27" x14ac:dyDescent="0.2">
      <c r="A752" s="5" t="s">
        <v>67</v>
      </c>
      <c r="B752" s="5" t="s">
        <v>68</v>
      </c>
      <c r="C752" s="5" t="s">
        <v>129</v>
      </c>
      <c r="D752" s="5" t="str">
        <f>VLOOKUP(PopAgeSexCountry[[#This Row],[REGION]],MapRegion[],2,FALSE)</f>
        <v>GBR</v>
      </c>
      <c r="E752" s="5" t="s">
        <v>101</v>
      </c>
      <c r="F752" s="5" t="str">
        <f>VLOOKUP(PopAgeSexCountry[[#This Row],[VARIABLE]],MapSexAge[],2,FALSE)</f>
        <v>Male</v>
      </c>
      <c r="G752" s="5" t="str">
        <f>VLOOKUP(PopAgeSexCountry[[#This Row],[VARIABLE]],MapSexAge[],3,FALSE)</f>
        <v>45-49</v>
      </c>
      <c r="H752" s="5">
        <f ca="1">SUMIFS(INDIRECT(_xlfn.CONCAT("SSPMDER[",PopAgeSexCountry[[#This Row],[Sex]],"]")),SSPMDER[age],PopAgeSexCountry[[#This Row],[Age]])</f>
        <v>2440</v>
      </c>
      <c r="I752" s="5" t="s">
        <v>71</v>
      </c>
      <c r="J752" s="5">
        <v>2.2495080000000001</v>
      </c>
      <c r="K752" s="5">
        <v>2.2947501529698502</v>
      </c>
      <c r="L752" s="5">
        <v>2.1134195228950099</v>
      </c>
      <c r="M752" s="5">
        <v>2.00545375719329</v>
      </c>
      <c r="N752" s="5">
        <v>2.25409831010976</v>
      </c>
      <c r="O752" s="5">
        <v>2.4398544976787302</v>
      </c>
      <c r="P752" s="5">
        <v>2.3044548352188099</v>
      </c>
      <c r="Q752" s="5">
        <v>2.1412026076451101</v>
      </c>
      <c r="R752" s="5">
        <v>2.1090391055492499</v>
      </c>
      <c r="S752" s="6">
        <f ca="1">PopAgeSexCountry[[#This Row],[2010]]*PopAgeSexCountry[[#This Row],[MDER]]</f>
        <v>5488.7995200000005</v>
      </c>
      <c r="T752" s="6">
        <f ca="1">PopAgeSexCountry[[#This Row],[2015]]*PopAgeSexCountry[[#This Row],[MDER]]</f>
        <v>5599.1903732464343</v>
      </c>
      <c r="U752" s="6">
        <f ca="1">PopAgeSexCountry[[#This Row],[2020]]*PopAgeSexCountry[[#This Row],[MDER]]</f>
        <v>5156.7436358638242</v>
      </c>
      <c r="V752" s="6">
        <f ca="1">PopAgeSexCountry[[#This Row],[2025]]*PopAgeSexCountry[[#This Row],[MDER]]</f>
        <v>4893.3071675516276</v>
      </c>
      <c r="W752" s="6">
        <f ca="1">PopAgeSexCountry[[#This Row],[2030]]*PopAgeSexCountry[[#This Row],[MDER]]</f>
        <v>5499.9998766678145</v>
      </c>
      <c r="X752" s="6">
        <f ca="1">PopAgeSexCountry[[#This Row],[2035]]*PopAgeSexCountry[[#This Row],[MDER]]</f>
        <v>5953.2449743361012</v>
      </c>
      <c r="Y752" s="6">
        <f ca="1">PopAgeSexCountry[[#This Row],[2040]]*PopAgeSexCountry[[#This Row],[MDER]]</f>
        <v>5622.8697979338958</v>
      </c>
      <c r="Z752" s="6">
        <f ca="1">PopAgeSexCountry[[#This Row],[2045]]*PopAgeSexCountry[[#This Row],[MDER]]</f>
        <v>5224.5343626540689</v>
      </c>
      <c r="AA752" s="6">
        <f ca="1">PopAgeSexCountry[[#This Row],[2050]]*PopAgeSexCountry[[#This Row],[MDER]]</f>
        <v>5146.0554175401694</v>
      </c>
    </row>
    <row r="753" spans="1:27" x14ac:dyDescent="0.2">
      <c r="A753" s="6" t="s">
        <v>67</v>
      </c>
      <c r="B753" s="6" t="s">
        <v>68</v>
      </c>
      <c r="C753" s="6" t="s">
        <v>129</v>
      </c>
      <c r="D753" s="6" t="str">
        <f>VLOOKUP(PopAgeSexCountry[[#This Row],[REGION]],MapRegion[],2,FALSE)</f>
        <v>GBR</v>
      </c>
      <c r="E753" s="6" t="s">
        <v>102</v>
      </c>
      <c r="F753" s="6" t="str">
        <f>VLOOKUP(PopAgeSexCountry[[#This Row],[VARIABLE]],MapSexAge[],2,FALSE)</f>
        <v>Male</v>
      </c>
      <c r="G753" s="6" t="str">
        <f>VLOOKUP(PopAgeSexCountry[[#This Row],[VARIABLE]],MapSexAge[],3,FALSE)</f>
        <v>5-9</v>
      </c>
      <c r="H753" s="6">
        <f ca="1">SUMIFS(INDIRECT(_xlfn.CONCAT("SSPMDER[",PopAgeSexCountry[[#This Row],[Sex]],"]")),SSPMDER[age],PopAgeSexCountry[[#This Row],[Age]])</f>
        <v>1600</v>
      </c>
      <c r="I753" s="6" t="s">
        <v>71</v>
      </c>
      <c r="J753" s="6">
        <v>1.760767</v>
      </c>
      <c r="K753" s="6">
        <v>1.9630344053920701</v>
      </c>
      <c r="L753" s="6">
        <v>2.0958046819907099</v>
      </c>
      <c r="M753" s="6">
        <v>2.1295505693051302</v>
      </c>
      <c r="N753" s="6">
        <v>2.1190712902040598</v>
      </c>
      <c r="O753" s="6">
        <v>2.0782004107800902</v>
      </c>
      <c r="P753" s="6">
        <v>2.0550166894304698</v>
      </c>
      <c r="Q753" s="6">
        <v>2.0842533031477499</v>
      </c>
      <c r="R753" s="6">
        <v>2.1417735344767901</v>
      </c>
      <c r="S753" s="6">
        <f ca="1">PopAgeSexCountry[[#This Row],[2010]]*PopAgeSexCountry[[#This Row],[MDER]]</f>
        <v>2817.2271999999998</v>
      </c>
      <c r="T753" s="6">
        <f ca="1">PopAgeSexCountry[[#This Row],[2015]]*PopAgeSexCountry[[#This Row],[MDER]]</f>
        <v>3140.855048627312</v>
      </c>
      <c r="U753" s="6">
        <f ca="1">PopAgeSexCountry[[#This Row],[2020]]*PopAgeSexCountry[[#This Row],[MDER]]</f>
        <v>3353.2874911851359</v>
      </c>
      <c r="V753" s="6">
        <f ca="1">PopAgeSexCountry[[#This Row],[2025]]*PopAgeSexCountry[[#This Row],[MDER]]</f>
        <v>3407.2809108882084</v>
      </c>
      <c r="W753" s="6">
        <f ca="1">PopAgeSexCountry[[#This Row],[2030]]*PopAgeSexCountry[[#This Row],[MDER]]</f>
        <v>3390.5140643264958</v>
      </c>
      <c r="X753" s="6">
        <f ca="1">PopAgeSexCountry[[#This Row],[2035]]*PopAgeSexCountry[[#This Row],[MDER]]</f>
        <v>3325.1206572481442</v>
      </c>
      <c r="Y753" s="6">
        <f ca="1">PopAgeSexCountry[[#This Row],[2040]]*PopAgeSexCountry[[#This Row],[MDER]]</f>
        <v>3288.0267030887517</v>
      </c>
      <c r="Z753" s="6">
        <f ca="1">PopAgeSexCountry[[#This Row],[2045]]*PopAgeSexCountry[[#This Row],[MDER]]</f>
        <v>3334.8052850363997</v>
      </c>
      <c r="AA753" s="6">
        <f ca="1">PopAgeSexCountry[[#This Row],[2050]]*PopAgeSexCountry[[#This Row],[MDER]]</f>
        <v>3426.8376551628639</v>
      </c>
    </row>
    <row r="754" spans="1:27" x14ac:dyDescent="0.2">
      <c r="A754" s="5" t="s">
        <v>67</v>
      </c>
      <c r="B754" s="5" t="s">
        <v>68</v>
      </c>
      <c r="C754" s="5" t="s">
        <v>129</v>
      </c>
      <c r="D754" s="5" t="str">
        <f>VLOOKUP(PopAgeSexCountry[[#This Row],[REGION]],MapRegion[],2,FALSE)</f>
        <v>GBR</v>
      </c>
      <c r="E754" s="5" t="s">
        <v>103</v>
      </c>
      <c r="F754" s="5" t="str">
        <f>VLOOKUP(PopAgeSexCountry[[#This Row],[VARIABLE]],MapSexAge[],2,FALSE)</f>
        <v>Male</v>
      </c>
      <c r="G754" s="5" t="str">
        <f>VLOOKUP(PopAgeSexCountry[[#This Row],[VARIABLE]],MapSexAge[],3,FALSE)</f>
        <v>50-54</v>
      </c>
      <c r="H754" s="5">
        <f ca="1">SUMIFS(INDIRECT(_xlfn.CONCAT("SSPMDER[",PopAgeSexCountry[[#This Row],[Sex]],"]")),SSPMDER[age],PopAgeSexCountry[[#This Row],[Age]])</f>
        <v>2400</v>
      </c>
      <c r="I754" s="5" t="s">
        <v>71</v>
      </c>
      <c r="J754" s="5">
        <v>1.9708049999999999</v>
      </c>
      <c r="K754" s="5">
        <v>2.2268889059158399</v>
      </c>
      <c r="L754" s="5">
        <v>2.2733065266148098</v>
      </c>
      <c r="M754" s="5">
        <v>2.1004256630023099</v>
      </c>
      <c r="N754" s="5">
        <v>1.9980797604832401</v>
      </c>
      <c r="O754" s="5">
        <v>2.2473672531569702</v>
      </c>
      <c r="P754" s="5">
        <v>2.4341157174824399</v>
      </c>
      <c r="Q754" s="5">
        <v>2.3031918310687298</v>
      </c>
      <c r="R754" s="5">
        <v>2.14374755330407</v>
      </c>
      <c r="S754" s="6">
        <f ca="1">PopAgeSexCountry[[#This Row],[2010]]*PopAgeSexCountry[[#This Row],[MDER]]</f>
        <v>4729.9319999999998</v>
      </c>
      <c r="T754" s="6">
        <f ca="1">PopAgeSexCountry[[#This Row],[2015]]*PopAgeSexCountry[[#This Row],[MDER]]</f>
        <v>5344.5333741980157</v>
      </c>
      <c r="U754" s="6">
        <f ca="1">PopAgeSexCountry[[#This Row],[2020]]*PopAgeSexCountry[[#This Row],[MDER]]</f>
        <v>5455.9356638755435</v>
      </c>
      <c r="V754" s="6">
        <f ca="1">PopAgeSexCountry[[#This Row],[2025]]*PopAgeSexCountry[[#This Row],[MDER]]</f>
        <v>5041.0215912055437</v>
      </c>
      <c r="W754" s="6">
        <f ca="1">PopAgeSexCountry[[#This Row],[2030]]*PopAgeSexCountry[[#This Row],[MDER]]</f>
        <v>4795.3914251597762</v>
      </c>
      <c r="X754" s="6">
        <f ca="1">PopAgeSexCountry[[#This Row],[2035]]*PopAgeSexCountry[[#This Row],[MDER]]</f>
        <v>5393.6814075767288</v>
      </c>
      <c r="Y754" s="6">
        <f ca="1">PopAgeSexCountry[[#This Row],[2040]]*PopAgeSexCountry[[#This Row],[MDER]]</f>
        <v>5841.877721957856</v>
      </c>
      <c r="Z754" s="6">
        <f ca="1">PopAgeSexCountry[[#This Row],[2045]]*PopAgeSexCountry[[#This Row],[MDER]]</f>
        <v>5527.6603945649513</v>
      </c>
      <c r="AA754" s="6">
        <f ca="1">PopAgeSexCountry[[#This Row],[2050]]*PopAgeSexCountry[[#This Row],[MDER]]</f>
        <v>5144.9941279297682</v>
      </c>
    </row>
    <row r="755" spans="1:27" x14ac:dyDescent="0.2">
      <c r="A755" s="6" t="s">
        <v>67</v>
      </c>
      <c r="B755" s="6" t="s">
        <v>68</v>
      </c>
      <c r="C755" s="6" t="s">
        <v>129</v>
      </c>
      <c r="D755" s="6" t="str">
        <f>VLOOKUP(PopAgeSexCountry[[#This Row],[REGION]],MapRegion[],2,FALSE)</f>
        <v>GBR</v>
      </c>
      <c r="E755" s="6" t="s">
        <v>104</v>
      </c>
      <c r="F755" s="6" t="str">
        <f>VLOOKUP(PopAgeSexCountry[[#This Row],[VARIABLE]],MapSexAge[],2,FALSE)</f>
        <v>Male</v>
      </c>
      <c r="G755" s="6" t="str">
        <f>VLOOKUP(PopAgeSexCountry[[#This Row],[VARIABLE]],MapSexAge[],3,FALSE)</f>
        <v>55-59</v>
      </c>
      <c r="H755" s="6">
        <f ca="1">SUMIFS(INDIRECT(_xlfn.CONCAT("SSPMDER[",PopAgeSexCountry[[#This Row],[Sex]],"]")),SSPMDER[age],PopAgeSexCountry[[#This Row],[Age]])</f>
        <v>2400</v>
      </c>
      <c r="I755" s="6" t="s">
        <v>71</v>
      </c>
      <c r="J755" s="6">
        <v>1.7689520000000001</v>
      </c>
      <c r="K755" s="6">
        <v>1.9330608986178599</v>
      </c>
      <c r="L755" s="6">
        <v>2.1875441677876002</v>
      </c>
      <c r="M755" s="6">
        <v>2.2386565578383801</v>
      </c>
      <c r="N755" s="6">
        <v>2.0754768232649501</v>
      </c>
      <c r="O755" s="6">
        <v>1.97950612055222</v>
      </c>
      <c r="P755" s="6">
        <v>2.22946445611369</v>
      </c>
      <c r="Q755" s="6">
        <v>2.41768764169215</v>
      </c>
      <c r="R755" s="6">
        <v>2.29203737413492</v>
      </c>
      <c r="S755" s="6">
        <f ca="1">PopAgeSexCountry[[#This Row],[2010]]*PopAgeSexCountry[[#This Row],[MDER]]</f>
        <v>4245.4848000000002</v>
      </c>
      <c r="T755" s="6">
        <f ca="1">PopAgeSexCountry[[#This Row],[2015]]*PopAgeSexCountry[[#This Row],[MDER]]</f>
        <v>4639.3461566828637</v>
      </c>
      <c r="U755" s="6">
        <f ca="1">PopAgeSexCountry[[#This Row],[2020]]*PopAgeSexCountry[[#This Row],[MDER]]</f>
        <v>5250.1060026902405</v>
      </c>
      <c r="V755" s="6">
        <f ca="1">PopAgeSexCountry[[#This Row],[2025]]*PopAgeSexCountry[[#This Row],[MDER]]</f>
        <v>5372.7757388121126</v>
      </c>
      <c r="W755" s="6">
        <f ca="1">PopAgeSexCountry[[#This Row],[2030]]*PopAgeSexCountry[[#This Row],[MDER]]</f>
        <v>4981.1443758358801</v>
      </c>
      <c r="X755" s="6">
        <f ca="1">PopAgeSexCountry[[#This Row],[2035]]*PopAgeSexCountry[[#This Row],[MDER]]</f>
        <v>4750.8146893253279</v>
      </c>
      <c r="Y755" s="6">
        <f ca="1">PopAgeSexCountry[[#This Row],[2040]]*PopAgeSexCountry[[#This Row],[MDER]]</f>
        <v>5350.7146946728562</v>
      </c>
      <c r="Z755" s="6">
        <f ca="1">PopAgeSexCountry[[#This Row],[2045]]*PopAgeSexCountry[[#This Row],[MDER]]</f>
        <v>5802.4503400611602</v>
      </c>
      <c r="AA755" s="6">
        <f ca="1">PopAgeSexCountry[[#This Row],[2050]]*PopAgeSexCountry[[#This Row],[MDER]]</f>
        <v>5500.8896979238079</v>
      </c>
    </row>
    <row r="756" spans="1:27" x14ac:dyDescent="0.2">
      <c r="A756" s="5" t="s">
        <v>67</v>
      </c>
      <c r="B756" s="5" t="s">
        <v>68</v>
      </c>
      <c r="C756" s="5" t="s">
        <v>129</v>
      </c>
      <c r="D756" s="5" t="str">
        <f>VLOOKUP(PopAgeSexCountry[[#This Row],[REGION]],MapRegion[],2,FALSE)</f>
        <v>GBR</v>
      </c>
      <c r="E756" s="5" t="s">
        <v>105</v>
      </c>
      <c r="F756" s="5" t="str">
        <f>VLOOKUP(PopAgeSexCountry[[#This Row],[VARIABLE]],MapSexAge[],2,FALSE)</f>
        <v>Male</v>
      </c>
      <c r="G756" s="5" t="str">
        <f>VLOOKUP(PopAgeSexCountry[[#This Row],[VARIABLE]],MapSexAge[],3,FALSE)</f>
        <v>60-64</v>
      </c>
      <c r="H756" s="5">
        <f ca="1">SUMIFS(INDIRECT(_xlfn.CONCAT("SSPMDER[",PopAgeSexCountry[[#This Row],[Sex]],"]")),SSPMDER[age],PopAgeSexCountry[[#This Row],[Age]])</f>
        <v>2400</v>
      </c>
      <c r="I756" s="5" t="s">
        <v>71</v>
      </c>
      <c r="J756" s="5">
        <v>1.8401320000000001</v>
      </c>
      <c r="K756" s="5">
        <v>1.7102445644041999</v>
      </c>
      <c r="L756" s="5">
        <v>1.8760095009370099</v>
      </c>
      <c r="M756" s="5">
        <v>2.1299939085245398</v>
      </c>
      <c r="N756" s="5">
        <v>2.1871986782063702</v>
      </c>
      <c r="O756" s="5">
        <v>2.03599234515521</v>
      </c>
      <c r="P756" s="5">
        <v>1.9479486113529101</v>
      </c>
      <c r="Q756" s="5">
        <v>2.1988316832731498</v>
      </c>
      <c r="R756" s="5">
        <v>2.38922694962061</v>
      </c>
      <c r="S756" s="6">
        <f ca="1">PopAgeSexCountry[[#This Row],[2010]]*PopAgeSexCountry[[#This Row],[MDER]]</f>
        <v>4416.3168000000005</v>
      </c>
      <c r="T756" s="6">
        <f ca="1">PopAgeSexCountry[[#This Row],[2015]]*PopAgeSexCountry[[#This Row],[MDER]]</f>
        <v>4104.5869545700798</v>
      </c>
      <c r="U756" s="6">
        <f ca="1">PopAgeSexCountry[[#This Row],[2020]]*PopAgeSexCountry[[#This Row],[MDER]]</f>
        <v>4502.4228022488242</v>
      </c>
      <c r="V756" s="6">
        <f ca="1">PopAgeSexCountry[[#This Row],[2025]]*PopAgeSexCountry[[#This Row],[MDER]]</f>
        <v>5111.9853804588956</v>
      </c>
      <c r="W756" s="6">
        <f ca="1">PopAgeSexCountry[[#This Row],[2030]]*PopAgeSexCountry[[#This Row],[MDER]]</f>
        <v>5249.2768276952884</v>
      </c>
      <c r="X756" s="6">
        <f ca="1">PopAgeSexCountry[[#This Row],[2035]]*PopAgeSexCountry[[#This Row],[MDER]]</f>
        <v>4886.3816283725037</v>
      </c>
      <c r="Y756" s="6">
        <f ca="1">PopAgeSexCountry[[#This Row],[2040]]*PopAgeSexCountry[[#This Row],[MDER]]</f>
        <v>4675.0766672469845</v>
      </c>
      <c r="Z756" s="6">
        <f ca="1">PopAgeSexCountry[[#This Row],[2045]]*PopAgeSexCountry[[#This Row],[MDER]]</f>
        <v>5277.1960398555593</v>
      </c>
      <c r="AA756" s="6">
        <f ca="1">PopAgeSexCountry[[#This Row],[2050]]*PopAgeSexCountry[[#This Row],[MDER]]</f>
        <v>5734.1446790894643</v>
      </c>
    </row>
    <row r="757" spans="1:27" x14ac:dyDescent="0.2">
      <c r="A757" s="6" t="s">
        <v>67</v>
      </c>
      <c r="B757" s="6" t="s">
        <v>68</v>
      </c>
      <c r="C757" s="6" t="s">
        <v>129</v>
      </c>
      <c r="D757" s="6" t="str">
        <f>VLOOKUP(PopAgeSexCountry[[#This Row],[REGION]],MapRegion[],2,FALSE)</f>
        <v>GBR</v>
      </c>
      <c r="E757" s="6" t="s">
        <v>106</v>
      </c>
      <c r="F757" s="6" t="str">
        <f>VLOOKUP(PopAgeSexCountry[[#This Row],[VARIABLE]],MapSexAge[],2,FALSE)</f>
        <v>Male</v>
      </c>
      <c r="G757" s="6" t="str">
        <f>VLOOKUP(PopAgeSexCountry[[#This Row],[VARIABLE]],MapSexAge[],3,FALSE)</f>
        <v>65-69</v>
      </c>
      <c r="H757" s="6">
        <f ca="1">SUMIFS(INDIRECT(_xlfn.CONCAT("SSPMDER[",PopAgeSexCountry[[#This Row],[Sex]],"]")),SSPMDER[age],PopAgeSexCountry[[#This Row],[Age]])</f>
        <v>2240</v>
      </c>
      <c r="I757" s="6" t="s">
        <v>71</v>
      </c>
      <c r="J757" s="6">
        <v>1.42214</v>
      </c>
      <c r="K757" s="6">
        <v>1.73405873303432</v>
      </c>
      <c r="L757" s="6">
        <v>1.62393241627665</v>
      </c>
      <c r="M757" s="6">
        <v>1.7914124739283199</v>
      </c>
      <c r="N757" s="6">
        <v>2.04370896310335</v>
      </c>
      <c r="O757" s="6">
        <v>2.1083531187931599</v>
      </c>
      <c r="P757" s="6">
        <v>1.9730535681357799</v>
      </c>
      <c r="Q757" s="6">
        <v>1.89575678723563</v>
      </c>
      <c r="R757" s="6">
        <v>2.1472994841183999</v>
      </c>
      <c r="S757" s="6">
        <f ca="1">PopAgeSexCountry[[#This Row],[2010]]*PopAgeSexCountry[[#This Row],[MDER]]</f>
        <v>3185.5935999999997</v>
      </c>
      <c r="T757" s="6">
        <f ca="1">PopAgeSexCountry[[#This Row],[2015]]*PopAgeSexCountry[[#This Row],[MDER]]</f>
        <v>3884.2915619968767</v>
      </c>
      <c r="U757" s="6">
        <f ca="1">PopAgeSexCountry[[#This Row],[2020]]*PopAgeSexCountry[[#This Row],[MDER]]</f>
        <v>3637.6086124596959</v>
      </c>
      <c r="V757" s="6">
        <f ca="1">PopAgeSexCountry[[#This Row],[2025]]*PopAgeSexCountry[[#This Row],[MDER]]</f>
        <v>4012.7639415994367</v>
      </c>
      <c r="W757" s="6">
        <f ca="1">PopAgeSexCountry[[#This Row],[2030]]*PopAgeSexCountry[[#This Row],[MDER]]</f>
        <v>4577.9080773515043</v>
      </c>
      <c r="X757" s="6">
        <f ca="1">PopAgeSexCountry[[#This Row],[2035]]*PopAgeSexCountry[[#This Row],[MDER]]</f>
        <v>4722.7109860966784</v>
      </c>
      <c r="Y757" s="6">
        <f ca="1">PopAgeSexCountry[[#This Row],[2040]]*PopAgeSexCountry[[#This Row],[MDER]]</f>
        <v>4419.6399926241475</v>
      </c>
      <c r="Z757" s="6">
        <f ca="1">PopAgeSexCountry[[#This Row],[2045]]*PopAgeSexCountry[[#This Row],[MDER]]</f>
        <v>4246.4952034078115</v>
      </c>
      <c r="AA757" s="6">
        <f ca="1">PopAgeSexCountry[[#This Row],[2050]]*PopAgeSexCountry[[#This Row],[MDER]]</f>
        <v>4809.950844425216</v>
      </c>
    </row>
    <row r="758" spans="1:27" x14ac:dyDescent="0.2">
      <c r="A758" s="5" t="s">
        <v>67</v>
      </c>
      <c r="B758" s="5" t="s">
        <v>68</v>
      </c>
      <c r="C758" s="5" t="s">
        <v>129</v>
      </c>
      <c r="D758" s="5" t="str">
        <f>VLOOKUP(PopAgeSexCountry[[#This Row],[REGION]],MapRegion[],2,FALSE)</f>
        <v>GBR</v>
      </c>
      <c r="E758" s="5" t="s">
        <v>107</v>
      </c>
      <c r="F758" s="5" t="str">
        <f>VLOOKUP(PopAgeSexCountry[[#This Row],[VARIABLE]],MapSexAge[],2,FALSE)</f>
        <v>Male</v>
      </c>
      <c r="G758" s="5" t="str">
        <f>VLOOKUP(PopAgeSexCountry[[#This Row],[VARIABLE]],MapSexAge[],3,FALSE)</f>
        <v>70-74</v>
      </c>
      <c r="H758" s="5">
        <f ca="1">SUMIFS(INDIRECT(_xlfn.CONCAT("SSPMDER[",PopAgeSexCountry[[#This Row],[Sex]],"]")),SSPMDER[age],PopAgeSexCountry[[#This Row],[Age]])</f>
        <v>2200</v>
      </c>
      <c r="I758" s="5" t="s">
        <v>71</v>
      </c>
      <c r="J758" s="5">
        <v>1.158884</v>
      </c>
      <c r="K758" s="5">
        <v>1.28542727800446</v>
      </c>
      <c r="L758" s="5">
        <v>1.5854986489565099</v>
      </c>
      <c r="M758" s="5">
        <v>1.4994732206646699</v>
      </c>
      <c r="N758" s="5">
        <v>1.66729968099587</v>
      </c>
      <c r="O758" s="5">
        <v>1.9152665144810901</v>
      </c>
      <c r="P758" s="5">
        <v>1.98912599587251</v>
      </c>
      <c r="Q758" s="5">
        <v>1.8755605252340499</v>
      </c>
      <c r="R758" s="5">
        <v>1.81277972693603</v>
      </c>
      <c r="S758" s="6">
        <f ca="1">PopAgeSexCountry[[#This Row],[2010]]*PopAgeSexCountry[[#This Row],[MDER]]</f>
        <v>2549.5448000000001</v>
      </c>
      <c r="T758" s="6">
        <f ca="1">PopAgeSexCountry[[#This Row],[2015]]*PopAgeSexCountry[[#This Row],[MDER]]</f>
        <v>2827.9400116098118</v>
      </c>
      <c r="U758" s="6">
        <f ca="1">PopAgeSexCountry[[#This Row],[2020]]*PopAgeSexCountry[[#This Row],[MDER]]</f>
        <v>3488.097027704322</v>
      </c>
      <c r="V758" s="6">
        <f ca="1">PopAgeSexCountry[[#This Row],[2025]]*PopAgeSexCountry[[#This Row],[MDER]]</f>
        <v>3298.8410854622739</v>
      </c>
      <c r="W758" s="6">
        <f ca="1">PopAgeSexCountry[[#This Row],[2030]]*PopAgeSexCountry[[#This Row],[MDER]]</f>
        <v>3668.059298190914</v>
      </c>
      <c r="X758" s="6">
        <f ca="1">PopAgeSexCountry[[#This Row],[2035]]*PopAgeSexCountry[[#This Row],[MDER]]</f>
        <v>4213.5863318583979</v>
      </c>
      <c r="Y758" s="6">
        <f ca="1">PopAgeSexCountry[[#This Row],[2040]]*PopAgeSexCountry[[#This Row],[MDER]]</f>
        <v>4376.0771909195219</v>
      </c>
      <c r="Z758" s="6">
        <f ca="1">PopAgeSexCountry[[#This Row],[2045]]*PopAgeSexCountry[[#This Row],[MDER]]</f>
        <v>4126.2331555149094</v>
      </c>
      <c r="AA758" s="6">
        <f ca="1">PopAgeSexCountry[[#This Row],[2050]]*PopAgeSexCountry[[#This Row],[MDER]]</f>
        <v>3988.1153992592658</v>
      </c>
    </row>
    <row r="759" spans="1:27" x14ac:dyDescent="0.2">
      <c r="A759" s="6" t="s">
        <v>67</v>
      </c>
      <c r="B759" s="6" t="s">
        <v>68</v>
      </c>
      <c r="C759" s="6" t="s">
        <v>129</v>
      </c>
      <c r="D759" s="6" t="str">
        <f>VLOOKUP(PopAgeSexCountry[[#This Row],[REGION]],MapRegion[],2,FALSE)</f>
        <v>GBR</v>
      </c>
      <c r="E759" s="6" t="s">
        <v>108</v>
      </c>
      <c r="F759" s="6" t="str">
        <f>VLOOKUP(PopAgeSexCountry[[#This Row],[VARIABLE]],MapSexAge[],2,FALSE)</f>
        <v>Male</v>
      </c>
      <c r="G759" s="6" t="str">
        <f>VLOOKUP(PopAgeSexCountry[[#This Row],[VARIABLE]],MapSexAge[],3,FALSE)</f>
        <v>75-79</v>
      </c>
      <c r="H759" s="6">
        <f ca="1">SUMIFS(INDIRECT(_xlfn.CONCAT("SSPMDER[",PopAgeSexCountry[[#This Row],[Sex]],"]")),SSPMDER[age],PopAgeSexCountry[[#This Row],[Age]])</f>
        <v>2200</v>
      </c>
      <c r="I759" s="6" t="s">
        <v>71</v>
      </c>
      <c r="J759" s="6">
        <v>0.89377300000000004</v>
      </c>
      <c r="K759" s="6">
        <v>0.96992507671638695</v>
      </c>
      <c r="L759" s="6">
        <v>1.0952503051890901</v>
      </c>
      <c r="M759" s="6">
        <v>1.3736886580288199</v>
      </c>
      <c r="N759" s="6">
        <v>1.3176632067668399</v>
      </c>
      <c r="O759" s="6">
        <v>1.4827509988690599</v>
      </c>
      <c r="P759" s="6">
        <v>1.72199091918475</v>
      </c>
      <c r="Q759" s="6">
        <v>1.80759272631609</v>
      </c>
      <c r="R759" s="6">
        <v>1.723764832137</v>
      </c>
      <c r="S759" s="6">
        <f ca="1">PopAgeSexCountry[[#This Row],[2010]]*PopAgeSexCountry[[#This Row],[MDER]]</f>
        <v>1966.3006</v>
      </c>
      <c r="T759" s="6">
        <f ca="1">PopAgeSexCountry[[#This Row],[2015]]*PopAgeSexCountry[[#This Row],[MDER]]</f>
        <v>2133.8351687760514</v>
      </c>
      <c r="U759" s="6">
        <f ca="1">PopAgeSexCountry[[#This Row],[2020]]*PopAgeSexCountry[[#This Row],[MDER]]</f>
        <v>2409.5506714159983</v>
      </c>
      <c r="V759" s="6">
        <f ca="1">PopAgeSexCountry[[#This Row],[2025]]*PopAgeSexCountry[[#This Row],[MDER]]</f>
        <v>3022.1150476634039</v>
      </c>
      <c r="W759" s="6">
        <f ca="1">PopAgeSexCountry[[#This Row],[2030]]*PopAgeSexCountry[[#This Row],[MDER]]</f>
        <v>2898.8590548870479</v>
      </c>
      <c r="X759" s="6">
        <f ca="1">PopAgeSexCountry[[#This Row],[2035]]*PopAgeSexCountry[[#This Row],[MDER]]</f>
        <v>3262.0521975119318</v>
      </c>
      <c r="Y759" s="6">
        <f ca="1">PopAgeSexCountry[[#This Row],[2040]]*PopAgeSexCountry[[#This Row],[MDER]]</f>
        <v>3788.3800222064501</v>
      </c>
      <c r="Z759" s="6">
        <f ca="1">PopAgeSexCountry[[#This Row],[2045]]*PopAgeSexCountry[[#This Row],[MDER]]</f>
        <v>3976.7039978953981</v>
      </c>
      <c r="AA759" s="6">
        <f ca="1">PopAgeSexCountry[[#This Row],[2050]]*PopAgeSexCountry[[#This Row],[MDER]]</f>
        <v>3792.2826307014002</v>
      </c>
    </row>
    <row r="760" spans="1:27" x14ac:dyDescent="0.2">
      <c r="A760" s="5" t="s">
        <v>67</v>
      </c>
      <c r="B760" s="5" t="s">
        <v>68</v>
      </c>
      <c r="C760" s="5" t="s">
        <v>129</v>
      </c>
      <c r="D760" s="5" t="str">
        <f>VLOOKUP(PopAgeSexCountry[[#This Row],[REGION]],MapRegion[],2,FALSE)</f>
        <v>GBR</v>
      </c>
      <c r="E760" s="5" t="s">
        <v>109</v>
      </c>
      <c r="F760" s="5" t="str">
        <f>VLOOKUP(PopAgeSexCountry[[#This Row],[VARIABLE]],MapSexAge[],2,FALSE)</f>
        <v>Male</v>
      </c>
      <c r="G760" s="5" t="str">
        <f>VLOOKUP(PopAgeSexCountry[[#This Row],[VARIABLE]],MapSexAge[],3,FALSE)</f>
        <v>80-84</v>
      </c>
      <c r="H760" s="5">
        <f ca="1">SUMIFS(INDIRECT(_xlfn.CONCAT("SSPMDER[",PopAgeSexCountry[[#This Row],[Sex]],"]")),SSPMDER[age],PopAgeSexCountry[[#This Row],[Age]])</f>
        <v>2200</v>
      </c>
      <c r="I760" s="5" t="s">
        <v>71</v>
      </c>
      <c r="J760" s="5">
        <v>0.60349400000000097</v>
      </c>
      <c r="K760" s="5">
        <v>0.65844400559210703</v>
      </c>
      <c r="L760" s="5">
        <v>0.73412163553190601</v>
      </c>
      <c r="M760" s="5">
        <v>0.84986584813491095</v>
      </c>
      <c r="N760" s="5">
        <v>1.0925608024889699</v>
      </c>
      <c r="O760" s="5">
        <v>1.0702908672586899</v>
      </c>
      <c r="P760" s="5">
        <v>1.22666856192241</v>
      </c>
      <c r="Q760" s="5">
        <v>1.4496308934590501</v>
      </c>
      <c r="R760" s="5">
        <v>1.5470924515237401</v>
      </c>
      <c r="S760" s="6">
        <f ca="1">PopAgeSexCountry[[#This Row],[2010]]*PopAgeSexCountry[[#This Row],[MDER]]</f>
        <v>1327.6868000000022</v>
      </c>
      <c r="T760" s="6">
        <f ca="1">PopAgeSexCountry[[#This Row],[2015]]*PopAgeSexCountry[[#This Row],[MDER]]</f>
        <v>1448.5768123026355</v>
      </c>
      <c r="U760" s="6">
        <f ca="1">PopAgeSexCountry[[#This Row],[2020]]*PopAgeSexCountry[[#This Row],[MDER]]</f>
        <v>1615.0675981701932</v>
      </c>
      <c r="V760" s="6">
        <f ca="1">PopAgeSexCountry[[#This Row],[2025]]*PopAgeSexCountry[[#This Row],[MDER]]</f>
        <v>1869.704865896804</v>
      </c>
      <c r="W760" s="6">
        <f ca="1">PopAgeSexCountry[[#This Row],[2030]]*PopAgeSexCountry[[#This Row],[MDER]]</f>
        <v>2403.633765475734</v>
      </c>
      <c r="X760" s="6">
        <f ca="1">PopAgeSexCountry[[#This Row],[2035]]*PopAgeSexCountry[[#This Row],[MDER]]</f>
        <v>2354.6399079691178</v>
      </c>
      <c r="Y760" s="6">
        <f ca="1">PopAgeSexCountry[[#This Row],[2040]]*PopAgeSexCountry[[#This Row],[MDER]]</f>
        <v>2698.670836229302</v>
      </c>
      <c r="Z760" s="6">
        <f ca="1">PopAgeSexCountry[[#This Row],[2045]]*PopAgeSexCountry[[#This Row],[MDER]]</f>
        <v>3189.18796560991</v>
      </c>
      <c r="AA760" s="6">
        <f ca="1">PopAgeSexCountry[[#This Row],[2050]]*PopAgeSexCountry[[#This Row],[MDER]]</f>
        <v>3403.6033933522281</v>
      </c>
    </row>
    <row r="761" spans="1:27" x14ac:dyDescent="0.2">
      <c r="A761" s="6" t="s">
        <v>67</v>
      </c>
      <c r="B761" s="6" t="s">
        <v>68</v>
      </c>
      <c r="C761" s="6" t="s">
        <v>129</v>
      </c>
      <c r="D761" s="6" t="str">
        <f>VLOOKUP(PopAgeSexCountry[[#This Row],[REGION]],MapRegion[],2,FALSE)</f>
        <v>GBR</v>
      </c>
      <c r="E761" s="6" t="s">
        <v>110</v>
      </c>
      <c r="F761" s="6" t="str">
        <f>VLOOKUP(PopAgeSexCountry[[#This Row],[VARIABLE]],MapSexAge[],2,FALSE)</f>
        <v>Male</v>
      </c>
      <c r="G761" s="6" t="str">
        <f>VLOOKUP(PopAgeSexCountry[[#This Row],[VARIABLE]],MapSexAge[],3,FALSE)</f>
        <v>85-89</v>
      </c>
      <c r="H761" s="6">
        <f ca="1">SUMIFS(INDIRECT(_xlfn.CONCAT("SSPMDER[",PopAgeSexCountry[[#This Row],[Sex]],"]")),SSPMDER[age],PopAgeSexCountry[[#This Row],[Age]])</f>
        <v>2200</v>
      </c>
      <c r="I761" s="6" t="s">
        <v>71</v>
      </c>
      <c r="J761" s="6">
        <v>0.32175199999999998</v>
      </c>
      <c r="K761" s="6">
        <v>0.36466059029042103</v>
      </c>
      <c r="L761" s="6">
        <v>0.411749271394729</v>
      </c>
      <c r="M761" s="6">
        <v>0.47613336744453599</v>
      </c>
      <c r="N761" s="6">
        <v>0.57108983057883</v>
      </c>
      <c r="O761" s="6">
        <v>0.76032371387864295</v>
      </c>
      <c r="P761" s="6">
        <v>0.76820066069482296</v>
      </c>
      <c r="Q761" s="6">
        <v>0.90548417379914703</v>
      </c>
      <c r="R761" s="6">
        <v>1.09850396642278</v>
      </c>
      <c r="S761" s="6">
        <f ca="1">PopAgeSexCountry[[#This Row],[2010]]*PopAgeSexCountry[[#This Row],[MDER]]</f>
        <v>707.85439999999994</v>
      </c>
      <c r="T761" s="6">
        <f ca="1">PopAgeSexCountry[[#This Row],[2015]]*PopAgeSexCountry[[#This Row],[MDER]]</f>
        <v>802.25329863892625</v>
      </c>
      <c r="U761" s="6">
        <f ca="1">PopAgeSexCountry[[#This Row],[2020]]*PopAgeSexCountry[[#This Row],[MDER]]</f>
        <v>905.84839706840376</v>
      </c>
      <c r="V761" s="6">
        <f ca="1">PopAgeSexCountry[[#This Row],[2025]]*PopAgeSexCountry[[#This Row],[MDER]]</f>
        <v>1047.4934083779792</v>
      </c>
      <c r="W761" s="6">
        <f ca="1">PopAgeSexCountry[[#This Row],[2030]]*PopAgeSexCountry[[#This Row],[MDER]]</f>
        <v>1256.397627273426</v>
      </c>
      <c r="X761" s="6">
        <f ca="1">PopAgeSexCountry[[#This Row],[2035]]*PopAgeSexCountry[[#This Row],[MDER]]</f>
        <v>1672.7121705330144</v>
      </c>
      <c r="Y761" s="6">
        <f ca="1">PopAgeSexCountry[[#This Row],[2040]]*PopAgeSexCountry[[#This Row],[MDER]]</f>
        <v>1690.0414535286104</v>
      </c>
      <c r="Z761" s="6">
        <f ca="1">PopAgeSexCountry[[#This Row],[2045]]*PopAgeSexCountry[[#This Row],[MDER]]</f>
        <v>1992.0651823581234</v>
      </c>
      <c r="AA761" s="6">
        <f ca="1">PopAgeSexCountry[[#This Row],[2050]]*PopAgeSexCountry[[#This Row],[MDER]]</f>
        <v>2416.7087261301162</v>
      </c>
    </row>
    <row r="762" spans="1:27" x14ac:dyDescent="0.2">
      <c r="A762" s="5" t="s">
        <v>67</v>
      </c>
      <c r="B762" s="5" t="s">
        <v>68</v>
      </c>
      <c r="C762" s="5" t="s">
        <v>129</v>
      </c>
      <c r="D762" s="5" t="str">
        <f>VLOOKUP(PopAgeSexCountry[[#This Row],[REGION]],MapRegion[],2,FALSE)</f>
        <v>GBR</v>
      </c>
      <c r="E762" s="5" t="s">
        <v>111</v>
      </c>
      <c r="F762" s="5" t="str">
        <f>VLOOKUP(PopAgeSexCountry[[#This Row],[VARIABLE]],MapSexAge[],2,FALSE)</f>
        <v>Male</v>
      </c>
      <c r="G762" s="5" t="str">
        <f>VLOOKUP(PopAgeSexCountry[[#This Row],[VARIABLE]],MapSexAge[],3,FALSE)</f>
        <v>90-94</v>
      </c>
      <c r="H762" s="5">
        <f ca="1">SUMIFS(INDIRECT(_xlfn.CONCAT("SSPMDER[",PopAgeSexCountry[[#This Row],[Sex]],"]")),SSPMDER[age],PopAgeSexCountry[[#This Row],[Age]])</f>
        <v>2200</v>
      </c>
      <c r="I762" s="5" t="s">
        <v>71</v>
      </c>
      <c r="J762" s="5">
        <v>9.9256000000000094E-2</v>
      </c>
      <c r="K762" s="5">
        <v>0.142253416015649</v>
      </c>
      <c r="L762" s="5">
        <v>0.170919230933988</v>
      </c>
      <c r="M762" s="5">
        <v>0.20211985855890399</v>
      </c>
      <c r="N762" s="5">
        <v>0.2455965272923</v>
      </c>
      <c r="O762" s="5">
        <v>0.30903872314684599</v>
      </c>
      <c r="P762" s="5">
        <v>0.43164270015324602</v>
      </c>
      <c r="Q762" s="5">
        <v>0.45599382580258602</v>
      </c>
      <c r="R762" s="5">
        <v>0.55960428653187499</v>
      </c>
      <c r="S762" s="6">
        <f ca="1">PopAgeSexCountry[[#This Row],[2010]]*PopAgeSexCountry[[#This Row],[MDER]]</f>
        <v>218.36320000000021</v>
      </c>
      <c r="T762" s="6">
        <f ca="1">PopAgeSexCountry[[#This Row],[2015]]*PopAgeSexCountry[[#This Row],[MDER]]</f>
        <v>312.95751523442783</v>
      </c>
      <c r="U762" s="6">
        <f ca="1">PopAgeSexCountry[[#This Row],[2020]]*PopAgeSexCountry[[#This Row],[MDER]]</f>
        <v>376.02230805477359</v>
      </c>
      <c r="V762" s="6">
        <f ca="1">PopAgeSexCountry[[#This Row],[2025]]*PopAgeSexCountry[[#This Row],[MDER]]</f>
        <v>444.66368882958881</v>
      </c>
      <c r="W762" s="6">
        <f ca="1">PopAgeSexCountry[[#This Row],[2030]]*PopAgeSexCountry[[#This Row],[MDER]]</f>
        <v>540.31236004306004</v>
      </c>
      <c r="X762" s="6">
        <f ca="1">PopAgeSexCountry[[#This Row],[2035]]*PopAgeSexCountry[[#This Row],[MDER]]</f>
        <v>679.88519092306115</v>
      </c>
      <c r="Y762" s="6">
        <f ca="1">PopAgeSexCountry[[#This Row],[2040]]*PopAgeSexCountry[[#This Row],[MDER]]</f>
        <v>949.61394033714123</v>
      </c>
      <c r="Z762" s="6">
        <f ca="1">PopAgeSexCountry[[#This Row],[2045]]*PopAgeSexCountry[[#This Row],[MDER]]</f>
        <v>1003.1864167656893</v>
      </c>
      <c r="AA762" s="6">
        <f ca="1">PopAgeSexCountry[[#This Row],[2050]]*PopAgeSexCountry[[#This Row],[MDER]]</f>
        <v>1231.129430370125</v>
      </c>
    </row>
    <row r="763" spans="1:27" x14ac:dyDescent="0.2">
      <c r="A763" s="6" t="s">
        <v>67</v>
      </c>
      <c r="B763" s="6" t="s">
        <v>68</v>
      </c>
      <c r="C763" s="6" t="s">
        <v>129</v>
      </c>
      <c r="D763" s="6" t="str">
        <f>VLOOKUP(PopAgeSexCountry[[#This Row],[REGION]],MapRegion[],2,FALSE)</f>
        <v>GBR</v>
      </c>
      <c r="E763" s="6" t="s">
        <v>112</v>
      </c>
      <c r="F763" s="6" t="str">
        <f>VLOOKUP(PopAgeSexCountry[[#This Row],[VARIABLE]],MapSexAge[],2,FALSE)</f>
        <v>Male</v>
      </c>
      <c r="G763" s="6" t="str">
        <f>VLOOKUP(PopAgeSexCountry[[#This Row],[VARIABLE]],MapSexAge[],3,FALSE)</f>
        <v>95-99</v>
      </c>
      <c r="H763" s="6">
        <f ca="1">SUMIFS(INDIRECT(_xlfn.CONCAT("SSPMDER[",PopAgeSexCountry[[#This Row],[Sex]],"]")),SSPMDER[age],PopAgeSexCountry[[#This Row],[Age]])</f>
        <v>2200</v>
      </c>
      <c r="I763" s="6" t="s">
        <v>71</v>
      </c>
      <c r="J763" s="6">
        <v>2.0619999999999999E-2</v>
      </c>
      <c r="K763" s="6">
        <v>2.8218959600855301E-2</v>
      </c>
      <c r="L763" s="6">
        <v>4.3538131705743999E-2</v>
      </c>
      <c r="M763" s="6">
        <v>5.6095300792989501E-2</v>
      </c>
      <c r="N763" s="6">
        <v>7.0519055789071694E-2</v>
      </c>
      <c r="O763" s="6">
        <v>9.1226746342508394E-2</v>
      </c>
      <c r="P763" s="6">
        <v>0.122095155417613</v>
      </c>
      <c r="Q763" s="6">
        <v>0.18170231926149899</v>
      </c>
      <c r="R763" s="6">
        <v>0.20375853333653199</v>
      </c>
      <c r="S763" s="6">
        <f ca="1">PopAgeSexCountry[[#This Row],[2010]]*PopAgeSexCountry[[#This Row],[MDER]]</f>
        <v>45.363999999999997</v>
      </c>
      <c r="T763" s="6">
        <f ca="1">PopAgeSexCountry[[#This Row],[2015]]*PopAgeSexCountry[[#This Row],[MDER]]</f>
        <v>62.081711121881661</v>
      </c>
      <c r="U763" s="6">
        <f ca="1">PopAgeSexCountry[[#This Row],[2020]]*PopAgeSexCountry[[#This Row],[MDER]]</f>
        <v>95.783889752636796</v>
      </c>
      <c r="V763" s="6">
        <f ca="1">PopAgeSexCountry[[#This Row],[2025]]*PopAgeSexCountry[[#This Row],[MDER]]</f>
        <v>123.40966174457691</v>
      </c>
      <c r="W763" s="6">
        <f ca="1">PopAgeSexCountry[[#This Row],[2030]]*PopAgeSexCountry[[#This Row],[MDER]]</f>
        <v>155.14192273595773</v>
      </c>
      <c r="X763" s="6">
        <f ca="1">PopAgeSexCountry[[#This Row],[2035]]*PopAgeSexCountry[[#This Row],[MDER]]</f>
        <v>200.69884195351847</v>
      </c>
      <c r="Y763" s="6">
        <f ca="1">PopAgeSexCountry[[#This Row],[2040]]*PopAgeSexCountry[[#This Row],[MDER]]</f>
        <v>268.60934191874861</v>
      </c>
      <c r="Z763" s="6">
        <f ca="1">PopAgeSexCountry[[#This Row],[2045]]*PopAgeSexCountry[[#This Row],[MDER]]</f>
        <v>399.74510237529779</v>
      </c>
      <c r="AA763" s="6">
        <f ca="1">PopAgeSexCountry[[#This Row],[2050]]*PopAgeSexCountry[[#This Row],[MDER]]</f>
        <v>448.26877334037039</v>
      </c>
    </row>
    <row r="764" spans="1:27" x14ac:dyDescent="0.2">
      <c r="A764" s="5" t="s">
        <v>67</v>
      </c>
      <c r="B764" s="5" t="s">
        <v>68</v>
      </c>
      <c r="C764" s="5" t="s">
        <v>130</v>
      </c>
      <c r="D764" s="5" t="str">
        <f>VLOOKUP(PopAgeSexCountry[[#This Row],[REGION]],MapRegion[],2,FALSE)</f>
        <v>GRC</v>
      </c>
      <c r="E764" s="5" t="s">
        <v>70</v>
      </c>
      <c r="F764" s="5" t="str">
        <f>VLOOKUP(PopAgeSexCountry[[#This Row],[VARIABLE]],MapSexAge[],2,FALSE)</f>
        <v>Female</v>
      </c>
      <c r="G764" s="5" t="str">
        <f>VLOOKUP(PopAgeSexCountry[[#This Row],[VARIABLE]],MapSexAge[],3,FALSE)</f>
        <v>0-4</v>
      </c>
      <c r="H764" s="5">
        <f ca="1">SUMIFS(INDIRECT(_xlfn.CONCAT("SSPMDER[",PopAgeSexCountry[[#This Row],[Sex]],"]")),SSPMDER[age],PopAgeSexCountry[[#This Row],[Age]])</f>
        <v>1000</v>
      </c>
      <c r="I764" s="5" t="s">
        <v>71</v>
      </c>
      <c r="J764" s="5">
        <v>0.28407100000000002</v>
      </c>
      <c r="K764" s="5">
        <v>0.27129500008441698</v>
      </c>
      <c r="L764" s="5">
        <v>0.24970698587253701</v>
      </c>
      <c r="M764" s="5">
        <v>0.23259456511129001</v>
      </c>
      <c r="N764" s="5">
        <v>0.22490954962780599</v>
      </c>
      <c r="O764" s="5">
        <v>0.22482173955704099</v>
      </c>
      <c r="P764" s="5">
        <v>0.226683803437214</v>
      </c>
      <c r="Q764" s="5">
        <v>0.22424705961590699</v>
      </c>
      <c r="R764" s="5">
        <v>0.215946962800319</v>
      </c>
      <c r="S764" s="6">
        <f ca="1">PopAgeSexCountry[[#This Row],[2010]]*PopAgeSexCountry[[#This Row],[MDER]]</f>
        <v>284.07100000000003</v>
      </c>
      <c r="T764" s="6">
        <f ca="1">PopAgeSexCountry[[#This Row],[2015]]*PopAgeSexCountry[[#This Row],[MDER]]</f>
        <v>271.29500008441698</v>
      </c>
      <c r="U764" s="6">
        <f ca="1">PopAgeSexCountry[[#This Row],[2020]]*PopAgeSexCountry[[#This Row],[MDER]]</f>
        <v>249.70698587253702</v>
      </c>
      <c r="V764" s="6">
        <f ca="1">PopAgeSexCountry[[#This Row],[2025]]*PopAgeSexCountry[[#This Row],[MDER]]</f>
        <v>232.59456511129</v>
      </c>
      <c r="W764" s="6">
        <f ca="1">PopAgeSexCountry[[#This Row],[2030]]*PopAgeSexCountry[[#This Row],[MDER]]</f>
        <v>224.909549627806</v>
      </c>
      <c r="X764" s="6">
        <f ca="1">PopAgeSexCountry[[#This Row],[2035]]*PopAgeSexCountry[[#This Row],[MDER]]</f>
        <v>224.82173955704098</v>
      </c>
      <c r="Y764" s="6">
        <f ca="1">PopAgeSexCountry[[#This Row],[2040]]*PopAgeSexCountry[[#This Row],[MDER]]</f>
        <v>226.68380343721401</v>
      </c>
      <c r="Z764" s="6">
        <f ca="1">PopAgeSexCountry[[#This Row],[2045]]*PopAgeSexCountry[[#This Row],[MDER]]</f>
        <v>224.24705961590698</v>
      </c>
      <c r="AA764" s="6">
        <f ca="1">PopAgeSexCountry[[#This Row],[2050]]*PopAgeSexCountry[[#This Row],[MDER]]</f>
        <v>215.946962800319</v>
      </c>
    </row>
    <row r="765" spans="1:27" x14ac:dyDescent="0.2">
      <c r="A765" s="6" t="s">
        <v>67</v>
      </c>
      <c r="B765" s="6" t="s">
        <v>68</v>
      </c>
      <c r="C765" s="6" t="s">
        <v>130</v>
      </c>
      <c r="D765" s="6" t="str">
        <f>VLOOKUP(PopAgeSexCountry[[#This Row],[REGION]],MapRegion[],2,FALSE)</f>
        <v>GRC</v>
      </c>
      <c r="E765" s="6" t="s">
        <v>72</v>
      </c>
      <c r="F765" s="6" t="str">
        <f>VLOOKUP(PopAgeSexCountry[[#This Row],[VARIABLE]],MapSexAge[],2,FALSE)</f>
        <v>Female</v>
      </c>
      <c r="G765" s="6" t="str">
        <f>VLOOKUP(PopAgeSexCountry[[#This Row],[VARIABLE]],MapSexAge[],3,FALSE)</f>
        <v>10-14</v>
      </c>
      <c r="H765" s="6">
        <f ca="1">SUMIFS(INDIRECT(_xlfn.CONCAT("SSPMDER[",PopAgeSexCountry[[#This Row],[Sex]],"]")),SSPMDER[age],PopAgeSexCountry[[#This Row],[Age]])</f>
        <v>1920</v>
      </c>
      <c r="I765" s="6" t="s">
        <v>71</v>
      </c>
      <c r="J765" s="6">
        <v>0.25968799999999997</v>
      </c>
      <c r="K765" s="6">
        <v>0.260140850886877</v>
      </c>
      <c r="L765" s="6">
        <v>0.28346946256780903</v>
      </c>
      <c r="M765" s="6">
        <v>0.26824425412254699</v>
      </c>
      <c r="N765" s="6">
        <v>0.24846817802348201</v>
      </c>
      <c r="O765" s="6">
        <v>0.23238414661950699</v>
      </c>
      <c r="P765" s="6">
        <v>0.224770297231496</v>
      </c>
      <c r="Q765" s="6">
        <v>0.22428207157758001</v>
      </c>
      <c r="R765" s="6">
        <v>0.22580450591938001</v>
      </c>
      <c r="S765" s="6">
        <f ca="1">PopAgeSexCountry[[#This Row],[2010]]*PopAgeSexCountry[[#This Row],[MDER]]</f>
        <v>498.60095999999993</v>
      </c>
      <c r="T765" s="6">
        <f ca="1">PopAgeSexCountry[[#This Row],[2015]]*PopAgeSexCountry[[#This Row],[MDER]]</f>
        <v>499.4704337028038</v>
      </c>
      <c r="U765" s="6">
        <f ca="1">PopAgeSexCountry[[#This Row],[2020]]*PopAgeSexCountry[[#This Row],[MDER]]</f>
        <v>544.26136813019332</v>
      </c>
      <c r="V765" s="6">
        <f ca="1">PopAgeSexCountry[[#This Row],[2025]]*PopAgeSexCountry[[#This Row],[MDER]]</f>
        <v>515.0289679152902</v>
      </c>
      <c r="W765" s="6">
        <f ca="1">PopAgeSexCountry[[#This Row],[2030]]*PopAgeSexCountry[[#This Row],[MDER]]</f>
        <v>477.05890180508544</v>
      </c>
      <c r="X765" s="6">
        <f ca="1">PopAgeSexCountry[[#This Row],[2035]]*PopAgeSexCountry[[#This Row],[MDER]]</f>
        <v>446.17756150945343</v>
      </c>
      <c r="Y765" s="6">
        <f ca="1">PopAgeSexCountry[[#This Row],[2040]]*PopAgeSexCountry[[#This Row],[MDER]]</f>
        <v>431.55897068447234</v>
      </c>
      <c r="Z765" s="6">
        <f ca="1">PopAgeSexCountry[[#This Row],[2045]]*PopAgeSexCountry[[#This Row],[MDER]]</f>
        <v>430.62157742895363</v>
      </c>
      <c r="AA765" s="6">
        <f ca="1">PopAgeSexCountry[[#This Row],[2050]]*PopAgeSexCountry[[#This Row],[MDER]]</f>
        <v>433.54465136520963</v>
      </c>
    </row>
    <row r="766" spans="1:27" x14ac:dyDescent="0.2">
      <c r="A766" s="5" t="s">
        <v>67</v>
      </c>
      <c r="B766" s="5" t="s">
        <v>68</v>
      </c>
      <c r="C766" s="5" t="s">
        <v>130</v>
      </c>
      <c r="D766" s="5" t="str">
        <f>VLOOKUP(PopAgeSexCountry[[#This Row],[REGION]],MapRegion[],2,FALSE)</f>
        <v>GRC</v>
      </c>
      <c r="E766" s="5" t="s">
        <v>73</v>
      </c>
      <c r="F766" s="5" t="str">
        <f>VLOOKUP(PopAgeSexCountry[[#This Row],[VARIABLE]],MapSexAge[],2,FALSE)</f>
        <v>Female</v>
      </c>
      <c r="G766" s="5" t="str">
        <f>VLOOKUP(PopAgeSexCountry[[#This Row],[VARIABLE]],MapSexAge[],3,FALSE)</f>
        <v>100p</v>
      </c>
      <c r="H766" s="5">
        <f ca="1">SUMIFS(INDIRECT(_xlfn.CONCAT("SSPMDER[",PopAgeSexCountry[[#This Row],[Sex]],"]")),SSPMDER[age],PopAgeSexCountry[[#This Row],[Age]])</f>
        <v>1800</v>
      </c>
      <c r="I766" s="5" t="s">
        <v>71</v>
      </c>
      <c r="J766" s="5">
        <v>1.137E-3</v>
      </c>
      <c r="K766" s="5">
        <v>1.5545875711507201E-3</v>
      </c>
      <c r="L766" s="5">
        <v>2.1352629522690902E-3</v>
      </c>
      <c r="M766" s="5">
        <v>3.8810612782429802E-3</v>
      </c>
      <c r="N766" s="5">
        <v>8.3782885851069501E-3</v>
      </c>
      <c r="O766" s="5">
        <v>1.3259290908166899E-2</v>
      </c>
      <c r="P766" s="5">
        <v>1.9406367019771501E-2</v>
      </c>
      <c r="Q766" s="5">
        <v>2.3375940327732901E-2</v>
      </c>
      <c r="R766" s="5">
        <v>3.5540245544148197E-2</v>
      </c>
      <c r="S766" s="6">
        <f ca="1">PopAgeSexCountry[[#This Row],[2010]]*PopAgeSexCountry[[#This Row],[MDER]]</f>
        <v>2.0466000000000002</v>
      </c>
      <c r="T766" s="6">
        <f ca="1">PopAgeSexCountry[[#This Row],[2015]]*PopAgeSexCountry[[#This Row],[MDER]]</f>
        <v>2.7982576280712963</v>
      </c>
      <c r="U766" s="6">
        <f ca="1">PopAgeSexCountry[[#This Row],[2020]]*PopAgeSexCountry[[#This Row],[MDER]]</f>
        <v>3.8434733140843624</v>
      </c>
      <c r="V766" s="6">
        <f ca="1">PopAgeSexCountry[[#This Row],[2025]]*PopAgeSexCountry[[#This Row],[MDER]]</f>
        <v>6.9859103008373644</v>
      </c>
      <c r="W766" s="6">
        <f ca="1">PopAgeSexCountry[[#This Row],[2030]]*PopAgeSexCountry[[#This Row],[MDER]]</f>
        <v>15.080919453192511</v>
      </c>
      <c r="X766" s="6">
        <f ca="1">PopAgeSexCountry[[#This Row],[2035]]*PopAgeSexCountry[[#This Row],[MDER]]</f>
        <v>23.866723634700417</v>
      </c>
      <c r="Y766" s="6">
        <f ca="1">PopAgeSexCountry[[#This Row],[2040]]*PopAgeSexCountry[[#This Row],[MDER]]</f>
        <v>34.931460635588699</v>
      </c>
      <c r="Z766" s="6">
        <f ca="1">PopAgeSexCountry[[#This Row],[2045]]*PopAgeSexCountry[[#This Row],[MDER]]</f>
        <v>42.076692589919219</v>
      </c>
      <c r="AA766" s="6">
        <f ca="1">PopAgeSexCountry[[#This Row],[2050]]*PopAgeSexCountry[[#This Row],[MDER]]</f>
        <v>63.972441979466751</v>
      </c>
    </row>
    <row r="767" spans="1:27" x14ac:dyDescent="0.2">
      <c r="A767" s="6" t="s">
        <v>67</v>
      </c>
      <c r="B767" s="6" t="s">
        <v>68</v>
      </c>
      <c r="C767" s="6" t="s">
        <v>130</v>
      </c>
      <c r="D767" s="6" t="str">
        <f>VLOOKUP(PopAgeSexCountry[[#This Row],[REGION]],MapRegion[],2,FALSE)</f>
        <v>GRC</v>
      </c>
      <c r="E767" s="6" t="s">
        <v>74</v>
      </c>
      <c r="F767" s="6" t="str">
        <f>VLOOKUP(PopAgeSexCountry[[#This Row],[VARIABLE]],MapSexAge[],2,FALSE)</f>
        <v>Female</v>
      </c>
      <c r="G767" s="6" t="str">
        <f>VLOOKUP(PopAgeSexCountry[[#This Row],[VARIABLE]],MapSexAge[],3,FALSE)</f>
        <v>15-19</v>
      </c>
      <c r="H767" s="6">
        <f ca="1">SUMIFS(INDIRECT(_xlfn.CONCAT("SSPMDER[",PopAgeSexCountry[[#This Row],[Sex]],"]")),SSPMDER[age],PopAgeSexCountry[[#This Row],[Age]])</f>
        <v>2040</v>
      </c>
      <c r="I767" s="6" t="s">
        <v>71</v>
      </c>
      <c r="J767" s="6">
        <v>0.26993099999999998</v>
      </c>
      <c r="K767" s="6">
        <v>0.26016545314769901</v>
      </c>
      <c r="L767" s="6">
        <v>0.25933758928461798</v>
      </c>
      <c r="M767" s="6">
        <v>0.28240793782489498</v>
      </c>
      <c r="N767" s="6">
        <v>0.26755915535043501</v>
      </c>
      <c r="O767" s="6">
        <v>0.248221863547362</v>
      </c>
      <c r="P767" s="6">
        <v>0.23241358716938201</v>
      </c>
      <c r="Q767" s="6">
        <v>0.22486757036875299</v>
      </c>
      <c r="R767" s="6">
        <v>0.22434068044709199</v>
      </c>
      <c r="S767" s="6">
        <f ca="1">PopAgeSexCountry[[#This Row],[2010]]*PopAgeSexCountry[[#This Row],[MDER]]</f>
        <v>550.65923999999995</v>
      </c>
      <c r="T767" s="6">
        <f ca="1">PopAgeSexCountry[[#This Row],[2015]]*PopAgeSexCountry[[#This Row],[MDER]]</f>
        <v>530.73752442130603</v>
      </c>
      <c r="U767" s="6">
        <f ca="1">PopAgeSexCountry[[#This Row],[2020]]*PopAgeSexCountry[[#This Row],[MDER]]</f>
        <v>529.04868214062071</v>
      </c>
      <c r="V767" s="6">
        <f ca="1">PopAgeSexCountry[[#This Row],[2025]]*PopAgeSexCountry[[#This Row],[MDER]]</f>
        <v>576.11219316278573</v>
      </c>
      <c r="W767" s="6">
        <f ca="1">PopAgeSexCountry[[#This Row],[2030]]*PopAgeSexCountry[[#This Row],[MDER]]</f>
        <v>545.82067691488737</v>
      </c>
      <c r="X767" s="6">
        <f ca="1">PopAgeSexCountry[[#This Row],[2035]]*PopAgeSexCountry[[#This Row],[MDER]]</f>
        <v>506.37260163661847</v>
      </c>
      <c r="Y767" s="6">
        <f ca="1">PopAgeSexCountry[[#This Row],[2040]]*PopAgeSexCountry[[#This Row],[MDER]]</f>
        <v>474.1237178255393</v>
      </c>
      <c r="Z767" s="6">
        <f ca="1">PopAgeSexCountry[[#This Row],[2045]]*PopAgeSexCountry[[#This Row],[MDER]]</f>
        <v>458.72984355225611</v>
      </c>
      <c r="AA767" s="6">
        <f ca="1">PopAgeSexCountry[[#This Row],[2050]]*PopAgeSexCountry[[#This Row],[MDER]]</f>
        <v>457.65498811206766</v>
      </c>
    </row>
    <row r="768" spans="1:27" x14ac:dyDescent="0.2">
      <c r="A768" s="5" t="s">
        <v>67</v>
      </c>
      <c r="B768" s="5" t="s">
        <v>68</v>
      </c>
      <c r="C768" s="5" t="s">
        <v>130</v>
      </c>
      <c r="D768" s="5" t="str">
        <f>VLOOKUP(PopAgeSexCountry[[#This Row],[REGION]],MapRegion[],2,FALSE)</f>
        <v>GRC</v>
      </c>
      <c r="E768" s="5" t="s">
        <v>75</v>
      </c>
      <c r="F768" s="5" t="str">
        <f>VLOOKUP(PopAgeSexCountry[[#This Row],[VARIABLE]],MapSexAge[],2,FALSE)</f>
        <v>Female</v>
      </c>
      <c r="G768" s="5" t="str">
        <f>VLOOKUP(PopAgeSexCountry[[#This Row],[VARIABLE]],MapSexAge[],3,FALSE)</f>
        <v>20-24</v>
      </c>
      <c r="H768" s="5">
        <f ca="1">SUMIFS(INDIRECT(_xlfn.CONCAT("SSPMDER[",PopAgeSexCountry[[#This Row],[Sex]],"]")),SSPMDER[age],PopAgeSexCountry[[#This Row],[Age]])</f>
        <v>2200</v>
      </c>
      <c r="I768" s="5" t="s">
        <v>71</v>
      </c>
      <c r="J768" s="5">
        <v>0.30642999999999998</v>
      </c>
      <c r="K768" s="5">
        <v>0.27251192989360601</v>
      </c>
      <c r="L768" s="5">
        <v>0.26140551576933202</v>
      </c>
      <c r="M768" s="5">
        <v>0.260645067512355</v>
      </c>
      <c r="N768" s="5">
        <v>0.28362828351048802</v>
      </c>
      <c r="O768" s="5">
        <v>0.26901070280211797</v>
      </c>
      <c r="P768" s="5">
        <v>0.24992584698624401</v>
      </c>
      <c r="Q768" s="5">
        <v>0.23425618127109299</v>
      </c>
      <c r="R768" s="5">
        <v>0.22672805918202801</v>
      </c>
      <c r="S768" s="6">
        <f ca="1">PopAgeSexCountry[[#This Row],[2010]]*PopAgeSexCountry[[#This Row],[MDER]]</f>
        <v>674.14599999999996</v>
      </c>
      <c r="T768" s="6">
        <f ca="1">PopAgeSexCountry[[#This Row],[2015]]*PopAgeSexCountry[[#This Row],[MDER]]</f>
        <v>599.52624576593325</v>
      </c>
      <c r="U768" s="6">
        <f ca="1">PopAgeSexCountry[[#This Row],[2020]]*PopAgeSexCountry[[#This Row],[MDER]]</f>
        <v>575.09213469253041</v>
      </c>
      <c r="V768" s="6">
        <f ca="1">PopAgeSexCountry[[#This Row],[2025]]*PopAgeSexCountry[[#This Row],[MDER]]</f>
        <v>573.41914852718105</v>
      </c>
      <c r="W768" s="6">
        <f ca="1">PopAgeSexCountry[[#This Row],[2030]]*PopAgeSexCountry[[#This Row],[MDER]]</f>
        <v>623.98222372307362</v>
      </c>
      <c r="X768" s="6">
        <f ca="1">PopAgeSexCountry[[#This Row],[2035]]*PopAgeSexCountry[[#This Row],[MDER]]</f>
        <v>591.82354616465955</v>
      </c>
      <c r="Y768" s="6">
        <f ca="1">PopAgeSexCountry[[#This Row],[2040]]*PopAgeSexCountry[[#This Row],[MDER]]</f>
        <v>549.83686336973688</v>
      </c>
      <c r="Z768" s="6">
        <f ca="1">PopAgeSexCountry[[#This Row],[2045]]*PopAgeSexCountry[[#This Row],[MDER]]</f>
        <v>515.36359879640463</v>
      </c>
      <c r="AA768" s="6">
        <f ca="1">PopAgeSexCountry[[#This Row],[2050]]*PopAgeSexCountry[[#This Row],[MDER]]</f>
        <v>498.80173020046163</v>
      </c>
    </row>
    <row r="769" spans="1:27" x14ac:dyDescent="0.2">
      <c r="A769" s="6" t="s">
        <v>67</v>
      </c>
      <c r="B769" s="6" t="s">
        <v>68</v>
      </c>
      <c r="C769" s="6" t="s">
        <v>130</v>
      </c>
      <c r="D769" s="6" t="str">
        <f>VLOOKUP(PopAgeSexCountry[[#This Row],[REGION]],MapRegion[],2,FALSE)</f>
        <v>GRC</v>
      </c>
      <c r="E769" s="6" t="s">
        <v>76</v>
      </c>
      <c r="F769" s="6" t="str">
        <f>VLOOKUP(PopAgeSexCountry[[#This Row],[VARIABLE]],MapSexAge[],2,FALSE)</f>
        <v>Female</v>
      </c>
      <c r="G769" s="6" t="str">
        <f>VLOOKUP(PopAgeSexCountry[[#This Row],[VARIABLE]],MapSexAge[],3,FALSE)</f>
        <v>25-29</v>
      </c>
      <c r="H769" s="6">
        <f ca="1">SUMIFS(INDIRECT(_xlfn.CONCAT("SSPMDER[",PopAgeSexCountry[[#This Row],[Sex]],"]")),SSPMDER[age],PopAgeSexCountry[[#This Row],[Age]])</f>
        <v>2040</v>
      </c>
      <c r="I769" s="6" t="s">
        <v>71</v>
      </c>
      <c r="J769" s="6">
        <v>0.37831599999999999</v>
      </c>
      <c r="K769" s="6">
        <v>0.33069339867673803</v>
      </c>
      <c r="L769" s="6">
        <v>0.29021267805164103</v>
      </c>
      <c r="M769" s="6">
        <v>0.27882396115740499</v>
      </c>
      <c r="N769" s="6">
        <v>0.27824929781156998</v>
      </c>
      <c r="O769" s="6">
        <v>0.30169543582037001</v>
      </c>
      <c r="P769" s="6">
        <v>0.28745903293950698</v>
      </c>
      <c r="Q769" s="6">
        <v>0.26870723065082303</v>
      </c>
      <c r="R769" s="6">
        <v>0.25298500032634402</v>
      </c>
      <c r="S769" s="6">
        <f ca="1">PopAgeSexCountry[[#This Row],[2010]]*PopAgeSexCountry[[#This Row],[MDER]]</f>
        <v>771.76463999999999</v>
      </c>
      <c r="T769" s="6">
        <f ca="1">PopAgeSexCountry[[#This Row],[2015]]*PopAgeSexCountry[[#This Row],[MDER]]</f>
        <v>674.61453330054553</v>
      </c>
      <c r="U769" s="6">
        <f ca="1">PopAgeSexCountry[[#This Row],[2020]]*PopAgeSexCountry[[#This Row],[MDER]]</f>
        <v>592.03386322534766</v>
      </c>
      <c r="V769" s="6">
        <f ca="1">PopAgeSexCountry[[#This Row],[2025]]*PopAgeSexCountry[[#This Row],[MDER]]</f>
        <v>568.80088076110621</v>
      </c>
      <c r="W769" s="6">
        <f ca="1">PopAgeSexCountry[[#This Row],[2030]]*PopAgeSexCountry[[#This Row],[MDER]]</f>
        <v>567.62856753560277</v>
      </c>
      <c r="X769" s="6">
        <f ca="1">PopAgeSexCountry[[#This Row],[2035]]*PopAgeSexCountry[[#This Row],[MDER]]</f>
        <v>615.45868907355486</v>
      </c>
      <c r="Y769" s="6">
        <f ca="1">PopAgeSexCountry[[#This Row],[2040]]*PopAgeSexCountry[[#This Row],[MDER]]</f>
        <v>586.41642719659421</v>
      </c>
      <c r="Z769" s="6">
        <f ca="1">PopAgeSexCountry[[#This Row],[2045]]*PopAgeSexCountry[[#This Row],[MDER]]</f>
        <v>548.16275052767901</v>
      </c>
      <c r="AA769" s="6">
        <f ca="1">PopAgeSexCountry[[#This Row],[2050]]*PopAgeSexCountry[[#This Row],[MDER]]</f>
        <v>516.08940066574178</v>
      </c>
    </row>
    <row r="770" spans="1:27" x14ac:dyDescent="0.2">
      <c r="A770" s="5" t="s">
        <v>67</v>
      </c>
      <c r="B770" s="5" t="s">
        <v>68</v>
      </c>
      <c r="C770" s="5" t="s">
        <v>130</v>
      </c>
      <c r="D770" s="5" t="str">
        <f>VLOOKUP(PopAgeSexCountry[[#This Row],[REGION]],MapRegion[],2,FALSE)</f>
        <v>GRC</v>
      </c>
      <c r="E770" s="5" t="s">
        <v>77</v>
      </c>
      <c r="F770" s="5" t="str">
        <f>VLOOKUP(PopAgeSexCountry[[#This Row],[VARIABLE]],MapSexAge[],2,FALSE)</f>
        <v>Female</v>
      </c>
      <c r="G770" s="5" t="str">
        <f>VLOOKUP(PopAgeSexCountry[[#This Row],[VARIABLE]],MapSexAge[],3,FALSE)</f>
        <v>30-34</v>
      </c>
      <c r="H770" s="5">
        <f ca="1">SUMIFS(INDIRECT(_xlfn.CONCAT("SSPMDER[",PopAgeSexCountry[[#This Row],[Sex]],"]")),SSPMDER[age],PopAgeSexCountry[[#This Row],[Age]])</f>
        <v>2000</v>
      </c>
      <c r="I770" s="5" t="s">
        <v>71</v>
      </c>
      <c r="J770" s="5">
        <v>0.43196499999999999</v>
      </c>
      <c r="K770" s="5">
        <v>0.38990685399180902</v>
      </c>
      <c r="L770" s="5">
        <v>0.338717934508588</v>
      </c>
      <c r="M770" s="5">
        <v>0.301565399989147</v>
      </c>
      <c r="N770" s="5">
        <v>0.29015545830769601</v>
      </c>
      <c r="O770" s="5">
        <v>0.29005126403946602</v>
      </c>
      <c r="P770" s="5">
        <v>0.31271850186589401</v>
      </c>
      <c r="Q770" s="5">
        <v>0.30009279362220798</v>
      </c>
      <c r="R770" s="5">
        <v>0.28334298336728803</v>
      </c>
      <c r="S770" s="6">
        <f ca="1">PopAgeSexCountry[[#This Row],[2010]]*PopAgeSexCountry[[#This Row],[MDER]]</f>
        <v>863.93</v>
      </c>
      <c r="T770" s="6">
        <f ca="1">PopAgeSexCountry[[#This Row],[2015]]*PopAgeSexCountry[[#This Row],[MDER]]</f>
        <v>779.81370798361809</v>
      </c>
      <c r="U770" s="6">
        <f ca="1">PopAgeSexCountry[[#This Row],[2020]]*PopAgeSexCountry[[#This Row],[MDER]]</f>
        <v>677.43586901717606</v>
      </c>
      <c r="V770" s="6">
        <f ca="1">PopAgeSexCountry[[#This Row],[2025]]*PopAgeSexCountry[[#This Row],[MDER]]</f>
        <v>603.13079997829402</v>
      </c>
      <c r="W770" s="6">
        <f ca="1">PopAgeSexCountry[[#This Row],[2030]]*PopAgeSexCountry[[#This Row],[MDER]]</f>
        <v>580.31091661539199</v>
      </c>
      <c r="X770" s="6">
        <f ca="1">PopAgeSexCountry[[#This Row],[2035]]*PopAgeSexCountry[[#This Row],[MDER]]</f>
        <v>580.10252807893198</v>
      </c>
      <c r="Y770" s="6">
        <f ca="1">PopAgeSexCountry[[#This Row],[2040]]*PopAgeSexCountry[[#This Row],[MDER]]</f>
        <v>625.43700373178797</v>
      </c>
      <c r="Z770" s="6">
        <f ca="1">PopAgeSexCountry[[#This Row],[2045]]*PopAgeSexCountry[[#This Row],[MDER]]</f>
        <v>600.18558724441596</v>
      </c>
      <c r="AA770" s="6">
        <f ca="1">PopAgeSexCountry[[#This Row],[2050]]*PopAgeSexCountry[[#This Row],[MDER]]</f>
        <v>566.68596673457603</v>
      </c>
    </row>
    <row r="771" spans="1:27" x14ac:dyDescent="0.2">
      <c r="A771" s="6" t="s">
        <v>67</v>
      </c>
      <c r="B771" s="6" t="s">
        <v>68</v>
      </c>
      <c r="C771" s="6" t="s">
        <v>130</v>
      </c>
      <c r="D771" s="6" t="str">
        <f>VLOOKUP(PopAgeSexCountry[[#This Row],[REGION]],MapRegion[],2,FALSE)</f>
        <v>GRC</v>
      </c>
      <c r="E771" s="6" t="s">
        <v>78</v>
      </c>
      <c r="F771" s="6" t="str">
        <f>VLOOKUP(PopAgeSexCountry[[#This Row],[VARIABLE]],MapSexAge[],2,FALSE)</f>
        <v>Female</v>
      </c>
      <c r="G771" s="6" t="str">
        <f>VLOOKUP(PopAgeSexCountry[[#This Row],[VARIABLE]],MapSexAge[],3,FALSE)</f>
        <v>35-39</v>
      </c>
      <c r="H771" s="6">
        <f ca="1">SUMIFS(INDIRECT(_xlfn.CONCAT("SSPMDER[",PopAgeSexCountry[[#This Row],[Sex]],"]")),SSPMDER[age],PopAgeSexCountry[[#This Row],[Age]])</f>
        <v>2000</v>
      </c>
      <c r="I771" s="6" t="s">
        <v>71</v>
      </c>
      <c r="J771" s="6">
        <v>0.43279200000000101</v>
      </c>
      <c r="K771" s="6">
        <v>0.43021901106787702</v>
      </c>
      <c r="L771" s="6">
        <v>0.38745053741708502</v>
      </c>
      <c r="M771" s="6">
        <v>0.34229341582761702</v>
      </c>
      <c r="N771" s="6">
        <v>0.30794574069760799</v>
      </c>
      <c r="O771" s="6">
        <v>0.296667189230717</v>
      </c>
      <c r="P771" s="6">
        <v>0.297012493220559</v>
      </c>
      <c r="Q771" s="6">
        <v>0.31898116020499001</v>
      </c>
      <c r="R771" s="6">
        <v>0.30764621510792201</v>
      </c>
      <c r="S771" s="6">
        <f ca="1">PopAgeSexCountry[[#This Row],[2010]]*PopAgeSexCountry[[#This Row],[MDER]]</f>
        <v>865.58400000000199</v>
      </c>
      <c r="T771" s="6">
        <f ca="1">PopAgeSexCountry[[#This Row],[2015]]*PopAgeSexCountry[[#This Row],[MDER]]</f>
        <v>860.43802213575407</v>
      </c>
      <c r="U771" s="6">
        <f ca="1">PopAgeSexCountry[[#This Row],[2020]]*PopAgeSexCountry[[#This Row],[MDER]]</f>
        <v>774.90107483417</v>
      </c>
      <c r="V771" s="6">
        <f ca="1">PopAgeSexCountry[[#This Row],[2025]]*PopAgeSexCountry[[#This Row],[MDER]]</f>
        <v>684.58683165523405</v>
      </c>
      <c r="W771" s="6">
        <f ca="1">PopAgeSexCountry[[#This Row],[2030]]*PopAgeSexCountry[[#This Row],[MDER]]</f>
        <v>615.89148139521603</v>
      </c>
      <c r="X771" s="6">
        <f ca="1">PopAgeSexCountry[[#This Row],[2035]]*PopAgeSexCountry[[#This Row],[MDER]]</f>
        <v>593.33437846143397</v>
      </c>
      <c r="Y771" s="6">
        <f ca="1">PopAgeSexCountry[[#This Row],[2040]]*PopAgeSexCountry[[#This Row],[MDER]]</f>
        <v>594.02498644111802</v>
      </c>
      <c r="Z771" s="6">
        <f ca="1">PopAgeSexCountry[[#This Row],[2045]]*PopAgeSexCountry[[#This Row],[MDER]]</f>
        <v>637.96232040998007</v>
      </c>
      <c r="AA771" s="6">
        <f ca="1">PopAgeSexCountry[[#This Row],[2050]]*PopAgeSexCountry[[#This Row],[MDER]]</f>
        <v>615.29243021584398</v>
      </c>
    </row>
    <row r="772" spans="1:27" x14ac:dyDescent="0.2">
      <c r="A772" s="5" t="s">
        <v>67</v>
      </c>
      <c r="B772" s="5" t="s">
        <v>68</v>
      </c>
      <c r="C772" s="5" t="s">
        <v>130</v>
      </c>
      <c r="D772" s="5" t="str">
        <f>VLOOKUP(PopAgeSexCountry[[#This Row],[REGION]],MapRegion[],2,FALSE)</f>
        <v>GRC</v>
      </c>
      <c r="E772" s="5" t="s">
        <v>79</v>
      </c>
      <c r="F772" s="5" t="str">
        <f>VLOOKUP(PopAgeSexCountry[[#This Row],[VARIABLE]],MapSexAge[],2,FALSE)</f>
        <v>Female</v>
      </c>
      <c r="G772" s="5" t="str">
        <f>VLOOKUP(PopAgeSexCountry[[#This Row],[VARIABLE]],MapSexAge[],3,FALSE)</f>
        <v>40-44</v>
      </c>
      <c r="H772" s="5">
        <f ca="1">SUMIFS(INDIRECT(_xlfn.CONCAT("SSPMDER[",PopAgeSexCountry[[#This Row],[Sex]],"]")),SSPMDER[age],PopAgeSexCountry[[#This Row],[Age]])</f>
        <v>2000</v>
      </c>
      <c r="I772" s="5" t="s">
        <v>71</v>
      </c>
      <c r="J772" s="5">
        <v>0.442271999999999</v>
      </c>
      <c r="K772" s="5">
        <v>0.43131680318261301</v>
      </c>
      <c r="L772" s="5">
        <v>0.42544720936830199</v>
      </c>
      <c r="M772" s="5">
        <v>0.38696889343852398</v>
      </c>
      <c r="N772" s="5">
        <v>0.34539743308762799</v>
      </c>
      <c r="O772" s="5">
        <v>0.31273882170415701</v>
      </c>
      <c r="P772" s="5">
        <v>0.30159719420029102</v>
      </c>
      <c r="Q772" s="5">
        <v>0.302276290076049</v>
      </c>
      <c r="R772" s="5">
        <v>0.32393528965740798</v>
      </c>
      <c r="S772" s="6">
        <f ca="1">PopAgeSexCountry[[#This Row],[2010]]*PopAgeSexCountry[[#This Row],[MDER]]</f>
        <v>884.54399999999805</v>
      </c>
      <c r="T772" s="6">
        <f ca="1">PopAgeSexCountry[[#This Row],[2015]]*PopAgeSexCountry[[#This Row],[MDER]]</f>
        <v>862.633606365226</v>
      </c>
      <c r="U772" s="6">
        <f ca="1">PopAgeSexCountry[[#This Row],[2020]]*PopAgeSexCountry[[#This Row],[MDER]]</f>
        <v>850.89441873660394</v>
      </c>
      <c r="V772" s="6">
        <f ca="1">PopAgeSexCountry[[#This Row],[2025]]*PopAgeSexCountry[[#This Row],[MDER]]</f>
        <v>773.93778687704798</v>
      </c>
      <c r="W772" s="6">
        <f ca="1">PopAgeSexCountry[[#This Row],[2030]]*PopAgeSexCountry[[#This Row],[MDER]]</f>
        <v>690.79486617525595</v>
      </c>
      <c r="X772" s="6">
        <f ca="1">PopAgeSexCountry[[#This Row],[2035]]*PopAgeSexCountry[[#This Row],[MDER]]</f>
        <v>625.47764340831407</v>
      </c>
      <c r="Y772" s="6">
        <f ca="1">PopAgeSexCountry[[#This Row],[2040]]*PopAgeSexCountry[[#This Row],[MDER]]</f>
        <v>603.19438840058206</v>
      </c>
      <c r="Z772" s="6">
        <f ca="1">PopAgeSexCountry[[#This Row],[2045]]*PopAgeSexCountry[[#This Row],[MDER]]</f>
        <v>604.55258015209802</v>
      </c>
      <c r="AA772" s="6">
        <f ca="1">PopAgeSexCountry[[#This Row],[2050]]*PopAgeSexCountry[[#This Row],[MDER]]</f>
        <v>647.87057931481593</v>
      </c>
    </row>
    <row r="773" spans="1:27" x14ac:dyDescent="0.2">
      <c r="A773" s="6" t="s">
        <v>67</v>
      </c>
      <c r="B773" s="6" t="s">
        <v>68</v>
      </c>
      <c r="C773" s="6" t="s">
        <v>130</v>
      </c>
      <c r="D773" s="6" t="str">
        <f>VLOOKUP(PopAgeSexCountry[[#This Row],[REGION]],MapRegion[],2,FALSE)</f>
        <v>GRC</v>
      </c>
      <c r="E773" s="6" t="s">
        <v>80</v>
      </c>
      <c r="F773" s="6" t="str">
        <f>VLOOKUP(PopAgeSexCountry[[#This Row],[VARIABLE]],MapSexAge[],2,FALSE)</f>
        <v>Female</v>
      </c>
      <c r="G773" s="6" t="str">
        <f>VLOOKUP(PopAgeSexCountry[[#This Row],[VARIABLE]],MapSexAge[],3,FALSE)</f>
        <v>45-49</v>
      </c>
      <c r="H773" s="6">
        <f ca="1">SUMIFS(INDIRECT(_xlfn.CONCAT("SSPMDER[",PopAgeSexCountry[[#This Row],[Sex]],"]")),SSPMDER[age],PopAgeSexCountry[[#This Row],[Age]])</f>
        <v>2000</v>
      </c>
      <c r="I773" s="6" t="s">
        <v>71</v>
      </c>
      <c r="J773" s="6">
        <v>0.39999200000000001</v>
      </c>
      <c r="K773" s="6">
        <v>0.43827902249982298</v>
      </c>
      <c r="L773" s="6">
        <v>0.425878628399743</v>
      </c>
      <c r="M773" s="6">
        <v>0.42108508450183502</v>
      </c>
      <c r="N773" s="6">
        <v>0.38529219776920998</v>
      </c>
      <c r="O773" s="6">
        <v>0.34602006285715903</v>
      </c>
      <c r="P773" s="6">
        <v>0.31457488132190498</v>
      </c>
      <c r="Q773" s="6">
        <v>0.303664841434513</v>
      </c>
      <c r="R773" s="6">
        <v>0.30459703863229898</v>
      </c>
      <c r="S773" s="6">
        <f ca="1">PopAgeSexCountry[[#This Row],[2010]]*PopAgeSexCountry[[#This Row],[MDER]]</f>
        <v>799.98400000000004</v>
      </c>
      <c r="T773" s="6">
        <f ca="1">PopAgeSexCountry[[#This Row],[2015]]*PopAgeSexCountry[[#This Row],[MDER]]</f>
        <v>876.55804499964597</v>
      </c>
      <c r="U773" s="6">
        <f ca="1">PopAgeSexCountry[[#This Row],[2020]]*PopAgeSexCountry[[#This Row],[MDER]]</f>
        <v>851.75725679948596</v>
      </c>
      <c r="V773" s="6">
        <f ca="1">PopAgeSexCountry[[#This Row],[2025]]*PopAgeSexCountry[[#This Row],[MDER]]</f>
        <v>842.17016900367003</v>
      </c>
      <c r="W773" s="6">
        <f ca="1">PopAgeSexCountry[[#This Row],[2030]]*PopAgeSexCountry[[#This Row],[MDER]]</f>
        <v>770.58439553841993</v>
      </c>
      <c r="X773" s="6">
        <f ca="1">PopAgeSexCountry[[#This Row],[2035]]*PopAgeSexCountry[[#This Row],[MDER]]</f>
        <v>692.04012571431804</v>
      </c>
      <c r="Y773" s="6">
        <f ca="1">PopAgeSexCountry[[#This Row],[2040]]*PopAgeSexCountry[[#This Row],[MDER]]</f>
        <v>629.14976264380994</v>
      </c>
      <c r="Z773" s="6">
        <f ca="1">PopAgeSexCountry[[#This Row],[2045]]*PopAgeSexCountry[[#This Row],[MDER]]</f>
        <v>607.32968286902599</v>
      </c>
      <c r="AA773" s="6">
        <f ca="1">PopAgeSexCountry[[#This Row],[2050]]*PopAgeSexCountry[[#This Row],[MDER]]</f>
        <v>609.19407726459792</v>
      </c>
    </row>
    <row r="774" spans="1:27" x14ac:dyDescent="0.2">
      <c r="A774" s="5" t="s">
        <v>67</v>
      </c>
      <c r="B774" s="5" t="s">
        <v>68</v>
      </c>
      <c r="C774" s="5" t="s">
        <v>130</v>
      </c>
      <c r="D774" s="5" t="str">
        <f>VLOOKUP(PopAgeSexCountry[[#This Row],[REGION]],MapRegion[],2,FALSE)</f>
        <v>GRC</v>
      </c>
      <c r="E774" s="5" t="s">
        <v>81</v>
      </c>
      <c r="F774" s="5" t="str">
        <f>VLOOKUP(PopAgeSexCountry[[#This Row],[VARIABLE]],MapSexAge[],2,FALSE)</f>
        <v>Female</v>
      </c>
      <c r="G774" s="5" t="str">
        <f>VLOOKUP(PopAgeSexCountry[[#This Row],[VARIABLE]],MapSexAge[],3,FALSE)</f>
        <v>5-9</v>
      </c>
      <c r="H774" s="5">
        <f ca="1">SUMIFS(INDIRECT(_xlfn.CONCAT("SSPMDER[",PopAgeSexCountry[[#This Row],[Sex]],"]")),SSPMDER[age],PopAgeSexCountry[[#This Row],[Age]])</f>
        <v>1520</v>
      </c>
      <c r="I774" s="5" t="s">
        <v>71</v>
      </c>
      <c r="J774" s="5">
        <v>0.25892300000000001</v>
      </c>
      <c r="K774" s="5">
        <v>0.28504386170433199</v>
      </c>
      <c r="L774" s="5">
        <v>0.26919357756886902</v>
      </c>
      <c r="M774" s="5">
        <v>0.248732974758929</v>
      </c>
      <c r="N774" s="5">
        <v>0.23222888471492101</v>
      </c>
      <c r="O774" s="5">
        <v>0.22455916023859299</v>
      </c>
      <c r="P774" s="5">
        <v>0.22417487726114199</v>
      </c>
      <c r="Q774" s="5">
        <v>0.22579610731684899</v>
      </c>
      <c r="R774" s="5">
        <v>0.223365084847854</v>
      </c>
      <c r="S774" s="6">
        <f ca="1">PopAgeSexCountry[[#This Row],[2010]]*PopAgeSexCountry[[#This Row],[MDER]]</f>
        <v>393.56296000000003</v>
      </c>
      <c r="T774" s="6">
        <f ca="1">PopAgeSexCountry[[#This Row],[2015]]*PopAgeSexCountry[[#This Row],[MDER]]</f>
        <v>433.26666979058461</v>
      </c>
      <c r="U774" s="6">
        <f ca="1">PopAgeSexCountry[[#This Row],[2020]]*PopAgeSexCountry[[#This Row],[MDER]]</f>
        <v>409.17423790468092</v>
      </c>
      <c r="V774" s="6">
        <f ca="1">PopAgeSexCountry[[#This Row],[2025]]*PopAgeSexCountry[[#This Row],[MDER]]</f>
        <v>378.07412163357208</v>
      </c>
      <c r="W774" s="6">
        <f ca="1">PopAgeSexCountry[[#This Row],[2030]]*PopAgeSexCountry[[#This Row],[MDER]]</f>
        <v>352.98790476667995</v>
      </c>
      <c r="X774" s="6">
        <f ca="1">PopAgeSexCountry[[#This Row],[2035]]*PopAgeSexCountry[[#This Row],[MDER]]</f>
        <v>341.32992356266135</v>
      </c>
      <c r="Y774" s="6">
        <f ca="1">PopAgeSexCountry[[#This Row],[2040]]*PopAgeSexCountry[[#This Row],[MDER]]</f>
        <v>340.7458134369358</v>
      </c>
      <c r="Z774" s="6">
        <f ca="1">PopAgeSexCountry[[#This Row],[2045]]*PopAgeSexCountry[[#This Row],[MDER]]</f>
        <v>343.21008312161047</v>
      </c>
      <c r="AA774" s="6">
        <f ca="1">PopAgeSexCountry[[#This Row],[2050]]*PopAgeSexCountry[[#This Row],[MDER]]</f>
        <v>339.5149289687381</v>
      </c>
    </row>
    <row r="775" spans="1:27" x14ac:dyDescent="0.2">
      <c r="A775" s="6" t="s">
        <v>67</v>
      </c>
      <c r="B775" s="6" t="s">
        <v>68</v>
      </c>
      <c r="C775" s="6" t="s">
        <v>130</v>
      </c>
      <c r="D775" s="6" t="str">
        <f>VLOOKUP(PopAgeSexCountry[[#This Row],[REGION]],MapRegion[],2,FALSE)</f>
        <v>GRC</v>
      </c>
      <c r="E775" s="6" t="s">
        <v>82</v>
      </c>
      <c r="F775" s="6" t="str">
        <f>VLOOKUP(PopAgeSexCountry[[#This Row],[VARIABLE]],MapSexAge[],2,FALSE)</f>
        <v>Female</v>
      </c>
      <c r="G775" s="6" t="str">
        <f>VLOOKUP(PopAgeSexCountry[[#This Row],[VARIABLE]],MapSexAge[],3,FALSE)</f>
        <v>50-54</v>
      </c>
      <c r="H775" s="6">
        <f ca="1">SUMIFS(INDIRECT(_xlfn.CONCAT("SSPMDER[",PopAgeSexCountry[[#This Row],[Sex]],"]")),SSPMDER[age],PopAgeSexCountry[[#This Row],[Age]])</f>
        <v>1840</v>
      </c>
      <c r="I775" s="6" t="s">
        <v>71</v>
      </c>
      <c r="J775" s="6">
        <v>0.39369500000000002</v>
      </c>
      <c r="K775" s="6">
        <v>0.39757370298806799</v>
      </c>
      <c r="L775" s="6">
        <v>0.43368073480403202</v>
      </c>
      <c r="M775" s="6">
        <v>0.42232928117544599</v>
      </c>
      <c r="N775" s="6">
        <v>0.41831987206350701</v>
      </c>
      <c r="O775" s="6">
        <v>0.38433536684368702</v>
      </c>
      <c r="P775" s="6">
        <v>0.34660334557477401</v>
      </c>
      <c r="Q775" s="6">
        <v>0.31599396980891398</v>
      </c>
      <c r="R775" s="6">
        <v>0.30529756350506099</v>
      </c>
      <c r="S775" s="6">
        <f ca="1">PopAgeSexCountry[[#This Row],[2010]]*PopAgeSexCountry[[#This Row],[MDER]]</f>
        <v>724.39880000000005</v>
      </c>
      <c r="T775" s="6">
        <f ca="1">PopAgeSexCountry[[#This Row],[2015]]*PopAgeSexCountry[[#This Row],[MDER]]</f>
        <v>731.53561349804511</v>
      </c>
      <c r="U775" s="6">
        <f ca="1">PopAgeSexCountry[[#This Row],[2020]]*PopAgeSexCountry[[#This Row],[MDER]]</f>
        <v>797.97255203941893</v>
      </c>
      <c r="V775" s="6">
        <f ca="1">PopAgeSexCountry[[#This Row],[2025]]*PopAgeSexCountry[[#This Row],[MDER]]</f>
        <v>777.08587736282061</v>
      </c>
      <c r="W775" s="6">
        <f ca="1">PopAgeSexCountry[[#This Row],[2030]]*PopAgeSexCountry[[#This Row],[MDER]]</f>
        <v>769.70856459685285</v>
      </c>
      <c r="X775" s="6">
        <f ca="1">PopAgeSexCountry[[#This Row],[2035]]*PopAgeSexCountry[[#This Row],[MDER]]</f>
        <v>707.17707499238406</v>
      </c>
      <c r="Y775" s="6">
        <f ca="1">PopAgeSexCountry[[#This Row],[2040]]*PopAgeSexCountry[[#This Row],[MDER]]</f>
        <v>637.75015585758422</v>
      </c>
      <c r="Z775" s="6">
        <f ca="1">PopAgeSexCountry[[#This Row],[2045]]*PopAgeSexCountry[[#This Row],[MDER]]</f>
        <v>581.42890444840168</v>
      </c>
      <c r="AA775" s="6">
        <f ca="1">PopAgeSexCountry[[#This Row],[2050]]*PopAgeSexCountry[[#This Row],[MDER]]</f>
        <v>561.74751684931221</v>
      </c>
    </row>
    <row r="776" spans="1:27" x14ac:dyDescent="0.2">
      <c r="A776" s="5" t="s">
        <v>67</v>
      </c>
      <c r="B776" s="5" t="s">
        <v>68</v>
      </c>
      <c r="C776" s="5" t="s">
        <v>130</v>
      </c>
      <c r="D776" s="5" t="str">
        <f>VLOOKUP(PopAgeSexCountry[[#This Row],[REGION]],MapRegion[],2,FALSE)</f>
        <v>GRC</v>
      </c>
      <c r="E776" s="5" t="s">
        <v>83</v>
      </c>
      <c r="F776" s="5" t="str">
        <f>VLOOKUP(PopAgeSexCountry[[#This Row],[VARIABLE]],MapSexAge[],2,FALSE)</f>
        <v>Female</v>
      </c>
      <c r="G776" s="5" t="str">
        <f>VLOOKUP(PopAgeSexCountry[[#This Row],[VARIABLE]],MapSexAge[],3,FALSE)</f>
        <v>55-59</v>
      </c>
      <c r="H776" s="5">
        <f ca="1">SUMIFS(INDIRECT(_xlfn.CONCAT("SSPMDER[",PopAgeSexCountry[[#This Row],[Sex]],"]")),SSPMDER[age],PopAgeSexCountry[[#This Row],[Age]])</f>
        <v>1800</v>
      </c>
      <c r="I776" s="5" t="s">
        <v>71</v>
      </c>
      <c r="J776" s="5">
        <v>0.35505099999999901</v>
      </c>
      <c r="K776" s="5">
        <v>0.38981418640626098</v>
      </c>
      <c r="L776" s="5">
        <v>0.39353688051462399</v>
      </c>
      <c r="M776" s="5">
        <v>0.429423885921702</v>
      </c>
      <c r="N776" s="5">
        <v>0.41896298549993499</v>
      </c>
      <c r="O776" s="5">
        <v>0.41563638002317499</v>
      </c>
      <c r="P776" s="5">
        <v>0.38306896096711401</v>
      </c>
      <c r="Q776" s="5">
        <v>0.34652297000665</v>
      </c>
      <c r="R776" s="5">
        <v>0.31659696326341102</v>
      </c>
      <c r="S776" s="6">
        <f ca="1">PopAgeSexCountry[[#This Row],[2010]]*PopAgeSexCountry[[#This Row],[MDER]]</f>
        <v>639.09179999999822</v>
      </c>
      <c r="T776" s="6">
        <f ca="1">PopAgeSexCountry[[#This Row],[2015]]*PopAgeSexCountry[[#This Row],[MDER]]</f>
        <v>701.66553553126971</v>
      </c>
      <c r="U776" s="6">
        <f ca="1">PopAgeSexCountry[[#This Row],[2020]]*PopAgeSexCountry[[#This Row],[MDER]]</f>
        <v>708.36638492632324</v>
      </c>
      <c r="V776" s="6">
        <f ca="1">PopAgeSexCountry[[#This Row],[2025]]*PopAgeSexCountry[[#This Row],[MDER]]</f>
        <v>772.96299465906361</v>
      </c>
      <c r="W776" s="6">
        <f ca="1">PopAgeSexCountry[[#This Row],[2030]]*PopAgeSexCountry[[#This Row],[MDER]]</f>
        <v>754.13337389988294</v>
      </c>
      <c r="X776" s="6">
        <f ca="1">PopAgeSexCountry[[#This Row],[2035]]*PopAgeSexCountry[[#This Row],[MDER]]</f>
        <v>748.14548404171501</v>
      </c>
      <c r="Y776" s="6">
        <f ca="1">PopAgeSexCountry[[#This Row],[2040]]*PopAgeSexCountry[[#This Row],[MDER]]</f>
        <v>689.52412974080528</v>
      </c>
      <c r="Z776" s="6">
        <f ca="1">PopAgeSexCountry[[#This Row],[2045]]*PopAgeSexCountry[[#This Row],[MDER]]</f>
        <v>623.74134601196999</v>
      </c>
      <c r="AA776" s="6">
        <f ca="1">PopAgeSexCountry[[#This Row],[2050]]*PopAgeSexCountry[[#This Row],[MDER]]</f>
        <v>569.87453387413984</v>
      </c>
    </row>
    <row r="777" spans="1:27" x14ac:dyDescent="0.2">
      <c r="A777" s="6" t="s">
        <v>67</v>
      </c>
      <c r="B777" s="6" t="s">
        <v>68</v>
      </c>
      <c r="C777" s="6" t="s">
        <v>130</v>
      </c>
      <c r="D777" s="6" t="str">
        <f>VLOOKUP(PopAgeSexCountry[[#This Row],[REGION]],MapRegion[],2,FALSE)</f>
        <v>GRC</v>
      </c>
      <c r="E777" s="6" t="s">
        <v>84</v>
      </c>
      <c r="F777" s="6" t="str">
        <f>VLOOKUP(PopAgeSexCountry[[#This Row],[VARIABLE]],MapSexAge[],2,FALSE)</f>
        <v>Female</v>
      </c>
      <c r="G777" s="6" t="str">
        <f>VLOOKUP(PopAgeSexCountry[[#This Row],[VARIABLE]],MapSexAge[],3,FALSE)</f>
        <v>60-64</v>
      </c>
      <c r="H777" s="6">
        <f ca="1">SUMIFS(INDIRECT(_xlfn.CONCAT("SSPMDER[",PopAgeSexCountry[[#This Row],[Sex]],"]")),SSPMDER[age],PopAgeSexCountry[[#This Row],[Age]])</f>
        <v>1800</v>
      </c>
      <c r="I777" s="6" t="s">
        <v>71</v>
      </c>
      <c r="J777" s="6">
        <v>0.33992600000000001</v>
      </c>
      <c r="K777" s="6">
        <v>0.35030577263222301</v>
      </c>
      <c r="L777" s="6">
        <v>0.38479509665589401</v>
      </c>
      <c r="M777" s="6">
        <v>0.38939729749769603</v>
      </c>
      <c r="N777" s="6">
        <v>0.42525976055687598</v>
      </c>
      <c r="O777" s="6">
        <v>0.415658887633227</v>
      </c>
      <c r="P777" s="6">
        <v>0.41298492163213801</v>
      </c>
      <c r="Q777" s="6">
        <v>0.38156187859289697</v>
      </c>
      <c r="R777" s="6">
        <v>0.34605067649357801</v>
      </c>
      <c r="S777" s="6">
        <f ca="1">PopAgeSexCountry[[#This Row],[2010]]*PopAgeSexCountry[[#This Row],[MDER]]</f>
        <v>611.86680000000001</v>
      </c>
      <c r="T777" s="6">
        <f ca="1">PopAgeSexCountry[[#This Row],[2015]]*PopAgeSexCountry[[#This Row],[MDER]]</f>
        <v>630.5503907380014</v>
      </c>
      <c r="U777" s="6">
        <f ca="1">PopAgeSexCountry[[#This Row],[2020]]*PopAgeSexCountry[[#This Row],[MDER]]</f>
        <v>692.63117398060922</v>
      </c>
      <c r="V777" s="6">
        <f ca="1">PopAgeSexCountry[[#This Row],[2025]]*PopAgeSexCountry[[#This Row],[MDER]]</f>
        <v>700.91513549585284</v>
      </c>
      <c r="W777" s="6">
        <f ca="1">PopAgeSexCountry[[#This Row],[2030]]*PopAgeSexCountry[[#This Row],[MDER]]</f>
        <v>765.46756900237676</v>
      </c>
      <c r="X777" s="6">
        <f ca="1">PopAgeSexCountry[[#This Row],[2035]]*PopAgeSexCountry[[#This Row],[MDER]]</f>
        <v>748.18599773980861</v>
      </c>
      <c r="Y777" s="6">
        <f ca="1">PopAgeSexCountry[[#This Row],[2040]]*PopAgeSexCountry[[#This Row],[MDER]]</f>
        <v>743.37285893784838</v>
      </c>
      <c r="Z777" s="6">
        <f ca="1">PopAgeSexCountry[[#This Row],[2045]]*PopAgeSexCountry[[#This Row],[MDER]]</f>
        <v>686.81138146721457</v>
      </c>
      <c r="AA777" s="6">
        <f ca="1">PopAgeSexCountry[[#This Row],[2050]]*PopAgeSexCountry[[#This Row],[MDER]]</f>
        <v>622.89121768844041</v>
      </c>
    </row>
    <row r="778" spans="1:27" x14ac:dyDescent="0.2">
      <c r="A778" s="5" t="s">
        <v>67</v>
      </c>
      <c r="B778" s="5" t="s">
        <v>68</v>
      </c>
      <c r="C778" s="5" t="s">
        <v>130</v>
      </c>
      <c r="D778" s="5" t="str">
        <f>VLOOKUP(PopAgeSexCountry[[#This Row],[REGION]],MapRegion[],2,FALSE)</f>
        <v>GRC</v>
      </c>
      <c r="E778" s="5" t="s">
        <v>85</v>
      </c>
      <c r="F778" s="5" t="str">
        <f>VLOOKUP(PopAgeSexCountry[[#This Row],[VARIABLE]],MapSexAge[],2,FALSE)</f>
        <v>Female</v>
      </c>
      <c r="G778" s="5" t="str">
        <f>VLOOKUP(PopAgeSexCountry[[#This Row],[VARIABLE]],MapSexAge[],3,FALSE)</f>
        <v>65-69</v>
      </c>
      <c r="H778" s="5">
        <f ca="1">SUMIFS(INDIRECT(_xlfn.CONCAT("SSPMDER[",PopAgeSexCountry[[#This Row],[Sex]],"]")),SSPMDER[age],PopAgeSexCountry[[#This Row],[Age]])</f>
        <v>1800</v>
      </c>
      <c r="I778" s="5" t="s">
        <v>71</v>
      </c>
      <c r="J778" s="5">
        <v>0.27477699999999999</v>
      </c>
      <c r="K778" s="5">
        <v>0.331248876734761</v>
      </c>
      <c r="L778" s="5">
        <v>0.34263024702697598</v>
      </c>
      <c r="M778" s="5">
        <v>0.37749535001418799</v>
      </c>
      <c r="N778" s="5">
        <v>0.38305494024681203</v>
      </c>
      <c r="O778" s="5">
        <v>0.419004023196557</v>
      </c>
      <c r="P778" s="5">
        <v>0.41044429413072597</v>
      </c>
      <c r="Q778" s="5">
        <v>0.40843141659704302</v>
      </c>
      <c r="R778" s="5">
        <v>0.37834411226936199</v>
      </c>
      <c r="S778" s="6">
        <f ca="1">PopAgeSexCountry[[#This Row],[2010]]*PopAgeSexCountry[[#This Row],[MDER]]</f>
        <v>494.59859999999998</v>
      </c>
      <c r="T778" s="6">
        <f ca="1">PopAgeSexCountry[[#This Row],[2015]]*PopAgeSexCountry[[#This Row],[MDER]]</f>
        <v>596.24797812256975</v>
      </c>
      <c r="U778" s="6">
        <f ca="1">PopAgeSexCountry[[#This Row],[2020]]*PopAgeSexCountry[[#This Row],[MDER]]</f>
        <v>616.73444464855675</v>
      </c>
      <c r="V778" s="6">
        <f ca="1">PopAgeSexCountry[[#This Row],[2025]]*PopAgeSexCountry[[#This Row],[MDER]]</f>
        <v>679.49163002553837</v>
      </c>
      <c r="W778" s="6">
        <f ca="1">PopAgeSexCountry[[#This Row],[2030]]*PopAgeSexCountry[[#This Row],[MDER]]</f>
        <v>689.49889244426163</v>
      </c>
      <c r="X778" s="6">
        <f ca="1">PopAgeSexCountry[[#This Row],[2035]]*PopAgeSexCountry[[#This Row],[MDER]]</f>
        <v>754.20724175380258</v>
      </c>
      <c r="Y778" s="6">
        <f ca="1">PopAgeSexCountry[[#This Row],[2040]]*PopAgeSexCountry[[#This Row],[MDER]]</f>
        <v>738.79972943530674</v>
      </c>
      <c r="Z778" s="6">
        <f ca="1">PopAgeSexCountry[[#This Row],[2045]]*PopAgeSexCountry[[#This Row],[MDER]]</f>
        <v>735.17654987467745</v>
      </c>
      <c r="AA778" s="6">
        <f ca="1">PopAgeSexCountry[[#This Row],[2050]]*PopAgeSexCountry[[#This Row],[MDER]]</f>
        <v>681.01940208485155</v>
      </c>
    </row>
    <row r="779" spans="1:27" x14ac:dyDescent="0.2">
      <c r="A779" s="6" t="s">
        <v>67</v>
      </c>
      <c r="B779" s="6" t="s">
        <v>68</v>
      </c>
      <c r="C779" s="6" t="s">
        <v>130</v>
      </c>
      <c r="D779" s="6" t="str">
        <f>VLOOKUP(PopAgeSexCountry[[#This Row],[REGION]],MapRegion[],2,FALSE)</f>
        <v>GRC</v>
      </c>
      <c r="E779" s="6" t="s">
        <v>86</v>
      </c>
      <c r="F779" s="6" t="str">
        <f>VLOOKUP(PopAgeSexCountry[[#This Row],[VARIABLE]],MapSexAge[],2,FALSE)</f>
        <v>Female</v>
      </c>
      <c r="G779" s="6" t="str">
        <f>VLOOKUP(PopAgeSexCountry[[#This Row],[VARIABLE]],MapSexAge[],3,FALSE)</f>
        <v>70-74</v>
      </c>
      <c r="H779" s="6">
        <f ca="1">SUMIFS(INDIRECT(_xlfn.CONCAT("SSPMDER[",PopAgeSexCountry[[#This Row],[Sex]],"]")),SSPMDER[age],PopAgeSexCountry[[#This Row],[Age]])</f>
        <v>1800</v>
      </c>
      <c r="I779" s="6" t="s">
        <v>71</v>
      </c>
      <c r="J779" s="6">
        <v>0.31204399999999999</v>
      </c>
      <c r="K779" s="6">
        <v>0.26055257468490001</v>
      </c>
      <c r="L779" s="6">
        <v>0.31642242751518701</v>
      </c>
      <c r="M779" s="6">
        <v>0.32951157080219901</v>
      </c>
      <c r="N779" s="6">
        <v>0.364783253907284</v>
      </c>
      <c r="O779" s="6">
        <v>0.37180202170875498</v>
      </c>
      <c r="P779" s="6">
        <v>0.40815853318840301</v>
      </c>
      <c r="Q779" s="6">
        <v>0.40122680600279098</v>
      </c>
      <c r="R779" s="6">
        <v>0.40047182990764102</v>
      </c>
      <c r="S779" s="6">
        <f ca="1">PopAgeSexCountry[[#This Row],[2010]]*PopAgeSexCountry[[#This Row],[MDER]]</f>
        <v>561.67919999999992</v>
      </c>
      <c r="T779" s="6">
        <f ca="1">PopAgeSexCountry[[#This Row],[2015]]*PopAgeSexCountry[[#This Row],[MDER]]</f>
        <v>468.99463443282002</v>
      </c>
      <c r="U779" s="6">
        <f ca="1">PopAgeSexCountry[[#This Row],[2020]]*PopAgeSexCountry[[#This Row],[MDER]]</f>
        <v>569.56036952733666</v>
      </c>
      <c r="V779" s="6">
        <f ca="1">PopAgeSexCountry[[#This Row],[2025]]*PopAgeSexCountry[[#This Row],[MDER]]</f>
        <v>593.12082744395821</v>
      </c>
      <c r="W779" s="6">
        <f ca="1">PopAgeSexCountry[[#This Row],[2030]]*PopAgeSexCountry[[#This Row],[MDER]]</f>
        <v>656.60985703311121</v>
      </c>
      <c r="X779" s="6">
        <f ca="1">PopAgeSexCountry[[#This Row],[2035]]*PopAgeSexCountry[[#This Row],[MDER]]</f>
        <v>669.24363907575901</v>
      </c>
      <c r="Y779" s="6">
        <f ca="1">PopAgeSexCountry[[#This Row],[2040]]*PopAgeSexCountry[[#This Row],[MDER]]</f>
        <v>734.68535973912537</v>
      </c>
      <c r="Z779" s="6">
        <f ca="1">PopAgeSexCountry[[#This Row],[2045]]*PopAgeSexCountry[[#This Row],[MDER]]</f>
        <v>722.20825080502379</v>
      </c>
      <c r="AA779" s="6">
        <f ca="1">PopAgeSexCountry[[#This Row],[2050]]*PopAgeSexCountry[[#This Row],[MDER]]</f>
        <v>720.84929383375379</v>
      </c>
    </row>
    <row r="780" spans="1:27" x14ac:dyDescent="0.2">
      <c r="A780" s="5" t="s">
        <v>67</v>
      </c>
      <c r="B780" s="5" t="s">
        <v>68</v>
      </c>
      <c r="C780" s="5" t="s">
        <v>130</v>
      </c>
      <c r="D780" s="5" t="str">
        <f>VLOOKUP(PopAgeSexCountry[[#This Row],[REGION]],MapRegion[],2,FALSE)</f>
        <v>GRC</v>
      </c>
      <c r="E780" s="5" t="s">
        <v>87</v>
      </c>
      <c r="F780" s="5" t="str">
        <f>VLOOKUP(PopAgeSexCountry[[#This Row],[VARIABLE]],MapSexAge[],2,FALSE)</f>
        <v>Female</v>
      </c>
      <c r="G780" s="5" t="str">
        <f>VLOOKUP(PopAgeSexCountry[[#This Row],[VARIABLE]],MapSexAge[],3,FALSE)</f>
        <v>75-79</v>
      </c>
      <c r="H780" s="5">
        <f ca="1">SUMIFS(INDIRECT(_xlfn.CONCAT("SSPMDER[",PopAgeSexCountry[[#This Row],[Sex]],"]")),SSPMDER[age],PopAgeSexCountry[[#This Row],[Age]])</f>
        <v>1800</v>
      </c>
      <c r="I780" s="5" t="s">
        <v>71</v>
      </c>
      <c r="J780" s="5">
        <v>0.27080300000000002</v>
      </c>
      <c r="K780" s="5">
        <v>0.27964167521297201</v>
      </c>
      <c r="L780" s="5">
        <v>0.23755398609912901</v>
      </c>
      <c r="M780" s="5">
        <v>0.29212392509324803</v>
      </c>
      <c r="N780" s="5">
        <v>0.30748780472136999</v>
      </c>
      <c r="O780" s="5">
        <v>0.34315971689643499</v>
      </c>
      <c r="P780" s="5">
        <v>0.35246781660819099</v>
      </c>
      <c r="Q780" s="5">
        <v>0.38948108425768602</v>
      </c>
      <c r="R780" s="5">
        <v>0.385088676427365</v>
      </c>
      <c r="S780" s="6">
        <f ca="1">PopAgeSexCountry[[#This Row],[2010]]*PopAgeSexCountry[[#This Row],[MDER]]</f>
        <v>487.44540000000001</v>
      </c>
      <c r="T780" s="6">
        <f ca="1">PopAgeSexCountry[[#This Row],[2015]]*PopAgeSexCountry[[#This Row],[MDER]]</f>
        <v>503.35501538334961</v>
      </c>
      <c r="U780" s="6">
        <f ca="1">PopAgeSexCountry[[#This Row],[2020]]*PopAgeSexCountry[[#This Row],[MDER]]</f>
        <v>427.59717497843224</v>
      </c>
      <c r="V780" s="6">
        <f ca="1">PopAgeSexCountry[[#This Row],[2025]]*PopAgeSexCountry[[#This Row],[MDER]]</f>
        <v>525.82306516784649</v>
      </c>
      <c r="W780" s="6">
        <f ca="1">PopAgeSexCountry[[#This Row],[2030]]*PopAgeSexCountry[[#This Row],[MDER]]</f>
        <v>553.47804849846602</v>
      </c>
      <c r="X780" s="6">
        <f ca="1">PopAgeSexCountry[[#This Row],[2035]]*PopAgeSexCountry[[#This Row],[MDER]]</f>
        <v>617.68749041358296</v>
      </c>
      <c r="Y780" s="6">
        <f ca="1">PopAgeSexCountry[[#This Row],[2040]]*PopAgeSexCountry[[#This Row],[MDER]]</f>
        <v>634.44206989474378</v>
      </c>
      <c r="Z780" s="6">
        <f ca="1">PopAgeSexCountry[[#This Row],[2045]]*PopAgeSexCountry[[#This Row],[MDER]]</f>
        <v>701.06595166383488</v>
      </c>
      <c r="AA780" s="6">
        <f ca="1">PopAgeSexCountry[[#This Row],[2050]]*PopAgeSexCountry[[#This Row],[MDER]]</f>
        <v>693.15961756925697</v>
      </c>
    </row>
    <row r="781" spans="1:27" x14ac:dyDescent="0.2">
      <c r="A781" s="6" t="s">
        <v>67</v>
      </c>
      <c r="B781" s="6" t="s">
        <v>68</v>
      </c>
      <c r="C781" s="6" t="s">
        <v>130</v>
      </c>
      <c r="D781" s="6" t="str">
        <f>VLOOKUP(PopAgeSexCountry[[#This Row],[REGION]],MapRegion[],2,FALSE)</f>
        <v>GRC</v>
      </c>
      <c r="E781" s="6" t="s">
        <v>88</v>
      </c>
      <c r="F781" s="6" t="str">
        <f>VLOOKUP(PopAgeSexCountry[[#This Row],[VARIABLE]],MapSexAge[],2,FALSE)</f>
        <v>Female</v>
      </c>
      <c r="G781" s="6" t="str">
        <f>VLOOKUP(PopAgeSexCountry[[#This Row],[VARIABLE]],MapSexAge[],3,FALSE)</f>
        <v>80-84</v>
      </c>
      <c r="H781" s="6">
        <f ca="1">SUMIFS(INDIRECT(_xlfn.CONCAT("SSPMDER[",PopAgeSexCountry[[#This Row],[Sex]],"]")),SSPMDER[age],PopAgeSexCountry[[#This Row],[Age]])</f>
        <v>1800</v>
      </c>
      <c r="I781" s="6" t="s">
        <v>71</v>
      </c>
      <c r="J781" s="6">
        <v>0.20056599999999999</v>
      </c>
      <c r="K781" s="6">
        <v>0.218654042499837</v>
      </c>
      <c r="L781" s="6">
        <v>0.23318830866783999</v>
      </c>
      <c r="M781" s="6">
        <v>0.20298233596715101</v>
      </c>
      <c r="N781" s="6">
        <v>0.254709596612756</v>
      </c>
      <c r="O781" s="6">
        <v>0.27271091160148397</v>
      </c>
      <c r="P781" s="6">
        <v>0.30871363386490802</v>
      </c>
      <c r="Q781" s="6">
        <v>0.32111203299192598</v>
      </c>
      <c r="R781" s="6">
        <v>0.35879569932824301</v>
      </c>
      <c r="S781" s="6">
        <f ca="1">PopAgeSexCountry[[#This Row],[2010]]*PopAgeSexCountry[[#This Row],[MDER]]</f>
        <v>361.0188</v>
      </c>
      <c r="T781" s="6">
        <f ca="1">PopAgeSexCountry[[#This Row],[2015]]*PopAgeSexCountry[[#This Row],[MDER]]</f>
        <v>393.57727649970661</v>
      </c>
      <c r="U781" s="6">
        <f ca="1">PopAgeSexCountry[[#This Row],[2020]]*PopAgeSexCountry[[#This Row],[MDER]]</f>
        <v>419.73895560211196</v>
      </c>
      <c r="V781" s="6">
        <f ca="1">PopAgeSexCountry[[#This Row],[2025]]*PopAgeSexCountry[[#This Row],[MDER]]</f>
        <v>365.36820474087182</v>
      </c>
      <c r="W781" s="6">
        <f ca="1">PopAgeSexCountry[[#This Row],[2030]]*PopAgeSexCountry[[#This Row],[MDER]]</f>
        <v>458.4772739029608</v>
      </c>
      <c r="X781" s="6">
        <f ca="1">PopAgeSexCountry[[#This Row],[2035]]*PopAgeSexCountry[[#This Row],[MDER]]</f>
        <v>490.87964088267114</v>
      </c>
      <c r="Y781" s="6">
        <f ca="1">PopAgeSexCountry[[#This Row],[2040]]*PopAgeSexCountry[[#This Row],[MDER]]</f>
        <v>555.68454095683444</v>
      </c>
      <c r="Z781" s="6">
        <f ca="1">PopAgeSexCountry[[#This Row],[2045]]*PopAgeSexCountry[[#This Row],[MDER]]</f>
        <v>578.00165938546672</v>
      </c>
      <c r="AA781" s="6">
        <f ca="1">PopAgeSexCountry[[#This Row],[2050]]*PopAgeSexCountry[[#This Row],[MDER]]</f>
        <v>645.83225879083739</v>
      </c>
    </row>
    <row r="782" spans="1:27" x14ac:dyDescent="0.2">
      <c r="A782" s="5" t="s">
        <v>67</v>
      </c>
      <c r="B782" s="5" t="s">
        <v>68</v>
      </c>
      <c r="C782" s="5" t="s">
        <v>130</v>
      </c>
      <c r="D782" s="5" t="str">
        <f>VLOOKUP(PopAgeSexCountry[[#This Row],[REGION]],MapRegion[],2,FALSE)</f>
        <v>GRC</v>
      </c>
      <c r="E782" s="5" t="s">
        <v>89</v>
      </c>
      <c r="F782" s="5" t="str">
        <f>VLOOKUP(PopAgeSexCountry[[#This Row],[VARIABLE]],MapSexAge[],2,FALSE)</f>
        <v>Female</v>
      </c>
      <c r="G782" s="5" t="str">
        <f>VLOOKUP(PopAgeSexCountry[[#This Row],[VARIABLE]],MapSexAge[],3,FALSE)</f>
        <v>85-89</v>
      </c>
      <c r="H782" s="5">
        <f ca="1">SUMIFS(INDIRECT(_xlfn.CONCAT("SSPMDER[",PopAgeSexCountry[[#This Row],[Sex]],"]")),SSPMDER[age],PopAgeSexCountry[[#This Row],[Age]])</f>
        <v>1800</v>
      </c>
      <c r="I782" s="5" t="s">
        <v>71</v>
      </c>
      <c r="J782" s="5">
        <v>8.6785000000000098E-2</v>
      </c>
      <c r="K782" s="5">
        <v>0.134967258763076</v>
      </c>
      <c r="L782" s="5">
        <v>0.155127944529524</v>
      </c>
      <c r="M782" s="5">
        <v>0.172607496181545</v>
      </c>
      <c r="N782" s="5">
        <v>0.15601180023140701</v>
      </c>
      <c r="O782" s="5">
        <v>0.201773745488916</v>
      </c>
      <c r="P782" s="5">
        <v>0.22231903165992001</v>
      </c>
      <c r="Q782" s="5">
        <v>0.25740677038244297</v>
      </c>
      <c r="R782" s="5">
        <v>0.27305674872032998</v>
      </c>
      <c r="S782" s="6">
        <f ca="1">PopAgeSexCountry[[#This Row],[2010]]*PopAgeSexCountry[[#This Row],[MDER]]</f>
        <v>156.21300000000016</v>
      </c>
      <c r="T782" s="6">
        <f ca="1">PopAgeSexCountry[[#This Row],[2015]]*PopAgeSexCountry[[#This Row],[MDER]]</f>
        <v>242.94106577353679</v>
      </c>
      <c r="U782" s="6">
        <f ca="1">PopAgeSexCountry[[#This Row],[2020]]*PopAgeSexCountry[[#This Row],[MDER]]</f>
        <v>279.23030015314322</v>
      </c>
      <c r="V782" s="6">
        <f ca="1">PopAgeSexCountry[[#This Row],[2025]]*PopAgeSexCountry[[#This Row],[MDER]]</f>
        <v>310.69349312678099</v>
      </c>
      <c r="W782" s="6">
        <f ca="1">PopAgeSexCountry[[#This Row],[2030]]*PopAgeSexCountry[[#This Row],[MDER]]</f>
        <v>280.82124041653265</v>
      </c>
      <c r="X782" s="6">
        <f ca="1">PopAgeSexCountry[[#This Row],[2035]]*PopAgeSexCountry[[#This Row],[MDER]]</f>
        <v>363.1927418800488</v>
      </c>
      <c r="Y782" s="6">
        <f ca="1">PopAgeSexCountry[[#This Row],[2040]]*PopAgeSexCountry[[#This Row],[MDER]]</f>
        <v>400.17425698785604</v>
      </c>
      <c r="Z782" s="6">
        <f ca="1">PopAgeSexCountry[[#This Row],[2045]]*PopAgeSexCountry[[#This Row],[MDER]]</f>
        <v>463.33218668839737</v>
      </c>
      <c r="AA782" s="6">
        <f ca="1">PopAgeSexCountry[[#This Row],[2050]]*PopAgeSexCountry[[#This Row],[MDER]]</f>
        <v>491.50214769659397</v>
      </c>
    </row>
    <row r="783" spans="1:27" x14ac:dyDescent="0.2">
      <c r="A783" s="6" t="s">
        <v>67</v>
      </c>
      <c r="B783" s="6" t="s">
        <v>68</v>
      </c>
      <c r="C783" s="6" t="s">
        <v>130</v>
      </c>
      <c r="D783" s="6" t="str">
        <f>VLOOKUP(PopAgeSexCountry[[#This Row],[REGION]],MapRegion[],2,FALSE)</f>
        <v>GRC</v>
      </c>
      <c r="E783" s="6" t="s">
        <v>90</v>
      </c>
      <c r="F783" s="6" t="str">
        <f>VLOOKUP(PopAgeSexCountry[[#This Row],[VARIABLE]],MapSexAge[],2,FALSE)</f>
        <v>Female</v>
      </c>
      <c r="G783" s="6" t="str">
        <f>VLOOKUP(PopAgeSexCountry[[#This Row],[VARIABLE]],MapSexAge[],3,FALSE)</f>
        <v>90-94</v>
      </c>
      <c r="H783" s="6">
        <f ca="1">SUMIFS(INDIRECT(_xlfn.CONCAT("SSPMDER[",PopAgeSexCountry[[#This Row],[Sex]],"]")),SSPMDER[age],PopAgeSexCountry[[#This Row],[Age]])</f>
        <v>1800</v>
      </c>
      <c r="I783" s="6" t="s">
        <v>71</v>
      </c>
      <c r="J783" s="6">
        <v>3.1855000000000001E-2</v>
      </c>
      <c r="K783" s="6">
        <v>4.2905137570870999E-2</v>
      </c>
      <c r="L783" s="6">
        <v>7.3145691619991099E-2</v>
      </c>
      <c r="M783" s="6">
        <v>8.9783962755725394E-2</v>
      </c>
      <c r="N783" s="6">
        <v>0.10627942415880499</v>
      </c>
      <c r="O783" s="6">
        <v>0.10118167605713201</v>
      </c>
      <c r="P783" s="6">
        <v>0.13729229722130201</v>
      </c>
      <c r="Q783" s="6">
        <v>0.157947827619663</v>
      </c>
      <c r="R783" s="6">
        <v>0.18877296132535801</v>
      </c>
      <c r="S783" s="6">
        <f ca="1">PopAgeSexCountry[[#This Row],[2010]]*PopAgeSexCountry[[#This Row],[MDER]]</f>
        <v>57.339000000000006</v>
      </c>
      <c r="T783" s="6">
        <f ca="1">PopAgeSexCountry[[#This Row],[2015]]*PopAgeSexCountry[[#This Row],[MDER]]</f>
        <v>77.229247627567801</v>
      </c>
      <c r="U783" s="6">
        <f ca="1">PopAgeSexCountry[[#This Row],[2020]]*PopAgeSexCountry[[#This Row],[MDER]]</f>
        <v>131.66224491598399</v>
      </c>
      <c r="V783" s="6">
        <f ca="1">PopAgeSexCountry[[#This Row],[2025]]*PopAgeSexCountry[[#This Row],[MDER]]</f>
        <v>161.6111329603057</v>
      </c>
      <c r="W783" s="6">
        <f ca="1">PopAgeSexCountry[[#This Row],[2030]]*PopAgeSexCountry[[#This Row],[MDER]]</f>
        <v>191.30296348584898</v>
      </c>
      <c r="X783" s="6">
        <f ca="1">PopAgeSexCountry[[#This Row],[2035]]*PopAgeSexCountry[[#This Row],[MDER]]</f>
        <v>182.1270169028376</v>
      </c>
      <c r="Y783" s="6">
        <f ca="1">PopAgeSexCountry[[#This Row],[2040]]*PopAgeSexCountry[[#This Row],[MDER]]</f>
        <v>247.12613499834362</v>
      </c>
      <c r="Z783" s="6">
        <f ca="1">PopAgeSexCountry[[#This Row],[2045]]*PopAgeSexCountry[[#This Row],[MDER]]</f>
        <v>284.3060897153934</v>
      </c>
      <c r="AA783" s="6">
        <f ca="1">PopAgeSexCountry[[#This Row],[2050]]*PopAgeSexCountry[[#This Row],[MDER]]</f>
        <v>339.79133038564441</v>
      </c>
    </row>
    <row r="784" spans="1:27" x14ac:dyDescent="0.2">
      <c r="A784" s="5" t="s">
        <v>67</v>
      </c>
      <c r="B784" s="5" t="s">
        <v>68</v>
      </c>
      <c r="C784" s="5" t="s">
        <v>130</v>
      </c>
      <c r="D784" s="5" t="str">
        <f>VLOOKUP(PopAgeSexCountry[[#This Row],[REGION]],MapRegion[],2,FALSE)</f>
        <v>GRC</v>
      </c>
      <c r="E784" s="5" t="s">
        <v>91</v>
      </c>
      <c r="F784" s="5" t="str">
        <f>VLOOKUP(PopAgeSexCountry[[#This Row],[VARIABLE]],MapSexAge[],2,FALSE)</f>
        <v>Female</v>
      </c>
      <c r="G784" s="5" t="str">
        <f>VLOOKUP(PopAgeSexCountry[[#This Row],[VARIABLE]],MapSexAge[],3,FALSE)</f>
        <v>95-99</v>
      </c>
      <c r="H784" s="5">
        <f ca="1">SUMIFS(INDIRECT(_xlfn.CONCAT("SSPMDER[",PopAgeSexCountry[[#This Row],[Sex]],"]")),SSPMDER[age],PopAgeSexCountry[[#This Row],[Age]])</f>
        <v>1800</v>
      </c>
      <c r="I784" s="5" t="s">
        <v>71</v>
      </c>
      <c r="J784" s="5">
        <v>8.8140000000000007E-3</v>
      </c>
      <c r="K784" s="5">
        <v>9.7548788402295403E-3</v>
      </c>
      <c r="L784" s="5">
        <v>1.5186305290983099E-2</v>
      </c>
      <c r="M784" s="5">
        <v>2.8790636956483401E-2</v>
      </c>
      <c r="N784" s="5">
        <v>3.8699545021193202E-2</v>
      </c>
      <c r="O784" s="5">
        <v>4.9593623190446898E-2</v>
      </c>
      <c r="P784" s="5">
        <v>5.08967729675254E-2</v>
      </c>
      <c r="Q784" s="5">
        <v>7.4004436481700603E-2</v>
      </c>
      <c r="R784" s="5">
        <v>8.9835157063166596E-2</v>
      </c>
      <c r="S784" s="6">
        <f ca="1">PopAgeSexCountry[[#This Row],[2010]]*PopAgeSexCountry[[#This Row],[MDER]]</f>
        <v>15.865200000000002</v>
      </c>
      <c r="T784" s="6">
        <f ca="1">PopAgeSexCountry[[#This Row],[2015]]*PopAgeSexCountry[[#This Row],[MDER]]</f>
        <v>17.558781912413174</v>
      </c>
      <c r="U784" s="6">
        <f ca="1">PopAgeSexCountry[[#This Row],[2020]]*PopAgeSexCountry[[#This Row],[MDER]]</f>
        <v>27.33534952376958</v>
      </c>
      <c r="V784" s="6">
        <f ca="1">PopAgeSexCountry[[#This Row],[2025]]*PopAgeSexCountry[[#This Row],[MDER]]</f>
        <v>51.823146521670118</v>
      </c>
      <c r="W784" s="6">
        <f ca="1">PopAgeSexCountry[[#This Row],[2030]]*PopAgeSexCountry[[#This Row],[MDER]]</f>
        <v>69.659181038147764</v>
      </c>
      <c r="X784" s="6">
        <f ca="1">PopAgeSexCountry[[#This Row],[2035]]*PopAgeSexCountry[[#This Row],[MDER]]</f>
        <v>89.26852174280441</v>
      </c>
      <c r="Y784" s="6">
        <f ca="1">PopAgeSexCountry[[#This Row],[2040]]*PopAgeSexCountry[[#This Row],[MDER]]</f>
        <v>91.61419134154572</v>
      </c>
      <c r="Z784" s="6">
        <f ca="1">PopAgeSexCountry[[#This Row],[2045]]*PopAgeSexCountry[[#This Row],[MDER]]</f>
        <v>133.20798566706108</v>
      </c>
      <c r="AA784" s="6">
        <f ca="1">PopAgeSexCountry[[#This Row],[2050]]*PopAgeSexCountry[[#This Row],[MDER]]</f>
        <v>161.70328271369988</v>
      </c>
    </row>
    <row r="785" spans="1:27" x14ac:dyDescent="0.2">
      <c r="A785" s="6" t="s">
        <v>67</v>
      </c>
      <c r="B785" s="6" t="s">
        <v>68</v>
      </c>
      <c r="C785" s="6" t="s">
        <v>130</v>
      </c>
      <c r="D785" s="6" t="str">
        <f>VLOOKUP(PopAgeSexCountry[[#This Row],[REGION]],MapRegion[],2,FALSE)</f>
        <v>GRC</v>
      </c>
      <c r="E785" s="6" t="s">
        <v>92</v>
      </c>
      <c r="F785" s="6" t="str">
        <f>VLOOKUP(PopAgeSexCountry[[#This Row],[VARIABLE]],MapSexAge[],2,FALSE)</f>
        <v>Male</v>
      </c>
      <c r="G785" s="6" t="str">
        <f>VLOOKUP(PopAgeSexCountry[[#This Row],[VARIABLE]],MapSexAge[],3,FALSE)</f>
        <v>0-4</v>
      </c>
      <c r="H785" s="6">
        <f ca="1">SUMIFS(INDIRECT(_xlfn.CONCAT("SSPMDER[",PopAgeSexCountry[[#This Row],[Sex]],"]")),SSPMDER[age],PopAgeSexCountry[[#This Row],[Age]])</f>
        <v>1040</v>
      </c>
      <c r="I785" s="6" t="s">
        <v>71</v>
      </c>
      <c r="J785" s="6">
        <v>0.302066</v>
      </c>
      <c r="K785" s="6">
        <v>0.28997740339901301</v>
      </c>
      <c r="L785" s="6">
        <v>0.26689304883764198</v>
      </c>
      <c r="M785" s="6">
        <v>0.248606117779614</v>
      </c>
      <c r="N785" s="6">
        <v>0.240406771893695</v>
      </c>
      <c r="O785" s="6">
        <v>0.24033008032807701</v>
      </c>
      <c r="P785" s="6">
        <v>0.242365706942163</v>
      </c>
      <c r="Q785" s="6">
        <v>0.23975802128236101</v>
      </c>
      <c r="R785" s="6">
        <v>0.230890923601547</v>
      </c>
      <c r="S785" s="6">
        <f ca="1">PopAgeSexCountry[[#This Row],[2010]]*PopAgeSexCountry[[#This Row],[MDER]]</f>
        <v>314.14864</v>
      </c>
      <c r="T785" s="6">
        <f ca="1">PopAgeSexCountry[[#This Row],[2015]]*PopAgeSexCountry[[#This Row],[MDER]]</f>
        <v>301.57649953497355</v>
      </c>
      <c r="U785" s="6">
        <f ca="1">PopAgeSexCountry[[#This Row],[2020]]*PopAgeSexCountry[[#This Row],[MDER]]</f>
        <v>277.56877079114764</v>
      </c>
      <c r="V785" s="6">
        <f ca="1">PopAgeSexCountry[[#This Row],[2025]]*PopAgeSexCountry[[#This Row],[MDER]]</f>
        <v>258.55036249079853</v>
      </c>
      <c r="W785" s="6">
        <f ca="1">PopAgeSexCountry[[#This Row],[2030]]*PopAgeSexCountry[[#This Row],[MDER]]</f>
        <v>250.02304276944281</v>
      </c>
      <c r="X785" s="6">
        <f ca="1">PopAgeSexCountry[[#This Row],[2035]]*PopAgeSexCountry[[#This Row],[MDER]]</f>
        <v>249.94328354120009</v>
      </c>
      <c r="Y785" s="6">
        <f ca="1">PopAgeSexCountry[[#This Row],[2040]]*PopAgeSexCountry[[#This Row],[MDER]]</f>
        <v>252.06033521984952</v>
      </c>
      <c r="Z785" s="6">
        <f ca="1">PopAgeSexCountry[[#This Row],[2045]]*PopAgeSexCountry[[#This Row],[MDER]]</f>
        <v>249.34834213365545</v>
      </c>
      <c r="AA785" s="6">
        <f ca="1">PopAgeSexCountry[[#This Row],[2050]]*PopAgeSexCountry[[#This Row],[MDER]]</f>
        <v>240.1265605456089</v>
      </c>
    </row>
    <row r="786" spans="1:27" x14ac:dyDescent="0.2">
      <c r="A786" s="5" t="s">
        <v>67</v>
      </c>
      <c r="B786" s="5" t="s">
        <v>68</v>
      </c>
      <c r="C786" s="5" t="s">
        <v>130</v>
      </c>
      <c r="D786" s="5" t="str">
        <f>VLOOKUP(PopAgeSexCountry[[#This Row],[REGION]],MapRegion[],2,FALSE)</f>
        <v>GRC</v>
      </c>
      <c r="E786" s="5" t="s">
        <v>93</v>
      </c>
      <c r="F786" s="5" t="str">
        <f>VLOOKUP(PopAgeSexCountry[[#This Row],[VARIABLE]],MapSexAge[],2,FALSE)</f>
        <v>Male</v>
      </c>
      <c r="G786" s="5" t="str">
        <f>VLOOKUP(PopAgeSexCountry[[#This Row],[VARIABLE]],MapSexAge[],3,FALSE)</f>
        <v>10-14</v>
      </c>
      <c r="H786" s="5">
        <f ca="1">SUMIFS(INDIRECT(_xlfn.CONCAT("SSPMDER[",PopAgeSexCountry[[#This Row],[Sex]],"]")),SSPMDER[age],PopAgeSexCountry[[#This Row],[Age]])</f>
        <v>2120</v>
      </c>
      <c r="I786" s="5" t="s">
        <v>71</v>
      </c>
      <c r="J786" s="5">
        <v>0.27512599999999998</v>
      </c>
      <c r="K786" s="5">
        <v>0.27584745601162702</v>
      </c>
      <c r="L786" s="5">
        <v>0.29989089664173901</v>
      </c>
      <c r="M786" s="5">
        <v>0.285115728225457</v>
      </c>
      <c r="N786" s="5">
        <v>0.26421115940220102</v>
      </c>
      <c r="O786" s="5">
        <v>0.247225863335682</v>
      </c>
      <c r="P786" s="5">
        <v>0.239183654997698</v>
      </c>
      <c r="Q786" s="5">
        <v>0.23867936691015801</v>
      </c>
      <c r="R786" s="5">
        <v>0.240285783604686</v>
      </c>
      <c r="S786" s="6">
        <f ca="1">PopAgeSexCountry[[#This Row],[2010]]*PopAgeSexCountry[[#This Row],[MDER]]</f>
        <v>583.26711999999998</v>
      </c>
      <c r="T786" s="6">
        <f ca="1">PopAgeSexCountry[[#This Row],[2015]]*PopAgeSexCountry[[#This Row],[MDER]]</f>
        <v>584.79660674464924</v>
      </c>
      <c r="U786" s="6">
        <f ca="1">PopAgeSexCountry[[#This Row],[2020]]*PopAgeSexCountry[[#This Row],[MDER]]</f>
        <v>635.76870088048668</v>
      </c>
      <c r="V786" s="6">
        <f ca="1">PopAgeSexCountry[[#This Row],[2025]]*PopAgeSexCountry[[#This Row],[MDER]]</f>
        <v>604.44534383796884</v>
      </c>
      <c r="W786" s="6">
        <f ca="1">PopAgeSexCountry[[#This Row],[2030]]*PopAgeSexCountry[[#This Row],[MDER]]</f>
        <v>560.12765793266612</v>
      </c>
      <c r="X786" s="6">
        <f ca="1">PopAgeSexCountry[[#This Row],[2035]]*PopAgeSexCountry[[#This Row],[MDER]]</f>
        <v>524.11883027164583</v>
      </c>
      <c r="Y786" s="6">
        <f ca="1">PopAgeSexCountry[[#This Row],[2040]]*PopAgeSexCountry[[#This Row],[MDER]]</f>
        <v>507.06934859511978</v>
      </c>
      <c r="Z786" s="6">
        <f ca="1">PopAgeSexCountry[[#This Row],[2045]]*PopAgeSexCountry[[#This Row],[MDER]]</f>
        <v>506.00025784953499</v>
      </c>
      <c r="AA786" s="6">
        <f ca="1">PopAgeSexCountry[[#This Row],[2050]]*PopAgeSexCountry[[#This Row],[MDER]]</f>
        <v>509.4058612419343</v>
      </c>
    </row>
    <row r="787" spans="1:27" x14ac:dyDescent="0.2">
      <c r="A787" s="6" t="s">
        <v>67</v>
      </c>
      <c r="B787" s="6" t="s">
        <v>68</v>
      </c>
      <c r="C787" s="6" t="s">
        <v>130</v>
      </c>
      <c r="D787" s="6" t="str">
        <f>VLOOKUP(PopAgeSexCountry[[#This Row],[REGION]],MapRegion[],2,FALSE)</f>
        <v>GRC</v>
      </c>
      <c r="E787" s="6" t="s">
        <v>94</v>
      </c>
      <c r="F787" s="6" t="str">
        <f>VLOOKUP(PopAgeSexCountry[[#This Row],[VARIABLE]],MapSexAge[],2,FALSE)</f>
        <v>Male</v>
      </c>
      <c r="G787" s="6" t="str">
        <f>VLOOKUP(PopAgeSexCountry[[#This Row],[VARIABLE]],MapSexAge[],3,FALSE)</f>
        <v>100p</v>
      </c>
      <c r="H787" s="6">
        <f ca="1">SUMIFS(INDIRECT(_xlfn.CONCAT("SSPMDER[",PopAgeSexCountry[[#This Row],[Sex]],"]")),SSPMDER[age],PopAgeSexCountry[[#This Row],[Age]])</f>
        <v>2200</v>
      </c>
      <c r="I787" s="6" t="s">
        <v>71</v>
      </c>
      <c r="J787" s="6">
        <v>4.9100000000000001E-4</v>
      </c>
      <c r="K787" s="6">
        <v>8.0945043376087398E-4</v>
      </c>
      <c r="L787" s="6">
        <v>1.08775473327472E-3</v>
      </c>
      <c r="M787" s="6">
        <v>1.90405197728973E-3</v>
      </c>
      <c r="N787" s="6">
        <v>3.7047495462833899E-3</v>
      </c>
      <c r="O787" s="6">
        <v>5.4718821671287596E-3</v>
      </c>
      <c r="P787" s="6">
        <v>7.2579003673577296E-3</v>
      </c>
      <c r="Q787" s="6">
        <v>8.5880634487588495E-3</v>
      </c>
      <c r="R787" s="6">
        <v>1.34965736841096E-2</v>
      </c>
      <c r="S787" s="6">
        <f ca="1">PopAgeSexCountry[[#This Row],[2010]]*PopAgeSexCountry[[#This Row],[MDER]]</f>
        <v>1.0802</v>
      </c>
      <c r="T787" s="6">
        <f ca="1">PopAgeSexCountry[[#This Row],[2015]]*PopAgeSexCountry[[#This Row],[MDER]]</f>
        <v>1.7807909542739226</v>
      </c>
      <c r="U787" s="6">
        <f ca="1">PopAgeSexCountry[[#This Row],[2020]]*PopAgeSexCountry[[#This Row],[MDER]]</f>
        <v>2.3930604132043842</v>
      </c>
      <c r="V787" s="6">
        <f ca="1">PopAgeSexCountry[[#This Row],[2025]]*PopAgeSexCountry[[#This Row],[MDER]]</f>
        <v>4.1889143500374058</v>
      </c>
      <c r="W787" s="6">
        <f ca="1">PopAgeSexCountry[[#This Row],[2030]]*PopAgeSexCountry[[#This Row],[MDER]]</f>
        <v>8.150449001823457</v>
      </c>
      <c r="X787" s="6">
        <f ca="1">PopAgeSexCountry[[#This Row],[2035]]*PopAgeSexCountry[[#This Row],[MDER]]</f>
        <v>12.038140767683272</v>
      </c>
      <c r="Y787" s="6">
        <f ca="1">PopAgeSexCountry[[#This Row],[2040]]*PopAgeSexCountry[[#This Row],[MDER]]</f>
        <v>15.967380808187006</v>
      </c>
      <c r="Z787" s="6">
        <f ca="1">PopAgeSexCountry[[#This Row],[2045]]*PopAgeSexCountry[[#This Row],[MDER]]</f>
        <v>18.893739587269469</v>
      </c>
      <c r="AA787" s="6">
        <f ca="1">PopAgeSexCountry[[#This Row],[2050]]*PopAgeSexCountry[[#This Row],[MDER]]</f>
        <v>29.69246210504112</v>
      </c>
    </row>
    <row r="788" spans="1:27" x14ac:dyDescent="0.2">
      <c r="A788" s="5" t="s">
        <v>67</v>
      </c>
      <c r="B788" s="5" t="s">
        <v>68</v>
      </c>
      <c r="C788" s="5" t="s">
        <v>130</v>
      </c>
      <c r="D788" s="5" t="str">
        <f>VLOOKUP(PopAgeSexCountry[[#This Row],[REGION]],MapRegion[],2,FALSE)</f>
        <v>GRC</v>
      </c>
      <c r="E788" s="5" t="s">
        <v>95</v>
      </c>
      <c r="F788" s="5" t="str">
        <f>VLOOKUP(PopAgeSexCountry[[#This Row],[VARIABLE]],MapSexAge[],2,FALSE)</f>
        <v>Male</v>
      </c>
      <c r="G788" s="5" t="str">
        <f>VLOOKUP(PopAgeSexCountry[[#This Row],[VARIABLE]],MapSexAge[],3,FALSE)</f>
        <v>15-19</v>
      </c>
      <c r="H788" s="5">
        <f ca="1">SUMIFS(INDIRECT(_xlfn.CONCAT("SSPMDER[",PopAgeSexCountry[[#This Row],[Sex]],"]")),SSPMDER[age],PopAgeSexCountry[[#This Row],[Age]])</f>
        <v>2760</v>
      </c>
      <c r="I788" s="5" t="s">
        <v>71</v>
      </c>
      <c r="J788" s="5">
        <v>0.28653899999999999</v>
      </c>
      <c r="K788" s="5">
        <v>0.27520124908050703</v>
      </c>
      <c r="L788" s="5">
        <v>0.27457840619069901</v>
      </c>
      <c r="M788" s="5">
        <v>0.29833554899366799</v>
      </c>
      <c r="N788" s="5">
        <v>0.28398070559531602</v>
      </c>
      <c r="O788" s="5">
        <v>0.26361734760072097</v>
      </c>
      <c r="P788" s="5">
        <v>0.246984990767638</v>
      </c>
      <c r="Q788" s="5">
        <v>0.23904195650853799</v>
      </c>
      <c r="R788" s="5">
        <v>0.238505493627267</v>
      </c>
      <c r="S788" s="6">
        <f ca="1">PopAgeSexCountry[[#This Row],[2010]]*PopAgeSexCountry[[#This Row],[MDER]]</f>
        <v>790.84763999999996</v>
      </c>
      <c r="T788" s="6">
        <f ca="1">PopAgeSexCountry[[#This Row],[2015]]*PopAgeSexCountry[[#This Row],[MDER]]</f>
        <v>759.55544746219937</v>
      </c>
      <c r="U788" s="6">
        <f ca="1">PopAgeSexCountry[[#This Row],[2020]]*PopAgeSexCountry[[#This Row],[MDER]]</f>
        <v>757.83640108632926</v>
      </c>
      <c r="V788" s="6">
        <f ca="1">PopAgeSexCountry[[#This Row],[2025]]*PopAgeSexCountry[[#This Row],[MDER]]</f>
        <v>823.40611522252368</v>
      </c>
      <c r="W788" s="6">
        <f ca="1">PopAgeSexCountry[[#This Row],[2030]]*PopAgeSexCountry[[#This Row],[MDER]]</f>
        <v>783.78674744307216</v>
      </c>
      <c r="X788" s="6">
        <f ca="1">PopAgeSexCountry[[#This Row],[2035]]*PopAgeSexCountry[[#This Row],[MDER]]</f>
        <v>727.58387937798989</v>
      </c>
      <c r="Y788" s="6">
        <f ca="1">PopAgeSexCountry[[#This Row],[2040]]*PopAgeSexCountry[[#This Row],[MDER]]</f>
        <v>681.67857451868088</v>
      </c>
      <c r="Z788" s="6">
        <f ca="1">PopAgeSexCountry[[#This Row],[2045]]*PopAgeSexCountry[[#This Row],[MDER]]</f>
        <v>659.75579996356487</v>
      </c>
      <c r="AA788" s="6">
        <f ca="1">PopAgeSexCountry[[#This Row],[2050]]*PopAgeSexCountry[[#This Row],[MDER]]</f>
        <v>658.27516241125693</v>
      </c>
    </row>
    <row r="789" spans="1:27" x14ac:dyDescent="0.2">
      <c r="A789" s="6" t="s">
        <v>67</v>
      </c>
      <c r="B789" s="6" t="s">
        <v>68</v>
      </c>
      <c r="C789" s="6" t="s">
        <v>130</v>
      </c>
      <c r="D789" s="6" t="str">
        <f>VLOOKUP(PopAgeSexCountry[[#This Row],[REGION]],MapRegion[],2,FALSE)</f>
        <v>GRC</v>
      </c>
      <c r="E789" s="6" t="s">
        <v>96</v>
      </c>
      <c r="F789" s="6" t="str">
        <f>VLOOKUP(PopAgeSexCountry[[#This Row],[VARIABLE]],MapSexAge[],2,FALSE)</f>
        <v>Male</v>
      </c>
      <c r="G789" s="6" t="str">
        <f>VLOOKUP(PopAgeSexCountry[[#This Row],[VARIABLE]],MapSexAge[],3,FALSE)</f>
        <v>20-24</v>
      </c>
      <c r="H789" s="6">
        <f ca="1">SUMIFS(INDIRECT(_xlfn.CONCAT("SSPMDER[",PopAgeSexCountry[[#This Row],[Sex]],"]")),SSPMDER[age],PopAgeSexCountry[[#This Row],[Age]])</f>
        <v>2800</v>
      </c>
      <c r="I789" s="6" t="s">
        <v>71</v>
      </c>
      <c r="J789" s="6">
        <v>0.32866399999999901</v>
      </c>
      <c r="K789" s="6">
        <v>0.288617757070744</v>
      </c>
      <c r="L789" s="6">
        <v>0.27599877888575203</v>
      </c>
      <c r="M789" s="6">
        <v>0.275513837892641</v>
      </c>
      <c r="N789" s="6">
        <v>0.29918000956788399</v>
      </c>
      <c r="O789" s="6">
        <v>0.28512941572057998</v>
      </c>
      <c r="P789" s="6">
        <v>0.26512396888599199</v>
      </c>
      <c r="Q789" s="6">
        <v>0.24870679332948201</v>
      </c>
      <c r="R789" s="6">
        <v>0.24082515197768301</v>
      </c>
      <c r="S789" s="6">
        <f ca="1">PopAgeSexCountry[[#This Row],[2010]]*PopAgeSexCountry[[#This Row],[MDER]]</f>
        <v>920.25919999999724</v>
      </c>
      <c r="T789" s="6">
        <f ca="1">PopAgeSexCountry[[#This Row],[2015]]*PopAgeSexCountry[[#This Row],[MDER]]</f>
        <v>808.12971979808322</v>
      </c>
      <c r="U789" s="6">
        <f ca="1">PopAgeSexCountry[[#This Row],[2020]]*PopAgeSexCountry[[#This Row],[MDER]]</f>
        <v>772.79658088010569</v>
      </c>
      <c r="V789" s="6">
        <f ca="1">PopAgeSexCountry[[#This Row],[2025]]*PopAgeSexCountry[[#This Row],[MDER]]</f>
        <v>771.43874609939485</v>
      </c>
      <c r="W789" s="6">
        <f ca="1">PopAgeSexCountry[[#This Row],[2030]]*PopAgeSexCountry[[#This Row],[MDER]]</f>
        <v>837.7040267900752</v>
      </c>
      <c r="X789" s="6">
        <f ca="1">PopAgeSexCountry[[#This Row],[2035]]*PopAgeSexCountry[[#This Row],[MDER]]</f>
        <v>798.36236401762392</v>
      </c>
      <c r="Y789" s="6">
        <f ca="1">PopAgeSexCountry[[#This Row],[2040]]*PopAgeSexCountry[[#This Row],[MDER]]</f>
        <v>742.34711288077756</v>
      </c>
      <c r="Z789" s="6">
        <f ca="1">PopAgeSexCountry[[#This Row],[2045]]*PopAgeSexCountry[[#This Row],[MDER]]</f>
        <v>696.37902132254965</v>
      </c>
      <c r="AA789" s="6">
        <f ca="1">PopAgeSexCountry[[#This Row],[2050]]*PopAgeSexCountry[[#This Row],[MDER]]</f>
        <v>674.3104255375124</v>
      </c>
    </row>
    <row r="790" spans="1:27" x14ac:dyDescent="0.2">
      <c r="A790" s="5" t="s">
        <v>67</v>
      </c>
      <c r="B790" s="5" t="s">
        <v>68</v>
      </c>
      <c r="C790" s="5" t="s">
        <v>130</v>
      </c>
      <c r="D790" s="5" t="str">
        <f>VLOOKUP(PopAgeSexCountry[[#This Row],[REGION]],MapRegion[],2,FALSE)</f>
        <v>GRC</v>
      </c>
      <c r="E790" s="5" t="s">
        <v>97</v>
      </c>
      <c r="F790" s="5" t="str">
        <f>VLOOKUP(PopAgeSexCountry[[#This Row],[VARIABLE]],MapSexAge[],2,FALSE)</f>
        <v>Male</v>
      </c>
      <c r="G790" s="5" t="str">
        <f>VLOOKUP(PopAgeSexCountry[[#This Row],[VARIABLE]],MapSexAge[],3,FALSE)</f>
        <v>25-29</v>
      </c>
      <c r="H790" s="5">
        <f ca="1">SUMIFS(INDIRECT(_xlfn.CONCAT("SSPMDER[",PopAgeSexCountry[[#This Row],[Sex]],"]")),SSPMDER[age],PopAgeSexCountry[[#This Row],[Age]])</f>
        <v>2640</v>
      </c>
      <c r="I790" s="5" t="s">
        <v>71</v>
      </c>
      <c r="J790" s="5">
        <v>0.41381200000000001</v>
      </c>
      <c r="K790" s="5">
        <v>0.35405130033259902</v>
      </c>
      <c r="L790" s="5">
        <v>0.30779470623076899</v>
      </c>
      <c r="M790" s="5">
        <v>0.295149155488591</v>
      </c>
      <c r="N790" s="5">
        <v>0.29494106579850599</v>
      </c>
      <c r="O790" s="5">
        <v>0.31908360312314199</v>
      </c>
      <c r="P790" s="5">
        <v>0.30541485349001002</v>
      </c>
      <c r="Q790" s="5">
        <v>0.28581809984302198</v>
      </c>
      <c r="R790" s="5">
        <v>0.26937364781679901</v>
      </c>
      <c r="S790" s="6">
        <f ca="1">PopAgeSexCountry[[#This Row],[2010]]*PopAgeSexCountry[[#This Row],[MDER]]</f>
        <v>1092.4636800000001</v>
      </c>
      <c r="T790" s="6">
        <f ca="1">PopAgeSexCountry[[#This Row],[2015]]*PopAgeSexCountry[[#This Row],[MDER]]</f>
        <v>934.69543287806141</v>
      </c>
      <c r="U790" s="6">
        <f ca="1">PopAgeSexCountry[[#This Row],[2020]]*PopAgeSexCountry[[#This Row],[MDER]]</f>
        <v>812.57802444923016</v>
      </c>
      <c r="V790" s="6">
        <f ca="1">PopAgeSexCountry[[#This Row],[2025]]*PopAgeSexCountry[[#This Row],[MDER]]</f>
        <v>779.19377048988019</v>
      </c>
      <c r="W790" s="6">
        <f ca="1">PopAgeSexCountry[[#This Row],[2030]]*PopAgeSexCountry[[#This Row],[MDER]]</f>
        <v>778.64441370805582</v>
      </c>
      <c r="X790" s="6">
        <f ca="1">PopAgeSexCountry[[#This Row],[2035]]*PopAgeSexCountry[[#This Row],[MDER]]</f>
        <v>842.38071224509486</v>
      </c>
      <c r="Y790" s="6">
        <f ca="1">PopAgeSexCountry[[#This Row],[2040]]*PopAgeSexCountry[[#This Row],[MDER]]</f>
        <v>806.29521321362643</v>
      </c>
      <c r="Z790" s="6">
        <f ca="1">PopAgeSexCountry[[#This Row],[2045]]*PopAgeSexCountry[[#This Row],[MDER]]</f>
        <v>754.55978358557797</v>
      </c>
      <c r="AA790" s="6">
        <f ca="1">PopAgeSexCountry[[#This Row],[2050]]*PopAgeSexCountry[[#This Row],[MDER]]</f>
        <v>711.14643023634937</v>
      </c>
    </row>
    <row r="791" spans="1:27" x14ac:dyDescent="0.2">
      <c r="A791" s="6" t="s">
        <v>67</v>
      </c>
      <c r="B791" s="6" t="s">
        <v>68</v>
      </c>
      <c r="C791" s="6" t="s">
        <v>130</v>
      </c>
      <c r="D791" s="6" t="str">
        <f>VLOOKUP(PopAgeSexCountry[[#This Row],[REGION]],MapRegion[],2,FALSE)</f>
        <v>GRC</v>
      </c>
      <c r="E791" s="6" t="s">
        <v>98</v>
      </c>
      <c r="F791" s="6" t="str">
        <f>VLOOKUP(PopAgeSexCountry[[#This Row],[VARIABLE]],MapSexAge[],2,FALSE)</f>
        <v>Male</v>
      </c>
      <c r="G791" s="6" t="str">
        <f>VLOOKUP(PopAgeSexCountry[[#This Row],[VARIABLE]],MapSexAge[],3,FALSE)</f>
        <v>30-34</v>
      </c>
      <c r="H791" s="6">
        <f ca="1">SUMIFS(INDIRECT(_xlfn.CONCAT("SSPMDER[",PopAgeSexCountry[[#This Row],[Sex]],"]")),SSPMDER[age],PopAgeSexCountry[[#This Row],[Age]])</f>
        <v>2600</v>
      </c>
      <c r="I791" s="6" t="s">
        <v>71</v>
      </c>
      <c r="J791" s="6">
        <v>0.47004099999999899</v>
      </c>
      <c r="K791" s="6">
        <v>0.42413675559658398</v>
      </c>
      <c r="L791" s="6">
        <v>0.362200501846068</v>
      </c>
      <c r="M791" s="6">
        <v>0.32088370299270003</v>
      </c>
      <c r="N791" s="6">
        <v>0.30865482755429802</v>
      </c>
      <c r="O791" s="6">
        <v>0.30898867380921502</v>
      </c>
      <c r="P791" s="6">
        <v>0.332270045013215</v>
      </c>
      <c r="Q791" s="6">
        <v>0.320195830162325</v>
      </c>
      <c r="R791" s="6">
        <v>0.302814669374948</v>
      </c>
      <c r="S791" s="6">
        <f ca="1">PopAgeSexCountry[[#This Row],[2010]]*PopAgeSexCountry[[#This Row],[MDER]]</f>
        <v>1222.1065999999973</v>
      </c>
      <c r="T791" s="6">
        <f ca="1">PopAgeSexCountry[[#This Row],[2015]]*PopAgeSexCountry[[#This Row],[MDER]]</f>
        <v>1102.7555645511184</v>
      </c>
      <c r="U791" s="6">
        <f ca="1">PopAgeSexCountry[[#This Row],[2020]]*PopAgeSexCountry[[#This Row],[MDER]]</f>
        <v>941.72130479977682</v>
      </c>
      <c r="V791" s="6">
        <f ca="1">PopAgeSexCountry[[#This Row],[2025]]*PopAgeSexCountry[[#This Row],[MDER]]</f>
        <v>834.29762778102008</v>
      </c>
      <c r="W791" s="6">
        <f ca="1">PopAgeSexCountry[[#This Row],[2030]]*PopAgeSexCountry[[#This Row],[MDER]]</f>
        <v>802.50255164117482</v>
      </c>
      <c r="X791" s="6">
        <f ca="1">PopAgeSexCountry[[#This Row],[2035]]*PopAgeSexCountry[[#This Row],[MDER]]</f>
        <v>803.37055190395904</v>
      </c>
      <c r="Y791" s="6">
        <f ca="1">PopAgeSexCountry[[#This Row],[2040]]*PopAgeSexCountry[[#This Row],[MDER]]</f>
        <v>863.90211703435898</v>
      </c>
      <c r="Z791" s="6">
        <f ca="1">PopAgeSexCountry[[#This Row],[2045]]*PopAgeSexCountry[[#This Row],[MDER]]</f>
        <v>832.50915842204495</v>
      </c>
      <c r="AA791" s="6">
        <f ca="1">PopAgeSexCountry[[#This Row],[2050]]*PopAgeSexCountry[[#This Row],[MDER]]</f>
        <v>787.31814037486481</v>
      </c>
    </row>
    <row r="792" spans="1:27" x14ac:dyDescent="0.2">
      <c r="A792" s="5" t="s">
        <v>67</v>
      </c>
      <c r="B792" s="5" t="s">
        <v>68</v>
      </c>
      <c r="C792" s="5" t="s">
        <v>130</v>
      </c>
      <c r="D792" s="5" t="str">
        <f>VLOOKUP(PopAgeSexCountry[[#This Row],[REGION]],MapRegion[],2,FALSE)</f>
        <v>GRC</v>
      </c>
      <c r="E792" s="5" t="s">
        <v>99</v>
      </c>
      <c r="F792" s="5" t="str">
        <f>VLOOKUP(PopAgeSexCountry[[#This Row],[VARIABLE]],MapSexAge[],2,FALSE)</f>
        <v>Male</v>
      </c>
      <c r="G792" s="5" t="str">
        <f>VLOOKUP(PopAgeSexCountry[[#This Row],[VARIABLE]],MapSexAge[],3,FALSE)</f>
        <v>35-39</v>
      </c>
      <c r="H792" s="5">
        <f ca="1">SUMIFS(INDIRECT(_xlfn.CONCAT("SSPMDER[",PopAgeSexCountry[[#This Row],[Sex]],"]")),SSPMDER[age],PopAgeSexCountry[[#This Row],[Age]])</f>
        <v>2600</v>
      </c>
      <c r="I792" s="5" t="s">
        <v>71</v>
      </c>
      <c r="J792" s="5">
        <v>0.46126600000000001</v>
      </c>
      <c r="K792" s="5">
        <v>0.46461821327007902</v>
      </c>
      <c r="L792" s="5">
        <v>0.41876585905786301</v>
      </c>
      <c r="M792" s="5">
        <v>0.36476597773557301</v>
      </c>
      <c r="N792" s="5">
        <v>0.327550299298072</v>
      </c>
      <c r="O792" s="5">
        <v>0.31581839369940901</v>
      </c>
      <c r="P792" s="5">
        <v>0.31668053306800398</v>
      </c>
      <c r="Q792" s="5">
        <v>0.33917130697216802</v>
      </c>
      <c r="R792" s="5">
        <v>0.32841760082176202</v>
      </c>
      <c r="S792" s="6">
        <f ca="1">PopAgeSexCountry[[#This Row],[2010]]*PopAgeSexCountry[[#This Row],[MDER]]</f>
        <v>1199.2916</v>
      </c>
      <c r="T792" s="6">
        <f ca="1">PopAgeSexCountry[[#This Row],[2015]]*PopAgeSexCountry[[#This Row],[MDER]]</f>
        <v>1208.0073545022055</v>
      </c>
      <c r="U792" s="6">
        <f ca="1">PopAgeSexCountry[[#This Row],[2020]]*PopAgeSexCountry[[#This Row],[MDER]]</f>
        <v>1088.7912335504438</v>
      </c>
      <c r="V792" s="6">
        <f ca="1">PopAgeSexCountry[[#This Row],[2025]]*PopAgeSexCountry[[#This Row],[MDER]]</f>
        <v>948.39154211248979</v>
      </c>
      <c r="W792" s="6">
        <f ca="1">PopAgeSexCountry[[#This Row],[2030]]*PopAgeSexCountry[[#This Row],[MDER]]</f>
        <v>851.6307781749872</v>
      </c>
      <c r="X792" s="6">
        <f ca="1">PopAgeSexCountry[[#This Row],[2035]]*PopAgeSexCountry[[#This Row],[MDER]]</f>
        <v>821.12782361846337</v>
      </c>
      <c r="Y792" s="6">
        <f ca="1">PopAgeSexCountry[[#This Row],[2040]]*PopAgeSexCountry[[#This Row],[MDER]]</f>
        <v>823.36938597681035</v>
      </c>
      <c r="Z792" s="6">
        <f ca="1">PopAgeSexCountry[[#This Row],[2045]]*PopAgeSexCountry[[#This Row],[MDER]]</f>
        <v>881.84539812763683</v>
      </c>
      <c r="AA792" s="6">
        <f ca="1">PopAgeSexCountry[[#This Row],[2050]]*PopAgeSexCountry[[#This Row],[MDER]]</f>
        <v>853.88576213658121</v>
      </c>
    </row>
    <row r="793" spans="1:27" x14ac:dyDescent="0.2">
      <c r="A793" s="6" t="s">
        <v>67</v>
      </c>
      <c r="B793" s="6" t="s">
        <v>68</v>
      </c>
      <c r="C793" s="6" t="s">
        <v>130</v>
      </c>
      <c r="D793" s="6" t="str">
        <f>VLOOKUP(PopAgeSexCountry[[#This Row],[REGION]],MapRegion[],2,FALSE)</f>
        <v>GRC</v>
      </c>
      <c r="E793" s="6" t="s">
        <v>100</v>
      </c>
      <c r="F793" s="6" t="str">
        <f>VLOOKUP(PopAgeSexCountry[[#This Row],[VARIABLE]],MapSexAge[],2,FALSE)</f>
        <v>Male</v>
      </c>
      <c r="G793" s="6" t="str">
        <f>VLOOKUP(PopAgeSexCountry[[#This Row],[VARIABLE]],MapSexAge[],3,FALSE)</f>
        <v>40-44</v>
      </c>
      <c r="H793" s="6">
        <f ca="1">SUMIFS(INDIRECT(_xlfn.CONCAT("SSPMDER[",PopAgeSexCountry[[#This Row],[Sex]],"]")),SSPMDER[age],PopAgeSexCountry[[#This Row],[Age]])</f>
        <v>2600</v>
      </c>
      <c r="I793" s="6" t="s">
        <v>71</v>
      </c>
      <c r="J793" s="6">
        <v>0.45099499999999998</v>
      </c>
      <c r="K793" s="6">
        <v>0.45612814810702301</v>
      </c>
      <c r="L793" s="6">
        <v>0.45575747857780502</v>
      </c>
      <c r="M793" s="6">
        <v>0.41522922082998998</v>
      </c>
      <c r="N793" s="6">
        <v>0.36607952252610698</v>
      </c>
      <c r="O793" s="6">
        <v>0.33147425158452598</v>
      </c>
      <c r="P793" s="6">
        <v>0.32016343041192302</v>
      </c>
      <c r="Q793" s="6">
        <v>0.32144237754211002</v>
      </c>
      <c r="R793" s="6">
        <v>0.34353926367045701</v>
      </c>
      <c r="S793" s="6">
        <f ca="1">PopAgeSexCountry[[#This Row],[2010]]*PopAgeSexCountry[[#This Row],[MDER]]</f>
        <v>1172.587</v>
      </c>
      <c r="T793" s="6">
        <f ca="1">PopAgeSexCountry[[#This Row],[2015]]*PopAgeSexCountry[[#This Row],[MDER]]</f>
        <v>1185.9331850782598</v>
      </c>
      <c r="U793" s="6">
        <f ca="1">PopAgeSexCountry[[#This Row],[2020]]*PopAgeSexCountry[[#This Row],[MDER]]</f>
        <v>1184.9694443022931</v>
      </c>
      <c r="V793" s="6">
        <f ca="1">PopAgeSexCountry[[#This Row],[2025]]*PopAgeSexCountry[[#This Row],[MDER]]</f>
        <v>1079.5959741579738</v>
      </c>
      <c r="W793" s="6">
        <f ca="1">PopAgeSexCountry[[#This Row],[2030]]*PopAgeSexCountry[[#This Row],[MDER]]</f>
        <v>951.80675856787821</v>
      </c>
      <c r="X793" s="6">
        <f ca="1">PopAgeSexCountry[[#This Row],[2035]]*PopAgeSexCountry[[#This Row],[MDER]]</f>
        <v>861.83305411976755</v>
      </c>
      <c r="Y793" s="6">
        <f ca="1">PopAgeSexCountry[[#This Row],[2040]]*PopAgeSexCountry[[#This Row],[MDER]]</f>
        <v>832.42491907099986</v>
      </c>
      <c r="Z793" s="6">
        <f ca="1">PopAgeSexCountry[[#This Row],[2045]]*PopAgeSexCountry[[#This Row],[MDER]]</f>
        <v>835.75018160948605</v>
      </c>
      <c r="AA793" s="6">
        <f ca="1">PopAgeSexCountry[[#This Row],[2050]]*PopAgeSexCountry[[#This Row],[MDER]]</f>
        <v>893.20208554318822</v>
      </c>
    </row>
    <row r="794" spans="1:27" x14ac:dyDescent="0.2">
      <c r="A794" s="5" t="s">
        <v>67</v>
      </c>
      <c r="B794" s="5" t="s">
        <v>68</v>
      </c>
      <c r="C794" s="5" t="s">
        <v>130</v>
      </c>
      <c r="D794" s="5" t="str">
        <f>VLOOKUP(PopAgeSexCountry[[#This Row],[REGION]],MapRegion[],2,FALSE)</f>
        <v>GRC</v>
      </c>
      <c r="E794" s="5" t="s">
        <v>101</v>
      </c>
      <c r="F794" s="5" t="str">
        <f>VLOOKUP(PopAgeSexCountry[[#This Row],[VARIABLE]],MapSexAge[],2,FALSE)</f>
        <v>Male</v>
      </c>
      <c r="G794" s="5" t="str">
        <f>VLOOKUP(PopAgeSexCountry[[#This Row],[VARIABLE]],MapSexAge[],3,FALSE)</f>
        <v>45-49</v>
      </c>
      <c r="H794" s="5">
        <f ca="1">SUMIFS(INDIRECT(_xlfn.CONCAT("SSPMDER[",PopAgeSexCountry[[#This Row],[Sex]],"]")),SSPMDER[age],PopAgeSexCountry[[#This Row],[Age]])</f>
        <v>2440</v>
      </c>
      <c r="I794" s="5" t="s">
        <v>71</v>
      </c>
      <c r="J794" s="5">
        <v>0.395345</v>
      </c>
      <c r="K794" s="5">
        <v>0.44341284561594002</v>
      </c>
      <c r="L794" s="5">
        <v>0.44659618298216702</v>
      </c>
      <c r="M794" s="5">
        <v>0.44744583876103899</v>
      </c>
      <c r="N794" s="5">
        <v>0.41042689569253499</v>
      </c>
      <c r="O794" s="5">
        <v>0.36454643223863498</v>
      </c>
      <c r="P794" s="5">
        <v>0.33184091726041898</v>
      </c>
      <c r="Q794" s="5">
        <v>0.32101532827123502</v>
      </c>
      <c r="R794" s="5">
        <v>0.32263258656639998</v>
      </c>
      <c r="S794" s="6">
        <f ca="1">PopAgeSexCountry[[#This Row],[2010]]*PopAgeSexCountry[[#This Row],[MDER]]</f>
        <v>964.64179999999999</v>
      </c>
      <c r="T794" s="6">
        <f ca="1">PopAgeSexCountry[[#This Row],[2015]]*PopAgeSexCountry[[#This Row],[MDER]]</f>
        <v>1081.9273433028936</v>
      </c>
      <c r="U794" s="6">
        <f ca="1">PopAgeSexCountry[[#This Row],[2020]]*PopAgeSexCountry[[#This Row],[MDER]]</f>
        <v>1089.6946864764875</v>
      </c>
      <c r="V794" s="6">
        <f ca="1">PopAgeSexCountry[[#This Row],[2025]]*PopAgeSexCountry[[#This Row],[MDER]]</f>
        <v>1091.7678465769352</v>
      </c>
      <c r="W794" s="6">
        <f ca="1">PopAgeSexCountry[[#This Row],[2030]]*PopAgeSexCountry[[#This Row],[MDER]]</f>
        <v>1001.4416254897853</v>
      </c>
      <c r="X794" s="6">
        <f ca="1">PopAgeSexCountry[[#This Row],[2035]]*PopAgeSexCountry[[#This Row],[MDER]]</f>
        <v>889.49329466226936</v>
      </c>
      <c r="Y794" s="6">
        <f ca="1">PopAgeSexCountry[[#This Row],[2040]]*PopAgeSexCountry[[#This Row],[MDER]]</f>
        <v>809.69183811542234</v>
      </c>
      <c r="Z794" s="6">
        <f ca="1">PopAgeSexCountry[[#This Row],[2045]]*PopAgeSexCountry[[#This Row],[MDER]]</f>
        <v>783.27740098181346</v>
      </c>
      <c r="AA794" s="6">
        <f ca="1">PopAgeSexCountry[[#This Row],[2050]]*PopAgeSexCountry[[#This Row],[MDER]]</f>
        <v>787.22351122201599</v>
      </c>
    </row>
    <row r="795" spans="1:27" x14ac:dyDescent="0.2">
      <c r="A795" s="6" t="s">
        <v>67</v>
      </c>
      <c r="B795" s="6" t="s">
        <v>68</v>
      </c>
      <c r="C795" s="6" t="s">
        <v>130</v>
      </c>
      <c r="D795" s="6" t="str">
        <f>VLOOKUP(PopAgeSexCountry[[#This Row],[REGION]],MapRegion[],2,FALSE)</f>
        <v>GRC</v>
      </c>
      <c r="E795" s="6" t="s">
        <v>102</v>
      </c>
      <c r="F795" s="6" t="str">
        <f>VLOOKUP(PopAgeSexCountry[[#This Row],[VARIABLE]],MapSexAge[],2,FALSE)</f>
        <v>Male</v>
      </c>
      <c r="G795" s="6" t="str">
        <f>VLOOKUP(PopAgeSexCountry[[#This Row],[VARIABLE]],MapSexAge[],3,FALSE)</f>
        <v>5-9</v>
      </c>
      <c r="H795" s="6">
        <f ca="1">SUMIFS(INDIRECT(_xlfn.CONCAT("SSPMDER[",PopAgeSexCountry[[#This Row],[Sex]],"]")),SSPMDER[age],PopAgeSexCountry[[#This Row],[Age]])</f>
        <v>1600</v>
      </c>
      <c r="I795" s="6" t="s">
        <v>71</v>
      </c>
      <c r="J795" s="6">
        <v>0.275032</v>
      </c>
      <c r="K795" s="6">
        <v>0.30213144194477398</v>
      </c>
      <c r="L795" s="6">
        <v>0.28670719950195001</v>
      </c>
      <c r="M795" s="6">
        <v>0.26497564833895898</v>
      </c>
      <c r="N795" s="6">
        <v>0.247476454603232</v>
      </c>
      <c r="O795" s="6">
        <v>0.23934132208647599</v>
      </c>
      <c r="P795" s="6">
        <v>0.238956514905447</v>
      </c>
      <c r="Q795" s="6">
        <v>0.240688199037766</v>
      </c>
      <c r="R795" s="6">
        <v>0.23806440867985401</v>
      </c>
      <c r="S795" s="6">
        <f ca="1">PopAgeSexCountry[[#This Row],[2010]]*PopAgeSexCountry[[#This Row],[MDER]]</f>
        <v>440.05119999999999</v>
      </c>
      <c r="T795" s="6">
        <f ca="1">PopAgeSexCountry[[#This Row],[2015]]*PopAgeSexCountry[[#This Row],[MDER]]</f>
        <v>483.41030711163836</v>
      </c>
      <c r="U795" s="6">
        <f ca="1">PopAgeSexCountry[[#This Row],[2020]]*PopAgeSexCountry[[#This Row],[MDER]]</f>
        <v>458.73151920312</v>
      </c>
      <c r="V795" s="6">
        <f ca="1">PopAgeSexCountry[[#This Row],[2025]]*PopAgeSexCountry[[#This Row],[MDER]]</f>
        <v>423.96103734233435</v>
      </c>
      <c r="W795" s="6">
        <f ca="1">PopAgeSexCountry[[#This Row],[2030]]*PopAgeSexCountry[[#This Row],[MDER]]</f>
        <v>395.96232736517123</v>
      </c>
      <c r="X795" s="6">
        <f ca="1">PopAgeSexCountry[[#This Row],[2035]]*PopAgeSexCountry[[#This Row],[MDER]]</f>
        <v>382.94611533836161</v>
      </c>
      <c r="Y795" s="6">
        <f ca="1">PopAgeSexCountry[[#This Row],[2040]]*PopAgeSexCountry[[#This Row],[MDER]]</f>
        <v>382.33042384871521</v>
      </c>
      <c r="Z795" s="6">
        <f ca="1">PopAgeSexCountry[[#This Row],[2045]]*PopAgeSexCountry[[#This Row],[MDER]]</f>
        <v>385.1011184604256</v>
      </c>
      <c r="AA795" s="6">
        <f ca="1">PopAgeSexCountry[[#This Row],[2050]]*PopAgeSexCountry[[#This Row],[MDER]]</f>
        <v>380.90305388776642</v>
      </c>
    </row>
    <row r="796" spans="1:27" x14ac:dyDescent="0.2">
      <c r="A796" s="5" t="s">
        <v>67</v>
      </c>
      <c r="B796" s="5" t="s">
        <v>68</v>
      </c>
      <c r="C796" s="5" t="s">
        <v>130</v>
      </c>
      <c r="D796" s="5" t="str">
        <f>VLOOKUP(PopAgeSexCountry[[#This Row],[REGION]],MapRegion[],2,FALSE)</f>
        <v>GRC</v>
      </c>
      <c r="E796" s="5" t="s">
        <v>103</v>
      </c>
      <c r="F796" s="5" t="str">
        <f>VLOOKUP(PopAgeSexCountry[[#This Row],[VARIABLE]],MapSexAge[],2,FALSE)</f>
        <v>Male</v>
      </c>
      <c r="G796" s="5" t="str">
        <f>VLOOKUP(PopAgeSexCountry[[#This Row],[VARIABLE]],MapSexAge[],3,FALSE)</f>
        <v>50-54</v>
      </c>
      <c r="H796" s="5">
        <f ca="1">SUMIFS(INDIRECT(_xlfn.CONCAT("SSPMDER[",PopAgeSexCountry[[#This Row],[Sex]],"]")),SSPMDER[age],PopAgeSexCountry[[#This Row],[Age]])</f>
        <v>2400</v>
      </c>
      <c r="I796" s="5" t="s">
        <v>71</v>
      </c>
      <c r="J796" s="5">
        <v>0.37975399999999998</v>
      </c>
      <c r="K796" s="5">
        <v>0.38904918003445099</v>
      </c>
      <c r="L796" s="5">
        <v>0.43448520369336502</v>
      </c>
      <c r="M796" s="5">
        <v>0.438753803170785</v>
      </c>
      <c r="N796" s="5">
        <v>0.44067713844943501</v>
      </c>
      <c r="O796" s="5">
        <v>0.40622631929792102</v>
      </c>
      <c r="P796" s="5">
        <v>0.36269626946496097</v>
      </c>
      <c r="Q796" s="5">
        <v>0.33144620135533698</v>
      </c>
      <c r="R796" s="5">
        <v>0.32108736745630601</v>
      </c>
      <c r="S796" s="6">
        <f ca="1">PopAgeSexCountry[[#This Row],[2010]]*PopAgeSexCountry[[#This Row],[MDER]]</f>
        <v>911.40959999999995</v>
      </c>
      <c r="T796" s="6">
        <f ca="1">PopAgeSexCountry[[#This Row],[2015]]*PopAgeSexCountry[[#This Row],[MDER]]</f>
        <v>933.71803208268238</v>
      </c>
      <c r="U796" s="6">
        <f ca="1">PopAgeSexCountry[[#This Row],[2020]]*PopAgeSexCountry[[#This Row],[MDER]]</f>
        <v>1042.7644888640762</v>
      </c>
      <c r="V796" s="6">
        <f ca="1">PopAgeSexCountry[[#This Row],[2025]]*PopAgeSexCountry[[#This Row],[MDER]]</f>
        <v>1053.009127609884</v>
      </c>
      <c r="W796" s="6">
        <f ca="1">PopAgeSexCountry[[#This Row],[2030]]*PopAgeSexCountry[[#This Row],[MDER]]</f>
        <v>1057.6251322786441</v>
      </c>
      <c r="X796" s="6">
        <f ca="1">PopAgeSexCountry[[#This Row],[2035]]*PopAgeSexCountry[[#This Row],[MDER]]</f>
        <v>974.94316631501044</v>
      </c>
      <c r="Y796" s="6">
        <f ca="1">PopAgeSexCountry[[#This Row],[2040]]*PopAgeSexCountry[[#This Row],[MDER]]</f>
        <v>870.47104671590637</v>
      </c>
      <c r="Z796" s="6">
        <f ca="1">PopAgeSexCountry[[#This Row],[2045]]*PopAgeSexCountry[[#This Row],[MDER]]</f>
        <v>795.47088325280879</v>
      </c>
      <c r="AA796" s="6">
        <f ca="1">PopAgeSexCountry[[#This Row],[2050]]*PopAgeSexCountry[[#This Row],[MDER]]</f>
        <v>770.60968189513437</v>
      </c>
    </row>
    <row r="797" spans="1:27" x14ac:dyDescent="0.2">
      <c r="A797" s="6" t="s">
        <v>67</v>
      </c>
      <c r="B797" s="6" t="s">
        <v>68</v>
      </c>
      <c r="C797" s="6" t="s">
        <v>130</v>
      </c>
      <c r="D797" s="6" t="str">
        <f>VLOOKUP(PopAgeSexCountry[[#This Row],[REGION]],MapRegion[],2,FALSE)</f>
        <v>GRC</v>
      </c>
      <c r="E797" s="6" t="s">
        <v>104</v>
      </c>
      <c r="F797" s="6" t="str">
        <f>VLOOKUP(PopAgeSexCountry[[#This Row],[VARIABLE]],MapSexAge[],2,FALSE)</f>
        <v>Male</v>
      </c>
      <c r="G797" s="6" t="str">
        <f>VLOOKUP(PopAgeSexCountry[[#This Row],[VARIABLE]],MapSexAge[],3,FALSE)</f>
        <v>55-59</v>
      </c>
      <c r="H797" s="6">
        <f ca="1">SUMIFS(INDIRECT(_xlfn.CONCAT("SSPMDER[",PopAgeSexCountry[[#This Row],[Sex]],"]")),SSPMDER[age],PopAgeSexCountry[[#This Row],[Age]])</f>
        <v>2400</v>
      </c>
      <c r="I797" s="6" t="s">
        <v>71</v>
      </c>
      <c r="J797" s="6">
        <v>0.34465300000000099</v>
      </c>
      <c r="K797" s="6">
        <v>0.37059082618035599</v>
      </c>
      <c r="L797" s="6">
        <v>0.38004565641642002</v>
      </c>
      <c r="M797" s="6">
        <v>0.424991261246917</v>
      </c>
      <c r="N797" s="6">
        <v>0.43044269511123301</v>
      </c>
      <c r="O797" s="6">
        <v>0.43348567566627499</v>
      </c>
      <c r="P797" s="6">
        <v>0.40126994040055403</v>
      </c>
      <c r="Q797" s="6">
        <v>0.35979288162699002</v>
      </c>
      <c r="R797" s="6">
        <v>0.329816819488708</v>
      </c>
      <c r="S797" s="6">
        <f ca="1">PopAgeSexCountry[[#This Row],[2010]]*PopAgeSexCountry[[#This Row],[MDER]]</f>
        <v>827.16720000000237</v>
      </c>
      <c r="T797" s="6">
        <f ca="1">PopAgeSexCountry[[#This Row],[2015]]*PopAgeSexCountry[[#This Row],[MDER]]</f>
        <v>889.41798283285436</v>
      </c>
      <c r="U797" s="6">
        <f ca="1">PopAgeSexCountry[[#This Row],[2020]]*PopAgeSexCountry[[#This Row],[MDER]]</f>
        <v>912.10957539940807</v>
      </c>
      <c r="V797" s="6">
        <f ca="1">PopAgeSexCountry[[#This Row],[2025]]*PopAgeSexCountry[[#This Row],[MDER]]</f>
        <v>1019.9790269926008</v>
      </c>
      <c r="W797" s="6">
        <f ca="1">PopAgeSexCountry[[#This Row],[2030]]*PopAgeSexCountry[[#This Row],[MDER]]</f>
        <v>1033.0624682669593</v>
      </c>
      <c r="X797" s="6">
        <f ca="1">PopAgeSexCountry[[#This Row],[2035]]*PopAgeSexCountry[[#This Row],[MDER]]</f>
        <v>1040.36562159906</v>
      </c>
      <c r="Y797" s="6">
        <f ca="1">PopAgeSexCountry[[#This Row],[2040]]*PopAgeSexCountry[[#This Row],[MDER]]</f>
        <v>963.04785696132967</v>
      </c>
      <c r="Z797" s="6">
        <f ca="1">PopAgeSexCountry[[#This Row],[2045]]*PopAgeSexCountry[[#This Row],[MDER]]</f>
        <v>863.50291590477605</v>
      </c>
      <c r="AA797" s="6">
        <f ca="1">PopAgeSexCountry[[#This Row],[2050]]*PopAgeSexCountry[[#This Row],[MDER]]</f>
        <v>791.56036677289921</v>
      </c>
    </row>
    <row r="798" spans="1:27" x14ac:dyDescent="0.2">
      <c r="A798" s="5" t="s">
        <v>67</v>
      </c>
      <c r="B798" s="5" t="s">
        <v>68</v>
      </c>
      <c r="C798" s="5" t="s">
        <v>130</v>
      </c>
      <c r="D798" s="5" t="str">
        <f>VLOOKUP(PopAgeSexCountry[[#This Row],[REGION]],MapRegion[],2,FALSE)</f>
        <v>GRC</v>
      </c>
      <c r="E798" s="5" t="s">
        <v>105</v>
      </c>
      <c r="F798" s="5" t="str">
        <f>VLOOKUP(PopAgeSexCountry[[#This Row],[VARIABLE]],MapSexAge[],2,FALSE)</f>
        <v>Male</v>
      </c>
      <c r="G798" s="5" t="str">
        <f>VLOOKUP(PopAgeSexCountry[[#This Row],[VARIABLE]],MapSexAge[],3,FALSE)</f>
        <v>60-64</v>
      </c>
      <c r="H798" s="5">
        <f ca="1">SUMIFS(INDIRECT(_xlfn.CONCAT("SSPMDER[",PopAgeSexCountry[[#This Row],[Sex]],"]")),SSPMDER[age],PopAgeSexCountry[[#This Row],[Age]])</f>
        <v>2400</v>
      </c>
      <c r="I798" s="5" t="s">
        <v>71</v>
      </c>
      <c r="J798" s="5">
        <v>0.31538899999999997</v>
      </c>
      <c r="K798" s="5">
        <v>0.33233163461330301</v>
      </c>
      <c r="L798" s="5">
        <v>0.35853041406727598</v>
      </c>
      <c r="M798" s="5">
        <v>0.36932659885410302</v>
      </c>
      <c r="N798" s="5">
        <v>0.41406271435612002</v>
      </c>
      <c r="O798" s="5">
        <v>0.42088863136283</v>
      </c>
      <c r="P798" s="5">
        <v>0.42516684190864601</v>
      </c>
      <c r="Q798" s="5">
        <v>0.395152360613098</v>
      </c>
      <c r="R798" s="5">
        <v>0.35564389301629101</v>
      </c>
      <c r="S798" s="6">
        <f ca="1">PopAgeSexCountry[[#This Row],[2010]]*PopAgeSexCountry[[#This Row],[MDER]]</f>
        <v>756.93359999999996</v>
      </c>
      <c r="T798" s="6">
        <f ca="1">PopAgeSexCountry[[#This Row],[2015]]*PopAgeSexCountry[[#This Row],[MDER]]</f>
        <v>797.59592307192725</v>
      </c>
      <c r="U798" s="6">
        <f ca="1">PopAgeSexCountry[[#This Row],[2020]]*PopAgeSexCountry[[#This Row],[MDER]]</f>
        <v>860.47299376146236</v>
      </c>
      <c r="V798" s="6">
        <f ca="1">PopAgeSexCountry[[#This Row],[2025]]*PopAgeSexCountry[[#This Row],[MDER]]</f>
        <v>886.38383724984726</v>
      </c>
      <c r="W798" s="6">
        <f ca="1">PopAgeSexCountry[[#This Row],[2030]]*PopAgeSexCountry[[#This Row],[MDER]]</f>
        <v>993.75051445468807</v>
      </c>
      <c r="X798" s="6">
        <f ca="1">PopAgeSexCountry[[#This Row],[2035]]*PopAgeSexCountry[[#This Row],[MDER]]</f>
        <v>1010.132715270792</v>
      </c>
      <c r="Y798" s="6">
        <f ca="1">PopAgeSexCountry[[#This Row],[2040]]*PopAgeSexCountry[[#This Row],[MDER]]</f>
        <v>1020.4004205807504</v>
      </c>
      <c r="Z798" s="6">
        <f ca="1">PopAgeSexCountry[[#This Row],[2045]]*PopAgeSexCountry[[#This Row],[MDER]]</f>
        <v>948.36566547143525</v>
      </c>
      <c r="AA798" s="6">
        <f ca="1">PopAgeSexCountry[[#This Row],[2050]]*PopAgeSexCountry[[#This Row],[MDER]]</f>
        <v>853.54534323909843</v>
      </c>
    </row>
    <row r="799" spans="1:27" x14ac:dyDescent="0.2">
      <c r="A799" s="6" t="s">
        <v>67</v>
      </c>
      <c r="B799" s="6" t="s">
        <v>68</v>
      </c>
      <c r="C799" s="6" t="s">
        <v>130</v>
      </c>
      <c r="D799" s="6" t="str">
        <f>VLOOKUP(PopAgeSexCountry[[#This Row],[REGION]],MapRegion[],2,FALSE)</f>
        <v>GRC</v>
      </c>
      <c r="E799" s="6" t="s">
        <v>106</v>
      </c>
      <c r="F799" s="6" t="str">
        <f>VLOOKUP(PopAgeSexCountry[[#This Row],[VARIABLE]],MapSexAge[],2,FALSE)</f>
        <v>Male</v>
      </c>
      <c r="G799" s="6" t="str">
        <f>VLOOKUP(PopAgeSexCountry[[#This Row],[VARIABLE]],MapSexAge[],3,FALSE)</f>
        <v>65-69</v>
      </c>
      <c r="H799" s="6">
        <f ca="1">SUMIFS(INDIRECT(_xlfn.CONCAT("SSPMDER[",PopAgeSexCountry[[#This Row],[Sex]],"]")),SSPMDER[age],PopAgeSexCountry[[#This Row],[Age]])</f>
        <v>2240</v>
      </c>
      <c r="I799" s="6" t="s">
        <v>71</v>
      </c>
      <c r="J799" s="6">
        <v>0.240207</v>
      </c>
      <c r="K799" s="6">
        <v>0.29686622750381197</v>
      </c>
      <c r="L799" s="6">
        <v>0.31527260859644601</v>
      </c>
      <c r="M799" s="6">
        <v>0.34232005807759303</v>
      </c>
      <c r="N799" s="6">
        <v>0.35462791676084898</v>
      </c>
      <c r="O799" s="6">
        <v>0.39915357136195401</v>
      </c>
      <c r="P799" s="6">
        <v>0.40761865153561699</v>
      </c>
      <c r="Q799" s="6">
        <v>0.41346411162588897</v>
      </c>
      <c r="R799" s="6">
        <v>0.38598466849857099</v>
      </c>
      <c r="S799" s="6">
        <f ca="1">PopAgeSexCountry[[#This Row],[2010]]*PopAgeSexCountry[[#This Row],[MDER]]</f>
        <v>538.06367999999998</v>
      </c>
      <c r="T799" s="6">
        <f ca="1">PopAgeSexCountry[[#This Row],[2015]]*PopAgeSexCountry[[#This Row],[MDER]]</f>
        <v>664.98034960853886</v>
      </c>
      <c r="U799" s="6">
        <f ca="1">PopAgeSexCountry[[#This Row],[2020]]*PopAgeSexCountry[[#This Row],[MDER]]</f>
        <v>706.21064325603902</v>
      </c>
      <c r="V799" s="6">
        <f ca="1">PopAgeSexCountry[[#This Row],[2025]]*PopAgeSexCountry[[#This Row],[MDER]]</f>
        <v>766.79693009380833</v>
      </c>
      <c r="W799" s="6">
        <f ca="1">PopAgeSexCountry[[#This Row],[2030]]*PopAgeSexCountry[[#This Row],[MDER]]</f>
        <v>794.36653354430177</v>
      </c>
      <c r="X799" s="6">
        <f ca="1">PopAgeSexCountry[[#This Row],[2035]]*PopAgeSexCountry[[#This Row],[MDER]]</f>
        <v>894.10399985077697</v>
      </c>
      <c r="Y799" s="6">
        <f ca="1">PopAgeSexCountry[[#This Row],[2040]]*PopAgeSexCountry[[#This Row],[MDER]]</f>
        <v>913.06577943978209</v>
      </c>
      <c r="Z799" s="6">
        <f ca="1">PopAgeSexCountry[[#This Row],[2045]]*PopAgeSexCountry[[#This Row],[MDER]]</f>
        <v>926.1596100419913</v>
      </c>
      <c r="AA799" s="6">
        <f ca="1">PopAgeSexCountry[[#This Row],[2050]]*PopAgeSexCountry[[#This Row],[MDER]]</f>
        <v>864.60565743679899</v>
      </c>
    </row>
    <row r="800" spans="1:27" x14ac:dyDescent="0.2">
      <c r="A800" s="5" t="s">
        <v>67</v>
      </c>
      <c r="B800" s="5" t="s">
        <v>68</v>
      </c>
      <c r="C800" s="5" t="s">
        <v>130</v>
      </c>
      <c r="D800" s="5" t="str">
        <f>VLOOKUP(PopAgeSexCountry[[#This Row],[REGION]],MapRegion[],2,FALSE)</f>
        <v>GRC</v>
      </c>
      <c r="E800" s="5" t="s">
        <v>107</v>
      </c>
      <c r="F800" s="5" t="str">
        <f>VLOOKUP(PopAgeSexCountry[[#This Row],[VARIABLE]],MapSexAge[],2,FALSE)</f>
        <v>Male</v>
      </c>
      <c r="G800" s="5" t="str">
        <f>VLOOKUP(PopAgeSexCountry[[#This Row],[VARIABLE]],MapSexAge[],3,FALSE)</f>
        <v>70-74</v>
      </c>
      <c r="H800" s="5">
        <f ca="1">SUMIFS(INDIRECT(_xlfn.CONCAT("SSPMDER[",PopAgeSexCountry[[#This Row],[Sex]],"]")),SSPMDER[age],PopAgeSexCountry[[#This Row],[Age]])</f>
        <v>2200</v>
      </c>
      <c r="I800" s="5" t="s">
        <v>71</v>
      </c>
      <c r="J800" s="5">
        <v>0.248275</v>
      </c>
      <c r="K800" s="5">
        <v>0.21743755470301299</v>
      </c>
      <c r="L800" s="5">
        <v>0.271907820128309</v>
      </c>
      <c r="M800" s="5">
        <v>0.29195456234943301</v>
      </c>
      <c r="N800" s="5">
        <v>0.319761344490334</v>
      </c>
      <c r="O800" s="5">
        <v>0.33381834314919001</v>
      </c>
      <c r="P800" s="5">
        <v>0.37793356124441801</v>
      </c>
      <c r="Q800" s="5">
        <v>0.38843516896109098</v>
      </c>
      <c r="R800" s="5">
        <v>0.39627716716799299</v>
      </c>
      <c r="S800" s="6">
        <f ca="1">PopAgeSexCountry[[#This Row],[2010]]*PopAgeSexCountry[[#This Row],[MDER]]</f>
        <v>546.20500000000004</v>
      </c>
      <c r="T800" s="6">
        <f ca="1">PopAgeSexCountry[[#This Row],[2015]]*PopAgeSexCountry[[#This Row],[MDER]]</f>
        <v>478.36262034662855</v>
      </c>
      <c r="U800" s="6">
        <f ca="1">PopAgeSexCountry[[#This Row],[2020]]*PopAgeSexCountry[[#This Row],[MDER]]</f>
        <v>598.19720428227981</v>
      </c>
      <c r="V800" s="6">
        <f ca="1">PopAgeSexCountry[[#This Row],[2025]]*PopAgeSexCountry[[#This Row],[MDER]]</f>
        <v>642.30003716875262</v>
      </c>
      <c r="W800" s="6">
        <f ca="1">PopAgeSexCountry[[#This Row],[2030]]*PopAgeSexCountry[[#This Row],[MDER]]</f>
        <v>703.47495787873481</v>
      </c>
      <c r="X800" s="6">
        <f ca="1">PopAgeSexCountry[[#This Row],[2035]]*PopAgeSexCountry[[#This Row],[MDER]]</f>
        <v>734.40035492821801</v>
      </c>
      <c r="Y800" s="6">
        <f ca="1">PopAgeSexCountry[[#This Row],[2040]]*PopAgeSexCountry[[#This Row],[MDER]]</f>
        <v>831.4538347377196</v>
      </c>
      <c r="Z800" s="6">
        <f ca="1">PopAgeSexCountry[[#This Row],[2045]]*PopAgeSexCountry[[#This Row],[MDER]]</f>
        <v>854.55737171440012</v>
      </c>
      <c r="AA800" s="6">
        <f ca="1">PopAgeSexCountry[[#This Row],[2050]]*PopAgeSexCountry[[#This Row],[MDER]]</f>
        <v>871.8097677695846</v>
      </c>
    </row>
    <row r="801" spans="1:27" x14ac:dyDescent="0.2">
      <c r="A801" s="6" t="s">
        <v>67</v>
      </c>
      <c r="B801" s="6" t="s">
        <v>68</v>
      </c>
      <c r="C801" s="6" t="s">
        <v>130</v>
      </c>
      <c r="D801" s="6" t="str">
        <f>VLOOKUP(PopAgeSexCountry[[#This Row],[REGION]],MapRegion[],2,FALSE)</f>
        <v>GRC</v>
      </c>
      <c r="E801" s="6" t="s">
        <v>108</v>
      </c>
      <c r="F801" s="6" t="str">
        <f>VLOOKUP(PopAgeSexCountry[[#This Row],[VARIABLE]],MapSexAge[],2,FALSE)</f>
        <v>Male</v>
      </c>
      <c r="G801" s="6" t="str">
        <f>VLOOKUP(PopAgeSexCountry[[#This Row],[VARIABLE]],MapSexAge[],3,FALSE)</f>
        <v>75-79</v>
      </c>
      <c r="H801" s="6">
        <f ca="1">SUMIFS(INDIRECT(_xlfn.CONCAT("SSPMDER[",PopAgeSexCountry[[#This Row],[Sex]],"]")),SSPMDER[age],PopAgeSexCountry[[#This Row],[Age]])</f>
        <v>2200</v>
      </c>
      <c r="I801" s="6" t="s">
        <v>71</v>
      </c>
      <c r="J801" s="6">
        <v>0.21097099999999999</v>
      </c>
      <c r="K801" s="6">
        <v>0.20835161253796899</v>
      </c>
      <c r="L801" s="6">
        <v>0.18648790328460699</v>
      </c>
      <c r="M801" s="6">
        <v>0.23717642265633401</v>
      </c>
      <c r="N801" s="6">
        <v>0.25867525878226599</v>
      </c>
      <c r="O801" s="6">
        <v>0.28693150693455499</v>
      </c>
      <c r="P801" s="6">
        <v>0.302810543086377</v>
      </c>
      <c r="Q801" s="6">
        <v>0.34615077737235</v>
      </c>
      <c r="R801" s="6">
        <v>0.35927125582068598</v>
      </c>
      <c r="S801" s="6">
        <f ca="1">PopAgeSexCountry[[#This Row],[2010]]*PopAgeSexCountry[[#This Row],[MDER]]</f>
        <v>464.13619999999997</v>
      </c>
      <c r="T801" s="6">
        <f ca="1">PopAgeSexCountry[[#This Row],[2015]]*PopAgeSexCountry[[#This Row],[MDER]]</f>
        <v>458.37354758353177</v>
      </c>
      <c r="U801" s="6">
        <f ca="1">PopAgeSexCountry[[#This Row],[2020]]*PopAgeSexCountry[[#This Row],[MDER]]</f>
        <v>410.27338722613536</v>
      </c>
      <c r="V801" s="6">
        <f ca="1">PopAgeSexCountry[[#This Row],[2025]]*PopAgeSexCountry[[#This Row],[MDER]]</f>
        <v>521.78812984393483</v>
      </c>
      <c r="W801" s="6">
        <f ca="1">PopAgeSexCountry[[#This Row],[2030]]*PopAgeSexCountry[[#This Row],[MDER]]</f>
        <v>569.0855693209852</v>
      </c>
      <c r="X801" s="6">
        <f ca="1">PopAgeSexCountry[[#This Row],[2035]]*PopAgeSexCountry[[#This Row],[MDER]]</f>
        <v>631.24931525602096</v>
      </c>
      <c r="Y801" s="6">
        <f ca="1">PopAgeSexCountry[[#This Row],[2040]]*PopAgeSexCountry[[#This Row],[MDER]]</f>
        <v>666.18319479002946</v>
      </c>
      <c r="Z801" s="6">
        <f ca="1">PopAgeSexCountry[[#This Row],[2045]]*PopAgeSexCountry[[#This Row],[MDER]]</f>
        <v>761.53171021917001</v>
      </c>
      <c r="AA801" s="6">
        <f ca="1">PopAgeSexCountry[[#This Row],[2050]]*PopAgeSexCountry[[#This Row],[MDER]]</f>
        <v>790.39676280550918</v>
      </c>
    </row>
    <row r="802" spans="1:27" x14ac:dyDescent="0.2">
      <c r="A802" s="5" t="s">
        <v>67</v>
      </c>
      <c r="B802" s="5" t="s">
        <v>68</v>
      </c>
      <c r="C802" s="5" t="s">
        <v>130</v>
      </c>
      <c r="D802" s="5" t="str">
        <f>VLOOKUP(PopAgeSexCountry[[#This Row],[REGION]],MapRegion[],2,FALSE)</f>
        <v>GRC</v>
      </c>
      <c r="E802" s="5" t="s">
        <v>109</v>
      </c>
      <c r="F802" s="5" t="str">
        <f>VLOOKUP(PopAgeSexCountry[[#This Row],[VARIABLE]],MapSexAge[],2,FALSE)</f>
        <v>Male</v>
      </c>
      <c r="G802" s="5" t="str">
        <f>VLOOKUP(PopAgeSexCountry[[#This Row],[VARIABLE]],MapSexAge[],3,FALSE)</f>
        <v>80-84</v>
      </c>
      <c r="H802" s="5">
        <f ca="1">SUMIFS(INDIRECT(_xlfn.CONCAT("SSPMDER[",PopAgeSexCountry[[#This Row],[Sex]],"]")),SSPMDER[age],PopAgeSexCountry[[#This Row],[Age]])</f>
        <v>2200</v>
      </c>
      <c r="I802" s="5" t="s">
        <v>71</v>
      </c>
      <c r="J802" s="5">
        <v>0.143177</v>
      </c>
      <c r="K802" s="5">
        <v>0.15602096387879899</v>
      </c>
      <c r="L802" s="5">
        <v>0.159500672086138</v>
      </c>
      <c r="M802" s="5">
        <v>0.14676120256174199</v>
      </c>
      <c r="N802" s="5">
        <v>0.19123527049518901</v>
      </c>
      <c r="O802" s="5">
        <v>0.213362468180961</v>
      </c>
      <c r="P802" s="5">
        <v>0.24096562253251999</v>
      </c>
      <c r="Q802" s="5">
        <v>0.25872987901297501</v>
      </c>
      <c r="R802" s="5">
        <v>0.30007890869246701</v>
      </c>
      <c r="S802" s="6">
        <f ca="1">PopAgeSexCountry[[#This Row],[2010]]*PopAgeSexCountry[[#This Row],[MDER]]</f>
        <v>314.98939999999999</v>
      </c>
      <c r="T802" s="6">
        <f ca="1">PopAgeSexCountry[[#This Row],[2015]]*PopAgeSexCountry[[#This Row],[MDER]]</f>
        <v>343.24612053335778</v>
      </c>
      <c r="U802" s="6">
        <f ca="1">PopAgeSexCountry[[#This Row],[2020]]*PopAgeSexCountry[[#This Row],[MDER]]</f>
        <v>350.9014785895036</v>
      </c>
      <c r="V802" s="6">
        <f ca="1">PopAgeSexCountry[[#This Row],[2025]]*PopAgeSexCountry[[#This Row],[MDER]]</f>
        <v>322.87464563583239</v>
      </c>
      <c r="W802" s="6">
        <f ca="1">PopAgeSexCountry[[#This Row],[2030]]*PopAgeSexCountry[[#This Row],[MDER]]</f>
        <v>420.71759508941585</v>
      </c>
      <c r="X802" s="6">
        <f ca="1">PopAgeSexCountry[[#This Row],[2035]]*PopAgeSexCountry[[#This Row],[MDER]]</f>
        <v>469.39742999811421</v>
      </c>
      <c r="Y802" s="6">
        <f ca="1">PopAgeSexCountry[[#This Row],[2040]]*PopAgeSexCountry[[#This Row],[MDER]]</f>
        <v>530.12436957154398</v>
      </c>
      <c r="Z802" s="6">
        <f ca="1">PopAgeSexCountry[[#This Row],[2045]]*PopAgeSexCountry[[#This Row],[MDER]]</f>
        <v>569.20573382854502</v>
      </c>
      <c r="AA802" s="6">
        <f ca="1">PopAgeSexCountry[[#This Row],[2050]]*PopAgeSexCountry[[#This Row],[MDER]]</f>
        <v>660.17359912342738</v>
      </c>
    </row>
    <row r="803" spans="1:27" x14ac:dyDescent="0.2">
      <c r="A803" s="6" t="s">
        <v>67</v>
      </c>
      <c r="B803" s="6" t="s">
        <v>68</v>
      </c>
      <c r="C803" s="6" t="s">
        <v>130</v>
      </c>
      <c r="D803" s="6" t="str">
        <f>VLOOKUP(PopAgeSexCountry[[#This Row],[REGION]],MapRegion[],2,FALSE)</f>
        <v>GRC</v>
      </c>
      <c r="E803" s="6" t="s">
        <v>110</v>
      </c>
      <c r="F803" s="6" t="str">
        <f>VLOOKUP(PopAgeSexCountry[[#This Row],[VARIABLE]],MapSexAge[],2,FALSE)</f>
        <v>Male</v>
      </c>
      <c r="G803" s="6" t="str">
        <f>VLOOKUP(PopAgeSexCountry[[#This Row],[VARIABLE]],MapSexAge[],3,FALSE)</f>
        <v>85-89</v>
      </c>
      <c r="H803" s="6">
        <f ca="1">SUMIFS(INDIRECT(_xlfn.CONCAT("SSPMDER[",PopAgeSexCountry[[#This Row],[Sex]],"]")),SSPMDER[age],PopAgeSexCountry[[#This Row],[Age]])</f>
        <v>2200</v>
      </c>
      <c r="I803" s="6" t="s">
        <v>71</v>
      </c>
      <c r="J803" s="6">
        <v>5.6011999999999999E-2</v>
      </c>
      <c r="K803" s="6">
        <v>8.6779751620097503E-2</v>
      </c>
      <c r="L803" s="6">
        <v>9.9467866694506094E-2</v>
      </c>
      <c r="M803" s="6">
        <v>0.10599744768613301</v>
      </c>
      <c r="N803" s="6">
        <v>0.101280859965419</v>
      </c>
      <c r="O803" s="6">
        <v>0.13653014285950299</v>
      </c>
      <c r="P803" s="6">
        <v>0.15703565593296501</v>
      </c>
      <c r="Q803" s="6">
        <v>0.18246445786292401</v>
      </c>
      <c r="R803" s="6">
        <v>0.20080168262998599</v>
      </c>
      <c r="S803" s="6">
        <f ca="1">PopAgeSexCountry[[#This Row],[2010]]*PopAgeSexCountry[[#This Row],[MDER]]</f>
        <v>123.2264</v>
      </c>
      <c r="T803" s="6">
        <f ca="1">PopAgeSexCountry[[#This Row],[2015]]*PopAgeSexCountry[[#This Row],[MDER]]</f>
        <v>190.91545356421452</v>
      </c>
      <c r="U803" s="6">
        <f ca="1">PopAgeSexCountry[[#This Row],[2020]]*PopAgeSexCountry[[#This Row],[MDER]]</f>
        <v>218.8293067279134</v>
      </c>
      <c r="V803" s="6">
        <f ca="1">PopAgeSexCountry[[#This Row],[2025]]*PopAgeSexCountry[[#This Row],[MDER]]</f>
        <v>233.19438490949261</v>
      </c>
      <c r="W803" s="6">
        <f ca="1">PopAgeSexCountry[[#This Row],[2030]]*PopAgeSexCountry[[#This Row],[MDER]]</f>
        <v>222.81789192392179</v>
      </c>
      <c r="X803" s="6">
        <f ca="1">PopAgeSexCountry[[#This Row],[2035]]*PopAgeSexCountry[[#This Row],[MDER]]</f>
        <v>300.36631429090659</v>
      </c>
      <c r="Y803" s="6">
        <f ca="1">PopAgeSexCountry[[#This Row],[2040]]*PopAgeSexCountry[[#This Row],[MDER]]</f>
        <v>345.47844305252301</v>
      </c>
      <c r="Z803" s="6">
        <f ca="1">PopAgeSexCountry[[#This Row],[2045]]*PopAgeSexCountry[[#This Row],[MDER]]</f>
        <v>401.42180729843284</v>
      </c>
      <c r="AA803" s="6">
        <f ca="1">PopAgeSexCountry[[#This Row],[2050]]*PopAgeSexCountry[[#This Row],[MDER]]</f>
        <v>441.7637017859692</v>
      </c>
    </row>
    <row r="804" spans="1:27" x14ac:dyDescent="0.2">
      <c r="A804" s="5" t="s">
        <v>67</v>
      </c>
      <c r="B804" s="5" t="s">
        <v>68</v>
      </c>
      <c r="C804" s="5" t="s">
        <v>130</v>
      </c>
      <c r="D804" s="5" t="str">
        <f>VLOOKUP(PopAgeSexCountry[[#This Row],[REGION]],MapRegion[],2,FALSE)</f>
        <v>GRC</v>
      </c>
      <c r="E804" s="5" t="s">
        <v>111</v>
      </c>
      <c r="F804" s="5" t="str">
        <f>VLOOKUP(PopAgeSexCountry[[#This Row],[VARIABLE]],MapSexAge[],2,FALSE)</f>
        <v>Male</v>
      </c>
      <c r="G804" s="5" t="str">
        <f>VLOOKUP(PopAgeSexCountry[[#This Row],[VARIABLE]],MapSexAge[],3,FALSE)</f>
        <v>90-94</v>
      </c>
      <c r="H804" s="5">
        <f ca="1">SUMIFS(INDIRECT(_xlfn.CONCAT("SSPMDER[",PopAgeSexCountry[[#This Row],[Sex]],"]")),SSPMDER[age],PopAgeSexCountry[[#This Row],[Age]])</f>
        <v>2200</v>
      </c>
      <c r="I804" s="5" t="s">
        <v>71</v>
      </c>
      <c r="J804" s="5">
        <v>1.7328E-2</v>
      </c>
      <c r="K804" s="5">
        <v>2.5196809220071701E-2</v>
      </c>
      <c r="L804" s="5">
        <v>4.1864939100435303E-2</v>
      </c>
      <c r="M804" s="5">
        <v>5.0874249934558698E-2</v>
      </c>
      <c r="N804" s="5">
        <v>5.7163134081479501E-2</v>
      </c>
      <c r="O804" s="5">
        <v>5.7427293678896901E-2</v>
      </c>
      <c r="P804" s="5">
        <v>8.0795033692937598E-2</v>
      </c>
      <c r="Q804" s="5">
        <v>9.7315192968363398E-2</v>
      </c>
      <c r="R804" s="5">
        <v>0.11751948583142301</v>
      </c>
      <c r="S804" s="6">
        <f ca="1">PopAgeSexCountry[[#This Row],[2010]]*PopAgeSexCountry[[#This Row],[MDER]]</f>
        <v>38.121600000000001</v>
      </c>
      <c r="T804" s="6">
        <f ca="1">PopAgeSexCountry[[#This Row],[2015]]*PopAgeSexCountry[[#This Row],[MDER]]</f>
        <v>55.432980284157743</v>
      </c>
      <c r="U804" s="6">
        <f ca="1">PopAgeSexCountry[[#This Row],[2020]]*PopAgeSexCountry[[#This Row],[MDER]]</f>
        <v>92.102866020957663</v>
      </c>
      <c r="V804" s="6">
        <f ca="1">PopAgeSexCountry[[#This Row],[2025]]*PopAgeSexCountry[[#This Row],[MDER]]</f>
        <v>111.92334985602913</v>
      </c>
      <c r="W804" s="6">
        <f ca="1">PopAgeSexCountry[[#This Row],[2030]]*PopAgeSexCountry[[#This Row],[MDER]]</f>
        <v>125.7588949792549</v>
      </c>
      <c r="X804" s="6">
        <f ca="1">PopAgeSexCountry[[#This Row],[2035]]*PopAgeSexCountry[[#This Row],[MDER]]</f>
        <v>126.34004609357318</v>
      </c>
      <c r="Y804" s="6">
        <f ca="1">PopAgeSexCountry[[#This Row],[2040]]*PopAgeSexCountry[[#This Row],[MDER]]</f>
        <v>177.74907412446271</v>
      </c>
      <c r="Z804" s="6">
        <f ca="1">PopAgeSexCountry[[#This Row],[2045]]*PopAgeSexCountry[[#This Row],[MDER]]</f>
        <v>214.09342453039949</v>
      </c>
      <c r="AA804" s="6">
        <f ca="1">PopAgeSexCountry[[#This Row],[2050]]*PopAgeSexCountry[[#This Row],[MDER]]</f>
        <v>258.54286882913061</v>
      </c>
    </row>
    <row r="805" spans="1:27" x14ac:dyDescent="0.2">
      <c r="A805" s="6" t="s">
        <v>67</v>
      </c>
      <c r="B805" s="6" t="s">
        <v>68</v>
      </c>
      <c r="C805" s="6" t="s">
        <v>130</v>
      </c>
      <c r="D805" s="6" t="str">
        <f>VLOOKUP(PopAgeSexCountry[[#This Row],[REGION]],MapRegion[],2,FALSE)</f>
        <v>GRC</v>
      </c>
      <c r="E805" s="6" t="s">
        <v>112</v>
      </c>
      <c r="F805" s="6" t="str">
        <f>VLOOKUP(PopAgeSexCountry[[#This Row],[VARIABLE]],MapSexAge[],2,FALSE)</f>
        <v>Male</v>
      </c>
      <c r="G805" s="6" t="str">
        <f>VLOOKUP(PopAgeSexCountry[[#This Row],[VARIABLE]],MapSexAge[],3,FALSE)</f>
        <v>95-99</v>
      </c>
      <c r="H805" s="6">
        <f ca="1">SUMIFS(INDIRECT(_xlfn.CONCAT("SSPMDER[",PopAgeSexCountry[[#This Row],[Sex]],"]")),SSPMDER[age],PopAgeSexCountry[[#This Row],[Age]])</f>
        <v>2200</v>
      </c>
      <c r="I805" s="6" t="s">
        <v>71</v>
      </c>
      <c r="J805" s="6">
        <v>4.3699999999999998E-3</v>
      </c>
      <c r="K805" s="6">
        <v>5.10187609684668E-3</v>
      </c>
      <c r="L805" s="6">
        <v>8.1464974996354102E-3</v>
      </c>
      <c r="M805" s="6">
        <v>1.46304498178167E-2</v>
      </c>
      <c r="N805" s="6">
        <v>1.90373844758981E-2</v>
      </c>
      <c r="O805" s="6">
        <v>2.2884040385033999E-2</v>
      </c>
      <c r="P805" s="6">
        <v>2.4361081304126401E-2</v>
      </c>
      <c r="Q805" s="6">
        <v>3.6490917841227002E-2</v>
      </c>
      <c r="R805" s="6">
        <v>4.66002696003293E-2</v>
      </c>
      <c r="S805" s="6">
        <f ca="1">PopAgeSexCountry[[#This Row],[2010]]*PopAgeSexCountry[[#This Row],[MDER]]</f>
        <v>9.613999999999999</v>
      </c>
      <c r="T805" s="6">
        <f ca="1">PopAgeSexCountry[[#This Row],[2015]]*PopAgeSexCountry[[#This Row],[MDER]]</f>
        <v>11.224127413062696</v>
      </c>
      <c r="U805" s="6">
        <f ca="1">PopAgeSexCountry[[#This Row],[2020]]*PopAgeSexCountry[[#This Row],[MDER]]</f>
        <v>17.922294499197903</v>
      </c>
      <c r="V805" s="6">
        <f ca="1">PopAgeSexCountry[[#This Row],[2025]]*PopAgeSexCountry[[#This Row],[MDER]]</f>
        <v>32.186989599196743</v>
      </c>
      <c r="W805" s="6">
        <f ca="1">PopAgeSexCountry[[#This Row],[2030]]*PopAgeSexCountry[[#This Row],[MDER]]</f>
        <v>41.88224584697582</v>
      </c>
      <c r="X805" s="6">
        <f ca="1">PopAgeSexCountry[[#This Row],[2035]]*PopAgeSexCountry[[#This Row],[MDER]]</f>
        <v>50.344888847074799</v>
      </c>
      <c r="Y805" s="6">
        <f ca="1">PopAgeSexCountry[[#This Row],[2040]]*PopAgeSexCountry[[#This Row],[MDER]]</f>
        <v>53.594378869078085</v>
      </c>
      <c r="Z805" s="6">
        <f ca="1">PopAgeSexCountry[[#This Row],[2045]]*PopAgeSexCountry[[#This Row],[MDER]]</f>
        <v>80.280019250699411</v>
      </c>
      <c r="AA805" s="6">
        <f ca="1">PopAgeSexCountry[[#This Row],[2050]]*PopAgeSexCountry[[#This Row],[MDER]]</f>
        <v>102.52059312072446</v>
      </c>
    </row>
    <row r="806" spans="1:27" x14ac:dyDescent="0.2">
      <c r="A806" s="5" t="s">
        <v>67</v>
      </c>
      <c r="B806" s="5" t="s">
        <v>68</v>
      </c>
      <c r="C806" s="5" t="s">
        <v>131</v>
      </c>
      <c r="D806" s="5" t="str">
        <f>VLOOKUP(PopAgeSexCountry[[#This Row],[REGION]],MapRegion[],2,FALSE)</f>
        <v>HRV</v>
      </c>
      <c r="E806" s="5" t="s">
        <v>70</v>
      </c>
      <c r="F806" s="5" t="str">
        <f>VLOOKUP(PopAgeSexCountry[[#This Row],[VARIABLE]],MapSexAge[],2,FALSE)</f>
        <v>Female</v>
      </c>
      <c r="G806" s="5" t="str">
        <f>VLOOKUP(PopAgeSexCountry[[#This Row],[VARIABLE]],MapSexAge[],3,FALSE)</f>
        <v>0-4</v>
      </c>
      <c r="H806" s="5">
        <f ca="1">SUMIFS(INDIRECT(_xlfn.CONCAT("SSPMDER[",PopAgeSexCountry[[#This Row],[Sex]],"]")),SSPMDER[age],PopAgeSexCountry[[#This Row],[Age]])</f>
        <v>1000</v>
      </c>
      <c r="I806" s="5" t="s">
        <v>71</v>
      </c>
      <c r="J806" s="5">
        <v>0.101968</v>
      </c>
      <c r="K806" s="5">
        <v>0.101944316238797</v>
      </c>
      <c r="L806" s="5">
        <v>9.6510560541536297E-2</v>
      </c>
      <c r="M806" s="5">
        <v>9.0269447667728098E-2</v>
      </c>
      <c r="N806" s="5">
        <v>8.43870303685407E-2</v>
      </c>
      <c r="O806" s="5">
        <v>8.0463491280371099E-2</v>
      </c>
      <c r="P806" s="5">
        <v>7.8831097367901504E-2</v>
      </c>
      <c r="Q806" s="5">
        <v>7.7705429619744595E-2</v>
      </c>
      <c r="R806" s="5">
        <v>7.5613168043905499E-2</v>
      </c>
      <c r="S806" s="6">
        <f ca="1">PopAgeSexCountry[[#This Row],[2010]]*PopAgeSexCountry[[#This Row],[MDER]]</f>
        <v>101.968</v>
      </c>
      <c r="T806" s="6">
        <f ca="1">PopAgeSexCountry[[#This Row],[2015]]*PopAgeSexCountry[[#This Row],[MDER]]</f>
        <v>101.944316238797</v>
      </c>
      <c r="U806" s="6">
        <f ca="1">PopAgeSexCountry[[#This Row],[2020]]*PopAgeSexCountry[[#This Row],[MDER]]</f>
        <v>96.510560541536293</v>
      </c>
      <c r="V806" s="6">
        <f ca="1">PopAgeSexCountry[[#This Row],[2025]]*PopAgeSexCountry[[#This Row],[MDER]]</f>
        <v>90.269447667728102</v>
      </c>
      <c r="W806" s="6">
        <f ca="1">PopAgeSexCountry[[#This Row],[2030]]*PopAgeSexCountry[[#This Row],[MDER]]</f>
        <v>84.387030368540707</v>
      </c>
      <c r="X806" s="6">
        <f ca="1">PopAgeSexCountry[[#This Row],[2035]]*PopAgeSexCountry[[#This Row],[MDER]]</f>
        <v>80.463491280371102</v>
      </c>
      <c r="Y806" s="6">
        <f ca="1">PopAgeSexCountry[[#This Row],[2040]]*PopAgeSexCountry[[#This Row],[MDER]]</f>
        <v>78.831097367901506</v>
      </c>
      <c r="Z806" s="6">
        <f ca="1">PopAgeSexCountry[[#This Row],[2045]]*PopAgeSexCountry[[#This Row],[MDER]]</f>
        <v>77.705429619744592</v>
      </c>
      <c r="AA806" s="6">
        <f ca="1">PopAgeSexCountry[[#This Row],[2050]]*PopAgeSexCountry[[#This Row],[MDER]]</f>
        <v>75.613168043905503</v>
      </c>
    </row>
    <row r="807" spans="1:27" x14ac:dyDescent="0.2">
      <c r="A807" s="6" t="s">
        <v>67</v>
      </c>
      <c r="B807" s="6" t="s">
        <v>68</v>
      </c>
      <c r="C807" s="6" t="s">
        <v>131</v>
      </c>
      <c r="D807" s="6" t="str">
        <f>VLOOKUP(PopAgeSexCountry[[#This Row],[REGION]],MapRegion[],2,FALSE)</f>
        <v>HRV</v>
      </c>
      <c r="E807" s="6" t="s">
        <v>72</v>
      </c>
      <c r="F807" s="6" t="str">
        <f>VLOOKUP(PopAgeSexCountry[[#This Row],[VARIABLE]],MapSexAge[],2,FALSE)</f>
        <v>Female</v>
      </c>
      <c r="G807" s="6" t="str">
        <f>VLOOKUP(PopAgeSexCountry[[#This Row],[VARIABLE]],MapSexAge[],3,FALSE)</f>
        <v>10-14</v>
      </c>
      <c r="H807" s="6">
        <f ca="1">SUMIFS(INDIRECT(_xlfn.CONCAT("SSPMDER[",PopAgeSexCountry[[#This Row],[Sex]],"]")),SSPMDER[age],PopAgeSexCountry[[#This Row],[Age]])</f>
        <v>1920</v>
      </c>
      <c r="I807" s="6" t="s">
        <v>71</v>
      </c>
      <c r="J807" s="6">
        <v>0.117508</v>
      </c>
      <c r="K807" s="6">
        <v>0.10196952989951499</v>
      </c>
      <c r="L807" s="6">
        <v>0.103138820002769</v>
      </c>
      <c r="M807" s="6">
        <v>0.103102065872442</v>
      </c>
      <c r="N807" s="6">
        <v>9.7913798664496399E-2</v>
      </c>
      <c r="O807" s="6">
        <v>9.1871678492365896E-2</v>
      </c>
      <c r="P807" s="6">
        <v>8.6152893689944998E-2</v>
      </c>
      <c r="Q807" s="6">
        <v>8.23620203399439E-2</v>
      </c>
      <c r="R807" s="6">
        <v>8.0784603600006999E-2</v>
      </c>
      <c r="S807" s="6">
        <f ca="1">PopAgeSexCountry[[#This Row],[2010]]*PopAgeSexCountry[[#This Row],[MDER]]</f>
        <v>225.61536000000001</v>
      </c>
      <c r="T807" s="6">
        <f ca="1">PopAgeSexCountry[[#This Row],[2015]]*PopAgeSexCountry[[#This Row],[MDER]]</f>
        <v>195.7814974070688</v>
      </c>
      <c r="U807" s="6">
        <f ca="1">PopAgeSexCountry[[#This Row],[2020]]*PopAgeSexCountry[[#This Row],[MDER]]</f>
        <v>198.02653440531648</v>
      </c>
      <c r="V807" s="6">
        <f ca="1">PopAgeSexCountry[[#This Row],[2025]]*PopAgeSexCountry[[#This Row],[MDER]]</f>
        <v>197.95596647508864</v>
      </c>
      <c r="W807" s="6">
        <f ca="1">PopAgeSexCountry[[#This Row],[2030]]*PopAgeSexCountry[[#This Row],[MDER]]</f>
        <v>187.99449343583308</v>
      </c>
      <c r="X807" s="6">
        <f ca="1">PopAgeSexCountry[[#This Row],[2035]]*PopAgeSexCountry[[#This Row],[MDER]]</f>
        <v>176.39362270534252</v>
      </c>
      <c r="Y807" s="6">
        <f ca="1">PopAgeSexCountry[[#This Row],[2040]]*PopAgeSexCountry[[#This Row],[MDER]]</f>
        <v>165.4135558846944</v>
      </c>
      <c r="Z807" s="6">
        <f ca="1">PopAgeSexCountry[[#This Row],[2045]]*PopAgeSexCountry[[#This Row],[MDER]]</f>
        <v>158.13507905269228</v>
      </c>
      <c r="AA807" s="6">
        <f ca="1">PopAgeSexCountry[[#This Row],[2050]]*PopAgeSexCountry[[#This Row],[MDER]]</f>
        <v>155.10643891201343</v>
      </c>
    </row>
    <row r="808" spans="1:27" x14ac:dyDescent="0.2">
      <c r="A808" s="5" t="s">
        <v>67</v>
      </c>
      <c r="B808" s="5" t="s">
        <v>68</v>
      </c>
      <c r="C808" s="5" t="s">
        <v>131</v>
      </c>
      <c r="D808" s="5" t="str">
        <f>VLOOKUP(PopAgeSexCountry[[#This Row],[REGION]],MapRegion[],2,FALSE)</f>
        <v>HRV</v>
      </c>
      <c r="E808" s="5" t="s">
        <v>73</v>
      </c>
      <c r="F808" s="5" t="str">
        <f>VLOOKUP(PopAgeSexCountry[[#This Row],[VARIABLE]],MapSexAge[],2,FALSE)</f>
        <v>Female</v>
      </c>
      <c r="G808" s="5" t="str">
        <f>VLOOKUP(PopAgeSexCountry[[#This Row],[VARIABLE]],MapSexAge[],3,FALSE)</f>
        <v>100p</v>
      </c>
      <c r="H808" s="5">
        <f ca="1">SUMIFS(INDIRECT(_xlfn.CONCAT("SSPMDER[",PopAgeSexCountry[[#This Row],[Sex]],"]")),SSPMDER[age],PopAgeSexCountry[[#This Row],[Age]])</f>
        <v>1800</v>
      </c>
      <c r="I808" s="5" t="s">
        <v>71</v>
      </c>
      <c r="J808" s="5">
        <v>2.7399999999999999E-4</v>
      </c>
      <c r="K808" s="5">
        <v>2.83829596699747E-4</v>
      </c>
      <c r="L808" s="5">
        <v>3.6506515806496398E-4</v>
      </c>
      <c r="M808" s="5">
        <v>8.5261344691393501E-4</v>
      </c>
      <c r="N808" s="5">
        <v>1.4013532749643E-3</v>
      </c>
      <c r="O808" s="5">
        <v>2.1353059858905199E-3</v>
      </c>
      <c r="P808" s="5">
        <v>2.9862833563890001E-3</v>
      </c>
      <c r="Q808" s="5">
        <v>3.5507288587751499E-3</v>
      </c>
      <c r="R808" s="5">
        <v>5.8457147883543498E-3</v>
      </c>
      <c r="S808" s="6">
        <f ca="1">PopAgeSexCountry[[#This Row],[2010]]*PopAgeSexCountry[[#This Row],[MDER]]</f>
        <v>0.49319999999999997</v>
      </c>
      <c r="T808" s="6">
        <f ca="1">PopAgeSexCountry[[#This Row],[2015]]*PopAgeSexCountry[[#This Row],[MDER]]</f>
        <v>0.51089327405954454</v>
      </c>
      <c r="U808" s="6">
        <f ca="1">PopAgeSexCountry[[#This Row],[2020]]*PopAgeSexCountry[[#This Row],[MDER]]</f>
        <v>0.65711728451693519</v>
      </c>
      <c r="V808" s="6">
        <f ca="1">PopAgeSexCountry[[#This Row],[2025]]*PopAgeSexCountry[[#This Row],[MDER]]</f>
        <v>1.5347042044450829</v>
      </c>
      <c r="W808" s="6">
        <f ca="1">PopAgeSexCountry[[#This Row],[2030]]*PopAgeSexCountry[[#This Row],[MDER]]</f>
        <v>2.5224358949357399</v>
      </c>
      <c r="X808" s="6">
        <f ca="1">PopAgeSexCountry[[#This Row],[2035]]*PopAgeSexCountry[[#This Row],[MDER]]</f>
        <v>3.843550774602936</v>
      </c>
      <c r="Y808" s="6">
        <f ca="1">PopAgeSexCountry[[#This Row],[2040]]*PopAgeSexCountry[[#This Row],[MDER]]</f>
        <v>5.3753100415002004</v>
      </c>
      <c r="Z808" s="6">
        <f ca="1">PopAgeSexCountry[[#This Row],[2045]]*PopAgeSexCountry[[#This Row],[MDER]]</f>
        <v>6.3913119457952696</v>
      </c>
      <c r="AA808" s="6">
        <f ca="1">PopAgeSexCountry[[#This Row],[2050]]*PopAgeSexCountry[[#This Row],[MDER]]</f>
        <v>10.52228661903783</v>
      </c>
    </row>
    <row r="809" spans="1:27" x14ac:dyDescent="0.2">
      <c r="A809" s="6" t="s">
        <v>67</v>
      </c>
      <c r="B809" s="6" t="s">
        <v>68</v>
      </c>
      <c r="C809" s="6" t="s">
        <v>131</v>
      </c>
      <c r="D809" s="6" t="str">
        <f>VLOOKUP(PopAgeSexCountry[[#This Row],[REGION]],MapRegion[],2,FALSE)</f>
        <v>HRV</v>
      </c>
      <c r="E809" s="6" t="s">
        <v>74</v>
      </c>
      <c r="F809" s="6" t="str">
        <f>VLOOKUP(PopAgeSexCountry[[#This Row],[VARIABLE]],MapSexAge[],2,FALSE)</f>
        <v>Female</v>
      </c>
      <c r="G809" s="6" t="str">
        <f>VLOOKUP(PopAgeSexCountry[[#This Row],[VARIABLE]],MapSexAge[],3,FALSE)</f>
        <v>15-19</v>
      </c>
      <c r="H809" s="6">
        <f ca="1">SUMIFS(INDIRECT(_xlfn.CONCAT("SSPMDER[",PopAgeSexCountry[[#This Row],[Sex]],"]")),SSPMDER[age],PopAgeSexCountry[[#This Row],[Age]])</f>
        <v>2040</v>
      </c>
      <c r="I809" s="6" t="s">
        <v>71</v>
      </c>
      <c r="J809" s="6">
        <v>0.12612999999999999</v>
      </c>
      <c r="K809" s="6">
        <v>0.117625385229156</v>
      </c>
      <c r="L809" s="6">
        <v>0.10228768966283</v>
      </c>
      <c r="M809" s="6">
        <v>0.10352079124909699</v>
      </c>
      <c r="N809" s="6">
        <v>0.10349575725084301</v>
      </c>
      <c r="O809" s="6">
        <v>9.8370806522089099E-2</v>
      </c>
      <c r="P809" s="6">
        <v>9.2377507884754406E-2</v>
      </c>
      <c r="Q809" s="6">
        <v>8.6697513599978904E-2</v>
      </c>
      <c r="R809" s="6">
        <v>8.2936952742584696E-2</v>
      </c>
      <c r="S809" s="6">
        <f ca="1">PopAgeSexCountry[[#This Row],[2010]]*PopAgeSexCountry[[#This Row],[MDER]]</f>
        <v>257.30519999999996</v>
      </c>
      <c r="T809" s="6">
        <f ca="1">PopAgeSexCountry[[#This Row],[2015]]*PopAgeSexCountry[[#This Row],[MDER]]</f>
        <v>239.95578586747823</v>
      </c>
      <c r="U809" s="6">
        <f ca="1">PopAgeSexCountry[[#This Row],[2020]]*PopAgeSexCountry[[#This Row],[MDER]]</f>
        <v>208.6668869121732</v>
      </c>
      <c r="V809" s="6">
        <f ca="1">PopAgeSexCountry[[#This Row],[2025]]*PopAgeSexCountry[[#This Row],[MDER]]</f>
        <v>211.18241414815787</v>
      </c>
      <c r="W809" s="6">
        <f ca="1">PopAgeSexCountry[[#This Row],[2030]]*PopAgeSexCountry[[#This Row],[MDER]]</f>
        <v>211.13134479171973</v>
      </c>
      <c r="X809" s="6">
        <f ca="1">PopAgeSexCountry[[#This Row],[2035]]*PopAgeSexCountry[[#This Row],[MDER]]</f>
        <v>200.67644530506178</v>
      </c>
      <c r="Y809" s="6">
        <f ca="1">PopAgeSexCountry[[#This Row],[2040]]*PopAgeSexCountry[[#This Row],[MDER]]</f>
        <v>188.45011608489898</v>
      </c>
      <c r="Z809" s="6">
        <f ca="1">PopAgeSexCountry[[#This Row],[2045]]*PopAgeSexCountry[[#This Row],[MDER]]</f>
        <v>176.86292774395696</v>
      </c>
      <c r="AA809" s="6">
        <f ca="1">PopAgeSexCountry[[#This Row],[2050]]*PopAgeSexCountry[[#This Row],[MDER]]</f>
        <v>169.19138359487278</v>
      </c>
    </row>
    <row r="810" spans="1:27" x14ac:dyDescent="0.2">
      <c r="A810" s="5" t="s">
        <v>67</v>
      </c>
      <c r="B810" s="5" t="s">
        <v>68</v>
      </c>
      <c r="C810" s="5" t="s">
        <v>131</v>
      </c>
      <c r="D810" s="5" t="str">
        <f>VLOOKUP(PopAgeSexCountry[[#This Row],[REGION]],MapRegion[],2,FALSE)</f>
        <v>HRV</v>
      </c>
      <c r="E810" s="5" t="s">
        <v>75</v>
      </c>
      <c r="F810" s="5" t="str">
        <f>VLOOKUP(PopAgeSexCountry[[#This Row],[VARIABLE]],MapSexAge[],2,FALSE)</f>
        <v>Female</v>
      </c>
      <c r="G810" s="5" t="str">
        <f>VLOOKUP(PopAgeSexCountry[[#This Row],[VARIABLE]],MapSexAge[],3,FALSE)</f>
        <v>20-24</v>
      </c>
      <c r="H810" s="5">
        <f ca="1">SUMIFS(INDIRECT(_xlfn.CONCAT("SSPMDER[",PopAgeSexCountry[[#This Row],[Sex]],"]")),SSPMDER[age],PopAgeSexCountry[[#This Row],[Age]])</f>
        <v>2200</v>
      </c>
      <c r="I810" s="5" t="s">
        <v>71</v>
      </c>
      <c r="J810" s="5">
        <v>0.13600999999999999</v>
      </c>
      <c r="K810" s="5">
        <v>0.12592955302786499</v>
      </c>
      <c r="L810" s="5">
        <v>0.117471511162662</v>
      </c>
      <c r="M810" s="5">
        <v>0.102378063789104</v>
      </c>
      <c r="N810" s="5">
        <v>0.103669653216549</v>
      </c>
      <c r="O810" s="5">
        <v>0.10366444885359299</v>
      </c>
      <c r="P810" s="5">
        <v>9.8615463517658597E-2</v>
      </c>
      <c r="Q810" s="5">
        <v>9.2688448996219294E-2</v>
      </c>
      <c r="R810" s="5">
        <v>8.7061765659905394E-2</v>
      </c>
      <c r="S810" s="6">
        <f ca="1">PopAgeSexCountry[[#This Row],[2010]]*PopAgeSexCountry[[#This Row],[MDER]]</f>
        <v>299.22199999999998</v>
      </c>
      <c r="T810" s="6">
        <f ca="1">PopAgeSexCountry[[#This Row],[2015]]*PopAgeSexCountry[[#This Row],[MDER]]</f>
        <v>277.04501666130295</v>
      </c>
      <c r="U810" s="6">
        <f ca="1">PopAgeSexCountry[[#This Row],[2020]]*PopAgeSexCountry[[#This Row],[MDER]]</f>
        <v>258.43732455785641</v>
      </c>
      <c r="V810" s="6">
        <f ca="1">PopAgeSexCountry[[#This Row],[2025]]*PopAgeSexCountry[[#This Row],[MDER]]</f>
        <v>225.23174033602879</v>
      </c>
      <c r="W810" s="6">
        <f ca="1">PopAgeSexCountry[[#This Row],[2030]]*PopAgeSexCountry[[#This Row],[MDER]]</f>
        <v>228.07323707640779</v>
      </c>
      <c r="X810" s="6">
        <f ca="1">PopAgeSexCountry[[#This Row],[2035]]*PopAgeSexCountry[[#This Row],[MDER]]</f>
        <v>228.06178747790457</v>
      </c>
      <c r="Y810" s="6">
        <f ca="1">PopAgeSexCountry[[#This Row],[2040]]*PopAgeSexCountry[[#This Row],[MDER]]</f>
        <v>216.9540197388489</v>
      </c>
      <c r="Z810" s="6">
        <f ca="1">PopAgeSexCountry[[#This Row],[2045]]*PopAgeSexCountry[[#This Row],[MDER]]</f>
        <v>203.91458779168244</v>
      </c>
      <c r="AA810" s="6">
        <f ca="1">PopAgeSexCountry[[#This Row],[2050]]*PopAgeSexCountry[[#This Row],[MDER]]</f>
        <v>191.53588445179187</v>
      </c>
    </row>
    <row r="811" spans="1:27" x14ac:dyDescent="0.2">
      <c r="A811" s="6" t="s">
        <v>67</v>
      </c>
      <c r="B811" s="6" t="s">
        <v>68</v>
      </c>
      <c r="C811" s="6" t="s">
        <v>131</v>
      </c>
      <c r="D811" s="6" t="str">
        <f>VLOOKUP(PopAgeSexCountry[[#This Row],[REGION]],MapRegion[],2,FALSE)</f>
        <v>HRV</v>
      </c>
      <c r="E811" s="6" t="s">
        <v>76</v>
      </c>
      <c r="F811" s="6" t="str">
        <f>VLOOKUP(PopAgeSexCountry[[#This Row],[VARIABLE]],MapSexAge[],2,FALSE)</f>
        <v>Female</v>
      </c>
      <c r="G811" s="6" t="str">
        <f>VLOOKUP(PopAgeSexCountry[[#This Row],[VARIABLE]],MapSexAge[],3,FALSE)</f>
        <v>25-29</v>
      </c>
      <c r="H811" s="6">
        <f ca="1">SUMIFS(INDIRECT(_xlfn.CONCAT("SSPMDER[",PopAgeSexCountry[[#This Row],[Sex]],"]")),SSPMDER[age],PopAgeSexCountry[[#This Row],[Age]])</f>
        <v>2040</v>
      </c>
      <c r="I811" s="6" t="s">
        <v>71</v>
      </c>
      <c r="J811" s="6">
        <v>0.15152299999999999</v>
      </c>
      <c r="K811" s="6">
        <v>0.13500350107248801</v>
      </c>
      <c r="L811" s="6">
        <v>0.12521364512136501</v>
      </c>
      <c r="M811" s="6">
        <v>0.117146047271425</v>
      </c>
      <c r="N811" s="6">
        <v>0.10323675180236599</v>
      </c>
      <c r="O811" s="6">
        <v>0.104802806663264</v>
      </c>
      <c r="P811" s="6">
        <v>0.10487991913188401</v>
      </c>
      <c r="Q811" s="6">
        <v>0.10016740248410699</v>
      </c>
      <c r="R811" s="6">
        <v>9.4528477979948705E-2</v>
      </c>
      <c r="S811" s="6">
        <f ca="1">PopAgeSexCountry[[#This Row],[2010]]*PopAgeSexCountry[[#This Row],[MDER]]</f>
        <v>309.10692</v>
      </c>
      <c r="T811" s="6">
        <f ca="1">PopAgeSexCountry[[#This Row],[2015]]*PopAgeSexCountry[[#This Row],[MDER]]</f>
        <v>275.40714218787554</v>
      </c>
      <c r="U811" s="6">
        <f ca="1">PopAgeSexCountry[[#This Row],[2020]]*PopAgeSexCountry[[#This Row],[MDER]]</f>
        <v>255.43583604758462</v>
      </c>
      <c r="V811" s="6">
        <f ca="1">PopAgeSexCountry[[#This Row],[2025]]*PopAgeSexCountry[[#This Row],[MDER]]</f>
        <v>238.97793643370699</v>
      </c>
      <c r="W811" s="6">
        <f ca="1">PopAgeSexCountry[[#This Row],[2030]]*PopAgeSexCountry[[#This Row],[MDER]]</f>
        <v>210.60297367682662</v>
      </c>
      <c r="X811" s="6">
        <f ca="1">PopAgeSexCountry[[#This Row],[2035]]*PopAgeSexCountry[[#This Row],[MDER]]</f>
        <v>213.79772559305854</v>
      </c>
      <c r="Y811" s="6">
        <f ca="1">PopAgeSexCountry[[#This Row],[2040]]*PopAgeSexCountry[[#This Row],[MDER]]</f>
        <v>213.95503502904336</v>
      </c>
      <c r="Z811" s="6">
        <f ca="1">PopAgeSexCountry[[#This Row],[2045]]*PopAgeSexCountry[[#This Row],[MDER]]</f>
        <v>204.34150106757826</v>
      </c>
      <c r="AA811" s="6">
        <f ca="1">PopAgeSexCountry[[#This Row],[2050]]*PopAgeSexCountry[[#This Row],[MDER]]</f>
        <v>192.83809507909535</v>
      </c>
    </row>
    <row r="812" spans="1:27" x14ac:dyDescent="0.2">
      <c r="A812" s="5" t="s">
        <v>67</v>
      </c>
      <c r="B812" s="5" t="s">
        <v>68</v>
      </c>
      <c r="C812" s="5" t="s">
        <v>131</v>
      </c>
      <c r="D812" s="5" t="str">
        <f>VLOOKUP(PopAgeSexCountry[[#This Row],[REGION]],MapRegion[],2,FALSE)</f>
        <v>HRV</v>
      </c>
      <c r="E812" s="5" t="s">
        <v>77</v>
      </c>
      <c r="F812" s="5" t="str">
        <f>VLOOKUP(PopAgeSexCountry[[#This Row],[VARIABLE]],MapSexAge[],2,FALSE)</f>
        <v>Female</v>
      </c>
      <c r="G812" s="5" t="str">
        <f>VLOOKUP(PopAgeSexCountry[[#This Row],[VARIABLE]],MapSexAge[],3,FALSE)</f>
        <v>30-34</v>
      </c>
      <c r="H812" s="5">
        <f ca="1">SUMIFS(INDIRECT(_xlfn.CONCAT("SSPMDER[",PopAgeSexCountry[[#This Row],[Sex]],"]")),SSPMDER[age],PopAgeSexCountry[[#This Row],[Age]])</f>
        <v>2000</v>
      </c>
      <c r="I812" s="5" t="s">
        <v>71</v>
      </c>
      <c r="J812" s="5">
        <v>0.15317999999999901</v>
      </c>
      <c r="K812" s="5">
        <v>0.153947082216183</v>
      </c>
      <c r="L812" s="5">
        <v>0.138960643455077</v>
      </c>
      <c r="M812" s="5">
        <v>0.129556590367711</v>
      </c>
      <c r="N812" s="5">
        <v>0.12166072808275299</v>
      </c>
      <c r="O812" s="5">
        <v>0.108762569016589</v>
      </c>
      <c r="P812" s="5">
        <v>0.110704943464157</v>
      </c>
      <c r="Q812" s="5">
        <v>0.11083216032627401</v>
      </c>
      <c r="R812" s="5">
        <v>0.106448138994182</v>
      </c>
      <c r="S812" s="6">
        <f ca="1">PopAgeSexCountry[[#This Row],[2010]]*PopAgeSexCountry[[#This Row],[MDER]]</f>
        <v>306.35999999999802</v>
      </c>
      <c r="T812" s="6">
        <f ca="1">PopAgeSexCountry[[#This Row],[2015]]*PopAgeSexCountry[[#This Row],[MDER]]</f>
        <v>307.89416443236598</v>
      </c>
      <c r="U812" s="6">
        <f ca="1">PopAgeSexCountry[[#This Row],[2020]]*PopAgeSexCountry[[#This Row],[MDER]]</f>
        <v>277.92128691015398</v>
      </c>
      <c r="V812" s="6">
        <f ca="1">PopAgeSexCountry[[#This Row],[2025]]*PopAgeSexCountry[[#This Row],[MDER]]</f>
        <v>259.11318073542202</v>
      </c>
      <c r="W812" s="6">
        <f ca="1">PopAgeSexCountry[[#This Row],[2030]]*PopAgeSexCountry[[#This Row],[MDER]]</f>
        <v>243.32145616550599</v>
      </c>
      <c r="X812" s="6">
        <f ca="1">PopAgeSexCountry[[#This Row],[2035]]*PopAgeSexCountry[[#This Row],[MDER]]</f>
        <v>217.525138033178</v>
      </c>
      <c r="Y812" s="6">
        <f ca="1">PopAgeSexCountry[[#This Row],[2040]]*PopAgeSexCountry[[#This Row],[MDER]]</f>
        <v>221.40988692831402</v>
      </c>
      <c r="Z812" s="6">
        <f ca="1">PopAgeSexCountry[[#This Row],[2045]]*PopAgeSexCountry[[#This Row],[MDER]]</f>
        <v>221.66432065254801</v>
      </c>
      <c r="AA812" s="6">
        <f ca="1">PopAgeSexCountry[[#This Row],[2050]]*PopAgeSexCountry[[#This Row],[MDER]]</f>
        <v>212.89627798836401</v>
      </c>
    </row>
    <row r="813" spans="1:27" x14ac:dyDescent="0.2">
      <c r="A813" s="6" t="s">
        <v>67</v>
      </c>
      <c r="B813" s="6" t="s">
        <v>68</v>
      </c>
      <c r="C813" s="6" t="s">
        <v>131</v>
      </c>
      <c r="D813" s="6" t="str">
        <f>VLOOKUP(PopAgeSexCountry[[#This Row],[REGION]],MapRegion[],2,FALSE)</f>
        <v>HRV</v>
      </c>
      <c r="E813" s="6" t="s">
        <v>78</v>
      </c>
      <c r="F813" s="6" t="str">
        <f>VLOOKUP(PopAgeSexCountry[[#This Row],[VARIABLE]],MapSexAge[],2,FALSE)</f>
        <v>Female</v>
      </c>
      <c r="G813" s="6" t="str">
        <f>VLOOKUP(PopAgeSexCountry[[#This Row],[VARIABLE]],MapSexAge[],3,FALSE)</f>
        <v>35-39</v>
      </c>
      <c r="H813" s="6">
        <f ca="1">SUMIFS(INDIRECT(_xlfn.CONCAT("SSPMDER[",PopAgeSexCountry[[#This Row],[Sex]],"]")),SSPMDER[age],PopAgeSexCountry[[#This Row],[Age]])</f>
        <v>2000</v>
      </c>
      <c r="I813" s="6" t="s">
        <v>71</v>
      </c>
      <c r="J813" s="6">
        <v>0.14787</v>
      </c>
      <c r="K813" s="6">
        <v>0.15505312241514899</v>
      </c>
      <c r="L813" s="6">
        <v>0.15661429182966999</v>
      </c>
      <c r="M813" s="6">
        <v>0.14272980684912001</v>
      </c>
      <c r="N813" s="6">
        <v>0.13358337078766999</v>
      </c>
      <c r="O813" s="6">
        <v>0.125798027526908</v>
      </c>
      <c r="P813" s="6">
        <v>0.113577409426089</v>
      </c>
      <c r="Q813" s="6">
        <v>0.115812455093688</v>
      </c>
      <c r="R813" s="6">
        <v>0.115980801133636</v>
      </c>
      <c r="S813" s="6">
        <f ca="1">PopAgeSexCountry[[#This Row],[2010]]*PopAgeSexCountry[[#This Row],[MDER]]</f>
        <v>295.74</v>
      </c>
      <c r="T813" s="6">
        <f ca="1">PopAgeSexCountry[[#This Row],[2015]]*PopAgeSexCountry[[#This Row],[MDER]]</f>
        <v>310.10624483029795</v>
      </c>
      <c r="U813" s="6">
        <f ca="1">PopAgeSexCountry[[#This Row],[2020]]*PopAgeSexCountry[[#This Row],[MDER]]</f>
        <v>313.22858365933996</v>
      </c>
      <c r="V813" s="6">
        <f ca="1">PopAgeSexCountry[[#This Row],[2025]]*PopAgeSexCountry[[#This Row],[MDER]]</f>
        <v>285.45961369824005</v>
      </c>
      <c r="W813" s="6">
        <f ca="1">PopAgeSexCountry[[#This Row],[2030]]*PopAgeSexCountry[[#This Row],[MDER]]</f>
        <v>267.16674157533998</v>
      </c>
      <c r="X813" s="6">
        <f ca="1">PopAgeSexCountry[[#This Row],[2035]]*PopAgeSexCountry[[#This Row],[MDER]]</f>
        <v>251.596055053816</v>
      </c>
      <c r="Y813" s="6">
        <f ca="1">PopAgeSexCountry[[#This Row],[2040]]*PopAgeSexCountry[[#This Row],[MDER]]</f>
        <v>227.15481885217801</v>
      </c>
      <c r="Z813" s="6">
        <f ca="1">PopAgeSexCountry[[#This Row],[2045]]*PopAgeSexCountry[[#This Row],[MDER]]</f>
        <v>231.624910187376</v>
      </c>
      <c r="AA813" s="6">
        <f ca="1">PopAgeSexCountry[[#This Row],[2050]]*PopAgeSexCountry[[#This Row],[MDER]]</f>
        <v>231.96160226727199</v>
      </c>
    </row>
    <row r="814" spans="1:27" x14ac:dyDescent="0.2">
      <c r="A814" s="5" t="s">
        <v>67</v>
      </c>
      <c r="B814" s="5" t="s">
        <v>68</v>
      </c>
      <c r="C814" s="5" t="s">
        <v>131</v>
      </c>
      <c r="D814" s="5" t="str">
        <f>VLOOKUP(PopAgeSexCountry[[#This Row],[REGION]],MapRegion[],2,FALSE)</f>
        <v>HRV</v>
      </c>
      <c r="E814" s="5" t="s">
        <v>79</v>
      </c>
      <c r="F814" s="5" t="str">
        <f>VLOOKUP(PopAgeSexCountry[[#This Row],[VARIABLE]],MapSexAge[],2,FALSE)</f>
        <v>Female</v>
      </c>
      <c r="G814" s="5" t="str">
        <f>VLOOKUP(PopAgeSexCountry[[#This Row],[VARIABLE]],MapSexAge[],3,FALSE)</f>
        <v>40-44</v>
      </c>
      <c r="H814" s="5">
        <f ca="1">SUMIFS(INDIRECT(_xlfn.CONCAT("SSPMDER[",PopAgeSexCountry[[#This Row],[Sex]],"]")),SSPMDER[age],PopAgeSexCountry[[#This Row],[Age]])</f>
        <v>2000</v>
      </c>
      <c r="I814" s="5" t="s">
        <v>71</v>
      </c>
      <c r="J814" s="5">
        <v>0.15066099999999999</v>
      </c>
      <c r="K814" s="5">
        <v>0.149038519267502</v>
      </c>
      <c r="L814" s="5">
        <v>0.15636089766963601</v>
      </c>
      <c r="M814" s="5">
        <v>0.15842230245977701</v>
      </c>
      <c r="N814" s="5">
        <v>0.145253555860346</v>
      </c>
      <c r="O814" s="5">
        <v>0.13630122794181701</v>
      </c>
      <c r="P814" s="5">
        <v>0.12860996582876</v>
      </c>
      <c r="Q814" s="5">
        <v>0.116821616302534</v>
      </c>
      <c r="R814" s="5">
        <v>0.119258951606214</v>
      </c>
      <c r="S814" s="6">
        <f ca="1">PopAgeSexCountry[[#This Row],[2010]]*PopAgeSexCountry[[#This Row],[MDER]]</f>
        <v>301.322</v>
      </c>
      <c r="T814" s="6">
        <f ca="1">PopAgeSexCountry[[#This Row],[2015]]*PopAgeSexCountry[[#This Row],[MDER]]</f>
        <v>298.07703853500402</v>
      </c>
      <c r="U814" s="6">
        <f ca="1">PopAgeSexCountry[[#This Row],[2020]]*PopAgeSexCountry[[#This Row],[MDER]]</f>
        <v>312.72179533927203</v>
      </c>
      <c r="V814" s="6">
        <f ca="1">PopAgeSexCountry[[#This Row],[2025]]*PopAgeSexCountry[[#This Row],[MDER]]</f>
        <v>316.844604919554</v>
      </c>
      <c r="W814" s="6">
        <f ca="1">PopAgeSexCountry[[#This Row],[2030]]*PopAgeSexCountry[[#This Row],[MDER]]</f>
        <v>290.50711172069197</v>
      </c>
      <c r="X814" s="6">
        <f ca="1">PopAgeSexCountry[[#This Row],[2035]]*PopAgeSexCountry[[#This Row],[MDER]]</f>
        <v>272.60245588363404</v>
      </c>
      <c r="Y814" s="6">
        <f ca="1">PopAgeSexCountry[[#This Row],[2040]]*PopAgeSexCountry[[#This Row],[MDER]]</f>
        <v>257.21993165752002</v>
      </c>
      <c r="Z814" s="6">
        <f ca="1">PopAgeSexCountry[[#This Row],[2045]]*PopAgeSexCountry[[#This Row],[MDER]]</f>
        <v>233.64323260506799</v>
      </c>
      <c r="AA814" s="6">
        <f ca="1">PopAgeSexCountry[[#This Row],[2050]]*PopAgeSexCountry[[#This Row],[MDER]]</f>
        <v>238.517903212428</v>
      </c>
    </row>
    <row r="815" spans="1:27" x14ac:dyDescent="0.2">
      <c r="A815" s="6" t="s">
        <v>67</v>
      </c>
      <c r="B815" s="6" t="s">
        <v>68</v>
      </c>
      <c r="C815" s="6" t="s">
        <v>131</v>
      </c>
      <c r="D815" s="6" t="str">
        <f>VLOOKUP(PopAgeSexCountry[[#This Row],[REGION]],MapRegion[],2,FALSE)</f>
        <v>HRV</v>
      </c>
      <c r="E815" s="6" t="s">
        <v>80</v>
      </c>
      <c r="F815" s="6" t="str">
        <f>VLOOKUP(PopAgeSexCountry[[#This Row],[VARIABLE]],MapSexAge[],2,FALSE)</f>
        <v>Female</v>
      </c>
      <c r="G815" s="6" t="str">
        <f>VLOOKUP(PopAgeSexCountry[[#This Row],[VARIABLE]],MapSexAge[],3,FALSE)</f>
        <v>45-49</v>
      </c>
      <c r="H815" s="6">
        <f ca="1">SUMIFS(INDIRECT(_xlfn.CONCAT("SSPMDER[",PopAgeSexCountry[[#This Row],[Sex]],"]")),SSPMDER[age],PopAgeSexCountry[[#This Row],[Age]])</f>
        <v>2000</v>
      </c>
      <c r="I815" s="6" t="s">
        <v>71</v>
      </c>
      <c r="J815" s="6">
        <v>0.16139899999999999</v>
      </c>
      <c r="K815" s="6">
        <v>0.150926668403736</v>
      </c>
      <c r="L815" s="6">
        <v>0.149588157454738</v>
      </c>
      <c r="M815" s="6">
        <v>0.15698595184400599</v>
      </c>
      <c r="N815" s="6">
        <v>0.15938803023515999</v>
      </c>
      <c r="O815" s="6">
        <v>0.14671079287604799</v>
      </c>
      <c r="P815" s="6">
        <v>0.13793001960722701</v>
      </c>
      <c r="Q815" s="6">
        <v>0.130346549796932</v>
      </c>
      <c r="R815" s="6">
        <v>0.11883809574995</v>
      </c>
      <c r="S815" s="6">
        <f ca="1">PopAgeSexCountry[[#This Row],[2010]]*PopAgeSexCountry[[#This Row],[MDER]]</f>
        <v>322.798</v>
      </c>
      <c r="T815" s="6">
        <f ca="1">PopAgeSexCountry[[#This Row],[2015]]*PopAgeSexCountry[[#This Row],[MDER]]</f>
        <v>301.85333680747203</v>
      </c>
      <c r="U815" s="6">
        <f ca="1">PopAgeSexCountry[[#This Row],[2020]]*PopAgeSexCountry[[#This Row],[MDER]]</f>
        <v>299.17631490947599</v>
      </c>
      <c r="V815" s="6">
        <f ca="1">PopAgeSexCountry[[#This Row],[2025]]*PopAgeSexCountry[[#This Row],[MDER]]</f>
        <v>313.97190368801199</v>
      </c>
      <c r="W815" s="6">
        <f ca="1">PopAgeSexCountry[[#This Row],[2030]]*PopAgeSexCountry[[#This Row],[MDER]]</f>
        <v>318.77606047031998</v>
      </c>
      <c r="X815" s="6">
        <f ca="1">PopAgeSexCountry[[#This Row],[2035]]*PopAgeSexCountry[[#This Row],[MDER]]</f>
        <v>293.42158575209601</v>
      </c>
      <c r="Y815" s="6">
        <f ca="1">PopAgeSexCountry[[#This Row],[2040]]*PopAgeSexCountry[[#This Row],[MDER]]</f>
        <v>275.86003921445399</v>
      </c>
      <c r="Z815" s="6">
        <f ca="1">PopAgeSexCountry[[#This Row],[2045]]*PopAgeSexCountry[[#This Row],[MDER]]</f>
        <v>260.69309959386402</v>
      </c>
      <c r="AA815" s="6">
        <f ca="1">PopAgeSexCountry[[#This Row],[2050]]*PopAgeSexCountry[[#This Row],[MDER]]</f>
        <v>237.6761914999</v>
      </c>
    </row>
    <row r="816" spans="1:27" x14ac:dyDescent="0.2">
      <c r="A816" s="5" t="s">
        <v>67</v>
      </c>
      <c r="B816" s="5" t="s">
        <v>68</v>
      </c>
      <c r="C816" s="5" t="s">
        <v>131</v>
      </c>
      <c r="D816" s="5" t="str">
        <f>VLOOKUP(PopAgeSexCountry[[#This Row],[REGION]],MapRegion[],2,FALSE)</f>
        <v>HRV</v>
      </c>
      <c r="E816" s="5" t="s">
        <v>81</v>
      </c>
      <c r="F816" s="5" t="str">
        <f>VLOOKUP(PopAgeSexCountry[[#This Row],[VARIABLE]],MapSexAge[],2,FALSE)</f>
        <v>Female</v>
      </c>
      <c r="G816" s="5" t="str">
        <f>VLOOKUP(PopAgeSexCountry[[#This Row],[VARIABLE]],MapSexAge[],3,FALSE)</f>
        <v>5-9</v>
      </c>
      <c r="H816" s="5">
        <f ca="1">SUMIFS(INDIRECT(_xlfn.CONCAT("SSPMDER[",PopAgeSexCountry[[#This Row],[Sex]],"]")),SSPMDER[age],PopAgeSexCountry[[#This Row],[Age]])</f>
        <v>1520</v>
      </c>
      <c r="I816" s="5" t="s">
        <v>71</v>
      </c>
      <c r="J816" s="5">
        <v>0.101406</v>
      </c>
      <c r="K816" s="5">
        <v>0.102471110831482</v>
      </c>
      <c r="L816" s="5">
        <v>0.102430222750925</v>
      </c>
      <c r="M816" s="5">
        <v>9.7149217824758702E-2</v>
      </c>
      <c r="N816" s="5">
        <v>9.1034530942178796E-2</v>
      </c>
      <c r="O816" s="5">
        <v>8.5258638467849396E-2</v>
      </c>
      <c r="P816" s="5">
        <v>8.1418288571649094E-2</v>
      </c>
      <c r="Q816" s="5">
        <v>7.9820108572443593E-2</v>
      </c>
      <c r="R816" s="5">
        <v>7.8686965392509106E-2</v>
      </c>
      <c r="S816" s="6">
        <f ca="1">PopAgeSexCountry[[#This Row],[2010]]*PopAgeSexCountry[[#This Row],[MDER]]</f>
        <v>154.13711999999998</v>
      </c>
      <c r="T816" s="6">
        <f ca="1">PopAgeSexCountry[[#This Row],[2015]]*PopAgeSexCountry[[#This Row],[MDER]]</f>
        <v>155.75608846385265</v>
      </c>
      <c r="U816" s="6">
        <f ca="1">PopAgeSexCountry[[#This Row],[2020]]*PopAgeSexCountry[[#This Row],[MDER]]</f>
        <v>155.693938581406</v>
      </c>
      <c r="V816" s="6">
        <f ca="1">PopAgeSexCountry[[#This Row],[2025]]*PopAgeSexCountry[[#This Row],[MDER]]</f>
        <v>147.66681109363321</v>
      </c>
      <c r="W816" s="6">
        <f ca="1">PopAgeSexCountry[[#This Row],[2030]]*PopAgeSexCountry[[#This Row],[MDER]]</f>
        <v>138.37248703211176</v>
      </c>
      <c r="X816" s="6">
        <f ca="1">PopAgeSexCountry[[#This Row],[2035]]*PopAgeSexCountry[[#This Row],[MDER]]</f>
        <v>129.59313047113108</v>
      </c>
      <c r="Y816" s="6">
        <f ca="1">PopAgeSexCountry[[#This Row],[2040]]*PopAgeSexCountry[[#This Row],[MDER]]</f>
        <v>123.75579862890662</v>
      </c>
      <c r="Z816" s="6">
        <f ca="1">PopAgeSexCountry[[#This Row],[2045]]*PopAgeSexCountry[[#This Row],[MDER]]</f>
        <v>121.32656503011427</v>
      </c>
      <c r="AA816" s="6">
        <f ca="1">PopAgeSexCountry[[#This Row],[2050]]*PopAgeSexCountry[[#This Row],[MDER]]</f>
        <v>119.60418739661384</v>
      </c>
    </row>
    <row r="817" spans="1:27" x14ac:dyDescent="0.2">
      <c r="A817" s="6" t="s">
        <v>67</v>
      </c>
      <c r="B817" s="6" t="s">
        <v>68</v>
      </c>
      <c r="C817" s="6" t="s">
        <v>131</v>
      </c>
      <c r="D817" s="6" t="str">
        <f>VLOOKUP(PopAgeSexCountry[[#This Row],[REGION]],MapRegion[],2,FALSE)</f>
        <v>HRV</v>
      </c>
      <c r="E817" s="6" t="s">
        <v>82</v>
      </c>
      <c r="F817" s="6" t="str">
        <f>VLOOKUP(PopAgeSexCountry[[#This Row],[VARIABLE]],MapSexAge[],2,FALSE)</f>
        <v>Female</v>
      </c>
      <c r="G817" s="6" t="str">
        <f>VLOOKUP(PopAgeSexCountry[[#This Row],[VARIABLE]],MapSexAge[],3,FALSE)</f>
        <v>50-54</v>
      </c>
      <c r="H817" s="6">
        <f ca="1">SUMIFS(INDIRECT(_xlfn.CONCAT("SSPMDER[",PopAgeSexCountry[[#This Row],[Sex]],"]")),SSPMDER[age],PopAgeSexCountry[[#This Row],[Age]])</f>
        <v>1840</v>
      </c>
      <c r="I817" s="6" t="s">
        <v>71</v>
      </c>
      <c r="J817" s="6">
        <v>0.166877</v>
      </c>
      <c r="K817" s="6">
        <v>0.16073383693534299</v>
      </c>
      <c r="L817" s="6">
        <v>0.15063450516298599</v>
      </c>
      <c r="M817" s="6">
        <v>0.14954059445701801</v>
      </c>
      <c r="N817" s="6">
        <v>0.15703583217188199</v>
      </c>
      <c r="O817" s="6">
        <v>0.15973295892332501</v>
      </c>
      <c r="P817" s="6">
        <v>0.147458504818887</v>
      </c>
      <c r="Q817" s="6">
        <v>0.13885886923169499</v>
      </c>
      <c r="R817" s="6">
        <v>0.131395318928344</v>
      </c>
      <c r="S817" s="6">
        <f ca="1">PopAgeSexCountry[[#This Row],[2010]]*PopAgeSexCountry[[#This Row],[MDER]]</f>
        <v>307.05367999999999</v>
      </c>
      <c r="T817" s="6">
        <f ca="1">PopAgeSexCountry[[#This Row],[2015]]*PopAgeSexCountry[[#This Row],[MDER]]</f>
        <v>295.75025996103108</v>
      </c>
      <c r="U817" s="6">
        <f ca="1">PopAgeSexCountry[[#This Row],[2020]]*PopAgeSexCountry[[#This Row],[MDER]]</f>
        <v>277.1674894998942</v>
      </c>
      <c r="V817" s="6">
        <f ca="1">PopAgeSexCountry[[#This Row],[2025]]*PopAgeSexCountry[[#This Row],[MDER]]</f>
        <v>275.15469380091315</v>
      </c>
      <c r="W817" s="6">
        <f ca="1">PopAgeSexCountry[[#This Row],[2030]]*PopAgeSexCountry[[#This Row],[MDER]]</f>
        <v>288.94593119626285</v>
      </c>
      <c r="X817" s="6">
        <f ca="1">PopAgeSexCountry[[#This Row],[2035]]*PopAgeSexCountry[[#This Row],[MDER]]</f>
        <v>293.90864441891802</v>
      </c>
      <c r="Y817" s="6">
        <f ca="1">PopAgeSexCountry[[#This Row],[2040]]*PopAgeSexCountry[[#This Row],[MDER]]</f>
        <v>271.32364886675208</v>
      </c>
      <c r="Z817" s="6">
        <f ca="1">PopAgeSexCountry[[#This Row],[2045]]*PopAgeSexCountry[[#This Row],[MDER]]</f>
        <v>255.50031938631878</v>
      </c>
      <c r="AA817" s="6">
        <f ca="1">PopAgeSexCountry[[#This Row],[2050]]*PopAgeSexCountry[[#This Row],[MDER]]</f>
        <v>241.76738682815295</v>
      </c>
    </row>
    <row r="818" spans="1:27" x14ac:dyDescent="0.2">
      <c r="A818" s="5" t="s">
        <v>67</v>
      </c>
      <c r="B818" s="5" t="s">
        <v>68</v>
      </c>
      <c r="C818" s="5" t="s">
        <v>131</v>
      </c>
      <c r="D818" s="5" t="str">
        <f>VLOOKUP(PopAgeSexCountry[[#This Row],[REGION]],MapRegion[],2,FALSE)</f>
        <v>HRV</v>
      </c>
      <c r="E818" s="5" t="s">
        <v>83</v>
      </c>
      <c r="F818" s="5" t="str">
        <f>VLOOKUP(PopAgeSexCountry[[#This Row],[VARIABLE]],MapSexAge[],2,FALSE)</f>
        <v>Female</v>
      </c>
      <c r="G818" s="5" t="str">
        <f>VLOOKUP(PopAgeSexCountry[[#This Row],[VARIABLE]],MapSexAge[],3,FALSE)</f>
        <v>55-59</v>
      </c>
      <c r="H818" s="5">
        <f ca="1">SUMIFS(INDIRECT(_xlfn.CONCAT("SSPMDER[",PopAgeSexCountry[[#This Row],[Sex]],"]")),SSPMDER[age],PopAgeSexCountry[[#This Row],[Age]])</f>
        <v>1800</v>
      </c>
      <c r="I818" s="5" t="s">
        <v>71</v>
      </c>
      <c r="J818" s="5">
        <v>0.15982399999999999</v>
      </c>
      <c r="K818" s="5">
        <v>0.16498351072018499</v>
      </c>
      <c r="L818" s="5">
        <v>0.15933121238072101</v>
      </c>
      <c r="M818" s="5">
        <v>0.14965009529439499</v>
      </c>
      <c r="N818" s="5">
        <v>0.14883115816133699</v>
      </c>
      <c r="O818" s="5">
        <v>0.15647624614880701</v>
      </c>
      <c r="P818" s="5">
        <v>0.15946015495136401</v>
      </c>
      <c r="Q818" s="5">
        <v>0.147587619358866</v>
      </c>
      <c r="R818" s="5">
        <v>0.13919143107043899</v>
      </c>
      <c r="S818" s="6">
        <f ca="1">PopAgeSexCountry[[#This Row],[2010]]*PopAgeSexCountry[[#This Row],[MDER]]</f>
        <v>287.6832</v>
      </c>
      <c r="T818" s="6">
        <f ca="1">PopAgeSexCountry[[#This Row],[2015]]*PopAgeSexCountry[[#This Row],[MDER]]</f>
        <v>296.970319296333</v>
      </c>
      <c r="U818" s="6">
        <f ca="1">PopAgeSexCountry[[#This Row],[2020]]*PopAgeSexCountry[[#This Row],[MDER]]</f>
        <v>286.79618228529785</v>
      </c>
      <c r="V818" s="6">
        <f ca="1">PopAgeSexCountry[[#This Row],[2025]]*PopAgeSexCountry[[#This Row],[MDER]]</f>
        <v>269.37017152991098</v>
      </c>
      <c r="W818" s="6">
        <f ca="1">PopAgeSexCountry[[#This Row],[2030]]*PopAgeSexCountry[[#This Row],[MDER]]</f>
        <v>267.89608469040661</v>
      </c>
      <c r="X818" s="6">
        <f ca="1">PopAgeSexCountry[[#This Row],[2035]]*PopAgeSexCountry[[#This Row],[MDER]]</f>
        <v>281.65724306785262</v>
      </c>
      <c r="Y818" s="6">
        <f ca="1">PopAgeSexCountry[[#This Row],[2040]]*PopAgeSexCountry[[#This Row],[MDER]]</f>
        <v>287.02827891245522</v>
      </c>
      <c r="Z818" s="6">
        <f ca="1">PopAgeSexCountry[[#This Row],[2045]]*PopAgeSexCountry[[#This Row],[MDER]]</f>
        <v>265.65771484595876</v>
      </c>
      <c r="AA818" s="6">
        <f ca="1">PopAgeSexCountry[[#This Row],[2050]]*PopAgeSexCountry[[#This Row],[MDER]]</f>
        <v>250.54457592679017</v>
      </c>
    </row>
    <row r="819" spans="1:27" x14ac:dyDescent="0.2">
      <c r="A819" s="6" t="s">
        <v>67</v>
      </c>
      <c r="B819" s="6" t="s">
        <v>68</v>
      </c>
      <c r="C819" s="6" t="s">
        <v>131</v>
      </c>
      <c r="D819" s="6" t="str">
        <f>VLOOKUP(PopAgeSexCountry[[#This Row],[REGION]],MapRegion[],2,FALSE)</f>
        <v>HRV</v>
      </c>
      <c r="E819" s="6" t="s">
        <v>84</v>
      </c>
      <c r="F819" s="6" t="str">
        <f>VLOOKUP(PopAgeSexCountry[[#This Row],[VARIABLE]],MapSexAge[],2,FALSE)</f>
        <v>Female</v>
      </c>
      <c r="G819" s="6" t="str">
        <f>VLOOKUP(PopAgeSexCountry[[#This Row],[VARIABLE]],MapSexAge[],3,FALSE)</f>
        <v>60-64</v>
      </c>
      <c r="H819" s="6">
        <f ca="1">SUMIFS(INDIRECT(_xlfn.CONCAT("SSPMDER[",PopAgeSexCountry[[#This Row],[Sex]],"]")),SSPMDER[age],PopAgeSexCountry[[#This Row],[Age]])</f>
        <v>1800</v>
      </c>
      <c r="I819" s="6" t="s">
        <v>71</v>
      </c>
      <c r="J819" s="6">
        <v>0.142986</v>
      </c>
      <c r="K819" s="6">
        <v>0.15649365275242999</v>
      </c>
      <c r="L819" s="6">
        <v>0.16205216700615899</v>
      </c>
      <c r="M819" s="6">
        <v>0.156947837421229</v>
      </c>
      <c r="N819" s="6">
        <v>0.147798455961827</v>
      </c>
      <c r="O819" s="6">
        <v>0.14735358852535599</v>
      </c>
      <c r="P819" s="6">
        <v>0.15519426780977599</v>
      </c>
      <c r="Q819" s="6">
        <v>0.15850413072535399</v>
      </c>
      <c r="R819" s="6">
        <v>0.14706717580364201</v>
      </c>
      <c r="S819" s="6">
        <f ca="1">PopAgeSexCountry[[#This Row],[2010]]*PopAgeSexCountry[[#This Row],[MDER]]</f>
        <v>257.37479999999999</v>
      </c>
      <c r="T819" s="6">
        <f ca="1">PopAgeSexCountry[[#This Row],[2015]]*PopAgeSexCountry[[#This Row],[MDER]]</f>
        <v>281.68857495437396</v>
      </c>
      <c r="U819" s="6">
        <f ca="1">PopAgeSexCountry[[#This Row],[2020]]*PopAgeSexCountry[[#This Row],[MDER]]</f>
        <v>291.69390061108618</v>
      </c>
      <c r="V819" s="6">
        <f ca="1">PopAgeSexCountry[[#This Row],[2025]]*PopAgeSexCountry[[#This Row],[MDER]]</f>
        <v>282.5061073582122</v>
      </c>
      <c r="W819" s="6">
        <f ca="1">PopAgeSexCountry[[#This Row],[2030]]*PopAgeSexCountry[[#This Row],[MDER]]</f>
        <v>266.03722073128858</v>
      </c>
      <c r="X819" s="6">
        <f ca="1">PopAgeSexCountry[[#This Row],[2035]]*PopAgeSexCountry[[#This Row],[MDER]]</f>
        <v>265.23645934564075</v>
      </c>
      <c r="Y819" s="6">
        <f ca="1">PopAgeSexCountry[[#This Row],[2040]]*PopAgeSexCountry[[#This Row],[MDER]]</f>
        <v>279.34968205759679</v>
      </c>
      <c r="Z819" s="6">
        <f ca="1">PopAgeSexCountry[[#This Row],[2045]]*PopAgeSexCountry[[#This Row],[MDER]]</f>
        <v>285.30743530563717</v>
      </c>
      <c r="AA819" s="6">
        <f ca="1">PopAgeSexCountry[[#This Row],[2050]]*PopAgeSexCountry[[#This Row],[MDER]]</f>
        <v>264.72091644655563</v>
      </c>
    </row>
    <row r="820" spans="1:27" x14ac:dyDescent="0.2">
      <c r="A820" s="5" t="s">
        <v>67</v>
      </c>
      <c r="B820" s="5" t="s">
        <v>68</v>
      </c>
      <c r="C820" s="5" t="s">
        <v>131</v>
      </c>
      <c r="D820" s="5" t="str">
        <f>VLOOKUP(PopAgeSexCountry[[#This Row],[REGION]],MapRegion[],2,FALSE)</f>
        <v>HRV</v>
      </c>
      <c r="E820" s="5" t="s">
        <v>85</v>
      </c>
      <c r="F820" s="5" t="str">
        <f>VLOOKUP(PopAgeSexCountry[[#This Row],[VARIABLE]],MapSexAge[],2,FALSE)</f>
        <v>Female</v>
      </c>
      <c r="G820" s="5" t="str">
        <f>VLOOKUP(PopAgeSexCountry[[#This Row],[VARIABLE]],MapSexAge[],3,FALSE)</f>
        <v>65-69</v>
      </c>
      <c r="H820" s="5">
        <f ca="1">SUMIFS(INDIRECT(_xlfn.CONCAT("SSPMDER[",PopAgeSexCountry[[#This Row],[Sex]],"]")),SSPMDER[age],PopAgeSexCountry[[#This Row],[Age]])</f>
        <v>1800</v>
      </c>
      <c r="I820" s="5" t="s">
        <v>71</v>
      </c>
      <c r="J820" s="5">
        <v>0.11179500000000001</v>
      </c>
      <c r="K820" s="5">
        <v>0.13745208920072499</v>
      </c>
      <c r="L820" s="5">
        <v>0.15115558635211801</v>
      </c>
      <c r="M820" s="5">
        <v>0.15714297324846699</v>
      </c>
      <c r="N820" s="5">
        <v>0.15279874063826901</v>
      </c>
      <c r="O820" s="5">
        <v>0.14445085938827301</v>
      </c>
      <c r="P820" s="5">
        <v>0.14451424694359899</v>
      </c>
      <c r="Q820" s="5">
        <v>0.152646759525013</v>
      </c>
      <c r="R820" s="5">
        <v>0.156346370990848</v>
      </c>
      <c r="S820" s="6">
        <f ca="1">PopAgeSexCountry[[#This Row],[2010]]*PopAgeSexCountry[[#This Row],[MDER]]</f>
        <v>201.23100000000002</v>
      </c>
      <c r="T820" s="6">
        <f ca="1">PopAgeSexCountry[[#This Row],[2015]]*PopAgeSexCountry[[#This Row],[MDER]]</f>
        <v>247.413760561305</v>
      </c>
      <c r="U820" s="6">
        <f ca="1">PopAgeSexCountry[[#This Row],[2020]]*PopAgeSexCountry[[#This Row],[MDER]]</f>
        <v>272.08005543381239</v>
      </c>
      <c r="V820" s="6">
        <f ca="1">PopAgeSexCountry[[#This Row],[2025]]*PopAgeSexCountry[[#This Row],[MDER]]</f>
        <v>282.85735184724058</v>
      </c>
      <c r="W820" s="6">
        <f ca="1">PopAgeSexCountry[[#This Row],[2030]]*PopAgeSexCountry[[#This Row],[MDER]]</f>
        <v>275.03773314888423</v>
      </c>
      <c r="X820" s="6">
        <f ca="1">PopAgeSexCountry[[#This Row],[2035]]*PopAgeSexCountry[[#This Row],[MDER]]</f>
        <v>260.01154689889142</v>
      </c>
      <c r="Y820" s="6">
        <f ca="1">PopAgeSexCountry[[#This Row],[2040]]*PopAgeSexCountry[[#This Row],[MDER]]</f>
        <v>260.12564449847821</v>
      </c>
      <c r="Z820" s="6">
        <f ca="1">PopAgeSexCountry[[#This Row],[2045]]*PopAgeSexCountry[[#This Row],[MDER]]</f>
        <v>274.76416714502341</v>
      </c>
      <c r="AA820" s="6">
        <f ca="1">PopAgeSexCountry[[#This Row],[2050]]*PopAgeSexCountry[[#This Row],[MDER]]</f>
        <v>281.42346778352641</v>
      </c>
    </row>
    <row r="821" spans="1:27" x14ac:dyDescent="0.2">
      <c r="A821" s="6" t="s">
        <v>67</v>
      </c>
      <c r="B821" s="6" t="s">
        <v>68</v>
      </c>
      <c r="C821" s="6" t="s">
        <v>131</v>
      </c>
      <c r="D821" s="6" t="str">
        <f>VLOOKUP(PopAgeSexCountry[[#This Row],[REGION]],MapRegion[],2,FALSE)</f>
        <v>HRV</v>
      </c>
      <c r="E821" s="6" t="s">
        <v>86</v>
      </c>
      <c r="F821" s="6" t="str">
        <f>VLOOKUP(PopAgeSexCountry[[#This Row],[VARIABLE]],MapSexAge[],2,FALSE)</f>
        <v>Female</v>
      </c>
      <c r="G821" s="6" t="str">
        <f>VLOOKUP(PopAgeSexCountry[[#This Row],[VARIABLE]],MapSexAge[],3,FALSE)</f>
        <v>70-74</v>
      </c>
      <c r="H821" s="6">
        <f ca="1">SUMIFS(INDIRECT(_xlfn.CONCAT("SSPMDER[",PopAgeSexCountry[[#This Row],[Sex]],"]")),SSPMDER[age],PopAgeSexCountry[[#This Row],[Age]])</f>
        <v>1800</v>
      </c>
      <c r="I821" s="6" t="s">
        <v>71</v>
      </c>
      <c r="J821" s="6">
        <v>0.12764600000000001</v>
      </c>
      <c r="K821" s="6">
        <v>0.103322031250244</v>
      </c>
      <c r="L821" s="6">
        <v>0.128357008908565</v>
      </c>
      <c r="M821" s="6">
        <v>0.14206145930648301</v>
      </c>
      <c r="N821" s="6">
        <v>0.14864077093911399</v>
      </c>
      <c r="O821" s="6">
        <v>0.14551842891560299</v>
      </c>
      <c r="P821" s="6">
        <v>0.13838366769469701</v>
      </c>
      <c r="Q821" s="6">
        <v>0.139231462692011</v>
      </c>
      <c r="R821" s="6">
        <v>0.14775899392869299</v>
      </c>
      <c r="S821" s="6">
        <f ca="1">PopAgeSexCountry[[#This Row],[2010]]*PopAgeSexCountry[[#This Row],[MDER]]</f>
        <v>229.76280000000003</v>
      </c>
      <c r="T821" s="6">
        <f ca="1">PopAgeSexCountry[[#This Row],[2015]]*PopAgeSexCountry[[#This Row],[MDER]]</f>
        <v>185.97965625043921</v>
      </c>
      <c r="U821" s="6">
        <f ca="1">PopAgeSexCountry[[#This Row],[2020]]*PopAgeSexCountry[[#This Row],[MDER]]</f>
        <v>231.04261603541698</v>
      </c>
      <c r="V821" s="6">
        <f ca="1">PopAgeSexCountry[[#This Row],[2025]]*PopAgeSexCountry[[#This Row],[MDER]]</f>
        <v>255.71062675166942</v>
      </c>
      <c r="W821" s="6">
        <f ca="1">PopAgeSexCountry[[#This Row],[2030]]*PopAgeSexCountry[[#This Row],[MDER]]</f>
        <v>267.5533876904052</v>
      </c>
      <c r="X821" s="6">
        <f ca="1">PopAgeSexCountry[[#This Row],[2035]]*PopAgeSexCountry[[#This Row],[MDER]]</f>
        <v>261.9331720480854</v>
      </c>
      <c r="Y821" s="6">
        <f ca="1">PopAgeSexCountry[[#This Row],[2040]]*PopAgeSexCountry[[#This Row],[MDER]]</f>
        <v>249.09060185045462</v>
      </c>
      <c r="Z821" s="6">
        <f ca="1">PopAgeSexCountry[[#This Row],[2045]]*PopAgeSexCountry[[#This Row],[MDER]]</f>
        <v>250.61663284561982</v>
      </c>
      <c r="AA821" s="6">
        <f ca="1">PopAgeSexCountry[[#This Row],[2050]]*PopAgeSexCountry[[#This Row],[MDER]]</f>
        <v>265.96618907164736</v>
      </c>
    </row>
    <row r="822" spans="1:27" x14ac:dyDescent="0.2">
      <c r="A822" s="5" t="s">
        <v>67</v>
      </c>
      <c r="B822" s="5" t="s">
        <v>68</v>
      </c>
      <c r="C822" s="5" t="s">
        <v>131</v>
      </c>
      <c r="D822" s="5" t="str">
        <f>VLOOKUP(PopAgeSexCountry[[#This Row],[REGION]],MapRegion[],2,FALSE)</f>
        <v>HRV</v>
      </c>
      <c r="E822" s="5" t="s">
        <v>87</v>
      </c>
      <c r="F822" s="5" t="str">
        <f>VLOOKUP(PopAgeSexCountry[[#This Row],[VARIABLE]],MapSexAge[],2,FALSE)</f>
        <v>Female</v>
      </c>
      <c r="G822" s="5" t="str">
        <f>VLOOKUP(PopAgeSexCountry[[#This Row],[VARIABLE]],MapSexAge[],3,FALSE)</f>
        <v>75-79</v>
      </c>
      <c r="H822" s="5">
        <f ca="1">SUMIFS(INDIRECT(_xlfn.CONCAT("SSPMDER[",PopAgeSexCountry[[#This Row],[Sex]],"]")),SSPMDER[age],PopAgeSexCountry[[#This Row],[Age]])</f>
        <v>1800</v>
      </c>
      <c r="I822" s="5" t="s">
        <v>71</v>
      </c>
      <c r="J822" s="5">
        <v>0.108877</v>
      </c>
      <c r="K822" s="5">
        <v>0.10912647106521101</v>
      </c>
      <c r="L822" s="5">
        <v>9.0276596806725298E-2</v>
      </c>
      <c r="M822" s="5">
        <v>0.11389964515682099</v>
      </c>
      <c r="N822" s="5">
        <v>0.12747022842800301</v>
      </c>
      <c r="O822" s="5">
        <v>0.134958433818616</v>
      </c>
      <c r="P822" s="5">
        <v>0.13359868049870199</v>
      </c>
      <c r="Q822" s="5">
        <v>0.128286230093377</v>
      </c>
      <c r="R822" s="5">
        <v>0.13021744369093999</v>
      </c>
      <c r="S822" s="6">
        <f ca="1">PopAgeSexCountry[[#This Row],[2010]]*PopAgeSexCountry[[#This Row],[MDER]]</f>
        <v>195.9786</v>
      </c>
      <c r="T822" s="6">
        <f ca="1">PopAgeSexCountry[[#This Row],[2015]]*PopAgeSexCountry[[#This Row],[MDER]]</f>
        <v>196.4276479173798</v>
      </c>
      <c r="U822" s="6">
        <f ca="1">PopAgeSexCountry[[#This Row],[2020]]*PopAgeSexCountry[[#This Row],[MDER]]</f>
        <v>162.49787425210553</v>
      </c>
      <c r="V822" s="6">
        <f ca="1">PopAgeSexCountry[[#This Row],[2025]]*PopAgeSexCountry[[#This Row],[MDER]]</f>
        <v>205.0193612822778</v>
      </c>
      <c r="W822" s="6">
        <f ca="1">PopAgeSexCountry[[#This Row],[2030]]*PopAgeSexCountry[[#This Row],[MDER]]</f>
        <v>229.44641117040541</v>
      </c>
      <c r="X822" s="6">
        <f ca="1">PopAgeSexCountry[[#This Row],[2035]]*PopAgeSexCountry[[#This Row],[MDER]]</f>
        <v>242.92518087350879</v>
      </c>
      <c r="Y822" s="6">
        <f ca="1">PopAgeSexCountry[[#This Row],[2040]]*PopAgeSexCountry[[#This Row],[MDER]]</f>
        <v>240.47762489766359</v>
      </c>
      <c r="Z822" s="6">
        <f ca="1">PopAgeSexCountry[[#This Row],[2045]]*PopAgeSexCountry[[#This Row],[MDER]]</f>
        <v>230.91521416807859</v>
      </c>
      <c r="AA822" s="6">
        <f ca="1">PopAgeSexCountry[[#This Row],[2050]]*PopAgeSexCountry[[#This Row],[MDER]]</f>
        <v>234.39139864369199</v>
      </c>
    </row>
    <row r="823" spans="1:27" x14ac:dyDescent="0.2">
      <c r="A823" s="6" t="s">
        <v>67</v>
      </c>
      <c r="B823" s="6" t="s">
        <v>68</v>
      </c>
      <c r="C823" s="6" t="s">
        <v>131</v>
      </c>
      <c r="D823" s="6" t="str">
        <f>VLOOKUP(PopAgeSexCountry[[#This Row],[REGION]],MapRegion[],2,FALSE)</f>
        <v>HRV</v>
      </c>
      <c r="E823" s="6" t="s">
        <v>88</v>
      </c>
      <c r="F823" s="6" t="str">
        <f>VLOOKUP(PopAgeSexCountry[[#This Row],[VARIABLE]],MapSexAge[],2,FALSE)</f>
        <v>Female</v>
      </c>
      <c r="G823" s="6" t="str">
        <f>VLOOKUP(PopAgeSexCountry[[#This Row],[VARIABLE]],MapSexAge[],3,FALSE)</f>
        <v>80-84</v>
      </c>
      <c r="H823" s="6">
        <f ca="1">SUMIFS(INDIRECT(_xlfn.CONCAT("SSPMDER[",PopAgeSexCountry[[#This Row],[Sex]],"]")),SSPMDER[age],PopAgeSexCountry[[#This Row],[Age]])</f>
        <v>1800</v>
      </c>
      <c r="I823" s="6" t="s">
        <v>71</v>
      </c>
      <c r="J823" s="6">
        <v>7.2214E-2</v>
      </c>
      <c r="K823" s="6">
        <v>8.1639000437388004E-2</v>
      </c>
      <c r="L823" s="6">
        <v>8.4346058083177203E-2</v>
      </c>
      <c r="M823" s="6">
        <v>7.2014250887793896E-2</v>
      </c>
      <c r="N823" s="6">
        <v>9.3174420032263297E-2</v>
      </c>
      <c r="O823" s="6">
        <v>0.10637829046349</v>
      </c>
      <c r="P823" s="6">
        <v>0.11491337620886</v>
      </c>
      <c r="Q823" s="6">
        <v>0.115797364914863</v>
      </c>
      <c r="R823" s="6">
        <v>0.11291737076574999</v>
      </c>
      <c r="S823" s="6">
        <f ca="1">PopAgeSexCountry[[#This Row],[2010]]*PopAgeSexCountry[[#This Row],[MDER]]</f>
        <v>129.98519999999999</v>
      </c>
      <c r="T823" s="6">
        <f ca="1">PopAgeSexCountry[[#This Row],[2015]]*PopAgeSexCountry[[#This Row],[MDER]]</f>
        <v>146.9502007872984</v>
      </c>
      <c r="U823" s="6">
        <f ca="1">PopAgeSexCountry[[#This Row],[2020]]*PopAgeSexCountry[[#This Row],[MDER]]</f>
        <v>151.82290454971897</v>
      </c>
      <c r="V823" s="6">
        <f ca="1">PopAgeSexCountry[[#This Row],[2025]]*PopAgeSexCountry[[#This Row],[MDER]]</f>
        <v>129.62565159802901</v>
      </c>
      <c r="W823" s="6">
        <f ca="1">PopAgeSexCountry[[#This Row],[2030]]*PopAgeSexCountry[[#This Row],[MDER]]</f>
        <v>167.71395605807393</v>
      </c>
      <c r="X823" s="6">
        <f ca="1">PopAgeSexCountry[[#This Row],[2035]]*PopAgeSexCountry[[#This Row],[MDER]]</f>
        <v>191.48092283428198</v>
      </c>
      <c r="Y823" s="6">
        <f ca="1">PopAgeSexCountry[[#This Row],[2040]]*PopAgeSexCountry[[#This Row],[MDER]]</f>
        <v>206.844077175948</v>
      </c>
      <c r="Z823" s="6">
        <f ca="1">PopAgeSexCountry[[#This Row],[2045]]*PopAgeSexCountry[[#This Row],[MDER]]</f>
        <v>208.43525684675342</v>
      </c>
      <c r="AA823" s="6">
        <f ca="1">PopAgeSexCountry[[#This Row],[2050]]*PopAgeSexCountry[[#This Row],[MDER]]</f>
        <v>203.25126737834998</v>
      </c>
    </row>
    <row r="824" spans="1:27" x14ac:dyDescent="0.2">
      <c r="A824" s="5" t="s">
        <v>67</v>
      </c>
      <c r="B824" s="5" t="s">
        <v>68</v>
      </c>
      <c r="C824" s="5" t="s">
        <v>131</v>
      </c>
      <c r="D824" s="5" t="str">
        <f>VLOOKUP(PopAgeSexCountry[[#This Row],[REGION]],MapRegion[],2,FALSE)</f>
        <v>HRV</v>
      </c>
      <c r="E824" s="5" t="s">
        <v>89</v>
      </c>
      <c r="F824" s="5" t="str">
        <f>VLOOKUP(PopAgeSexCountry[[#This Row],[VARIABLE]],MapSexAge[],2,FALSE)</f>
        <v>Female</v>
      </c>
      <c r="G824" s="5" t="str">
        <f>VLOOKUP(PopAgeSexCountry[[#This Row],[VARIABLE]],MapSexAge[],3,FALSE)</f>
        <v>85-89</v>
      </c>
      <c r="H824" s="5">
        <f ca="1">SUMIFS(INDIRECT(_xlfn.CONCAT("SSPMDER[",PopAgeSexCountry[[#This Row],[Sex]],"]")),SSPMDER[age],PopAgeSexCountry[[#This Row],[Age]])</f>
        <v>1800</v>
      </c>
      <c r="I824" s="5" t="s">
        <v>71</v>
      </c>
      <c r="J824" s="5">
        <v>3.5598999999999999E-2</v>
      </c>
      <c r="K824" s="5">
        <v>4.3706217087724701E-2</v>
      </c>
      <c r="L824" s="5">
        <v>5.1562992613920097E-2</v>
      </c>
      <c r="M824" s="5">
        <v>5.5638559552098302E-2</v>
      </c>
      <c r="N824" s="5">
        <v>4.9765155650736199E-2</v>
      </c>
      <c r="O824" s="5">
        <v>6.6986040997493695E-2</v>
      </c>
      <c r="P824" s="5">
        <v>7.9095271520326499E-2</v>
      </c>
      <c r="Q824" s="5">
        <v>8.8020078580353794E-2</v>
      </c>
      <c r="R824" s="5">
        <v>9.1201060994842501E-2</v>
      </c>
      <c r="S824" s="6">
        <f ca="1">PopAgeSexCountry[[#This Row],[2010]]*PopAgeSexCountry[[#This Row],[MDER]]</f>
        <v>64.078199999999995</v>
      </c>
      <c r="T824" s="6">
        <f ca="1">PopAgeSexCountry[[#This Row],[2015]]*PopAgeSexCountry[[#This Row],[MDER]]</f>
        <v>78.671190757904455</v>
      </c>
      <c r="U824" s="6">
        <f ca="1">PopAgeSexCountry[[#This Row],[2020]]*PopAgeSexCountry[[#This Row],[MDER]]</f>
        <v>92.813386705056175</v>
      </c>
      <c r="V824" s="6">
        <f ca="1">PopAgeSexCountry[[#This Row],[2025]]*PopAgeSexCountry[[#This Row],[MDER]]</f>
        <v>100.14940719377694</v>
      </c>
      <c r="W824" s="6">
        <f ca="1">PopAgeSexCountry[[#This Row],[2030]]*PopAgeSexCountry[[#This Row],[MDER]]</f>
        <v>89.577280171325157</v>
      </c>
      <c r="X824" s="6">
        <f ca="1">PopAgeSexCountry[[#This Row],[2035]]*PopAgeSexCountry[[#This Row],[MDER]]</f>
        <v>120.57487379548866</v>
      </c>
      <c r="Y824" s="6">
        <f ca="1">PopAgeSexCountry[[#This Row],[2040]]*PopAgeSexCountry[[#This Row],[MDER]]</f>
        <v>142.37148873658771</v>
      </c>
      <c r="Z824" s="6">
        <f ca="1">PopAgeSexCountry[[#This Row],[2045]]*PopAgeSexCountry[[#This Row],[MDER]]</f>
        <v>158.43614144463683</v>
      </c>
      <c r="AA824" s="6">
        <f ca="1">PopAgeSexCountry[[#This Row],[2050]]*PopAgeSexCountry[[#This Row],[MDER]]</f>
        <v>164.16190979071649</v>
      </c>
    </row>
    <row r="825" spans="1:27" x14ac:dyDescent="0.2">
      <c r="A825" s="6" t="s">
        <v>67</v>
      </c>
      <c r="B825" s="6" t="s">
        <v>68</v>
      </c>
      <c r="C825" s="6" t="s">
        <v>131</v>
      </c>
      <c r="D825" s="6" t="str">
        <f>VLOOKUP(PopAgeSexCountry[[#This Row],[REGION]],MapRegion[],2,FALSE)</f>
        <v>HRV</v>
      </c>
      <c r="E825" s="6" t="s">
        <v>90</v>
      </c>
      <c r="F825" s="6" t="str">
        <f>VLOOKUP(PopAgeSexCountry[[#This Row],[VARIABLE]],MapSexAge[],2,FALSE)</f>
        <v>Female</v>
      </c>
      <c r="G825" s="6" t="str">
        <f>VLOOKUP(PopAgeSexCountry[[#This Row],[VARIABLE]],MapSexAge[],3,FALSE)</f>
        <v>90-94</v>
      </c>
      <c r="H825" s="6">
        <f ca="1">SUMIFS(INDIRECT(_xlfn.CONCAT("SSPMDER[",PopAgeSexCountry[[#This Row],[Sex]],"]")),SSPMDER[age],PopAgeSexCountry[[#This Row],[Age]])</f>
        <v>1800</v>
      </c>
      <c r="I825" s="6" t="s">
        <v>71</v>
      </c>
      <c r="J825" s="6">
        <v>7.9189999999999903E-3</v>
      </c>
      <c r="K825" s="6">
        <v>1.53723224069519E-2</v>
      </c>
      <c r="L825" s="6">
        <v>2.01612460636535E-2</v>
      </c>
      <c r="M825" s="6">
        <v>2.52897312854596E-2</v>
      </c>
      <c r="N825" s="6">
        <v>2.89977233567584E-2</v>
      </c>
      <c r="O825" s="6">
        <v>2.7652207455734101E-2</v>
      </c>
      <c r="P825" s="6">
        <v>3.9538740931151201E-2</v>
      </c>
      <c r="Q825" s="6">
        <v>4.8858283992190402E-2</v>
      </c>
      <c r="R825" s="6">
        <v>5.6896603403242402E-2</v>
      </c>
      <c r="S825" s="6">
        <f ca="1">PopAgeSexCountry[[#This Row],[2010]]*PopAgeSexCountry[[#This Row],[MDER]]</f>
        <v>14.254199999999983</v>
      </c>
      <c r="T825" s="6">
        <f ca="1">PopAgeSexCountry[[#This Row],[2015]]*PopAgeSexCountry[[#This Row],[MDER]]</f>
        <v>27.670180332513421</v>
      </c>
      <c r="U825" s="6">
        <f ca="1">PopAgeSexCountry[[#This Row],[2020]]*PopAgeSexCountry[[#This Row],[MDER]]</f>
        <v>36.290242914576297</v>
      </c>
      <c r="V825" s="6">
        <f ca="1">PopAgeSexCountry[[#This Row],[2025]]*PopAgeSexCountry[[#This Row],[MDER]]</f>
        <v>45.521516313827277</v>
      </c>
      <c r="W825" s="6">
        <f ca="1">PopAgeSexCountry[[#This Row],[2030]]*PopAgeSexCountry[[#This Row],[MDER]]</f>
        <v>52.195902042165123</v>
      </c>
      <c r="X825" s="6">
        <f ca="1">PopAgeSexCountry[[#This Row],[2035]]*PopAgeSexCountry[[#This Row],[MDER]]</f>
        <v>49.773973420321383</v>
      </c>
      <c r="Y825" s="6">
        <f ca="1">PopAgeSexCountry[[#This Row],[2040]]*PopAgeSexCountry[[#This Row],[MDER]]</f>
        <v>71.169733676072156</v>
      </c>
      <c r="Z825" s="6">
        <f ca="1">PopAgeSexCountry[[#This Row],[2045]]*PopAgeSexCountry[[#This Row],[MDER]]</f>
        <v>87.944911185942729</v>
      </c>
      <c r="AA825" s="6">
        <f ca="1">PopAgeSexCountry[[#This Row],[2050]]*PopAgeSexCountry[[#This Row],[MDER]]</f>
        <v>102.41388612583633</v>
      </c>
    </row>
    <row r="826" spans="1:27" x14ac:dyDescent="0.2">
      <c r="A826" s="5" t="s">
        <v>67</v>
      </c>
      <c r="B826" s="5" t="s">
        <v>68</v>
      </c>
      <c r="C826" s="5" t="s">
        <v>131</v>
      </c>
      <c r="D826" s="5" t="str">
        <f>VLOOKUP(PopAgeSexCountry[[#This Row],[REGION]],MapRegion[],2,FALSE)</f>
        <v>HRV</v>
      </c>
      <c r="E826" s="5" t="s">
        <v>91</v>
      </c>
      <c r="F826" s="5" t="str">
        <f>VLOOKUP(PopAgeSexCountry[[#This Row],[VARIABLE]],MapSexAge[],2,FALSE)</f>
        <v>Female</v>
      </c>
      <c r="G826" s="5" t="str">
        <f>VLOOKUP(PopAgeSexCountry[[#This Row],[VARIABLE]],MapSexAge[],3,FALSE)</f>
        <v>95-99</v>
      </c>
      <c r="H826" s="5">
        <f ca="1">SUMIFS(INDIRECT(_xlfn.CONCAT("SSPMDER[",PopAgeSexCountry[[#This Row],[Sex]],"]")),SSPMDER[age],PopAgeSexCountry[[#This Row],[Age]])</f>
        <v>1800</v>
      </c>
      <c r="I826" s="5" t="s">
        <v>71</v>
      </c>
      <c r="J826" s="5">
        <v>1.861E-3</v>
      </c>
      <c r="K826" s="5">
        <v>2.0895116691936398E-3</v>
      </c>
      <c r="L826" s="5">
        <v>4.4701931103982703E-3</v>
      </c>
      <c r="M826" s="5">
        <v>6.4010826722059504E-3</v>
      </c>
      <c r="N826" s="5">
        <v>8.7053985742596898E-3</v>
      </c>
      <c r="O826" s="5">
        <v>1.0787802147338399E-2</v>
      </c>
      <c r="P826" s="5">
        <v>1.1230876379762901E-2</v>
      </c>
      <c r="Q826" s="5">
        <v>1.7248338335600098E-2</v>
      </c>
      <c r="R826" s="5">
        <v>2.2795204572591401E-2</v>
      </c>
      <c r="S826" s="6">
        <f ca="1">PopAgeSexCountry[[#This Row],[2010]]*PopAgeSexCountry[[#This Row],[MDER]]</f>
        <v>3.3498000000000001</v>
      </c>
      <c r="T826" s="6">
        <f ca="1">PopAgeSexCountry[[#This Row],[2015]]*PopAgeSexCountry[[#This Row],[MDER]]</f>
        <v>3.7611210045485515</v>
      </c>
      <c r="U826" s="6">
        <f ca="1">PopAgeSexCountry[[#This Row],[2020]]*PopAgeSexCountry[[#This Row],[MDER]]</f>
        <v>8.0463475987168867</v>
      </c>
      <c r="V826" s="6">
        <f ca="1">PopAgeSexCountry[[#This Row],[2025]]*PopAgeSexCountry[[#This Row],[MDER]]</f>
        <v>11.521948809970711</v>
      </c>
      <c r="W826" s="6">
        <f ca="1">PopAgeSexCountry[[#This Row],[2030]]*PopAgeSexCountry[[#This Row],[MDER]]</f>
        <v>15.669717433667442</v>
      </c>
      <c r="X826" s="6">
        <f ca="1">PopAgeSexCountry[[#This Row],[2035]]*PopAgeSexCountry[[#This Row],[MDER]]</f>
        <v>19.418043865209118</v>
      </c>
      <c r="Y826" s="6">
        <f ca="1">PopAgeSexCountry[[#This Row],[2040]]*PopAgeSexCountry[[#This Row],[MDER]]</f>
        <v>20.21557748357322</v>
      </c>
      <c r="Z826" s="6">
        <f ca="1">PopAgeSexCountry[[#This Row],[2045]]*PopAgeSexCountry[[#This Row],[MDER]]</f>
        <v>31.047009004080177</v>
      </c>
      <c r="AA826" s="6">
        <f ca="1">PopAgeSexCountry[[#This Row],[2050]]*PopAgeSexCountry[[#This Row],[MDER]]</f>
        <v>41.031368230664519</v>
      </c>
    </row>
    <row r="827" spans="1:27" x14ac:dyDescent="0.2">
      <c r="A827" s="6" t="s">
        <v>67</v>
      </c>
      <c r="B827" s="6" t="s">
        <v>68</v>
      </c>
      <c r="C827" s="6" t="s">
        <v>131</v>
      </c>
      <c r="D827" s="6" t="str">
        <f>VLOOKUP(PopAgeSexCountry[[#This Row],[REGION]],MapRegion[],2,FALSE)</f>
        <v>HRV</v>
      </c>
      <c r="E827" s="6" t="s">
        <v>92</v>
      </c>
      <c r="F827" s="6" t="str">
        <f>VLOOKUP(PopAgeSexCountry[[#This Row],[VARIABLE]],MapSexAge[],2,FALSE)</f>
        <v>Male</v>
      </c>
      <c r="G827" s="6" t="str">
        <f>VLOOKUP(PopAgeSexCountry[[#This Row],[VARIABLE]],MapSexAge[],3,FALSE)</f>
        <v>0-4</v>
      </c>
      <c r="H827" s="6">
        <f ca="1">SUMIFS(INDIRECT(_xlfn.CONCAT("SSPMDER[",PopAgeSexCountry[[#This Row],[Sex]],"]")),SSPMDER[age],PopAgeSexCountry[[#This Row],[Age]])</f>
        <v>1040</v>
      </c>
      <c r="I827" s="6" t="s">
        <v>71</v>
      </c>
      <c r="J827" s="6">
        <v>0.10793999999999999</v>
      </c>
      <c r="K827" s="6">
        <v>0.108056947985484</v>
      </c>
      <c r="L827" s="6">
        <v>0.102293571523058</v>
      </c>
      <c r="M827" s="6">
        <v>9.5669796579577096E-2</v>
      </c>
      <c r="N827" s="6">
        <v>8.9429962714651604E-2</v>
      </c>
      <c r="O827" s="6">
        <v>8.5268503387089495E-2</v>
      </c>
      <c r="P827" s="6">
        <v>8.35452079793889E-2</v>
      </c>
      <c r="Q827" s="6">
        <v>8.2348843137456995E-2</v>
      </c>
      <c r="R827" s="6">
        <v>8.0129278711249696E-2</v>
      </c>
      <c r="S827" s="6">
        <f ca="1">PopAgeSexCountry[[#This Row],[2010]]*PopAgeSexCountry[[#This Row],[MDER]]</f>
        <v>112.2576</v>
      </c>
      <c r="T827" s="6">
        <f ca="1">PopAgeSexCountry[[#This Row],[2015]]*PopAgeSexCountry[[#This Row],[MDER]]</f>
        <v>112.37922590490336</v>
      </c>
      <c r="U827" s="6">
        <f ca="1">PopAgeSexCountry[[#This Row],[2020]]*PopAgeSexCountry[[#This Row],[MDER]]</f>
        <v>106.38531438398032</v>
      </c>
      <c r="V827" s="6">
        <f ca="1">PopAgeSexCountry[[#This Row],[2025]]*PopAgeSexCountry[[#This Row],[MDER]]</f>
        <v>99.496588442760185</v>
      </c>
      <c r="W827" s="6">
        <f ca="1">PopAgeSexCountry[[#This Row],[2030]]*PopAgeSexCountry[[#This Row],[MDER]]</f>
        <v>93.007161223237674</v>
      </c>
      <c r="X827" s="6">
        <f ca="1">PopAgeSexCountry[[#This Row],[2035]]*PopAgeSexCountry[[#This Row],[MDER]]</f>
        <v>88.679243522573074</v>
      </c>
      <c r="Y827" s="6">
        <f ca="1">PopAgeSexCountry[[#This Row],[2040]]*PopAgeSexCountry[[#This Row],[MDER]]</f>
        <v>86.887016298564461</v>
      </c>
      <c r="Z827" s="6">
        <f ca="1">PopAgeSexCountry[[#This Row],[2045]]*PopAgeSexCountry[[#This Row],[MDER]]</f>
        <v>85.642796862955279</v>
      </c>
      <c r="AA827" s="6">
        <f ca="1">PopAgeSexCountry[[#This Row],[2050]]*PopAgeSexCountry[[#This Row],[MDER]]</f>
        <v>83.334449859699689</v>
      </c>
    </row>
    <row r="828" spans="1:27" x14ac:dyDescent="0.2">
      <c r="A828" s="5" t="s">
        <v>67</v>
      </c>
      <c r="B828" s="5" t="s">
        <v>68</v>
      </c>
      <c r="C828" s="5" t="s">
        <v>131</v>
      </c>
      <c r="D828" s="5" t="str">
        <f>VLOOKUP(PopAgeSexCountry[[#This Row],[REGION]],MapRegion[],2,FALSE)</f>
        <v>HRV</v>
      </c>
      <c r="E828" s="5" t="s">
        <v>93</v>
      </c>
      <c r="F828" s="5" t="str">
        <f>VLOOKUP(PopAgeSexCountry[[#This Row],[VARIABLE]],MapSexAge[],2,FALSE)</f>
        <v>Male</v>
      </c>
      <c r="G828" s="5" t="str">
        <f>VLOOKUP(PopAgeSexCountry[[#This Row],[VARIABLE]],MapSexAge[],3,FALSE)</f>
        <v>10-14</v>
      </c>
      <c r="H828" s="5">
        <f ca="1">SUMIFS(INDIRECT(_xlfn.CONCAT("SSPMDER[",PopAgeSexCountry[[#This Row],[Sex]],"]")),SSPMDER[age],PopAgeSexCountry[[#This Row],[Age]])</f>
        <v>2120</v>
      </c>
      <c r="I828" s="5" t="s">
        <v>71</v>
      </c>
      <c r="J828" s="5">
        <v>0.123691</v>
      </c>
      <c r="K828" s="5">
        <v>0.10750115130959501</v>
      </c>
      <c r="L828" s="5">
        <v>0.10892420574912701</v>
      </c>
      <c r="M828" s="5">
        <v>0.109063785741805</v>
      </c>
      <c r="N828" s="5">
        <v>0.103541196538224</v>
      </c>
      <c r="O828" s="5">
        <v>9.7105563893343405E-2</v>
      </c>
      <c r="P828" s="5">
        <v>9.1010544959554504E-2</v>
      </c>
      <c r="Q828" s="5">
        <v>8.6958698558887201E-2</v>
      </c>
      <c r="R828" s="5">
        <v>8.5266948861030506E-2</v>
      </c>
      <c r="S828" s="6">
        <f ca="1">PopAgeSexCountry[[#This Row],[2010]]*PopAgeSexCountry[[#This Row],[MDER]]</f>
        <v>262.22492</v>
      </c>
      <c r="T828" s="6">
        <f ca="1">PopAgeSexCountry[[#This Row],[2015]]*PopAgeSexCountry[[#This Row],[MDER]]</f>
        <v>227.90244077634142</v>
      </c>
      <c r="U828" s="6">
        <f ca="1">PopAgeSexCountry[[#This Row],[2020]]*PopAgeSexCountry[[#This Row],[MDER]]</f>
        <v>230.91931618814925</v>
      </c>
      <c r="V828" s="6">
        <f ca="1">PopAgeSexCountry[[#This Row],[2025]]*PopAgeSexCountry[[#This Row],[MDER]]</f>
        <v>231.21522577262661</v>
      </c>
      <c r="W828" s="6">
        <f ca="1">PopAgeSexCountry[[#This Row],[2030]]*PopAgeSexCountry[[#This Row],[MDER]]</f>
        <v>219.50733666103486</v>
      </c>
      <c r="X828" s="6">
        <f ca="1">PopAgeSexCountry[[#This Row],[2035]]*PopAgeSexCountry[[#This Row],[MDER]]</f>
        <v>205.86379545388803</v>
      </c>
      <c r="Y828" s="6">
        <f ca="1">PopAgeSexCountry[[#This Row],[2040]]*PopAgeSexCountry[[#This Row],[MDER]]</f>
        <v>192.94235531425554</v>
      </c>
      <c r="Z828" s="6">
        <f ca="1">PopAgeSexCountry[[#This Row],[2045]]*PopAgeSexCountry[[#This Row],[MDER]]</f>
        <v>184.35244094484088</v>
      </c>
      <c r="AA828" s="6">
        <f ca="1">PopAgeSexCountry[[#This Row],[2050]]*PopAgeSexCountry[[#This Row],[MDER]]</f>
        <v>180.76593158538466</v>
      </c>
    </row>
    <row r="829" spans="1:27" x14ac:dyDescent="0.2">
      <c r="A829" s="6" t="s">
        <v>67</v>
      </c>
      <c r="B829" s="6" t="s">
        <v>68</v>
      </c>
      <c r="C829" s="6" t="s">
        <v>131</v>
      </c>
      <c r="D829" s="6" t="str">
        <f>VLOOKUP(PopAgeSexCountry[[#This Row],[REGION]],MapRegion[],2,FALSE)</f>
        <v>HRV</v>
      </c>
      <c r="E829" s="6" t="s">
        <v>94</v>
      </c>
      <c r="F829" s="6" t="str">
        <f>VLOOKUP(PopAgeSexCountry[[#This Row],[VARIABLE]],MapSexAge[],2,FALSE)</f>
        <v>Male</v>
      </c>
      <c r="G829" s="6" t="str">
        <f>VLOOKUP(PopAgeSexCountry[[#This Row],[VARIABLE]],MapSexAge[],3,FALSE)</f>
        <v>100p</v>
      </c>
      <c r="H829" s="6">
        <f ca="1">SUMIFS(INDIRECT(_xlfn.CONCAT("SSPMDER[",PopAgeSexCountry[[#This Row],[Sex]],"]")),SSPMDER[age],PopAgeSexCountry[[#This Row],[Age]])</f>
        <v>2200</v>
      </c>
      <c r="I829" s="6" t="s">
        <v>71</v>
      </c>
      <c r="J829" s="6">
        <v>7.6000000000000004E-5</v>
      </c>
      <c r="K829" s="6">
        <v>7.26862068054971E-5</v>
      </c>
      <c r="L829" s="6">
        <v>6.8234298270106202E-5</v>
      </c>
      <c r="M829" s="6">
        <v>1.13247855845466E-4</v>
      </c>
      <c r="N829" s="6">
        <v>2.0094900369604501E-4</v>
      </c>
      <c r="O829" s="6">
        <v>3.07437115131212E-4</v>
      </c>
      <c r="P829" s="6">
        <v>4.3754250091441798E-4</v>
      </c>
      <c r="Q829" s="6">
        <v>5.2849856649190099E-4</v>
      </c>
      <c r="R829" s="6">
        <v>9.5435169653018605E-4</v>
      </c>
      <c r="S829" s="6">
        <f ca="1">PopAgeSexCountry[[#This Row],[2010]]*PopAgeSexCountry[[#This Row],[MDER]]</f>
        <v>0.16720000000000002</v>
      </c>
      <c r="T829" s="6">
        <f ca="1">PopAgeSexCountry[[#This Row],[2015]]*PopAgeSexCountry[[#This Row],[MDER]]</f>
        <v>0.15990965497209361</v>
      </c>
      <c r="U829" s="6">
        <f ca="1">PopAgeSexCountry[[#This Row],[2020]]*PopAgeSexCountry[[#This Row],[MDER]]</f>
        <v>0.15011545619423364</v>
      </c>
      <c r="V829" s="6">
        <f ca="1">PopAgeSexCountry[[#This Row],[2025]]*PopAgeSexCountry[[#This Row],[MDER]]</f>
        <v>0.24914528286002519</v>
      </c>
      <c r="W829" s="6">
        <f ca="1">PopAgeSexCountry[[#This Row],[2030]]*PopAgeSexCountry[[#This Row],[MDER]]</f>
        <v>0.442087808131299</v>
      </c>
      <c r="X829" s="6">
        <f ca="1">PopAgeSexCountry[[#This Row],[2035]]*PopAgeSexCountry[[#This Row],[MDER]]</f>
        <v>0.67636165328866638</v>
      </c>
      <c r="Y829" s="6">
        <f ca="1">PopAgeSexCountry[[#This Row],[2040]]*PopAgeSexCountry[[#This Row],[MDER]]</f>
        <v>0.96259350201171956</v>
      </c>
      <c r="Z829" s="6">
        <f ca="1">PopAgeSexCountry[[#This Row],[2045]]*PopAgeSexCountry[[#This Row],[MDER]]</f>
        <v>1.1626968462821823</v>
      </c>
      <c r="AA829" s="6">
        <f ca="1">PopAgeSexCountry[[#This Row],[2050]]*PopAgeSexCountry[[#This Row],[MDER]]</f>
        <v>2.0995737323664092</v>
      </c>
    </row>
    <row r="830" spans="1:27" x14ac:dyDescent="0.2">
      <c r="A830" s="5" t="s">
        <v>67</v>
      </c>
      <c r="B830" s="5" t="s">
        <v>68</v>
      </c>
      <c r="C830" s="5" t="s">
        <v>131</v>
      </c>
      <c r="D830" s="5" t="str">
        <f>VLOOKUP(PopAgeSexCountry[[#This Row],[REGION]],MapRegion[],2,FALSE)</f>
        <v>HRV</v>
      </c>
      <c r="E830" s="5" t="s">
        <v>95</v>
      </c>
      <c r="F830" s="5" t="str">
        <f>VLOOKUP(PopAgeSexCountry[[#This Row],[VARIABLE]],MapSexAge[],2,FALSE)</f>
        <v>Male</v>
      </c>
      <c r="G830" s="5" t="str">
        <f>VLOOKUP(PopAgeSexCountry[[#This Row],[VARIABLE]],MapSexAge[],3,FALSE)</f>
        <v>15-19</v>
      </c>
      <c r="H830" s="5">
        <f ca="1">SUMIFS(INDIRECT(_xlfn.CONCAT("SSPMDER[",PopAgeSexCountry[[#This Row],[Sex]],"]")),SSPMDER[age],PopAgeSexCountry[[#This Row],[Age]])</f>
        <v>2760</v>
      </c>
      <c r="I830" s="5" t="s">
        <v>71</v>
      </c>
      <c r="J830" s="5">
        <v>0.131824</v>
      </c>
      <c r="K830" s="5">
        <v>0.123678519173547</v>
      </c>
      <c r="L830" s="5">
        <v>0.107714704164154</v>
      </c>
      <c r="M830" s="5">
        <v>0.10920306417657701</v>
      </c>
      <c r="N830" s="5">
        <v>0.1093586130105</v>
      </c>
      <c r="O830" s="5">
        <v>0.103904206636105</v>
      </c>
      <c r="P830" s="5">
        <v>9.7523703304344594E-2</v>
      </c>
      <c r="Q830" s="5">
        <v>9.1471444165086596E-2</v>
      </c>
      <c r="R830" s="5">
        <v>8.7451807491998199E-2</v>
      </c>
      <c r="S830" s="6">
        <f ca="1">PopAgeSexCountry[[#This Row],[2010]]*PopAgeSexCountry[[#This Row],[MDER]]</f>
        <v>363.83423999999997</v>
      </c>
      <c r="T830" s="6">
        <f ca="1">PopAgeSexCountry[[#This Row],[2015]]*PopAgeSexCountry[[#This Row],[MDER]]</f>
        <v>341.35271291898971</v>
      </c>
      <c r="U830" s="6">
        <f ca="1">PopAgeSexCountry[[#This Row],[2020]]*PopAgeSexCountry[[#This Row],[MDER]]</f>
        <v>297.29258349306502</v>
      </c>
      <c r="V830" s="6">
        <f ca="1">PopAgeSexCountry[[#This Row],[2025]]*PopAgeSexCountry[[#This Row],[MDER]]</f>
        <v>301.40045712735252</v>
      </c>
      <c r="W830" s="6">
        <f ca="1">PopAgeSexCountry[[#This Row],[2030]]*PopAgeSexCountry[[#This Row],[MDER]]</f>
        <v>301.82977190897998</v>
      </c>
      <c r="X830" s="6">
        <f ca="1">PopAgeSexCountry[[#This Row],[2035]]*PopAgeSexCountry[[#This Row],[MDER]]</f>
        <v>286.77561031564983</v>
      </c>
      <c r="Y830" s="6">
        <f ca="1">PopAgeSexCountry[[#This Row],[2040]]*PopAgeSexCountry[[#This Row],[MDER]]</f>
        <v>269.16542111999109</v>
      </c>
      <c r="Z830" s="6">
        <f ca="1">PopAgeSexCountry[[#This Row],[2045]]*PopAgeSexCountry[[#This Row],[MDER]]</f>
        <v>252.46118589563901</v>
      </c>
      <c r="AA830" s="6">
        <f ca="1">PopAgeSexCountry[[#This Row],[2050]]*PopAgeSexCountry[[#This Row],[MDER]]</f>
        <v>241.36698867791503</v>
      </c>
    </row>
    <row r="831" spans="1:27" x14ac:dyDescent="0.2">
      <c r="A831" s="6" t="s">
        <v>67</v>
      </c>
      <c r="B831" s="6" t="s">
        <v>68</v>
      </c>
      <c r="C831" s="6" t="s">
        <v>131</v>
      </c>
      <c r="D831" s="6" t="str">
        <f>VLOOKUP(PopAgeSexCountry[[#This Row],[REGION]],MapRegion[],2,FALSE)</f>
        <v>HRV</v>
      </c>
      <c r="E831" s="6" t="s">
        <v>96</v>
      </c>
      <c r="F831" s="6" t="str">
        <f>VLOOKUP(PopAgeSexCountry[[#This Row],[VARIABLE]],MapSexAge[],2,FALSE)</f>
        <v>Male</v>
      </c>
      <c r="G831" s="6" t="str">
        <f>VLOOKUP(PopAgeSexCountry[[#This Row],[VARIABLE]],MapSexAge[],3,FALSE)</f>
        <v>20-24</v>
      </c>
      <c r="H831" s="6">
        <f ca="1">SUMIFS(INDIRECT(_xlfn.CONCAT("SSPMDER[",PopAgeSexCountry[[#This Row],[Sex]],"]")),SSPMDER[age],PopAgeSexCountry[[#This Row],[Age]])</f>
        <v>2800</v>
      </c>
      <c r="I831" s="6" t="s">
        <v>71</v>
      </c>
      <c r="J831" s="6">
        <v>0.140985</v>
      </c>
      <c r="K831" s="6">
        <v>0.131270801023327</v>
      </c>
      <c r="L831" s="6">
        <v>0.123254410009332</v>
      </c>
      <c r="M831" s="6">
        <v>0.107582671015838</v>
      </c>
      <c r="N831" s="6">
        <v>0.109145747721742</v>
      </c>
      <c r="O831" s="6">
        <v>0.10933455948139501</v>
      </c>
      <c r="P831" s="6">
        <v>0.103975509255404</v>
      </c>
      <c r="Q831" s="6">
        <v>9.7677330228154099E-2</v>
      </c>
      <c r="R831" s="6">
        <v>9.1692668585865902E-2</v>
      </c>
      <c r="S831" s="6">
        <f ca="1">PopAgeSexCountry[[#This Row],[2010]]*PopAgeSexCountry[[#This Row],[MDER]]</f>
        <v>394.75799999999998</v>
      </c>
      <c r="T831" s="6">
        <f ca="1">PopAgeSexCountry[[#This Row],[2015]]*PopAgeSexCountry[[#This Row],[MDER]]</f>
        <v>367.55824286531561</v>
      </c>
      <c r="U831" s="6">
        <f ca="1">PopAgeSexCountry[[#This Row],[2020]]*PopAgeSexCountry[[#This Row],[MDER]]</f>
        <v>345.11234802612961</v>
      </c>
      <c r="V831" s="6">
        <f ca="1">PopAgeSexCountry[[#This Row],[2025]]*PopAgeSexCountry[[#This Row],[MDER]]</f>
        <v>301.23147884434638</v>
      </c>
      <c r="W831" s="6">
        <f ca="1">PopAgeSexCountry[[#This Row],[2030]]*PopAgeSexCountry[[#This Row],[MDER]]</f>
        <v>305.60809362087758</v>
      </c>
      <c r="X831" s="6">
        <f ca="1">PopAgeSexCountry[[#This Row],[2035]]*PopAgeSexCountry[[#This Row],[MDER]]</f>
        <v>306.13676654790601</v>
      </c>
      <c r="Y831" s="6">
        <f ca="1">PopAgeSexCountry[[#This Row],[2040]]*PopAgeSexCountry[[#This Row],[MDER]]</f>
        <v>291.13142591513122</v>
      </c>
      <c r="Z831" s="6">
        <f ca="1">PopAgeSexCountry[[#This Row],[2045]]*PopAgeSexCountry[[#This Row],[MDER]]</f>
        <v>273.49652463883149</v>
      </c>
      <c r="AA831" s="6">
        <f ca="1">PopAgeSexCountry[[#This Row],[2050]]*PopAgeSexCountry[[#This Row],[MDER]]</f>
        <v>256.73947204042452</v>
      </c>
    </row>
    <row r="832" spans="1:27" x14ac:dyDescent="0.2">
      <c r="A832" s="5" t="s">
        <v>67</v>
      </c>
      <c r="B832" s="5" t="s">
        <v>68</v>
      </c>
      <c r="C832" s="5" t="s">
        <v>131</v>
      </c>
      <c r="D832" s="5" t="str">
        <f>VLOOKUP(PopAgeSexCountry[[#This Row],[REGION]],MapRegion[],2,FALSE)</f>
        <v>HRV</v>
      </c>
      <c r="E832" s="5" t="s">
        <v>97</v>
      </c>
      <c r="F832" s="5" t="str">
        <f>VLOOKUP(PopAgeSexCountry[[#This Row],[VARIABLE]],MapSexAge[],2,FALSE)</f>
        <v>Male</v>
      </c>
      <c r="G832" s="5" t="str">
        <f>VLOOKUP(PopAgeSexCountry[[#This Row],[VARIABLE]],MapSexAge[],3,FALSE)</f>
        <v>25-29</v>
      </c>
      <c r="H832" s="5">
        <f ca="1">SUMIFS(INDIRECT(_xlfn.CONCAT("SSPMDER[",PopAgeSexCountry[[#This Row],[Sex]],"]")),SSPMDER[age],PopAgeSexCountry[[#This Row],[Age]])</f>
        <v>2640</v>
      </c>
      <c r="I832" s="5" t="s">
        <v>71</v>
      </c>
      <c r="J832" s="5">
        <v>0.157194</v>
      </c>
      <c r="K832" s="5">
        <v>0.13932159066258801</v>
      </c>
      <c r="L832" s="5">
        <v>0.13011013014422099</v>
      </c>
      <c r="M832" s="5">
        <v>0.12253246600973899</v>
      </c>
      <c r="N832" s="5">
        <v>0.10798162659279401</v>
      </c>
      <c r="O832" s="5">
        <v>0.109769465392159</v>
      </c>
      <c r="P832" s="5">
        <v>0.110022964276972</v>
      </c>
      <c r="Q832" s="5">
        <v>0.104994379843804</v>
      </c>
      <c r="R832" s="5">
        <v>9.8984301074267797E-2</v>
      </c>
      <c r="S832" s="6">
        <f ca="1">PopAgeSexCountry[[#This Row],[2010]]*PopAgeSexCountry[[#This Row],[MDER]]</f>
        <v>414.99216000000001</v>
      </c>
      <c r="T832" s="6">
        <f ca="1">PopAgeSexCountry[[#This Row],[2015]]*PopAgeSexCountry[[#This Row],[MDER]]</f>
        <v>367.80899934923235</v>
      </c>
      <c r="U832" s="6">
        <f ca="1">PopAgeSexCountry[[#This Row],[2020]]*PopAgeSexCountry[[#This Row],[MDER]]</f>
        <v>343.49074358074341</v>
      </c>
      <c r="V832" s="6">
        <f ca="1">PopAgeSexCountry[[#This Row],[2025]]*PopAgeSexCountry[[#This Row],[MDER]]</f>
        <v>323.48571026571096</v>
      </c>
      <c r="W832" s="6">
        <f ca="1">PopAgeSexCountry[[#This Row],[2030]]*PopAgeSexCountry[[#This Row],[MDER]]</f>
        <v>285.07149420497615</v>
      </c>
      <c r="X832" s="6">
        <f ca="1">PopAgeSexCountry[[#This Row],[2035]]*PopAgeSexCountry[[#This Row],[MDER]]</f>
        <v>289.79138863529977</v>
      </c>
      <c r="Y832" s="6">
        <f ca="1">PopAgeSexCountry[[#This Row],[2040]]*PopAgeSexCountry[[#This Row],[MDER]]</f>
        <v>290.46062569120608</v>
      </c>
      <c r="Z832" s="6">
        <f ca="1">PopAgeSexCountry[[#This Row],[2045]]*PopAgeSexCountry[[#This Row],[MDER]]</f>
        <v>277.18516278764253</v>
      </c>
      <c r="AA832" s="6">
        <f ca="1">PopAgeSexCountry[[#This Row],[2050]]*PopAgeSexCountry[[#This Row],[MDER]]</f>
        <v>261.31855483606699</v>
      </c>
    </row>
    <row r="833" spans="1:27" x14ac:dyDescent="0.2">
      <c r="A833" s="6" t="s">
        <v>67</v>
      </c>
      <c r="B833" s="6" t="s">
        <v>68</v>
      </c>
      <c r="C833" s="6" t="s">
        <v>131</v>
      </c>
      <c r="D833" s="6" t="str">
        <f>VLOOKUP(PopAgeSexCountry[[#This Row],[REGION]],MapRegion[],2,FALSE)</f>
        <v>HRV</v>
      </c>
      <c r="E833" s="6" t="s">
        <v>98</v>
      </c>
      <c r="F833" s="6" t="str">
        <f>VLOOKUP(PopAgeSexCountry[[#This Row],[VARIABLE]],MapSexAge[],2,FALSE)</f>
        <v>Male</v>
      </c>
      <c r="G833" s="6" t="str">
        <f>VLOOKUP(PopAgeSexCountry[[#This Row],[VARIABLE]],MapSexAge[],3,FALSE)</f>
        <v>30-34</v>
      </c>
      <c r="H833" s="6">
        <f ca="1">SUMIFS(INDIRECT(_xlfn.CONCAT("SSPMDER[",PopAgeSexCountry[[#This Row],[Sex]],"]")),SSPMDER[age],PopAgeSexCountry[[#This Row],[Age]])</f>
        <v>2600</v>
      </c>
      <c r="I833" s="6" t="s">
        <v>71</v>
      </c>
      <c r="J833" s="6">
        <v>0.15784799999999999</v>
      </c>
      <c r="K833" s="6">
        <v>0.159083253523983</v>
      </c>
      <c r="L833" s="6">
        <v>0.14284532287305299</v>
      </c>
      <c r="M833" s="6">
        <v>0.13415808005101601</v>
      </c>
      <c r="N833" s="6">
        <v>0.12680097456807801</v>
      </c>
      <c r="O833" s="6">
        <v>0.11319763918857401</v>
      </c>
      <c r="P833" s="6">
        <v>0.115306758006383</v>
      </c>
      <c r="Q833" s="6">
        <v>0.11557943887464001</v>
      </c>
      <c r="R833" s="6">
        <v>0.110856859660082</v>
      </c>
      <c r="S833" s="6">
        <f ca="1">PopAgeSexCountry[[#This Row],[2010]]*PopAgeSexCountry[[#This Row],[MDER]]</f>
        <v>410.40479999999997</v>
      </c>
      <c r="T833" s="6">
        <f ca="1">PopAgeSexCountry[[#This Row],[2015]]*PopAgeSexCountry[[#This Row],[MDER]]</f>
        <v>413.6164591623558</v>
      </c>
      <c r="U833" s="6">
        <f ca="1">PopAgeSexCountry[[#This Row],[2020]]*PopAgeSexCountry[[#This Row],[MDER]]</f>
        <v>371.39783946993776</v>
      </c>
      <c r="V833" s="6">
        <f ca="1">PopAgeSexCountry[[#This Row],[2025]]*PopAgeSexCountry[[#This Row],[MDER]]</f>
        <v>348.81100813264163</v>
      </c>
      <c r="W833" s="6">
        <f ca="1">PopAgeSexCountry[[#This Row],[2030]]*PopAgeSexCountry[[#This Row],[MDER]]</f>
        <v>329.68253387700281</v>
      </c>
      <c r="X833" s="6">
        <f ca="1">PopAgeSexCountry[[#This Row],[2035]]*PopAgeSexCountry[[#This Row],[MDER]]</f>
        <v>294.3138618902924</v>
      </c>
      <c r="Y833" s="6">
        <f ca="1">PopAgeSexCountry[[#This Row],[2040]]*PopAgeSexCountry[[#This Row],[MDER]]</f>
        <v>299.79757081659579</v>
      </c>
      <c r="Z833" s="6">
        <f ca="1">PopAgeSexCountry[[#This Row],[2045]]*PopAgeSexCountry[[#This Row],[MDER]]</f>
        <v>300.50654107406399</v>
      </c>
      <c r="AA833" s="6">
        <f ca="1">PopAgeSexCountry[[#This Row],[2050]]*PopAgeSexCountry[[#This Row],[MDER]]</f>
        <v>288.22783511621321</v>
      </c>
    </row>
    <row r="834" spans="1:27" x14ac:dyDescent="0.2">
      <c r="A834" s="5" t="s">
        <v>67</v>
      </c>
      <c r="B834" s="5" t="s">
        <v>68</v>
      </c>
      <c r="C834" s="5" t="s">
        <v>131</v>
      </c>
      <c r="D834" s="5" t="str">
        <f>VLOOKUP(PopAgeSexCountry[[#This Row],[REGION]],MapRegion[],2,FALSE)</f>
        <v>HRV</v>
      </c>
      <c r="E834" s="5" t="s">
        <v>99</v>
      </c>
      <c r="F834" s="5" t="str">
        <f>VLOOKUP(PopAgeSexCountry[[#This Row],[VARIABLE]],MapSexAge[],2,FALSE)</f>
        <v>Male</v>
      </c>
      <c r="G834" s="5" t="str">
        <f>VLOOKUP(PopAgeSexCountry[[#This Row],[VARIABLE]],MapSexAge[],3,FALSE)</f>
        <v>35-39</v>
      </c>
      <c r="H834" s="5">
        <f ca="1">SUMIFS(INDIRECT(_xlfn.CONCAT("SSPMDER[",PopAgeSexCountry[[#This Row],[Sex]],"]")),SSPMDER[age],PopAgeSexCountry[[#This Row],[Age]])</f>
        <v>2600</v>
      </c>
      <c r="I834" s="5" t="s">
        <v>71</v>
      </c>
      <c r="J834" s="5">
        <v>0.14946100000000001</v>
      </c>
      <c r="K834" s="5">
        <v>0.15916271206363</v>
      </c>
      <c r="L834" s="5">
        <v>0.16125340365996399</v>
      </c>
      <c r="M834" s="5">
        <v>0.14620551381177799</v>
      </c>
      <c r="N834" s="5">
        <v>0.137904046769706</v>
      </c>
      <c r="O834" s="5">
        <v>0.13070432465086301</v>
      </c>
      <c r="P834" s="5">
        <v>0.117768928108596</v>
      </c>
      <c r="Q834" s="5">
        <v>0.120141170639779</v>
      </c>
      <c r="R834" s="5">
        <v>0.12043839331997599</v>
      </c>
      <c r="S834" s="6">
        <f ca="1">PopAgeSexCountry[[#This Row],[2010]]*PopAgeSexCountry[[#This Row],[MDER]]</f>
        <v>388.59860000000003</v>
      </c>
      <c r="T834" s="6">
        <f ca="1">PopAgeSexCountry[[#This Row],[2015]]*PopAgeSexCountry[[#This Row],[MDER]]</f>
        <v>413.823051365438</v>
      </c>
      <c r="U834" s="6">
        <f ca="1">PopAgeSexCountry[[#This Row],[2020]]*PopAgeSexCountry[[#This Row],[MDER]]</f>
        <v>419.25884951590638</v>
      </c>
      <c r="V834" s="6">
        <f ca="1">PopAgeSexCountry[[#This Row],[2025]]*PopAgeSexCountry[[#This Row],[MDER]]</f>
        <v>380.13433591062278</v>
      </c>
      <c r="W834" s="6">
        <f ca="1">PopAgeSexCountry[[#This Row],[2030]]*PopAgeSexCountry[[#This Row],[MDER]]</f>
        <v>358.55052160123557</v>
      </c>
      <c r="X834" s="6">
        <f ca="1">PopAgeSexCountry[[#This Row],[2035]]*PopAgeSexCountry[[#This Row],[MDER]]</f>
        <v>339.83124409224382</v>
      </c>
      <c r="Y834" s="6">
        <f ca="1">PopAgeSexCountry[[#This Row],[2040]]*PopAgeSexCountry[[#This Row],[MDER]]</f>
        <v>306.19921308234962</v>
      </c>
      <c r="Z834" s="6">
        <f ca="1">PopAgeSexCountry[[#This Row],[2045]]*PopAgeSexCountry[[#This Row],[MDER]]</f>
        <v>312.36704366342542</v>
      </c>
      <c r="AA834" s="6">
        <f ca="1">PopAgeSexCountry[[#This Row],[2050]]*PopAgeSexCountry[[#This Row],[MDER]]</f>
        <v>313.13982263193759</v>
      </c>
    </row>
    <row r="835" spans="1:27" x14ac:dyDescent="0.2">
      <c r="A835" s="6" t="s">
        <v>67</v>
      </c>
      <c r="B835" s="6" t="s">
        <v>68</v>
      </c>
      <c r="C835" s="6" t="s">
        <v>131</v>
      </c>
      <c r="D835" s="6" t="str">
        <f>VLOOKUP(PopAgeSexCountry[[#This Row],[REGION]],MapRegion[],2,FALSE)</f>
        <v>HRV</v>
      </c>
      <c r="E835" s="6" t="s">
        <v>100</v>
      </c>
      <c r="F835" s="6" t="str">
        <f>VLOOKUP(PopAgeSexCountry[[#This Row],[VARIABLE]],MapSexAge[],2,FALSE)</f>
        <v>Male</v>
      </c>
      <c r="G835" s="6" t="str">
        <f>VLOOKUP(PopAgeSexCountry[[#This Row],[VARIABLE]],MapSexAge[],3,FALSE)</f>
        <v>40-44</v>
      </c>
      <c r="H835" s="6">
        <f ca="1">SUMIFS(INDIRECT(_xlfn.CONCAT("SSPMDER[",PopAgeSexCountry[[#This Row],[Sex]],"]")),SSPMDER[age],PopAgeSexCountry[[#This Row],[Age]])</f>
        <v>2600</v>
      </c>
      <c r="I835" s="6" t="s">
        <v>71</v>
      </c>
      <c r="J835" s="6">
        <v>0.14956</v>
      </c>
      <c r="K835" s="6">
        <v>0.14984362971776899</v>
      </c>
      <c r="L835" s="6">
        <v>0.159729139872759</v>
      </c>
      <c r="M835" s="6">
        <v>0.16239971731231501</v>
      </c>
      <c r="N835" s="6">
        <v>0.148199430043883</v>
      </c>
      <c r="O835" s="6">
        <v>0.14021431800097001</v>
      </c>
      <c r="P835" s="6">
        <v>0.133177111491454</v>
      </c>
      <c r="Q835" s="6">
        <v>0.120704658931602</v>
      </c>
      <c r="R835" s="6">
        <v>0.123278524315121</v>
      </c>
      <c r="S835" s="6">
        <f ca="1">PopAgeSexCountry[[#This Row],[2010]]*PopAgeSexCountry[[#This Row],[MDER]]</f>
        <v>388.85599999999999</v>
      </c>
      <c r="T835" s="6">
        <f ca="1">PopAgeSexCountry[[#This Row],[2015]]*PopAgeSexCountry[[#This Row],[MDER]]</f>
        <v>389.59343726619937</v>
      </c>
      <c r="U835" s="6">
        <f ca="1">PopAgeSexCountry[[#This Row],[2020]]*PopAgeSexCountry[[#This Row],[MDER]]</f>
        <v>415.29576366917337</v>
      </c>
      <c r="V835" s="6">
        <f ca="1">PopAgeSexCountry[[#This Row],[2025]]*PopAgeSexCountry[[#This Row],[MDER]]</f>
        <v>422.23926501201902</v>
      </c>
      <c r="W835" s="6">
        <f ca="1">PopAgeSexCountry[[#This Row],[2030]]*PopAgeSexCountry[[#This Row],[MDER]]</f>
        <v>385.31851811409581</v>
      </c>
      <c r="X835" s="6">
        <f ca="1">PopAgeSexCountry[[#This Row],[2035]]*PopAgeSexCountry[[#This Row],[MDER]]</f>
        <v>364.557226802522</v>
      </c>
      <c r="Y835" s="6">
        <f ca="1">PopAgeSexCountry[[#This Row],[2040]]*PopAgeSexCountry[[#This Row],[MDER]]</f>
        <v>346.2604898777804</v>
      </c>
      <c r="Z835" s="6">
        <f ca="1">PopAgeSexCountry[[#This Row],[2045]]*PopAgeSexCountry[[#This Row],[MDER]]</f>
        <v>313.83211322216516</v>
      </c>
      <c r="AA835" s="6">
        <f ca="1">PopAgeSexCountry[[#This Row],[2050]]*PopAgeSexCountry[[#This Row],[MDER]]</f>
        <v>320.52416321931457</v>
      </c>
    </row>
    <row r="836" spans="1:27" x14ac:dyDescent="0.2">
      <c r="A836" s="5" t="s">
        <v>67</v>
      </c>
      <c r="B836" s="5" t="s">
        <v>68</v>
      </c>
      <c r="C836" s="5" t="s">
        <v>131</v>
      </c>
      <c r="D836" s="5" t="str">
        <f>VLOOKUP(PopAgeSexCountry[[#This Row],[REGION]],MapRegion[],2,FALSE)</f>
        <v>HRV</v>
      </c>
      <c r="E836" s="5" t="s">
        <v>101</v>
      </c>
      <c r="F836" s="5" t="str">
        <f>VLOOKUP(PopAgeSexCountry[[#This Row],[VARIABLE]],MapSexAge[],2,FALSE)</f>
        <v>Male</v>
      </c>
      <c r="G836" s="5" t="str">
        <f>VLOOKUP(PopAgeSexCountry[[#This Row],[VARIABLE]],MapSexAge[],3,FALSE)</f>
        <v>45-49</v>
      </c>
      <c r="H836" s="5">
        <f ca="1">SUMIFS(INDIRECT(_xlfn.CONCAT("SSPMDER[",PopAgeSexCountry[[#This Row],[Sex]],"]")),SSPMDER[age],PopAgeSexCountry[[#This Row],[Age]])</f>
        <v>2440</v>
      </c>
      <c r="I836" s="5" t="s">
        <v>71</v>
      </c>
      <c r="J836" s="5">
        <v>0.15876599999999999</v>
      </c>
      <c r="K836" s="5">
        <v>0.14845544557747001</v>
      </c>
      <c r="L836" s="5">
        <v>0.149204006416505</v>
      </c>
      <c r="M836" s="5">
        <v>0.15927020945385001</v>
      </c>
      <c r="N836" s="5">
        <v>0.16242816326708701</v>
      </c>
      <c r="O836" s="5">
        <v>0.14890969254060299</v>
      </c>
      <c r="P836" s="5">
        <v>0.141252207297687</v>
      </c>
      <c r="Q836" s="5">
        <v>0.13442077784711001</v>
      </c>
      <c r="R836" s="5">
        <v>0.122316811499306</v>
      </c>
      <c r="S836" s="6">
        <f ca="1">PopAgeSexCountry[[#This Row],[2010]]*PopAgeSexCountry[[#This Row],[MDER]]</f>
        <v>387.38903999999997</v>
      </c>
      <c r="T836" s="6">
        <f ca="1">PopAgeSexCountry[[#This Row],[2015]]*PopAgeSexCountry[[#This Row],[MDER]]</f>
        <v>362.23128720902685</v>
      </c>
      <c r="U836" s="6">
        <f ca="1">PopAgeSexCountry[[#This Row],[2020]]*PopAgeSexCountry[[#This Row],[MDER]]</f>
        <v>364.05777565627221</v>
      </c>
      <c r="V836" s="6">
        <f ca="1">PopAgeSexCountry[[#This Row],[2025]]*PopAgeSexCountry[[#This Row],[MDER]]</f>
        <v>388.61931106739399</v>
      </c>
      <c r="W836" s="6">
        <f ca="1">PopAgeSexCountry[[#This Row],[2030]]*PopAgeSexCountry[[#This Row],[MDER]]</f>
        <v>396.32471837169231</v>
      </c>
      <c r="X836" s="6">
        <f ca="1">PopAgeSexCountry[[#This Row],[2035]]*PopAgeSexCountry[[#This Row],[MDER]]</f>
        <v>363.33964979907131</v>
      </c>
      <c r="Y836" s="6">
        <f ca="1">PopAgeSexCountry[[#This Row],[2040]]*PopAgeSexCountry[[#This Row],[MDER]]</f>
        <v>344.65538580635626</v>
      </c>
      <c r="Z836" s="6">
        <f ca="1">PopAgeSexCountry[[#This Row],[2045]]*PopAgeSexCountry[[#This Row],[MDER]]</f>
        <v>327.98669794694842</v>
      </c>
      <c r="AA836" s="6">
        <f ca="1">PopAgeSexCountry[[#This Row],[2050]]*PopAgeSexCountry[[#This Row],[MDER]]</f>
        <v>298.45302005830661</v>
      </c>
    </row>
    <row r="837" spans="1:27" x14ac:dyDescent="0.2">
      <c r="A837" s="6" t="s">
        <v>67</v>
      </c>
      <c r="B837" s="6" t="s">
        <v>68</v>
      </c>
      <c r="C837" s="6" t="s">
        <v>131</v>
      </c>
      <c r="D837" s="6" t="str">
        <f>VLOOKUP(PopAgeSexCountry[[#This Row],[REGION]],MapRegion[],2,FALSE)</f>
        <v>HRV</v>
      </c>
      <c r="E837" s="6" t="s">
        <v>102</v>
      </c>
      <c r="F837" s="6" t="str">
        <f>VLOOKUP(PopAgeSexCountry[[#This Row],[VARIABLE]],MapSexAge[],2,FALSE)</f>
        <v>Male</v>
      </c>
      <c r="G837" s="6" t="str">
        <f>VLOOKUP(PopAgeSexCountry[[#This Row],[VARIABLE]],MapSexAge[],3,FALSE)</f>
        <v>5-9</v>
      </c>
      <c r="H837" s="6">
        <f ca="1">SUMIFS(INDIRECT(_xlfn.CONCAT("SSPMDER[",PopAgeSexCountry[[#This Row],[Sex]],"]")),SSPMDER[age],PopAgeSexCountry[[#This Row],[Age]])</f>
        <v>1600</v>
      </c>
      <c r="I837" s="6" t="s">
        <v>71</v>
      </c>
      <c r="J837" s="6">
        <v>0.107031</v>
      </c>
      <c r="K837" s="6">
        <v>0.108337892815893</v>
      </c>
      <c r="L837" s="6">
        <v>0.108472133124996</v>
      </c>
      <c r="M837" s="6">
        <v>0.102858358694219</v>
      </c>
      <c r="N837" s="6">
        <v>9.6356513321795095E-2</v>
      </c>
      <c r="O837" s="6">
        <v>9.0209581085012397E-2</v>
      </c>
      <c r="P837" s="6">
        <v>8.6117344480189997E-2</v>
      </c>
      <c r="Q837" s="6">
        <v>8.4412066019850504E-2</v>
      </c>
      <c r="R837" s="6">
        <v>8.3200921323236601E-2</v>
      </c>
      <c r="S837" s="6">
        <f ca="1">PopAgeSexCountry[[#This Row],[2010]]*PopAgeSexCountry[[#This Row],[MDER]]</f>
        <v>171.24960000000002</v>
      </c>
      <c r="T837" s="6">
        <f ca="1">PopAgeSexCountry[[#This Row],[2015]]*PopAgeSexCountry[[#This Row],[MDER]]</f>
        <v>173.34062850542878</v>
      </c>
      <c r="U837" s="6">
        <f ca="1">PopAgeSexCountry[[#This Row],[2020]]*PopAgeSexCountry[[#This Row],[MDER]]</f>
        <v>173.55541299999359</v>
      </c>
      <c r="V837" s="6">
        <f ca="1">PopAgeSexCountry[[#This Row],[2025]]*PopAgeSexCountry[[#This Row],[MDER]]</f>
        <v>164.57337391075041</v>
      </c>
      <c r="W837" s="6">
        <f ca="1">PopAgeSexCountry[[#This Row],[2030]]*PopAgeSexCountry[[#This Row],[MDER]]</f>
        <v>154.17042131487216</v>
      </c>
      <c r="X837" s="6">
        <f ca="1">PopAgeSexCountry[[#This Row],[2035]]*PopAgeSexCountry[[#This Row],[MDER]]</f>
        <v>144.33532973601984</v>
      </c>
      <c r="Y837" s="6">
        <f ca="1">PopAgeSexCountry[[#This Row],[2040]]*PopAgeSexCountry[[#This Row],[MDER]]</f>
        <v>137.787751168304</v>
      </c>
      <c r="Z837" s="6">
        <f ca="1">PopAgeSexCountry[[#This Row],[2045]]*PopAgeSexCountry[[#This Row],[MDER]]</f>
        <v>135.05930563176079</v>
      </c>
      <c r="AA837" s="6">
        <f ca="1">PopAgeSexCountry[[#This Row],[2050]]*PopAgeSexCountry[[#This Row],[MDER]]</f>
        <v>133.12147411717856</v>
      </c>
    </row>
    <row r="838" spans="1:27" x14ac:dyDescent="0.2">
      <c r="A838" s="5" t="s">
        <v>67</v>
      </c>
      <c r="B838" s="5" t="s">
        <v>68</v>
      </c>
      <c r="C838" s="5" t="s">
        <v>131</v>
      </c>
      <c r="D838" s="5" t="str">
        <f>VLOOKUP(PopAgeSexCountry[[#This Row],[REGION]],MapRegion[],2,FALSE)</f>
        <v>HRV</v>
      </c>
      <c r="E838" s="5" t="s">
        <v>103</v>
      </c>
      <c r="F838" s="5" t="str">
        <f>VLOOKUP(PopAgeSexCountry[[#This Row],[VARIABLE]],MapSexAge[],2,FALSE)</f>
        <v>Male</v>
      </c>
      <c r="G838" s="5" t="str">
        <f>VLOOKUP(PopAgeSexCountry[[#This Row],[VARIABLE]],MapSexAge[],3,FALSE)</f>
        <v>50-54</v>
      </c>
      <c r="H838" s="5">
        <f ca="1">SUMIFS(INDIRECT(_xlfn.CONCAT("SSPMDER[",PopAgeSexCountry[[#This Row],[Sex]],"]")),SSPMDER[age],PopAgeSexCountry[[#This Row],[Age]])</f>
        <v>2400</v>
      </c>
      <c r="I838" s="5" t="s">
        <v>71</v>
      </c>
      <c r="J838" s="5">
        <v>0.16156100000000001</v>
      </c>
      <c r="K838" s="5">
        <v>0.155475285809208</v>
      </c>
      <c r="L838" s="5">
        <v>0.146040217340492</v>
      </c>
      <c r="M838" s="5">
        <v>0.14731660478283501</v>
      </c>
      <c r="N838" s="5">
        <v>0.15763765917664599</v>
      </c>
      <c r="O838" s="5">
        <v>0.16127865064844099</v>
      </c>
      <c r="P838" s="5">
        <v>0.14846582451234999</v>
      </c>
      <c r="Q838" s="5">
        <v>0.14119953436961</v>
      </c>
      <c r="R838" s="5">
        <v>0.13466092944560201</v>
      </c>
      <c r="S838" s="6">
        <f ca="1">PopAgeSexCountry[[#This Row],[2010]]*PopAgeSexCountry[[#This Row],[MDER]]</f>
        <v>387.74640000000005</v>
      </c>
      <c r="T838" s="6">
        <f ca="1">PopAgeSexCountry[[#This Row],[2015]]*PopAgeSexCountry[[#This Row],[MDER]]</f>
        <v>373.1406859420992</v>
      </c>
      <c r="U838" s="6">
        <f ca="1">PopAgeSexCountry[[#This Row],[2020]]*PopAgeSexCountry[[#This Row],[MDER]]</f>
        <v>350.4965216171808</v>
      </c>
      <c r="V838" s="6">
        <f ca="1">PopAgeSexCountry[[#This Row],[2025]]*PopAgeSexCountry[[#This Row],[MDER]]</f>
        <v>353.55985147880403</v>
      </c>
      <c r="W838" s="6">
        <f ca="1">PopAgeSexCountry[[#This Row],[2030]]*PopAgeSexCountry[[#This Row],[MDER]]</f>
        <v>378.33038202395039</v>
      </c>
      <c r="X838" s="6">
        <f ca="1">PopAgeSexCountry[[#This Row],[2035]]*PopAgeSexCountry[[#This Row],[MDER]]</f>
        <v>387.06876155625838</v>
      </c>
      <c r="Y838" s="6">
        <f ca="1">PopAgeSexCountry[[#This Row],[2040]]*PopAgeSexCountry[[#This Row],[MDER]]</f>
        <v>356.31797882963997</v>
      </c>
      <c r="Z838" s="6">
        <f ca="1">PopAgeSexCountry[[#This Row],[2045]]*PopAgeSexCountry[[#This Row],[MDER]]</f>
        <v>338.878882487064</v>
      </c>
      <c r="AA838" s="6">
        <f ca="1">PopAgeSexCountry[[#This Row],[2050]]*PopAgeSexCountry[[#This Row],[MDER]]</f>
        <v>323.18623066944485</v>
      </c>
    </row>
    <row r="839" spans="1:27" x14ac:dyDescent="0.2">
      <c r="A839" s="6" t="s">
        <v>67</v>
      </c>
      <c r="B839" s="6" t="s">
        <v>68</v>
      </c>
      <c r="C839" s="6" t="s">
        <v>131</v>
      </c>
      <c r="D839" s="6" t="str">
        <f>VLOOKUP(PopAgeSexCountry[[#This Row],[REGION]],MapRegion[],2,FALSE)</f>
        <v>HRV</v>
      </c>
      <c r="E839" s="6" t="s">
        <v>104</v>
      </c>
      <c r="F839" s="6" t="str">
        <f>VLOOKUP(PopAgeSexCountry[[#This Row],[VARIABLE]],MapSexAge[],2,FALSE)</f>
        <v>Male</v>
      </c>
      <c r="G839" s="6" t="str">
        <f>VLOOKUP(PopAgeSexCountry[[#This Row],[VARIABLE]],MapSexAge[],3,FALSE)</f>
        <v>55-59</v>
      </c>
      <c r="H839" s="6">
        <f ca="1">SUMIFS(INDIRECT(_xlfn.CONCAT("SSPMDER[",PopAgeSexCountry[[#This Row],[Sex]],"]")),SSPMDER[age],PopAgeSexCountry[[#This Row],[Age]])</f>
        <v>2400</v>
      </c>
      <c r="I839" s="6" t="s">
        <v>71</v>
      </c>
      <c r="J839" s="6">
        <v>0.15478900000000001</v>
      </c>
      <c r="K839" s="6">
        <v>0.15523904654175</v>
      </c>
      <c r="L839" s="6">
        <v>0.15029390258153699</v>
      </c>
      <c r="M839" s="6">
        <v>0.14197196115859101</v>
      </c>
      <c r="N839" s="6">
        <v>0.14390327701856401</v>
      </c>
      <c r="O839" s="6">
        <v>0.15455031206665201</v>
      </c>
      <c r="P839" s="6">
        <v>0.158758650808697</v>
      </c>
      <c r="Q839" s="6">
        <v>0.14677614364446601</v>
      </c>
      <c r="R839" s="6">
        <v>0.140044541978186</v>
      </c>
      <c r="S839" s="6">
        <f ca="1">PopAgeSexCountry[[#This Row],[2010]]*PopAgeSexCountry[[#This Row],[MDER]]</f>
        <v>371.49360000000001</v>
      </c>
      <c r="T839" s="6">
        <f ca="1">PopAgeSexCountry[[#This Row],[2015]]*PopAgeSexCountry[[#This Row],[MDER]]</f>
        <v>372.57371170020002</v>
      </c>
      <c r="U839" s="6">
        <f ca="1">PopAgeSexCountry[[#This Row],[2020]]*PopAgeSexCountry[[#This Row],[MDER]]</f>
        <v>360.70536619568878</v>
      </c>
      <c r="V839" s="6">
        <f ca="1">PopAgeSexCountry[[#This Row],[2025]]*PopAgeSexCountry[[#This Row],[MDER]]</f>
        <v>340.7327067806184</v>
      </c>
      <c r="W839" s="6">
        <f ca="1">PopAgeSexCountry[[#This Row],[2030]]*PopAgeSexCountry[[#This Row],[MDER]]</f>
        <v>345.36786484455359</v>
      </c>
      <c r="X839" s="6">
        <f ca="1">PopAgeSexCountry[[#This Row],[2035]]*PopAgeSexCountry[[#This Row],[MDER]]</f>
        <v>370.92074895996484</v>
      </c>
      <c r="Y839" s="6">
        <f ca="1">PopAgeSexCountry[[#This Row],[2040]]*PopAgeSexCountry[[#This Row],[MDER]]</f>
        <v>381.02076194087277</v>
      </c>
      <c r="Z839" s="6">
        <f ca="1">PopAgeSexCountry[[#This Row],[2045]]*PopAgeSexCountry[[#This Row],[MDER]]</f>
        <v>352.2627447467184</v>
      </c>
      <c r="AA839" s="6">
        <f ca="1">PopAgeSexCountry[[#This Row],[2050]]*PopAgeSexCountry[[#This Row],[MDER]]</f>
        <v>336.10690074764642</v>
      </c>
    </row>
    <row r="840" spans="1:27" x14ac:dyDescent="0.2">
      <c r="A840" s="5" t="s">
        <v>67</v>
      </c>
      <c r="B840" s="5" t="s">
        <v>68</v>
      </c>
      <c r="C840" s="5" t="s">
        <v>131</v>
      </c>
      <c r="D840" s="5" t="str">
        <f>VLOOKUP(PopAgeSexCountry[[#This Row],[REGION]],MapRegion[],2,FALSE)</f>
        <v>HRV</v>
      </c>
      <c r="E840" s="5" t="s">
        <v>105</v>
      </c>
      <c r="F840" s="5" t="str">
        <f>VLOOKUP(PopAgeSexCountry[[#This Row],[VARIABLE]],MapSexAge[],2,FALSE)</f>
        <v>Male</v>
      </c>
      <c r="G840" s="5" t="str">
        <f>VLOOKUP(PopAgeSexCountry[[#This Row],[VARIABLE]],MapSexAge[],3,FALSE)</f>
        <v>60-64</v>
      </c>
      <c r="H840" s="5">
        <f ca="1">SUMIFS(INDIRECT(_xlfn.CONCAT("SSPMDER[",PopAgeSexCountry[[#This Row],[Sex]],"]")),SSPMDER[age],PopAgeSexCountry[[#This Row],[Age]])</f>
        <v>2400</v>
      </c>
      <c r="I840" s="5" t="s">
        <v>71</v>
      </c>
      <c r="J840" s="5">
        <v>0.127441</v>
      </c>
      <c r="K840" s="5">
        <v>0.14450742616079901</v>
      </c>
      <c r="L840" s="5">
        <v>0.14619522782305899</v>
      </c>
      <c r="M840" s="5">
        <v>0.14267501650022299</v>
      </c>
      <c r="N840" s="5">
        <v>0.135798477035078</v>
      </c>
      <c r="O840" s="5">
        <v>0.138562183434737</v>
      </c>
      <c r="P840" s="5">
        <v>0.14963515902798899</v>
      </c>
      <c r="Q840" s="5">
        <v>0.15451978704823399</v>
      </c>
      <c r="R840" s="5">
        <v>0.14362823754530199</v>
      </c>
      <c r="S840" s="6">
        <f ca="1">PopAgeSexCountry[[#This Row],[2010]]*PopAgeSexCountry[[#This Row],[MDER]]</f>
        <v>305.85840000000002</v>
      </c>
      <c r="T840" s="6">
        <f ca="1">PopAgeSexCountry[[#This Row],[2015]]*PopAgeSexCountry[[#This Row],[MDER]]</f>
        <v>346.8178227859176</v>
      </c>
      <c r="U840" s="6">
        <f ca="1">PopAgeSexCountry[[#This Row],[2020]]*PopAgeSexCountry[[#This Row],[MDER]]</f>
        <v>350.8685467753416</v>
      </c>
      <c r="V840" s="6">
        <f ca="1">PopAgeSexCountry[[#This Row],[2025]]*PopAgeSexCountry[[#This Row],[MDER]]</f>
        <v>342.42003960053518</v>
      </c>
      <c r="W840" s="6">
        <f ca="1">PopAgeSexCountry[[#This Row],[2030]]*PopAgeSexCountry[[#This Row],[MDER]]</f>
        <v>325.9163448841872</v>
      </c>
      <c r="X840" s="6">
        <f ca="1">PopAgeSexCountry[[#This Row],[2035]]*PopAgeSexCountry[[#This Row],[MDER]]</f>
        <v>332.54924024336879</v>
      </c>
      <c r="Y840" s="6">
        <f ca="1">PopAgeSexCountry[[#This Row],[2040]]*PopAgeSexCountry[[#This Row],[MDER]]</f>
        <v>359.12438166717357</v>
      </c>
      <c r="Z840" s="6">
        <f ca="1">PopAgeSexCountry[[#This Row],[2045]]*PopAgeSexCountry[[#This Row],[MDER]]</f>
        <v>370.84748891576157</v>
      </c>
      <c r="AA840" s="6">
        <f ca="1">PopAgeSexCountry[[#This Row],[2050]]*PopAgeSexCountry[[#This Row],[MDER]]</f>
        <v>344.70777010872479</v>
      </c>
    </row>
    <row r="841" spans="1:27" x14ac:dyDescent="0.2">
      <c r="A841" s="6" t="s">
        <v>67</v>
      </c>
      <c r="B841" s="6" t="s">
        <v>68</v>
      </c>
      <c r="C841" s="6" t="s">
        <v>131</v>
      </c>
      <c r="D841" s="6" t="str">
        <f>VLOOKUP(PopAgeSexCountry[[#This Row],[REGION]],MapRegion[],2,FALSE)</f>
        <v>HRV</v>
      </c>
      <c r="E841" s="6" t="s">
        <v>106</v>
      </c>
      <c r="F841" s="6" t="str">
        <f>VLOOKUP(PopAgeSexCountry[[#This Row],[VARIABLE]],MapSexAge[],2,FALSE)</f>
        <v>Male</v>
      </c>
      <c r="G841" s="6" t="str">
        <f>VLOOKUP(PopAgeSexCountry[[#This Row],[VARIABLE]],MapSexAge[],3,FALSE)</f>
        <v>65-69</v>
      </c>
      <c r="H841" s="6">
        <f ca="1">SUMIFS(INDIRECT(_xlfn.CONCAT("SSPMDER[",PopAgeSexCountry[[#This Row],[Sex]],"]")),SSPMDER[age],PopAgeSexCountry[[#This Row],[Age]])</f>
        <v>2240</v>
      </c>
      <c r="I841" s="6" t="s">
        <v>71</v>
      </c>
      <c r="J841" s="6">
        <v>8.7647000000000003E-2</v>
      </c>
      <c r="K841" s="6">
        <v>0.11377690386756401</v>
      </c>
      <c r="L841" s="6">
        <v>0.130531044518644</v>
      </c>
      <c r="M841" s="6">
        <v>0.13364302273517301</v>
      </c>
      <c r="N841" s="6">
        <v>0.13191346692375899</v>
      </c>
      <c r="O841" s="6">
        <v>0.126868499140459</v>
      </c>
      <c r="P841" s="6">
        <v>0.13065007136829301</v>
      </c>
      <c r="Q841" s="6">
        <v>0.142196089321109</v>
      </c>
      <c r="R841" s="6">
        <v>0.14794847692827101</v>
      </c>
      <c r="S841" s="6">
        <f ca="1">PopAgeSexCountry[[#This Row],[2010]]*PopAgeSexCountry[[#This Row],[MDER]]</f>
        <v>196.32928000000001</v>
      </c>
      <c r="T841" s="6">
        <f ca="1">PopAgeSexCountry[[#This Row],[2015]]*PopAgeSexCountry[[#This Row],[MDER]]</f>
        <v>254.86026466334337</v>
      </c>
      <c r="U841" s="6">
        <f ca="1">PopAgeSexCountry[[#This Row],[2020]]*PopAgeSexCountry[[#This Row],[MDER]]</f>
        <v>292.38953972176256</v>
      </c>
      <c r="V841" s="6">
        <f ca="1">PopAgeSexCountry[[#This Row],[2025]]*PopAgeSexCountry[[#This Row],[MDER]]</f>
        <v>299.36037092678754</v>
      </c>
      <c r="W841" s="6">
        <f ca="1">PopAgeSexCountry[[#This Row],[2030]]*PopAgeSexCountry[[#This Row],[MDER]]</f>
        <v>295.48616590922012</v>
      </c>
      <c r="X841" s="6">
        <f ca="1">PopAgeSexCountry[[#This Row],[2035]]*PopAgeSexCountry[[#This Row],[MDER]]</f>
        <v>284.18543807462817</v>
      </c>
      <c r="Y841" s="6">
        <f ca="1">PopAgeSexCountry[[#This Row],[2040]]*PopAgeSexCountry[[#This Row],[MDER]]</f>
        <v>292.65615986497636</v>
      </c>
      <c r="Z841" s="6">
        <f ca="1">PopAgeSexCountry[[#This Row],[2045]]*PopAgeSexCountry[[#This Row],[MDER]]</f>
        <v>318.51924007928415</v>
      </c>
      <c r="AA841" s="6">
        <f ca="1">PopAgeSexCountry[[#This Row],[2050]]*PopAgeSexCountry[[#This Row],[MDER]]</f>
        <v>331.40458831932705</v>
      </c>
    </row>
    <row r="842" spans="1:27" x14ac:dyDescent="0.2">
      <c r="A842" s="5" t="s">
        <v>67</v>
      </c>
      <c r="B842" s="5" t="s">
        <v>68</v>
      </c>
      <c r="C842" s="5" t="s">
        <v>131</v>
      </c>
      <c r="D842" s="5" t="str">
        <f>VLOOKUP(PopAgeSexCountry[[#This Row],[REGION]],MapRegion[],2,FALSE)</f>
        <v>HRV</v>
      </c>
      <c r="E842" s="5" t="s">
        <v>107</v>
      </c>
      <c r="F842" s="5" t="str">
        <f>VLOOKUP(PopAgeSexCountry[[#This Row],[VARIABLE]],MapSexAge[],2,FALSE)</f>
        <v>Male</v>
      </c>
      <c r="G842" s="5" t="str">
        <f>VLOOKUP(PopAgeSexCountry[[#This Row],[VARIABLE]],MapSexAge[],3,FALSE)</f>
        <v>70-74</v>
      </c>
      <c r="H842" s="5">
        <f ca="1">SUMIFS(INDIRECT(_xlfn.CONCAT("SSPMDER[",PopAgeSexCountry[[#This Row],[Sex]],"]")),SSPMDER[age],PopAgeSexCountry[[#This Row],[Age]])</f>
        <v>2200</v>
      </c>
      <c r="I842" s="5" t="s">
        <v>71</v>
      </c>
      <c r="J842" s="5">
        <v>9.0080000000000202E-2</v>
      </c>
      <c r="K842" s="5">
        <v>7.2938501151692897E-2</v>
      </c>
      <c r="L842" s="5">
        <v>9.6491766993941699E-2</v>
      </c>
      <c r="M842" s="5">
        <v>0.112494656632794</v>
      </c>
      <c r="N842" s="5">
        <v>0.117156109389861</v>
      </c>
      <c r="O842" s="5">
        <v>0.117473489987903</v>
      </c>
      <c r="P842" s="5">
        <v>0.11454960363182801</v>
      </c>
      <c r="Q842" s="5">
        <v>0.119421442975933</v>
      </c>
      <c r="R842" s="5">
        <v>0.131444676091579</v>
      </c>
      <c r="S842" s="6">
        <f ca="1">PopAgeSexCountry[[#This Row],[2010]]*PopAgeSexCountry[[#This Row],[MDER]]</f>
        <v>198.17600000000044</v>
      </c>
      <c r="T842" s="6">
        <f ca="1">PopAgeSexCountry[[#This Row],[2015]]*PopAgeSexCountry[[#This Row],[MDER]]</f>
        <v>160.46470253372436</v>
      </c>
      <c r="U842" s="6">
        <f ca="1">PopAgeSexCountry[[#This Row],[2020]]*PopAgeSexCountry[[#This Row],[MDER]]</f>
        <v>212.28188738667174</v>
      </c>
      <c r="V842" s="6">
        <f ca="1">PopAgeSexCountry[[#This Row],[2025]]*PopAgeSexCountry[[#This Row],[MDER]]</f>
        <v>247.4882445921468</v>
      </c>
      <c r="W842" s="6">
        <f ca="1">PopAgeSexCountry[[#This Row],[2030]]*PopAgeSexCountry[[#This Row],[MDER]]</f>
        <v>257.74344065769418</v>
      </c>
      <c r="X842" s="6">
        <f ca="1">PopAgeSexCountry[[#This Row],[2035]]*PopAgeSexCountry[[#This Row],[MDER]]</f>
        <v>258.44167797338662</v>
      </c>
      <c r="Y842" s="6">
        <f ca="1">PopAgeSexCountry[[#This Row],[2040]]*PopAgeSexCountry[[#This Row],[MDER]]</f>
        <v>252.00912799002163</v>
      </c>
      <c r="Z842" s="6">
        <f ca="1">PopAgeSexCountry[[#This Row],[2045]]*PopAgeSexCountry[[#This Row],[MDER]]</f>
        <v>262.72717454705258</v>
      </c>
      <c r="AA842" s="6">
        <f ca="1">PopAgeSexCountry[[#This Row],[2050]]*PopAgeSexCountry[[#This Row],[MDER]]</f>
        <v>289.17828740147382</v>
      </c>
    </row>
    <row r="843" spans="1:27" x14ac:dyDescent="0.2">
      <c r="A843" s="6" t="s">
        <v>67</v>
      </c>
      <c r="B843" s="6" t="s">
        <v>68</v>
      </c>
      <c r="C843" s="6" t="s">
        <v>131</v>
      </c>
      <c r="D843" s="6" t="str">
        <f>VLOOKUP(PopAgeSexCountry[[#This Row],[REGION]],MapRegion[],2,FALSE)</f>
        <v>HRV</v>
      </c>
      <c r="E843" s="6" t="s">
        <v>108</v>
      </c>
      <c r="F843" s="6" t="str">
        <f>VLOOKUP(PopAgeSexCountry[[#This Row],[VARIABLE]],MapSexAge[],2,FALSE)</f>
        <v>Male</v>
      </c>
      <c r="G843" s="6" t="str">
        <f>VLOOKUP(PopAgeSexCountry[[#This Row],[VARIABLE]],MapSexAge[],3,FALSE)</f>
        <v>75-79</v>
      </c>
      <c r="H843" s="6">
        <f ca="1">SUMIFS(INDIRECT(_xlfn.CONCAT("SSPMDER[",PopAgeSexCountry[[#This Row],[Sex]],"]")),SSPMDER[age],PopAgeSexCountry[[#This Row],[Age]])</f>
        <v>2200</v>
      </c>
      <c r="I843" s="6" t="s">
        <v>71</v>
      </c>
      <c r="J843" s="6">
        <v>6.5027000000000001E-2</v>
      </c>
      <c r="K843" s="6">
        <v>6.6340159604413806E-2</v>
      </c>
      <c r="L843" s="6">
        <v>5.5529231232947597E-2</v>
      </c>
      <c r="M843" s="6">
        <v>7.5403195904029496E-2</v>
      </c>
      <c r="N843" s="6">
        <v>9.0013284506218996E-2</v>
      </c>
      <c r="O843" s="6">
        <v>9.6056448827213495E-2</v>
      </c>
      <c r="P843" s="6">
        <v>9.8383050284416407E-2</v>
      </c>
      <c r="Q843" s="6">
        <v>9.7739025837061802E-2</v>
      </c>
      <c r="R843" s="6">
        <v>0.10369819202320001</v>
      </c>
      <c r="S843" s="6">
        <f ca="1">PopAgeSexCountry[[#This Row],[2010]]*PopAgeSexCountry[[#This Row],[MDER]]</f>
        <v>143.05940000000001</v>
      </c>
      <c r="T843" s="6">
        <f ca="1">PopAgeSexCountry[[#This Row],[2015]]*PopAgeSexCountry[[#This Row],[MDER]]</f>
        <v>145.94835112971037</v>
      </c>
      <c r="U843" s="6">
        <f ca="1">PopAgeSexCountry[[#This Row],[2020]]*PopAgeSexCountry[[#This Row],[MDER]]</f>
        <v>122.16430871248471</v>
      </c>
      <c r="V843" s="6">
        <f ca="1">PopAgeSexCountry[[#This Row],[2025]]*PopAgeSexCountry[[#This Row],[MDER]]</f>
        <v>165.88703098886489</v>
      </c>
      <c r="W843" s="6">
        <f ca="1">PopAgeSexCountry[[#This Row],[2030]]*PopAgeSexCountry[[#This Row],[MDER]]</f>
        <v>198.02922591368178</v>
      </c>
      <c r="X843" s="6">
        <f ca="1">PopAgeSexCountry[[#This Row],[2035]]*PopAgeSexCountry[[#This Row],[MDER]]</f>
        <v>211.3241874198697</v>
      </c>
      <c r="Y843" s="6">
        <f ca="1">PopAgeSexCountry[[#This Row],[2040]]*PopAgeSexCountry[[#This Row],[MDER]]</f>
        <v>216.4427106257161</v>
      </c>
      <c r="Z843" s="6">
        <f ca="1">PopAgeSexCountry[[#This Row],[2045]]*PopAgeSexCountry[[#This Row],[MDER]]</f>
        <v>215.02585684153595</v>
      </c>
      <c r="AA843" s="6">
        <f ca="1">PopAgeSexCountry[[#This Row],[2050]]*PopAgeSexCountry[[#This Row],[MDER]]</f>
        <v>228.13602245104002</v>
      </c>
    </row>
    <row r="844" spans="1:27" x14ac:dyDescent="0.2">
      <c r="A844" s="5" t="s">
        <v>67</v>
      </c>
      <c r="B844" s="5" t="s">
        <v>68</v>
      </c>
      <c r="C844" s="5" t="s">
        <v>131</v>
      </c>
      <c r="D844" s="5" t="str">
        <f>VLOOKUP(PopAgeSexCountry[[#This Row],[REGION]],MapRegion[],2,FALSE)</f>
        <v>HRV</v>
      </c>
      <c r="E844" s="5" t="s">
        <v>109</v>
      </c>
      <c r="F844" s="5" t="str">
        <f>VLOOKUP(PopAgeSexCountry[[#This Row],[VARIABLE]],MapSexAge[],2,FALSE)</f>
        <v>Male</v>
      </c>
      <c r="G844" s="5" t="str">
        <f>VLOOKUP(PopAgeSexCountry[[#This Row],[VARIABLE]],MapSexAge[],3,FALSE)</f>
        <v>80-84</v>
      </c>
      <c r="H844" s="5">
        <f ca="1">SUMIFS(INDIRECT(_xlfn.CONCAT("SSPMDER[",PopAgeSexCountry[[#This Row],[Sex]],"]")),SSPMDER[age],PopAgeSexCountry[[#This Row],[Age]])</f>
        <v>2200</v>
      </c>
      <c r="I844" s="5" t="s">
        <v>71</v>
      </c>
      <c r="J844" s="5">
        <v>3.4717999999999999E-2</v>
      </c>
      <c r="K844" s="5">
        <v>3.9983565211360102E-2</v>
      </c>
      <c r="L844" s="5">
        <v>4.2471116155614101E-2</v>
      </c>
      <c r="M844" s="5">
        <v>3.7072145337054399E-2</v>
      </c>
      <c r="N844" s="5">
        <v>5.2247596021063603E-2</v>
      </c>
      <c r="O844" s="5">
        <v>6.4559588410687693E-2</v>
      </c>
      <c r="P844" s="5">
        <v>7.1193125958149098E-2</v>
      </c>
      <c r="Q844" s="5">
        <v>7.5080841773023904E-2</v>
      </c>
      <c r="R844" s="5">
        <v>7.6563339083635801E-2</v>
      </c>
      <c r="S844" s="6">
        <f ca="1">PopAgeSexCountry[[#This Row],[2010]]*PopAgeSexCountry[[#This Row],[MDER]]</f>
        <v>76.379599999999996</v>
      </c>
      <c r="T844" s="6">
        <f ca="1">PopAgeSexCountry[[#This Row],[2015]]*PopAgeSexCountry[[#This Row],[MDER]]</f>
        <v>87.963843464992223</v>
      </c>
      <c r="U844" s="6">
        <f ca="1">PopAgeSexCountry[[#This Row],[2020]]*PopAgeSexCountry[[#This Row],[MDER]]</f>
        <v>93.436455542351027</v>
      </c>
      <c r="V844" s="6">
        <f ca="1">PopAgeSexCountry[[#This Row],[2025]]*PopAgeSexCountry[[#This Row],[MDER]]</f>
        <v>81.558719741519681</v>
      </c>
      <c r="W844" s="6">
        <f ca="1">PopAgeSexCountry[[#This Row],[2030]]*PopAgeSexCountry[[#This Row],[MDER]]</f>
        <v>114.94471124633992</v>
      </c>
      <c r="X844" s="6">
        <f ca="1">PopAgeSexCountry[[#This Row],[2035]]*PopAgeSexCountry[[#This Row],[MDER]]</f>
        <v>142.03109450351292</v>
      </c>
      <c r="Y844" s="6">
        <f ca="1">PopAgeSexCountry[[#This Row],[2040]]*PopAgeSexCountry[[#This Row],[MDER]]</f>
        <v>156.62487710792803</v>
      </c>
      <c r="Z844" s="6">
        <f ca="1">PopAgeSexCountry[[#This Row],[2045]]*PopAgeSexCountry[[#This Row],[MDER]]</f>
        <v>165.1778519006526</v>
      </c>
      <c r="AA844" s="6">
        <f ca="1">PopAgeSexCountry[[#This Row],[2050]]*PopAgeSexCountry[[#This Row],[MDER]]</f>
        <v>168.43934598399875</v>
      </c>
    </row>
    <row r="845" spans="1:27" x14ac:dyDescent="0.2">
      <c r="A845" s="6" t="s">
        <v>67</v>
      </c>
      <c r="B845" s="6" t="s">
        <v>68</v>
      </c>
      <c r="C845" s="6" t="s">
        <v>131</v>
      </c>
      <c r="D845" s="6" t="str">
        <f>VLOOKUP(PopAgeSexCountry[[#This Row],[REGION]],MapRegion[],2,FALSE)</f>
        <v>HRV</v>
      </c>
      <c r="E845" s="6" t="s">
        <v>110</v>
      </c>
      <c r="F845" s="6" t="str">
        <f>VLOOKUP(PopAgeSexCountry[[#This Row],[VARIABLE]],MapSexAge[],2,FALSE)</f>
        <v>Male</v>
      </c>
      <c r="G845" s="6" t="str">
        <f>VLOOKUP(PopAgeSexCountry[[#This Row],[VARIABLE]],MapSexAge[],3,FALSE)</f>
        <v>85-89</v>
      </c>
      <c r="H845" s="6">
        <f ca="1">SUMIFS(INDIRECT(_xlfn.CONCAT("SSPMDER[",PopAgeSexCountry[[#This Row],[Sex]],"]")),SSPMDER[age],PopAgeSexCountry[[#This Row],[Age]])</f>
        <v>2200</v>
      </c>
      <c r="I845" s="6" t="s">
        <v>71</v>
      </c>
      <c r="J845" s="6">
        <v>1.1162999999999999E-2</v>
      </c>
      <c r="K845" s="6">
        <v>1.6395571838834101E-2</v>
      </c>
      <c r="L845" s="6">
        <v>1.9919816276335999E-2</v>
      </c>
      <c r="M845" s="6">
        <v>2.2198201836717699E-2</v>
      </c>
      <c r="N845" s="6">
        <v>2.0480390567845001E-2</v>
      </c>
      <c r="O845" s="6">
        <v>3.0398696317217401E-2</v>
      </c>
      <c r="P845" s="6">
        <v>3.9294426743094898E-2</v>
      </c>
      <c r="Q845" s="6">
        <v>4.5289192352880002E-2</v>
      </c>
      <c r="R845" s="6">
        <v>4.9656100812802501E-2</v>
      </c>
      <c r="S845" s="6">
        <f ca="1">PopAgeSexCountry[[#This Row],[2010]]*PopAgeSexCountry[[#This Row],[MDER]]</f>
        <v>24.558599999999998</v>
      </c>
      <c r="T845" s="6">
        <f ca="1">PopAgeSexCountry[[#This Row],[2015]]*PopAgeSexCountry[[#This Row],[MDER]]</f>
        <v>36.070258045435018</v>
      </c>
      <c r="U845" s="6">
        <f ca="1">PopAgeSexCountry[[#This Row],[2020]]*PopAgeSexCountry[[#This Row],[MDER]]</f>
        <v>43.823595807939199</v>
      </c>
      <c r="V845" s="6">
        <f ca="1">PopAgeSexCountry[[#This Row],[2025]]*PopAgeSexCountry[[#This Row],[MDER]]</f>
        <v>48.836044040778937</v>
      </c>
      <c r="W845" s="6">
        <f ca="1">PopAgeSexCountry[[#This Row],[2030]]*PopAgeSexCountry[[#This Row],[MDER]]</f>
        <v>45.056859249259006</v>
      </c>
      <c r="X845" s="6">
        <f ca="1">PopAgeSexCountry[[#This Row],[2035]]*PopAgeSexCountry[[#This Row],[MDER]]</f>
        <v>66.877131897878286</v>
      </c>
      <c r="Y845" s="6">
        <f ca="1">PopAgeSexCountry[[#This Row],[2040]]*PopAgeSexCountry[[#This Row],[MDER]]</f>
        <v>86.447738834808774</v>
      </c>
      <c r="Z845" s="6">
        <f ca="1">PopAgeSexCountry[[#This Row],[2045]]*PopAgeSexCountry[[#This Row],[MDER]]</f>
        <v>99.636223176336003</v>
      </c>
      <c r="AA845" s="6">
        <f ca="1">PopAgeSexCountry[[#This Row],[2050]]*PopAgeSexCountry[[#This Row],[MDER]]</f>
        <v>109.24342178816551</v>
      </c>
    </row>
    <row r="846" spans="1:27" x14ac:dyDescent="0.2">
      <c r="A846" s="5" t="s">
        <v>67</v>
      </c>
      <c r="B846" s="5" t="s">
        <v>68</v>
      </c>
      <c r="C846" s="5" t="s">
        <v>131</v>
      </c>
      <c r="D846" s="5" t="str">
        <f>VLOOKUP(PopAgeSexCountry[[#This Row],[REGION]],MapRegion[],2,FALSE)</f>
        <v>HRV</v>
      </c>
      <c r="E846" s="5" t="s">
        <v>111</v>
      </c>
      <c r="F846" s="5" t="str">
        <f>VLOOKUP(PopAgeSexCountry[[#This Row],[VARIABLE]],MapSexAge[],2,FALSE)</f>
        <v>Male</v>
      </c>
      <c r="G846" s="5" t="str">
        <f>VLOOKUP(PopAgeSexCountry[[#This Row],[VARIABLE]],MapSexAge[],3,FALSE)</f>
        <v>90-94</v>
      </c>
      <c r="H846" s="5">
        <f ca="1">SUMIFS(INDIRECT(_xlfn.CONCAT("SSPMDER[",PopAgeSexCountry[[#This Row],[Sex]],"]")),SSPMDER[age],PopAgeSexCountry[[#This Row],[Age]])</f>
        <v>2200</v>
      </c>
      <c r="I846" s="5" t="s">
        <v>71</v>
      </c>
      <c r="J846" s="5">
        <v>2.4160000000000002E-3</v>
      </c>
      <c r="K846" s="5">
        <v>3.6665723200501E-3</v>
      </c>
      <c r="L846" s="5">
        <v>5.7412993958881496E-3</v>
      </c>
      <c r="M846" s="5">
        <v>7.3758468333727902E-3</v>
      </c>
      <c r="N846" s="5">
        <v>8.7535586518639394E-3</v>
      </c>
      <c r="O846" s="5">
        <v>8.6783620819803706E-3</v>
      </c>
      <c r="P846" s="5">
        <v>1.37212137466859E-2</v>
      </c>
      <c r="Q846" s="5">
        <v>1.8819698621064598E-2</v>
      </c>
      <c r="R846" s="5">
        <v>2.2909793157823301E-2</v>
      </c>
      <c r="S846" s="6">
        <f ca="1">PopAgeSexCountry[[#This Row],[2010]]*PopAgeSexCountry[[#This Row],[MDER]]</f>
        <v>5.3152000000000008</v>
      </c>
      <c r="T846" s="6">
        <f ca="1">PopAgeSexCountry[[#This Row],[2015]]*PopAgeSexCountry[[#This Row],[MDER]]</f>
        <v>8.0664591041102209</v>
      </c>
      <c r="U846" s="6">
        <f ca="1">PopAgeSexCountry[[#This Row],[2020]]*PopAgeSexCountry[[#This Row],[MDER]]</f>
        <v>12.630858670953929</v>
      </c>
      <c r="V846" s="6">
        <f ca="1">PopAgeSexCountry[[#This Row],[2025]]*PopAgeSexCountry[[#This Row],[MDER]]</f>
        <v>16.226863033420138</v>
      </c>
      <c r="W846" s="6">
        <f ca="1">PopAgeSexCountry[[#This Row],[2030]]*PopAgeSexCountry[[#This Row],[MDER]]</f>
        <v>19.257829034100666</v>
      </c>
      <c r="X846" s="6">
        <f ca="1">PopAgeSexCountry[[#This Row],[2035]]*PopAgeSexCountry[[#This Row],[MDER]]</f>
        <v>19.092396580356816</v>
      </c>
      <c r="Y846" s="6">
        <f ca="1">PopAgeSexCountry[[#This Row],[2040]]*PopAgeSexCountry[[#This Row],[MDER]]</f>
        <v>30.186670242708981</v>
      </c>
      <c r="Z846" s="6">
        <f ca="1">PopAgeSexCountry[[#This Row],[2045]]*PopAgeSexCountry[[#This Row],[MDER]]</f>
        <v>41.403336966342117</v>
      </c>
      <c r="AA846" s="6">
        <f ca="1">PopAgeSexCountry[[#This Row],[2050]]*PopAgeSexCountry[[#This Row],[MDER]]</f>
        <v>50.401544947211264</v>
      </c>
    </row>
    <row r="847" spans="1:27" x14ac:dyDescent="0.2">
      <c r="A847" s="6" t="s">
        <v>67</v>
      </c>
      <c r="B847" s="6" t="s">
        <v>68</v>
      </c>
      <c r="C847" s="6" t="s">
        <v>131</v>
      </c>
      <c r="D847" s="6" t="str">
        <f>VLOOKUP(PopAgeSexCountry[[#This Row],[REGION]],MapRegion[],2,FALSE)</f>
        <v>HRV</v>
      </c>
      <c r="E847" s="6" t="s">
        <v>112</v>
      </c>
      <c r="F847" s="6" t="str">
        <f>VLOOKUP(PopAgeSexCountry[[#This Row],[VARIABLE]],MapSexAge[],2,FALSE)</f>
        <v>Male</v>
      </c>
      <c r="G847" s="6" t="str">
        <f>VLOOKUP(PopAgeSexCountry[[#This Row],[VARIABLE]],MapSexAge[],3,FALSE)</f>
        <v>95-99</v>
      </c>
      <c r="H847" s="6">
        <f ca="1">SUMIFS(INDIRECT(_xlfn.CONCAT("SSPMDER[",PopAgeSexCountry[[#This Row],[Sex]],"]")),SSPMDER[age],PopAgeSexCountry[[#This Row],[Age]])</f>
        <v>2200</v>
      </c>
      <c r="I847" s="6" t="s">
        <v>71</v>
      </c>
      <c r="J847" s="6">
        <v>5.8500000000000002E-4</v>
      </c>
      <c r="K847" s="6">
        <v>4.9234550193009204E-4</v>
      </c>
      <c r="L847" s="6">
        <v>8.0941327469995098E-4</v>
      </c>
      <c r="M847" s="6">
        <v>1.3383217707214901E-3</v>
      </c>
      <c r="N847" s="6">
        <v>1.84435810961591E-3</v>
      </c>
      <c r="O847" s="6">
        <v>2.3740905529130701E-3</v>
      </c>
      <c r="P847" s="6">
        <v>2.54965284238421E-3</v>
      </c>
      <c r="Q847" s="6">
        <v>4.3571805912462997E-3</v>
      </c>
      <c r="R847" s="6">
        <v>6.39462229498876E-3</v>
      </c>
      <c r="S847" s="6">
        <f ca="1">PopAgeSexCountry[[#This Row],[2010]]*PopAgeSexCountry[[#This Row],[MDER]]</f>
        <v>1.2870000000000001</v>
      </c>
      <c r="T847" s="6">
        <f ca="1">PopAgeSexCountry[[#This Row],[2015]]*PopAgeSexCountry[[#This Row],[MDER]]</f>
        <v>1.0831601042462025</v>
      </c>
      <c r="U847" s="6">
        <f ca="1">PopAgeSexCountry[[#This Row],[2020]]*PopAgeSexCountry[[#This Row],[MDER]]</f>
        <v>1.7807092043398922</v>
      </c>
      <c r="V847" s="6">
        <f ca="1">PopAgeSexCountry[[#This Row],[2025]]*PopAgeSexCountry[[#This Row],[MDER]]</f>
        <v>2.9443078955872783</v>
      </c>
      <c r="W847" s="6">
        <f ca="1">PopAgeSexCountry[[#This Row],[2030]]*PopAgeSexCountry[[#This Row],[MDER]]</f>
        <v>4.0575878411550024</v>
      </c>
      <c r="X847" s="6">
        <f ca="1">PopAgeSexCountry[[#This Row],[2035]]*PopAgeSexCountry[[#This Row],[MDER]]</f>
        <v>5.2229992164087538</v>
      </c>
      <c r="Y847" s="6">
        <f ca="1">PopAgeSexCountry[[#This Row],[2040]]*PopAgeSexCountry[[#This Row],[MDER]]</f>
        <v>5.6092362532452622</v>
      </c>
      <c r="Z847" s="6">
        <f ca="1">PopAgeSexCountry[[#This Row],[2045]]*PopAgeSexCountry[[#This Row],[MDER]]</f>
        <v>9.5857973007418593</v>
      </c>
      <c r="AA847" s="6">
        <f ca="1">PopAgeSexCountry[[#This Row],[2050]]*PopAgeSexCountry[[#This Row],[MDER]]</f>
        <v>14.068169048975271</v>
      </c>
    </row>
    <row r="848" spans="1:27" x14ac:dyDescent="0.2">
      <c r="A848" s="5" t="s">
        <v>67</v>
      </c>
      <c r="B848" s="5" t="s">
        <v>68</v>
      </c>
      <c r="C848" s="5" t="s">
        <v>132</v>
      </c>
      <c r="D848" s="5" t="str">
        <f>VLOOKUP(PopAgeSexCountry[[#This Row],[REGION]],MapRegion[],2,FALSE)</f>
        <v>HUN</v>
      </c>
      <c r="E848" s="5" t="s">
        <v>70</v>
      </c>
      <c r="F848" s="5" t="str">
        <f>VLOOKUP(PopAgeSexCountry[[#This Row],[VARIABLE]],MapSexAge[],2,FALSE)</f>
        <v>Female</v>
      </c>
      <c r="G848" s="5" t="str">
        <f>VLOOKUP(PopAgeSexCountry[[#This Row],[VARIABLE]],MapSexAge[],3,FALSE)</f>
        <v>0-4</v>
      </c>
      <c r="H848" s="5">
        <f ca="1">SUMIFS(INDIRECT(_xlfn.CONCAT("SSPMDER[",PopAgeSexCountry[[#This Row],[Sex]],"]")),SSPMDER[age],PopAgeSexCountry[[#This Row],[Age]])</f>
        <v>1000</v>
      </c>
      <c r="I848" s="5" t="s">
        <v>71</v>
      </c>
      <c r="J848" s="5">
        <v>0.238483</v>
      </c>
      <c r="K848" s="5">
        <v>0.21182459246667701</v>
      </c>
      <c r="L848" s="5">
        <v>0.20411697412739099</v>
      </c>
      <c r="M848" s="5">
        <v>0.199571352440851</v>
      </c>
      <c r="N848" s="5">
        <v>0.193980065075845</v>
      </c>
      <c r="O848" s="5">
        <v>0.185861268241998</v>
      </c>
      <c r="P848" s="5">
        <v>0.18104135768535401</v>
      </c>
      <c r="Q848" s="5">
        <v>0.17739219741788401</v>
      </c>
      <c r="R848" s="5">
        <v>0.17266086306403</v>
      </c>
      <c r="S848" s="6">
        <f ca="1">PopAgeSexCountry[[#This Row],[2010]]*PopAgeSexCountry[[#This Row],[MDER]]</f>
        <v>238.483</v>
      </c>
      <c r="T848" s="6">
        <f ca="1">PopAgeSexCountry[[#This Row],[2015]]*PopAgeSexCountry[[#This Row],[MDER]]</f>
        <v>211.82459246667702</v>
      </c>
      <c r="U848" s="6">
        <f ca="1">PopAgeSexCountry[[#This Row],[2020]]*PopAgeSexCountry[[#This Row],[MDER]]</f>
        <v>204.11697412739099</v>
      </c>
      <c r="V848" s="6">
        <f ca="1">PopAgeSexCountry[[#This Row],[2025]]*PopAgeSexCountry[[#This Row],[MDER]]</f>
        <v>199.571352440851</v>
      </c>
      <c r="W848" s="6">
        <f ca="1">PopAgeSexCountry[[#This Row],[2030]]*PopAgeSexCountry[[#This Row],[MDER]]</f>
        <v>193.980065075845</v>
      </c>
      <c r="X848" s="6">
        <f ca="1">PopAgeSexCountry[[#This Row],[2035]]*PopAgeSexCountry[[#This Row],[MDER]]</f>
        <v>185.861268241998</v>
      </c>
      <c r="Y848" s="6">
        <f ca="1">PopAgeSexCountry[[#This Row],[2040]]*PopAgeSexCountry[[#This Row],[MDER]]</f>
        <v>181.041357685354</v>
      </c>
      <c r="Z848" s="6">
        <f ca="1">PopAgeSexCountry[[#This Row],[2045]]*PopAgeSexCountry[[#This Row],[MDER]]</f>
        <v>177.39219741788401</v>
      </c>
      <c r="AA848" s="6">
        <f ca="1">PopAgeSexCountry[[#This Row],[2050]]*PopAgeSexCountry[[#This Row],[MDER]]</f>
        <v>172.66086306403</v>
      </c>
    </row>
    <row r="849" spans="1:27" x14ac:dyDescent="0.2">
      <c r="A849" s="6" t="s">
        <v>67</v>
      </c>
      <c r="B849" s="6" t="s">
        <v>68</v>
      </c>
      <c r="C849" s="6" t="s">
        <v>132</v>
      </c>
      <c r="D849" s="6" t="str">
        <f>VLOOKUP(PopAgeSexCountry[[#This Row],[REGION]],MapRegion[],2,FALSE)</f>
        <v>HUN</v>
      </c>
      <c r="E849" s="6" t="s">
        <v>72</v>
      </c>
      <c r="F849" s="6" t="str">
        <f>VLOOKUP(PopAgeSexCountry[[#This Row],[VARIABLE]],MapSexAge[],2,FALSE)</f>
        <v>Female</v>
      </c>
      <c r="G849" s="6" t="str">
        <f>VLOOKUP(PopAgeSexCountry[[#This Row],[VARIABLE]],MapSexAge[],3,FALSE)</f>
        <v>10-14</v>
      </c>
      <c r="H849" s="6">
        <f ca="1">SUMIFS(INDIRECT(_xlfn.CONCAT("SSPMDER[",PopAgeSexCountry[[#This Row],[Sex]],"]")),SSPMDER[age],PopAgeSexCountry[[#This Row],[Age]])</f>
        <v>1920</v>
      </c>
      <c r="I849" s="6" t="s">
        <v>71</v>
      </c>
      <c r="J849" s="6">
        <v>0.242842</v>
      </c>
      <c r="K849" s="6">
        <v>0.23524140702447599</v>
      </c>
      <c r="L849" s="6">
        <v>0.24404926797893001</v>
      </c>
      <c r="M849" s="6">
        <v>0.217446017951266</v>
      </c>
      <c r="N849" s="6">
        <v>0.209707981060376</v>
      </c>
      <c r="O849" s="6">
        <v>0.20506120308631301</v>
      </c>
      <c r="P849" s="6">
        <v>0.19934407217699199</v>
      </c>
      <c r="Q849" s="6">
        <v>0.19117769320022801</v>
      </c>
      <c r="R849" s="6">
        <v>0.18633141813569801</v>
      </c>
      <c r="S849" s="6">
        <f ca="1">PopAgeSexCountry[[#This Row],[2010]]*PopAgeSexCountry[[#This Row],[MDER]]</f>
        <v>466.25664</v>
      </c>
      <c r="T849" s="6">
        <f ca="1">PopAgeSexCountry[[#This Row],[2015]]*PopAgeSexCountry[[#This Row],[MDER]]</f>
        <v>451.66350148699388</v>
      </c>
      <c r="U849" s="6">
        <f ca="1">PopAgeSexCountry[[#This Row],[2020]]*PopAgeSexCountry[[#This Row],[MDER]]</f>
        <v>468.5745945195456</v>
      </c>
      <c r="V849" s="6">
        <f ca="1">PopAgeSexCountry[[#This Row],[2025]]*PopAgeSexCountry[[#This Row],[MDER]]</f>
        <v>417.49635446643072</v>
      </c>
      <c r="W849" s="6">
        <f ca="1">PopAgeSexCountry[[#This Row],[2030]]*PopAgeSexCountry[[#This Row],[MDER]]</f>
        <v>402.63932363592193</v>
      </c>
      <c r="X849" s="6">
        <f ca="1">PopAgeSexCountry[[#This Row],[2035]]*PopAgeSexCountry[[#This Row],[MDER]]</f>
        <v>393.717509925721</v>
      </c>
      <c r="Y849" s="6">
        <f ca="1">PopAgeSexCountry[[#This Row],[2040]]*PopAgeSexCountry[[#This Row],[MDER]]</f>
        <v>382.74061857982463</v>
      </c>
      <c r="Z849" s="6">
        <f ca="1">PopAgeSexCountry[[#This Row],[2045]]*PopAgeSexCountry[[#This Row],[MDER]]</f>
        <v>367.06117094443778</v>
      </c>
      <c r="AA849" s="6">
        <f ca="1">PopAgeSexCountry[[#This Row],[2050]]*PopAgeSexCountry[[#This Row],[MDER]]</f>
        <v>357.75632282054016</v>
      </c>
    </row>
    <row r="850" spans="1:27" x14ac:dyDescent="0.2">
      <c r="A850" s="5" t="s">
        <v>67</v>
      </c>
      <c r="B850" s="5" t="s">
        <v>68</v>
      </c>
      <c r="C850" s="5" t="s">
        <v>132</v>
      </c>
      <c r="D850" s="5" t="str">
        <f>VLOOKUP(PopAgeSexCountry[[#This Row],[REGION]],MapRegion[],2,FALSE)</f>
        <v>HUN</v>
      </c>
      <c r="E850" s="5" t="s">
        <v>73</v>
      </c>
      <c r="F850" s="5" t="str">
        <f>VLOOKUP(PopAgeSexCountry[[#This Row],[VARIABLE]],MapSexAge[],2,FALSE)</f>
        <v>Female</v>
      </c>
      <c r="G850" s="5" t="str">
        <f>VLOOKUP(PopAgeSexCountry[[#This Row],[VARIABLE]],MapSexAge[],3,FALSE)</f>
        <v>100p</v>
      </c>
      <c r="H850" s="5">
        <f ca="1">SUMIFS(INDIRECT(_xlfn.CONCAT("SSPMDER[",PopAgeSexCountry[[#This Row],[Sex]],"]")),SSPMDER[age],PopAgeSexCountry[[#This Row],[Age]])</f>
        <v>1800</v>
      </c>
      <c r="I850" s="5" t="s">
        <v>71</v>
      </c>
      <c r="J850" s="5">
        <v>6.0700000000000001E-4</v>
      </c>
      <c r="K850" s="5">
        <v>1.0283977019775201E-3</v>
      </c>
      <c r="L850" s="5">
        <v>1.0516810814588701E-3</v>
      </c>
      <c r="M850" s="5">
        <v>2.0042445739749501E-3</v>
      </c>
      <c r="N850" s="5">
        <v>2.7245424232014499E-3</v>
      </c>
      <c r="O850" s="5">
        <v>3.5115038746291799E-3</v>
      </c>
      <c r="P850" s="5">
        <v>4.6549533695335503E-3</v>
      </c>
      <c r="Q850" s="5">
        <v>6.5281203061237402E-3</v>
      </c>
      <c r="R850" s="5">
        <v>9.1604980929693592E-3</v>
      </c>
      <c r="S850" s="6">
        <f ca="1">PopAgeSexCountry[[#This Row],[2010]]*PopAgeSexCountry[[#This Row],[MDER]]</f>
        <v>1.0926</v>
      </c>
      <c r="T850" s="6">
        <f ca="1">PopAgeSexCountry[[#This Row],[2015]]*PopAgeSexCountry[[#This Row],[MDER]]</f>
        <v>1.8511158635595362</v>
      </c>
      <c r="U850" s="6">
        <f ca="1">PopAgeSexCountry[[#This Row],[2020]]*PopAgeSexCountry[[#This Row],[MDER]]</f>
        <v>1.8930259466259662</v>
      </c>
      <c r="V850" s="6">
        <f ca="1">PopAgeSexCountry[[#This Row],[2025]]*PopAgeSexCountry[[#This Row],[MDER]]</f>
        <v>3.60764023315491</v>
      </c>
      <c r="W850" s="6">
        <f ca="1">PopAgeSexCountry[[#This Row],[2030]]*PopAgeSexCountry[[#This Row],[MDER]]</f>
        <v>4.9041763617626097</v>
      </c>
      <c r="X850" s="6">
        <f ca="1">PopAgeSexCountry[[#This Row],[2035]]*PopAgeSexCountry[[#This Row],[MDER]]</f>
        <v>6.3207069743325235</v>
      </c>
      <c r="Y850" s="6">
        <f ca="1">PopAgeSexCountry[[#This Row],[2040]]*PopAgeSexCountry[[#This Row],[MDER]]</f>
        <v>8.3789160651603911</v>
      </c>
      <c r="Z850" s="6">
        <f ca="1">PopAgeSexCountry[[#This Row],[2045]]*PopAgeSexCountry[[#This Row],[MDER]]</f>
        <v>11.750616551022732</v>
      </c>
      <c r="AA850" s="6">
        <f ca="1">PopAgeSexCountry[[#This Row],[2050]]*PopAgeSexCountry[[#This Row],[MDER]]</f>
        <v>16.488896567344845</v>
      </c>
    </row>
    <row r="851" spans="1:27" x14ac:dyDescent="0.2">
      <c r="A851" s="6" t="s">
        <v>67</v>
      </c>
      <c r="B851" s="6" t="s">
        <v>68</v>
      </c>
      <c r="C851" s="6" t="s">
        <v>132</v>
      </c>
      <c r="D851" s="6" t="str">
        <f>VLOOKUP(PopAgeSexCountry[[#This Row],[REGION]],MapRegion[],2,FALSE)</f>
        <v>HUN</v>
      </c>
      <c r="E851" s="6" t="s">
        <v>74</v>
      </c>
      <c r="F851" s="6" t="str">
        <f>VLOOKUP(PopAgeSexCountry[[#This Row],[VARIABLE]],MapSexAge[],2,FALSE)</f>
        <v>Female</v>
      </c>
      <c r="G851" s="6" t="str">
        <f>VLOOKUP(PopAgeSexCountry[[#This Row],[VARIABLE]],MapSexAge[],3,FALSE)</f>
        <v>15-19</v>
      </c>
      <c r="H851" s="6">
        <f ca="1">SUMIFS(INDIRECT(_xlfn.CONCAT("SSPMDER[",PopAgeSexCountry[[#This Row],[Sex]],"]")),SSPMDER[age],PopAgeSexCountry[[#This Row],[Age]])</f>
        <v>2040</v>
      </c>
      <c r="I851" s="6" t="s">
        <v>71</v>
      </c>
      <c r="J851" s="6">
        <v>0.29295700000000002</v>
      </c>
      <c r="K851" s="6">
        <v>0.243898554142991</v>
      </c>
      <c r="L851" s="6">
        <v>0.23632110783822999</v>
      </c>
      <c r="M851" s="6">
        <v>0.245185052772561</v>
      </c>
      <c r="N851" s="6">
        <v>0.21862145196077201</v>
      </c>
      <c r="O851" s="6">
        <v>0.21090253424869701</v>
      </c>
      <c r="P851" s="6">
        <v>0.206250547898536</v>
      </c>
      <c r="Q851" s="6">
        <v>0.200523448272829</v>
      </c>
      <c r="R851" s="6">
        <v>0.19235637247378801</v>
      </c>
      <c r="S851" s="6">
        <f ca="1">PopAgeSexCountry[[#This Row],[2010]]*PopAgeSexCountry[[#This Row],[MDER]]</f>
        <v>597.63228000000004</v>
      </c>
      <c r="T851" s="6">
        <f ca="1">PopAgeSexCountry[[#This Row],[2015]]*PopAgeSexCountry[[#This Row],[MDER]]</f>
        <v>497.55305045170161</v>
      </c>
      <c r="U851" s="6">
        <f ca="1">PopAgeSexCountry[[#This Row],[2020]]*PopAgeSexCountry[[#This Row],[MDER]]</f>
        <v>482.09505998998918</v>
      </c>
      <c r="V851" s="6">
        <f ca="1">PopAgeSexCountry[[#This Row],[2025]]*PopAgeSexCountry[[#This Row],[MDER]]</f>
        <v>500.17750765602443</v>
      </c>
      <c r="W851" s="6">
        <f ca="1">PopAgeSexCountry[[#This Row],[2030]]*PopAgeSexCountry[[#This Row],[MDER]]</f>
        <v>445.98776199997491</v>
      </c>
      <c r="X851" s="6">
        <f ca="1">PopAgeSexCountry[[#This Row],[2035]]*PopAgeSexCountry[[#This Row],[MDER]]</f>
        <v>430.24116986734191</v>
      </c>
      <c r="Y851" s="6">
        <f ca="1">PopAgeSexCountry[[#This Row],[2040]]*PopAgeSexCountry[[#This Row],[MDER]]</f>
        <v>420.75111771301346</v>
      </c>
      <c r="Z851" s="6">
        <f ca="1">PopAgeSexCountry[[#This Row],[2045]]*PopAgeSexCountry[[#This Row],[MDER]]</f>
        <v>409.06783447657119</v>
      </c>
      <c r="AA851" s="6">
        <f ca="1">PopAgeSexCountry[[#This Row],[2050]]*PopAgeSexCountry[[#This Row],[MDER]]</f>
        <v>392.40699984652753</v>
      </c>
    </row>
    <row r="852" spans="1:27" x14ac:dyDescent="0.2">
      <c r="A852" s="5" t="s">
        <v>67</v>
      </c>
      <c r="B852" s="5" t="s">
        <v>68</v>
      </c>
      <c r="C852" s="5" t="s">
        <v>132</v>
      </c>
      <c r="D852" s="5" t="str">
        <f>VLOOKUP(PopAgeSexCountry[[#This Row],[REGION]],MapRegion[],2,FALSE)</f>
        <v>HUN</v>
      </c>
      <c r="E852" s="5" t="s">
        <v>75</v>
      </c>
      <c r="F852" s="5" t="str">
        <f>VLOOKUP(PopAgeSexCountry[[#This Row],[VARIABLE]],MapSexAge[],2,FALSE)</f>
        <v>Female</v>
      </c>
      <c r="G852" s="5" t="str">
        <f>VLOOKUP(PopAgeSexCountry[[#This Row],[VARIABLE]],MapSexAge[],3,FALSE)</f>
        <v>20-24</v>
      </c>
      <c r="H852" s="5">
        <f ca="1">SUMIFS(INDIRECT(_xlfn.CONCAT("SSPMDER[",PopAgeSexCountry[[#This Row],[Sex]],"]")),SSPMDER[age],PopAgeSexCountry[[#This Row],[Age]])</f>
        <v>2200</v>
      </c>
      <c r="I852" s="5" t="s">
        <v>71</v>
      </c>
      <c r="J852" s="5">
        <v>0.31597500000000001</v>
      </c>
      <c r="K852" s="5">
        <v>0.29376050830658601</v>
      </c>
      <c r="L852" s="5">
        <v>0.24472045386063701</v>
      </c>
      <c r="M852" s="5">
        <v>0.23717385979084801</v>
      </c>
      <c r="N852" s="5">
        <v>0.24608928447778</v>
      </c>
      <c r="O852" s="5">
        <v>0.21957605951591799</v>
      </c>
      <c r="P852" s="5">
        <v>0.21188497476314899</v>
      </c>
      <c r="Q852" s="5">
        <v>0.207236567611847</v>
      </c>
      <c r="R852" s="5">
        <v>0.201506878553708</v>
      </c>
      <c r="S852" s="6">
        <f ca="1">PopAgeSexCountry[[#This Row],[2010]]*PopAgeSexCountry[[#This Row],[MDER]]</f>
        <v>695.14499999999998</v>
      </c>
      <c r="T852" s="6">
        <f ca="1">PopAgeSexCountry[[#This Row],[2015]]*PopAgeSexCountry[[#This Row],[MDER]]</f>
        <v>646.27311827448921</v>
      </c>
      <c r="U852" s="6">
        <f ca="1">PopAgeSexCountry[[#This Row],[2020]]*PopAgeSexCountry[[#This Row],[MDER]]</f>
        <v>538.38499849340144</v>
      </c>
      <c r="V852" s="6">
        <f ca="1">PopAgeSexCountry[[#This Row],[2025]]*PopAgeSexCountry[[#This Row],[MDER]]</f>
        <v>521.78249153986565</v>
      </c>
      <c r="W852" s="6">
        <f ca="1">PopAgeSexCountry[[#This Row],[2030]]*PopAgeSexCountry[[#This Row],[MDER]]</f>
        <v>541.39642585111596</v>
      </c>
      <c r="X852" s="6">
        <f ca="1">PopAgeSexCountry[[#This Row],[2035]]*PopAgeSexCountry[[#This Row],[MDER]]</f>
        <v>483.06733093501958</v>
      </c>
      <c r="Y852" s="6">
        <f ca="1">PopAgeSexCountry[[#This Row],[2040]]*PopAgeSexCountry[[#This Row],[MDER]]</f>
        <v>466.14694447892776</v>
      </c>
      <c r="Z852" s="6">
        <f ca="1">PopAgeSexCountry[[#This Row],[2045]]*PopAgeSexCountry[[#This Row],[MDER]]</f>
        <v>455.92044874606341</v>
      </c>
      <c r="AA852" s="6">
        <f ca="1">PopAgeSexCountry[[#This Row],[2050]]*PopAgeSexCountry[[#This Row],[MDER]]</f>
        <v>443.31513281815756</v>
      </c>
    </row>
    <row r="853" spans="1:27" x14ac:dyDescent="0.2">
      <c r="A853" s="6" t="s">
        <v>67</v>
      </c>
      <c r="B853" s="6" t="s">
        <v>68</v>
      </c>
      <c r="C853" s="6" t="s">
        <v>132</v>
      </c>
      <c r="D853" s="6" t="str">
        <f>VLOOKUP(PopAgeSexCountry[[#This Row],[REGION]],MapRegion[],2,FALSE)</f>
        <v>HUN</v>
      </c>
      <c r="E853" s="6" t="s">
        <v>76</v>
      </c>
      <c r="F853" s="6" t="str">
        <f>VLOOKUP(PopAgeSexCountry[[#This Row],[VARIABLE]],MapSexAge[],2,FALSE)</f>
        <v>Female</v>
      </c>
      <c r="G853" s="6" t="str">
        <f>VLOOKUP(PopAgeSexCountry[[#This Row],[VARIABLE]],MapSexAge[],3,FALSE)</f>
        <v>25-29</v>
      </c>
      <c r="H853" s="6">
        <f ca="1">SUMIFS(INDIRECT(_xlfn.CONCAT("SSPMDER[",PopAgeSexCountry[[#This Row],[Sex]],"]")),SSPMDER[age],PopAgeSexCountry[[#This Row],[Age]])</f>
        <v>2040</v>
      </c>
      <c r="I853" s="6" t="s">
        <v>71</v>
      </c>
      <c r="J853" s="6">
        <v>0.340667</v>
      </c>
      <c r="K853" s="6">
        <v>0.32095336053767198</v>
      </c>
      <c r="L853" s="6">
        <v>0.29850753433367999</v>
      </c>
      <c r="M853" s="6">
        <v>0.24944848024467101</v>
      </c>
      <c r="N853" s="6">
        <v>0.24197121009866601</v>
      </c>
      <c r="O853" s="6">
        <v>0.25108378045224</v>
      </c>
      <c r="P853" s="6">
        <v>0.22464980552949201</v>
      </c>
      <c r="Q853" s="6">
        <v>0.21698652105490099</v>
      </c>
      <c r="R853" s="6">
        <v>0.21228192421129999</v>
      </c>
      <c r="S853" s="6">
        <f ca="1">PopAgeSexCountry[[#This Row],[2010]]*PopAgeSexCountry[[#This Row],[MDER]]</f>
        <v>694.96068000000002</v>
      </c>
      <c r="T853" s="6">
        <f ca="1">PopAgeSexCountry[[#This Row],[2015]]*PopAgeSexCountry[[#This Row],[MDER]]</f>
        <v>654.74485549685085</v>
      </c>
      <c r="U853" s="6">
        <f ca="1">PopAgeSexCountry[[#This Row],[2020]]*PopAgeSexCountry[[#This Row],[MDER]]</f>
        <v>608.95537004070718</v>
      </c>
      <c r="V853" s="6">
        <f ca="1">PopAgeSexCountry[[#This Row],[2025]]*PopAgeSexCountry[[#This Row],[MDER]]</f>
        <v>508.87489969912883</v>
      </c>
      <c r="W853" s="6">
        <f ca="1">PopAgeSexCountry[[#This Row],[2030]]*PopAgeSexCountry[[#This Row],[MDER]]</f>
        <v>493.62126860127864</v>
      </c>
      <c r="X853" s="6">
        <f ca="1">PopAgeSexCountry[[#This Row],[2035]]*PopAgeSexCountry[[#This Row],[MDER]]</f>
        <v>512.21091212256965</v>
      </c>
      <c r="Y853" s="6">
        <f ca="1">PopAgeSexCountry[[#This Row],[2040]]*PopAgeSexCountry[[#This Row],[MDER]]</f>
        <v>458.28560328016368</v>
      </c>
      <c r="Z853" s="6">
        <f ca="1">PopAgeSexCountry[[#This Row],[2045]]*PopAgeSexCountry[[#This Row],[MDER]]</f>
        <v>442.65250295199803</v>
      </c>
      <c r="AA853" s="6">
        <f ca="1">PopAgeSexCountry[[#This Row],[2050]]*PopAgeSexCountry[[#This Row],[MDER]]</f>
        <v>433.055125391052</v>
      </c>
    </row>
    <row r="854" spans="1:27" x14ac:dyDescent="0.2">
      <c r="A854" s="5" t="s">
        <v>67</v>
      </c>
      <c r="B854" s="5" t="s">
        <v>68</v>
      </c>
      <c r="C854" s="5" t="s">
        <v>132</v>
      </c>
      <c r="D854" s="5" t="str">
        <f>VLOOKUP(PopAgeSexCountry[[#This Row],[REGION]],MapRegion[],2,FALSE)</f>
        <v>HUN</v>
      </c>
      <c r="E854" s="5" t="s">
        <v>77</v>
      </c>
      <c r="F854" s="5" t="str">
        <f>VLOOKUP(PopAgeSexCountry[[#This Row],[VARIABLE]],MapSexAge[],2,FALSE)</f>
        <v>Female</v>
      </c>
      <c r="G854" s="5" t="str">
        <f>VLOOKUP(PopAgeSexCountry[[#This Row],[VARIABLE]],MapSexAge[],3,FALSE)</f>
        <v>30-34</v>
      </c>
      <c r="H854" s="5">
        <f ca="1">SUMIFS(INDIRECT(_xlfn.CONCAT("SSPMDER[",PopAgeSexCountry[[#This Row],[Sex]],"]")),SSPMDER[age],PopAgeSexCountry[[#This Row],[Age]])</f>
        <v>2000</v>
      </c>
      <c r="I854" s="5" t="s">
        <v>71</v>
      </c>
      <c r="J854" s="5">
        <v>0.411084</v>
      </c>
      <c r="K854" s="5">
        <v>0.34988333835519603</v>
      </c>
      <c r="L854" s="5">
        <v>0.33065585826383997</v>
      </c>
      <c r="M854" s="5">
        <v>0.30811317877137401</v>
      </c>
      <c r="N854" s="5">
        <v>0.258981092064343</v>
      </c>
      <c r="O854" s="5">
        <v>0.25163095361624899</v>
      </c>
      <c r="P854" s="5">
        <v>0.26112280275703598</v>
      </c>
      <c r="Q854" s="5">
        <v>0.23479703495788001</v>
      </c>
      <c r="R854" s="5">
        <v>0.22720586419720001</v>
      </c>
      <c r="S854" s="6">
        <f ca="1">PopAgeSexCountry[[#This Row],[2010]]*PopAgeSexCountry[[#This Row],[MDER]]</f>
        <v>822.16800000000001</v>
      </c>
      <c r="T854" s="6">
        <f ca="1">PopAgeSexCountry[[#This Row],[2015]]*PopAgeSexCountry[[#This Row],[MDER]]</f>
        <v>699.76667671039206</v>
      </c>
      <c r="U854" s="6">
        <f ca="1">PopAgeSexCountry[[#This Row],[2020]]*PopAgeSexCountry[[#This Row],[MDER]]</f>
        <v>661.31171652768001</v>
      </c>
      <c r="V854" s="6">
        <f ca="1">PopAgeSexCountry[[#This Row],[2025]]*PopAgeSexCountry[[#This Row],[MDER]]</f>
        <v>616.22635754274802</v>
      </c>
      <c r="W854" s="6">
        <f ca="1">PopAgeSexCountry[[#This Row],[2030]]*PopAgeSexCountry[[#This Row],[MDER]]</f>
        <v>517.96218412868598</v>
      </c>
      <c r="X854" s="6">
        <f ca="1">PopAgeSexCountry[[#This Row],[2035]]*PopAgeSexCountry[[#This Row],[MDER]]</f>
        <v>503.26190723249795</v>
      </c>
      <c r="Y854" s="6">
        <f ca="1">PopAgeSexCountry[[#This Row],[2040]]*PopAgeSexCountry[[#This Row],[MDER]]</f>
        <v>522.24560551407194</v>
      </c>
      <c r="Z854" s="6">
        <f ca="1">PopAgeSexCountry[[#This Row],[2045]]*PopAgeSexCountry[[#This Row],[MDER]]</f>
        <v>469.59406991576003</v>
      </c>
      <c r="AA854" s="6">
        <f ca="1">PopAgeSexCountry[[#This Row],[2050]]*PopAgeSexCountry[[#This Row],[MDER]]</f>
        <v>454.41172839440003</v>
      </c>
    </row>
    <row r="855" spans="1:27" x14ac:dyDescent="0.2">
      <c r="A855" s="6" t="s">
        <v>67</v>
      </c>
      <c r="B855" s="6" t="s">
        <v>68</v>
      </c>
      <c r="C855" s="6" t="s">
        <v>132</v>
      </c>
      <c r="D855" s="6" t="str">
        <f>VLOOKUP(PopAgeSexCountry[[#This Row],[REGION]],MapRegion[],2,FALSE)</f>
        <v>HUN</v>
      </c>
      <c r="E855" s="6" t="s">
        <v>78</v>
      </c>
      <c r="F855" s="6" t="str">
        <f>VLOOKUP(PopAgeSexCountry[[#This Row],[VARIABLE]],MapSexAge[],2,FALSE)</f>
        <v>Female</v>
      </c>
      <c r="G855" s="6" t="str">
        <f>VLOOKUP(PopAgeSexCountry[[#This Row],[VARIABLE]],MapSexAge[],3,FALSE)</f>
        <v>35-39</v>
      </c>
      <c r="H855" s="6">
        <f ca="1">SUMIFS(INDIRECT(_xlfn.CONCAT("SSPMDER[",PopAgeSexCountry[[#This Row],[Sex]],"]")),SSPMDER[age],PopAgeSexCountry[[#This Row],[Age]])</f>
        <v>2000</v>
      </c>
      <c r="I855" s="6" t="s">
        <v>71</v>
      </c>
      <c r="J855" s="6">
        <v>0.381164</v>
      </c>
      <c r="K855" s="6">
        <v>0.41703720660008298</v>
      </c>
      <c r="L855" s="6">
        <v>0.35690390640456998</v>
      </c>
      <c r="M855" s="6">
        <v>0.33831925623049502</v>
      </c>
      <c r="N855" s="6">
        <v>0.31579830121445401</v>
      </c>
      <c r="O855" s="6">
        <v>0.266707266769522</v>
      </c>
      <c r="P855" s="6">
        <v>0.25952065814285302</v>
      </c>
      <c r="Q855" s="6">
        <v>0.26934955979392</v>
      </c>
      <c r="R855" s="6">
        <v>0.243155766724447</v>
      </c>
      <c r="S855" s="6">
        <f ca="1">PopAgeSexCountry[[#This Row],[2010]]*PopAgeSexCountry[[#This Row],[MDER]]</f>
        <v>762.32799999999997</v>
      </c>
      <c r="T855" s="6">
        <f ca="1">PopAgeSexCountry[[#This Row],[2015]]*PopAgeSexCountry[[#This Row],[MDER]]</f>
        <v>834.07441320016596</v>
      </c>
      <c r="U855" s="6">
        <f ca="1">PopAgeSexCountry[[#This Row],[2020]]*PopAgeSexCountry[[#This Row],[MDER]]</f>
        <v>713.80781280913993</v>
      </c>
      <c r="V855" s="6">
        <f ca="1">PopAgeSexCountry[[#This Row],[2025]]*PopAgeSexCountry[[#This Row],[MDER]]</f>
        <v>676.63851246099</v>
      </c>
      <c r="W855" s="6">
        <f ca="1">PopAgeSexCountry[[#This Row],[2030]]*PopAgeSexCountry[[#This Row],[MDER]]</f>
        <v>631.596602428908</v>
      </c>
      <c r="X855" s="6">
        <f ca="1">PopAgeSexCountry[[#This Row],[2035]]*PopAgeSexCountry[[#This Row],[MDER]]</f>
        <v>533.41453353904399</v>
      </c>
      <c r="Y855" s="6">
        <f ca="1">PopAgeSexCountry[[#This Row],[2040]]*PopAgeSexCountry[[#This Row],[MDER]]</f>
        <v>519.04131628570599</v>
      </c>
      <c r="Z855" s="6">
        <f ca="1">PopAgeSexCountry[[#This Row],[2045]]*PopAgeSexCountry[[#This Row],[MDER]]</f>
        <v>538.69911958783996</v>
      </c>
      <c r="AA855" s="6">
        <f ca="1">PopAgeSexCountry[[#This Row],[2050]]*PopAgeSexCountry[[#This Row],[MDER]]</f>
        <v>486.31153344889401</v>
      </c>
    </row>
    <row r="856" spans="1:27" x14ac:dyDescent="0.2">
      <c r="A856" s="5" t="s">
        <v>67</v>
      </c>
      <c r="B856" s="5" t="s">
        <v>68</v>
      </c>
      <c r="C856" s="5" t="s">
        <v>132</v>
      </c>
      <c r="D856" s="5" t="str">
        <f>VLOOKUP(PopAgeSexCountry[[#This Row],[REGION]],MapRegion[],2,FALSE)</f>
        <v>HUN</v>
      </c>
      <c r="E856" s="5" t="s">
        <v>79</v>
      </c>
      <c r="F856" s="5" t="str">
        <f>VLOOKUP(PopAgeSexCountry[[#This Row],[VARIABLE]],MapSexAge[],2,FALSE)</f>
        <v>Female</v>
      </c>
      <c r="G856" s="5" t="str">
        <f>VLOOKUP(PopAgeSexCountry[[#This Row],[VARIABLE]],MapSexAge[],3,FALSE)</f>
        <v>40-44</v>
      </c>
      <c r="H856" s="5">
        <f ca="1">SUMIFS(INDIRECT(_xlfn.CONCAT("SSPMDER[",PopAgeSexCountry[[#This Row],[Sex]],"]")),SSPMDER[age],PopAgeSexCountry[[#This Row],[Age]])</f>
        <v>2000</v>
      </c>
      <c r="I856" s="5" t="s">
        <v>71</v>
      </c>
      <c r="J856" s="5">
        <v>0.34142099999999997</v>
      </c>
      <c r="K856" s="5">
        <v>0.38335251614092097</v>
      </c>
      <c r="L856" s="5">
        <v>0.419489984176868</v>
      </c>
      <c r="M856" s="5">
        <v>0.36042148611437802</v>
      </c>
      <c r="N856" s="5">
        <v>0.34245944673030798</v>
      </c>
      <c r="O856" s="5">
        <v>0.32014297195492702</v>
      </c>
      <c r="P856" s="5">
        <v>0.271286037204296</v>
      </c>
      <c r="Q856" s="5">
        <v>0.26430796660065697</v>
      </c>
      <c r="R856" s="5">
        <v>0.274409561157344</v>
      </c>
      <c r="S856" s="6">
        <f ca="1">PopAgeSexCountry[[#This Row],[2010]]*PopAgeSexCountry[[#This Row],[MDER]]</f>
        <v>682.84199999999998</v>
      </c>
      <c r="T856" s="6">
        <f ca="1">PopAgeSexCountry[[#This Row],[2015]]*PopAgeSexCountry[[#This Row],[MDER]]</f>
        <v>766.70503228184191</v>
      </c>
      <c r="U856" s="6">
        <f ca="1">PopAgeSexCountry[[#This Row],[2020]]*PopAgeSexCountry[[#This Row],[MDER]]</f>
        <v>838.97996835373601</v>
      </c>
      <c r="V856" s="6">
        <f ca="1">PopAgeSexCountry[[#This Row],[2025]]*PopAgeSexCountry[[#This Row],[MDER]]</f>
        <v>720.84297222875603</v>
      </c>
      <c r="W856" s="6">
        <f ca="1">PopAgeSexCountry[[#This Row],[2030]]*PopAgeSexCountry[[#This Row],[MDER]]</f>
        <v>684.918893460616</v>
      </c>
      <c r="X856" s="6">
        <f ca="1">PopAgeSexCountry[[#This Row],[2035]]*PopAgeSexCountry[[#This Row],[MDER]]</f>
        <v>640.28594390985404</v>
      </c>
      <c r="Y856" s="6">
        <f ca="1">PopAgeSexCountry[[#This Row],[2040]]*PopAgeSexCountry[[#This Row],[MDER]]</f>
        <v>542.57207440859202</v>
      </c>
      <c r="Z856" s="6">
        <f ca="1">PopAgeSexCountry[[#This Row],[2045]]*PopAgeSexCountry[[#This Row],[MDER]]</f>
        <v>528.61593320131396</v>
      </c>
      <c r="AA856" s="6">
        <f ca="1">PopAgeSexCountry[[#This Row],[2050]]*PopAgeSexCountry[[#This Row],[MDER]]</f>
        <v>548.819122314688</v>
      </c>
    </row>
    <row r="857" spans="1:27" x14ac:dyDescent="0.2">
      <c r="A857" s="6" t="s">
        <v>67</v>
      </c>
      <c r="B857" s="6" t="s">
        <v>68</v>
      </c>
      <c r="C857" s="6" t="s">
        <v>132</v>
      </c>
      <c r="D857" s="6" t="str">
        <f>VLOOKUP(PopAgeSexCountry[[#This Row],[REGION]],MapRegion[],2,FALSE)</f>
        <v>HUN</v>
      </c>
      <c r="E857" s="6" t="s">
        <v>80</v>
      </c>
      <c r="F857" s="6" t="str">
        <f>VLOOKUP(PopAgeSexCountry[[#This Row],[VARIABLE]],MapSexAge[],2,FALSE)</f>
        <v>Female</v>
      </c>
      <c r="G857" s="6" t="str">
        <f>VLOOKUP(PopAgeSexCountry[[#This Row],[VARIABLE]],MapSexAge[],3,FALSE)</f>
        <v>45-49</v>
      </c>
      <c r="H857" s="6">
        <f ca="1">SUMIFS(INDIRECT(_xlfn.CONCAT("SSPMDER[",PopAgeSexCountry[[#This Row],[Sex]],"]")),SSPMDER[age],PopAgeSexCountry[[#This Row],[Age]])</f>
        <v>2000</v>
      </c>
      <c r="I857" s="6" t="s">
        <v>71</v>
      </c>
      <c r="J857" s="6">
        <v>0.30436800000000003</v>
      </c>
      <c r="K857" s="6">
        <v>0.34021040886013099</v>
      </c>
      <c r="L857" s="6">
        <v>0.38226584268801</v>
      </c>
      <c r="M857" s="6">
        <v>0.41863485909311399</v>
      </c>
      <c r="N857" s="6">
        <v>0.36080152551692801</v>
      </c>
      <c r="O857" s="6">
        <v>0.34356260417801598</v>
      </c>
      <c r="P857" s="6">
        <v>0.32165180219936301</v>
      </c>
      <c r="Q857" s="6">
        <v>0.273284741820989</v>
      </c>
      <c r="R857" s="6">
        <v>0.26657504194590798</v>
      </c>
      <c r="S857" s="6">
        <f ca="1">PopAgeSexCountry[[#This Row],[2010]]*PopAgeSexCountry[[#This Row],[MDER]]</f>
        <v>608.7360000000001</v>
      </c>
      <c r="T857" s="6">
        <f ca="1">PopAgeSexCountry[[#This Row],[2015]]*PopAgeSexCountry[[#This Row],[MDER]]</f>
        <v>680.42081772026199</v>
      </c>
      <c r="U857" s="6">
        <f ca="1">PopAgeSexCountry[[#This Row],[2020]]*PopAgeSexCountry[[#This Row],[MDER]]</f>
        <v>764.53168537602005</v>
      </c>
      <c r="V857" s="6">
        <f ca="1">PopAgeSexCountry[[#This Row],[2025]]*PopAgeSexCountry[[#This Row],[MDER]]</f>
        <v>837.26971818622792</v>
      </c>
      <c r="W857" s="6">
        <f ca="1">PopAgeSexCountry[[#This Row],[2030]]*PopAgeSexCountry[[#This Row],[MDER]]</f>
        <v>721.60305103385599</v>
      </c>
      <c r="X857" s="6">
        <f ca="1">PopAgeSexCountry[[#This Row],[2035]]*PopAgeSexCountry[[#This Row],[MDER]]</f>
        <v>687.12520835603198</v>
      </c>
      <c r="Y857" s="6">
        <f ca="1">PopAgeSexCountry[[#This Row],[2040]]*PopAgeSexCountry[[#This Row],[MDER]]</f>
        <v>643.30360439872607</v>
      </c>
      <c r="Z857" s="6">
        <f ca="1">PopAgeSexCountry[[#This Row],[2045]]*PopAgeSexCountry[[#This Row],[MDER]]</f>
        <v>546.56948364197797</v>
      </c>
      <c r="AA857" s="6">
        <f ca="1">PopAgeSexCountry[[#This Row],[2050]]*PopAgeSexCountry[[#This Row],[MDER]]</f>
        <v>533.15008389181594</v>
      </c>
    </row>
    <row r="858" spans="1:27" x14ac:dyDescent="0.2">
      <c r="A858" s="5" t="s">
        <v>67</v>
      </c>
      <c r="B858" s="5" t="s">
        <v>68</v>
      </c>
      <c r="C858" s="5" t="s">
        <v>132</v>
      </c>
      <c r="D858" s="5" t="str">
        <f>VLOOKUP(PopAgeSexCountry[[#This Row],[REGION]],MapRegion[],2,FALSE)</f>
        <v>HUN</v>
      </c>
      <c r="E858" s="5" t="s">
        <v>81</v>
      </c>
      <c r="F858" s="5" t="str">
        <f>VLOOKUP(PopAgeSexCountry[[#This Row],[VARIABLE]],MapSexAge[],2,FALSE)</f>
        <v>Female</v>
      </c>
      <c r="G858" s="5" t="str">
        <f>VLOOKUP(PopAgeSexCountry[[#This Row],[VARIABLE]],MapSexAge[],3,FALSE)</f>
        <v>5-9</v>
      </c>
      <c r="H858" s="5">
        <f ca="1">SUMIFS(INDIRECT(_xlfn.CONCAT("SSPMDER[",PopAgeSexCountry[[#This Row],[Sex]],"]")),SSPMDER[age],PopAgeSexCountry[[#This Row],[Age]])</f>
        <v>1520</v>
      </c>
      <c r="I858" s="5" t="s">
        <v>71</v>
      </c>
      <c r="J858" s="5">
        <v>0.23319200000000001</v>
      </c>
      <c r="K858" s="5">
        <v>0.24190999050780199</v>
      </c>
      <c r="L858" s="5">
        <v>0.21527822138568001</v>
      </c>
      <c r="M858" s="5">
        <v>0.20753310348633799</v>
      </c>
      <c r="N858" s="5">
        <v>0.202920828304189</v>
      </c>
      <c r="O858" s="5">
        <v>0.19724240186747999</v>
      </c>
      <c r="P858" s="5">
        <v>0.18909259055427999</v>
      </c>
      <c r="Q858" s="5">
        <v>0.18425413964840501</v>
      </c>
      <c r="R858" s="5">
        <v>0.18057010958862901</v>
      </c>
      <c r="S858" s="6">
        <f ca="1">PopAgeSexCountry[[#This Row],[2010]]*PopAgeSexCountry[[#This Row],[MDER]]</f>
        <v>354.45184</v>
      </c>
      <c r="T858" s="6">
        <f ca="1">PopAgeSexCountry[[#This Row],[2015]]*PopAgeSexCountry[[#This Row],[MDER]]</f>
        <v>367.70318557185902</v>
      </c>
      <c r="U858" s="6">
        <f ca="1">PopAgeSexCountry[[#This Row],[2020]]*PopAgeSexCountry[[#This Row],[MDER]]</f>
        <v>327.22289650623361</v>
      </c>
      <c r="V858" s="6">
        <f ca="1">PopAgeSexCountry[[#This Row],[2025]]*PopAgeSexCountry[[#This Row],[MDER]]</f>
        <v>315.45031729923375</v>
      </c>
      <c r="W858" s="6">
        <f ca="1">PopAgeSexCountry[[#This Row],[2030]]*PopAgeSexCountry[[#This Row],[MDER]]</f>
        <v>308.43965902236727</v>
      </c>
      <c r="X858" s="6">
        <f ca="1">PopAgeSexCountry[[#This Row],[2035]]*PopAgeSexCountry[[#This Row],[MDER]]</f>
        <v>299.80845083856957</v>
      </c>
      <c r="Y858" s="6">
        <f ca="1">PopAgeSexCountry[[#This Row],[2040]]*PopAgeSexCountry[[#This Row],[MDER]]</f>
        <v>287.42073764250557</v>
      </c>
      <c r="Z858" s="6">
        <f ca="1">PopAgeSexCountry[[#This Row],[2045]]*PopAgeSexCountry[[#This Row],[MDER]]</f>
        <v>280.06629226557561</v>
      </c>
      <c r="AA858" s="6">
        <f ca="1">PopAgeSexCountry[[#This Row],[2050]]*PopAgeSexCountry[[#This Row],[MDER]]</f>
        <v>274.46656657471613</v>
      </c>
    </row>
    <row r="859" spans="1:27" x14ac:dyDescent="0.2">
      <c r="A859" s="6" t="s">
        <v>67</v>
      </c>
      <c r="B859" s="6" t="s">
        <v>68</v>
      </c>
      <c r="C859" s="6" t="s">
        <v>132</v>
      </c>
      <c r="D859" s="6" t="str">
        <f>VLOOKUP(PopAgeSexCountry[[#This Row],[REGION]],MapRegion[],2,FALSE)</f>
        <v>HUN</v>
      </c>
      <c r="E859" s="6" t="s">
        <v>82</v>
      </c>
      <c r="F859" s="6" t="str">
        <f>VLOOKUP(PopAgeSexCountry[[#This Row],[VARIABLE]],MapSexAge[],2,FALSE)</f>
        <v>Female</v>
      </c>
      <c r="G859" s="6" t="str">
        <f>VLOOKUP(PopAgeSexCountry[[#This Row],[VARIABLE]],MapSexAge[],3,FALSE)</f>
        <v>50-54</v>
      </c>
      <c r="H859" s="6">
        <f ca="1">SUMIFS(INDIRECT(_xlfn.CONCAT("SSPMDER[",PopAgeSexCountry[[#This Row],[Sex]],"]")),SSPMDER[age],PopAgeSexCountry[[#This Row],[Age]])</f>
        <v>1840</v>
      </c>
      <c r="I859" s="6" t="s">
        <v>71</v>
      </c>
      <c r="J859" s="6">
        <v>0.36171699999999901</v>
      </c>
      <c r="K859" s="6">
        <v>0.30051419213884101</v>
      </c>
      <c r="L859" s="6">
        <v>0.33639029546916299</v>
      </c>
      <c r="M859" s="6">
        <v>0.37863604908896098</v>
      </c>
      <c r="N859" s="6">
        <v>0.41527247069737</v>
      </c>
      <c r="O859" s="6">
        <v>0.35901464175702302</v>
      </c>
      <c r="P859" s="6">
        <v>0.34259716734502399</v>
      </c>
      <c r="Q859" s="6">
        <v>0.32133185184178598</v>
      </c>
      <c r="R859" s="6">
        <v>0.27365035154897599</v>
      </c>
      <c r="S859" s="6">
        <f ca="1">PopAgeSexCountry[[#This Row],[2010]]*PopAgeSexCountry[[#This Row],[MDER]]</f>
        <v>665.55927999999813</v>
      </c>
      <c r="T859" s="6">
        <f ca="1">PopAgeSexCountry[[#This Row],[2015]]*PopAgeSexCountry[[#This Row],[MDER]]</f>
        <v>552.94611353546748</v>
      </c>
      <c r="U859" s="6">
        <f ca="1">PopAgeSexCountry[[#This Row],[2020]]*PopAgeSexCountry[[#This Row],[MDER]]</f>
        <v>618.95814366325988</v>
      </c>
      <c r="V859" s="6">
        <f ca="1">PopAgeSexCountry[[#This Row],[2025]]*PopAgeSexCountry[[#This Row],[MDER]]</f>
        <v>696.69033032368816</v>
      </c>
      <c r="W859" s="6">
        <f ca="1">PopAgeSexCountry[[#This Row],[2030]]*PopAgeSexCountry[[#This Row],[MDER]]</f>
        <v>764.10134608316082</v>
      </c>
      <c r="X859" s="6">
        <f ca="1">PopAgeSexCountry[[#This Row],[2035]]*PopAgeSexCountry[[#This Row],[MDER]]</f>
        <v>660.58694083292232</v>
      </c>
      <c r="Y859" s="6">
        <f ca="1">PopAgeSexCountry[[#This Row],[2040]]*PopAgeSexCountry[[#This Row],[MDER]]</f>
        <v>630.37878791484411</v>
      </c>
      <c r="Z859" s="6">
        <f ca="1">PopAgeSexCountry[[#This Row],[2045]]*PopAgeSexCountry[[#This Row],[MDER]]</f>
        <v>591.25060738888624</v>
      </c>
      <c r="AA859" s="6">
        <f ca="1">PopAgeSexCountry[[#This Row],[2050]]*PopAgeSexCountry[[#This Row],[MDER]]</f>
        <v>503.51664685011582</v>
      </c>
    </row>
    <row r="860" spans="1:27" x14ac:dyDescent="0.2">
      <c r="A860" s="5" t="s">
        <v>67</v>
      </c>
      <c r="B860" s="5" t="s">
        <v>68</v>
      </c>
      <c r="C860" s="5" t="s">
        <v>132</v>
      </c>
      <c r="D860" s="5" t="str">
        <f>VLOOKUP(PopAgeSexCountry[[#This Row],[REGION]],MapRegion[],2,FALSE)</f>
        <v>HUN</v>
      </c>
      <c r="E860" s="5" t="s">
        <v>83</v>
      </c>
      <c r="F860" s="5" t="str">
        <f>VLOOKUP(PopAgeSexCountry[[#This Row],[VARIABLE]],MapSexAge[],2,FALSE)</f>
        <v>Female</v>
      </c>
      <c r="G860" s="5" t="str">
        <f>VLOOKUP(PopAgeSexCountry[[#This Row],[VARIABLE]],MapSexAge[],3,FALSE)</f>
        <v>55-59</v>
      </c>
      <c r="H860" s="5">
        <f ca="1">SUMIFS(INDIRECT(_xlfn.CONCAT("SSPMDER[",PopAgeSexCountry[[#This Row],[Sex]],"]")),SSPMDER[age],PopAgeSexCountry[[#This Row],[Age]])</f>
        <v>1800</v>
      </c>
      <c r="I860" s="5" t="s">
        <v>71</v>
      </c>
      <c r="J860" s="5">
        <v>0.39976499999999998</v>
      </c>
      <c r="K860" s="5">
        <v>0.35322024285732501</v>
      </c>
      <c r="L860" s="5">
        <v>0.29462453846224301</v>
      </c>
      <c r="M860" s="5">
        <v>0.33066776133069198</v>
      </c>
      <c r="N860" s="5">
        <v>0.37306019120645001</v>
      </c>
      <c r="O860" s="5">
        <v>0.41010639832561901</v>
      </c>
      <c r="P860" s="5">
        <v>0.355616379657124</v>
      </c>
      <c r="Q860" s="5">
        <v>0.34021159609304003</v>
      </c>
      <c r="R860" s="5">
        <v>0.319714941827896</v>
      </c>
      <c r="S860" s="6">
        <f ca="1">PopAgeSexCountry[[#This Row],[2010]]*PopAgeSexCountry[[#This Row],[MDER]]</f>
        <v>719.577</v>
      </c>
      <c r="T860" s="6">
        <f ca="1">PopAgeSexCountry[[#This Row],[2015]]*PopAgeSexCountry[[#This Row],[MDER]]</f>
        <v>635.79643714318502</v>
      </c>
      <c r="U860" s="6">
        <f ca="1">PopAgeSexCountry[[#This Row],[2020]]*PopAgeSexCountry[[#This Row],[MDER]]</f>
        <v>530.32416923203743</v>
      </c>
      <c r="V860" s="6">
        <f ca="1">PopAgeSexCountry[[#This Row],[2025]]*PopAgeSexCountry[[#This Row],[MDER]]</f>
        <v>595.20197039524555</v>
      </c>
      <c r="W860" s="6">
        <f ca="1">PopAgeSexCountry[[#This Row],[2030]]*PopAgeSexCountry[[#This Row],[MDER]]</f>
        <v>671.50834417161002</v>
      </c>
      <c r="X860" s="6">
        <f ca="1">PopAgeSexCountry[[#This Row],[2035]]*PopAgeSexCountry[[#This Row],[MDER]]</f>
        <v>738.19151698611427</v>
      </c>
      <c r="Y860" s="6">
        <f ca="1">PopAgeSexCountry[[#This Row],[2040]]*PopAgeSexCountry[[#This Row],[MDER]]</f>
        <v>640.10948338282321</v>
      </c>
      <c r="Z860" s="6">
        <f ca="1">PopAgeSexCountry[[#This Row],[2045]]*PopAgeSexCountry[[#This Row],[MDER]]</f>
        <v>612.3808729674721</v>
      </c>
      <c r="AA860" s="6">
        <f ca="1">PopAgeSexCountry[[#This Row],[2050]]*PopAgeSexCountry[[#This Row],[MDER]]</f>
        <v>575.48689529021283</v>
      </c>
    </row>
    <row r="861" spans="1:27" x14ac:dyDescent="0.2">
      <c r="A861" s="6" t="s">
        <v>67</v>
      </c>
      <c r="B861" s="6" t="s">
        <v>68</v>
      </c>
      <c r="C861" s="6" t="s">
        <v>132</v>
      </c>
      <c r="D861" s="6" t="str">
        <f>VLOOKUP(PopAgeSexCountry[[#This Row],[REGION]],MapRegion[],2,FALSE)</f>
        <v>HUN</v>
      </c>
      <c r="E861" s="6" t="s">
        <v>84</v>
      </c>
      <c r="F861" s="6" t="str">
        <f>VLOOKUP(PopAgeSexCountry[[#This Row],[VARIABLE]],MapSexAge[],2,FALSE)</f>
        <v>Female</v>
      </c>
      <c r="G861" s="6" t="str">
        <f>VLOOKUP(PopAgeSexCountry[[#This Row],[VARIABLE]],MapSexAge[],3,FALSE)</f>
        <v>60-64</v>
      </c>
      <c r="H861" s="6">
        <f ca="1">SUMIFS(INDIRECT(_xlfn.CONCAT("SSPMDER[",PopAgeSexCountry[[#This Row],[Sex]],"]")),SSPMDER[age],PopAgeSexCountry[[#This Row],[Age]])</f>
        <v>1800</v>
      </c>
      <c r="I861" s="6" t="s">
        <v>71</v>
      </c>
      <c r="J861" s="6">
        <v>0.33398899999999998</v>
      </c>
      <c r="K861" s="6">
        <v>0.38564384137862301</v>
      </c>
      <c r="L861" s="6">
        <v>0.34225810361210601</v>
      </c>
      <c r="M861" s="6">
        <v>0.28684461558330399</v>
      </c>
      <c r="N861" s="6">
        <v>0.32298118690304101</v>
      </c>
      <c r="O861" s="6">
        <v>0.36559225121436201</v>
      </c>
      <c r="P861" s="6">
        <v>0.40300876767027399</v>
      </c>
      <c r="Q861" s="6">
        <v>0.35068433208814898</v>
      </c>
      <c r="R861" s="6">
        <v>0.33639432876038999</v>
      </c>
      <c r="S861" s="6">
        <f ca="1">PopAgeSexCountry[[#This Row],[2010]]*PopAgeSexCountry[[#This Row],[MDER]]</f>
        <v>601.18020000000001</v>
      </c>
      <c r="T861" s="6">
        <f ca="1">PopAgeSexCountry[[#This Row],[2015]]*PopAgeSexCountry[[#This Row],[MDER]]</f>
        <v>694.15891448152138</v>
      </c>
      <c r="U861" s="6">
        <f ca="1">PopAgeSexCountry[[#This Row],[2020]]*PopAgeSexCountry[[#This Row],[MDER]]</f>
        <v>616.06458650179081</v>
      </c>
      <c r="V861" s="6">
        <f ca="1">PopAgeSexCountry[[#This Row],[2025]]*PopAgeSexCountry[[#This Row],[MDER]]</f>
        <v>516.32030804994713</v>
      </c>
      <c r="W861" s="6">
        <f ca="1">PopAgeSexCountry[[#This Row],[2030]]*PopAgeSexCountry[[#This Row],[MDER]]</f>
        <v>581.36613642547377</v>
      </c>
      <c r="X861" s="6">
        <f ca="1">PopAgeSexCountry[[#This Row],[2035]]*PopAgeSexCountry[[#This Row],[MDER]]</f>
        <v>658.06605218585162</v>
      </c>
      <c r="Y861" s="6">
        <f ca="1">PopAgeSexCountry[[#This Row],[2040]]*PopAgeSexCountry[[#This Row],[MDER]]</f>
        <v>725.41578180649321</v>
      </c>
      <c r="Z861" s="6">
        <f ca="1">PopAgeSexCountry[[#This Row],[2045]]*PopAgeSexCountry[[#This Row],[MDER]]</f>
        <v>631.23179775866811</v>
      </c>
      <c r="AA861" s="6">
        <f ca="1">PopAgeSexCountry[[#This Row],[2050]]*PopAgeSexCountry[[#This Row],[MDER]]</f>
        <v>605.50979176870203</v>
      </c>
    </row>
    <row r="862" spans="1:27" x14ac:dyDescent="0.2">
      <c r="A862" s="5" t="s">
        <v>67</v>
      </c>
      <c r="B862" s="5" t="s">
        <v>68</v>
      </c>
      <c r="C862" s="5" t="s">
        <v>132</v>
      </c>
      <c r="D862" s="5" t="str">
        <f>VLOOKUP(PopAgeSexCountry[[#This Row],[REGION]],MapRegion[],2,FALSE)</f>
        <v>HUN</v>
      </c>
      <c r="E862" s="5" t="s">
        <v>85</v>
      </c>
      <c r="F862" s="5" t="str">
        <f>VLOOKUP(PopAgeSexCountry[[#This Row],[VARIABLE]],MapSexAge[],2,FALSE)</f>
        <v>Female</v>
      </c>
      <c r="G862" s="5" t="str">
        <f>VLOOKUP(PopAgeSexCountry[[#This Row],[VARIABLE]],MapSexAge[],3,FALSE)</f>
        <v>65-69</v>
      </c>
      <c r="H862" s="5">
        <f ca="1">SUMIFS(INDIRECT(_xlfn.CONCAT("SSPMDER[",PopAgeSexCountry[[#This Row],[Sex]],"]")),SSPMDER[age],PopAgeSexCountry[[#This Row],[Age]])</f>
        <v>1800</v>
      </c>
      <c r="I862" s="5" t="s">
        <v>71</v>
      </c>
      <c r="J862" s="5">
        <v>0.29912699999999998</v>
      </c>
      <c r="K862" s="5">
        <v>0.315871325275068</v>
      </c>
      <c r="L862" s="5">
        <v>0.36677642108227698</v>
      </c>
      <c r="M862" s="5">
        <v>0.32735934397067501</v>
      </c>
      <c r="N862" s="5">
        <v>0.27591654224381101</v>
      </c>
      <c r="O862" s="5">
        <v>0.31209669748547603</v>
      </c>
      <c r="P862" s="5">
        <v>0.35476659435708802</v>
      </c>
      <c r="Q862" s="5">
        <v>0.39264889084969601</v>
      </c>
      <c r="R862" s="5">
        <v>0.34302076629960598</v>
      </c>
      <c r="S862" s="6">
        <f ca="1">PopAgeSexCountry[[#This Row],[2010]]*PopAgeSexCountry[[#This Row],[MDER]]</f>
        <v>538.42859999999996</v>
      </c>
      <c r="T862" s="6">
        <f ca="1">PopAgeSexCountry[[#This Row],[2015]]*PopAgeSexCountry[[#This Row],[MDER]]</f>
        <v>568.56838549512236</v>
      </c>
      <c r="U862" s="6">
        <f ca="1">PopAgeSexCountry[[#This Row],[2020]]*PopAgeSexCountry[[#This Row],[MDER]]</f>
        <v>660.19755794809862</v>
      </c>
      <c r="V862" s="6">
        <f ca="1">PopAgeSexCountry[[#This Row],[2025]]*PopAgeSexCountry[[#This Row],[MDER]]</f>
        <v>589.24681914721498</v>
      </c>
      <c r="W862" s="6">
        <f ca="1">PopAgeSexCountry[[#This Row],[2030]]*PopAgeSexCountry[[#This Row],[MDER]]</f>
        <v>496.64977603885984</v>
      </c>
      <c r="X862" s="6">
        <f ca="1">PopAgeSexCountry[[#This Row],[2035]]*PopAgeSexCountry[[#This Row],[MDER]]</f>
        <v>561.77405547385683</v>
      </c>
      <c r="Y862" s="6">
        <f ca="1">PopAgeSexCountry[[#This Row],[2040]]*PopAgeSexCountry[[#This Row],[MDER]]</f>
        <v>638.5798698427584</v>
      </c>
      <c r="Z862" s="6">
        <f ca="1">PopAgeSexCountry[[#This Row],[2045]]*PopAgeSexCountry[[#This Row],[MDER]]</f>
        <v>706.76800352945281</v>
      </c>
      <c r="AA862" s="6">
        <f ca="1">PopAgeSexCountry[[#This Row],[2050]]*PopAgeSexCountry[[#This Row],[MDER]]</f>
        <v>617.43737933929071</v>
      </c>
    </row>
    <row r="863" spans="1:27" x14ac:dyDescent="0.2">
      <c r="A863" s="6" t="s">
        <v>67</v>
      </c>
      <c r="B863" s="6" t="s">
        <v>68</v>
      </c>
      <c r="C863" s="6" t="s">
        <v>132</v>
      </c>
      <c r="D863" s="6" t="str">
        <f>VLOOKUP(PopAgeSexCountry[[#This Row],[REGION]],MapRegion[],2,FALSE)</f>
        <v>HUN</v>
      </c>
      <c r="E863" s="6" t="s">
        <v>86</v>
      </c>
      <c r="F863" s="6" t="str">
        <f>VLOOKUP(PopAgeSexCountry[[#This Row],[VARIABLE]],MapSexAge[],2,FALSE)</f>
        <v>Female</v>
      </c>
      <c r="G863" s="6" t="str">
        <f>VLOOKUP(PopAgeSexCountry[[#This Row],[VARIABLE]],MapSexAge[],3,FALSE)</f>
        <v>70-74</v>
      </c>
      <c r="H863" s="6">
        <f ca="1">SUMIFS(INDIRECT(_xlfn.CONCAT("SSPMDER[",PopAgeSexCountry[[#This Row],[Sex]],"]")),SSPMDER[age],PopAgeSexCountry[[#This Row],[Age]])</f>
        <v>1800</v>
      </c>
      <c r="I863" s="6" t="s">
        <v>71</v>
      </c>
      <c r="J863" s="6">
        <v>0.25524000000000002</v>
      </c>
      <c r="K863" s="6">
        <v>0.27184256988551703</v>
      </c>
      <c r="L863" s="6">
        <v>0.28979662371658799</v>
      </c>
      <c r="M863" s="6">
        <v>0.33917227010381501</v>
      </c>
      <c r="N863" s="6">
        <v>0.30509789490024403</v>
      </c>
      <c r="O863" s="6">
        <v>0.25916775714421197</v>
      </c>
      <c r="P863" s="6">
        <v>0.29506303288734398</v>
      </c>
      <c r="Q863" s="6">
        <v>0.33756884667402898</v>
      </c>
      <c r="R863" s="6">
        <v>0.375718824876626</v>
      </c>
      <c r="S863" s="6">
        <f ca="1">PopAgeSexCountry[[#This Row],[2010]]*PopAgeSexCountry[[#This Row],[MDER]]</f>
        <v>459.43200000000002</v>
      </c>
      <c r="T863" s="6">
        <f ca="1">PopAgeSexCountry[[#This Row],[2015]]*PopAgeSexCountry[[#This Row],[MDER]]</f>
        <v>489.31662579393065</v>
      </c>
      <c r="U863" s="6">
        <f ca="1">PopAgeSexCountry[[#This Row],[2020]]*PopAgeSexCountry[[#This Row],[MDER]]</f>
        <v>521.63392268985842</v>
      </c>
      <c r="V863" s="6">
        <f ca="1">PopAgeSexCountry[[#This Row],[2025]]*PopAgeSexCountry[[#This Row],[MDER]]</f>
        <v>610.51008618686706</v>
      </c>
      <c r="W863" s="6">
        <f ca="1">PopAgeSexCountry[[#This Row],[2030]]*PopAgeSexCountry[[#This Row],[MDER]]</f>
        <v>549.17621082043922</v>
      </c>
      <c r="X863" s="6">
        <f ca="1">PopAgeSexCountry[[#This Row],[2035]]*PopAgeSexCountry[[#This Row],[MDER]]</f>
        <v>466.50196285958157</v>
      </c>
      <c r="Y863" s="6">
        <f ca="1">PopAgeSexCountry[[#This Row],[2040]]*PopAgeSexCountry[[#This Row],[MDER]]</f>
        <v>531.11345919721919</v>
      </c>
      <c r="Z863" s="6">
        <f ca="1">PopAgeSexCountry[[#This Row],[2045]]*PopAgeSexCountry[[#This Row],[MDER]]</f>
        <v>607.62392401325212</v>
      </c>
      <c r="AA863" s="6">
        <f ca="1">PopAgeSexCountry[[#This Row],[2050]]*PopAgeSexCountry[[#This Row],[MDER]]</f>
        <v>676.29388477792679</v>
      </c>
    </row>
    <row r="864" spans="1:27" x14ac:dyDescent="0.2">
      <c r="A864" s="5" t="s">
        <v>67</v>
      </c>
      <c r="B864" s="5" t="s">
        <v>68</v>
      </c>
      <c r="C864" s="5" t="s">
        <v>132</v>
      </c>
      <c r="D864" s="5" t="str">
        <f>VLOOKUP(PopAgeSexCountry[[#This Row],[REGION]],MapRegion[],2,FALSE)</f>
        <v>HUN</v>
      </c>
      <c r="E864" s="5" t="s">
        <v>87</v>
      </c>
      <c r="F864" s="5" t="str">
        <f>VLOOKUP(PopAgeSexCountry[[#This Row],[VARIABLE]],MapSexAge[],2,FALSE)</f>
        <v>Female</v>
      </c>
      <c r="G864" s="5" t="str">
        <f>VLOOKUP(PopAgeSexCountry[[#This Row],[VARIABLE]],MapSexAge[],3,FALSE)</f>
        <v>75-79</v>
      </c>
      <c r="H864" s="5">
        <f ca="1">SUMIFS(INDIRECT(_xlfn.CONCAT("SSPMDER[",PopAgeSexCountry[[#This Row],[Sex]],"]")),SSPMDER[age],PopAgeSexCountry[[#This Row],[Age]])</f>
        <v>1800</v>
      </c>
      <c r="I864" s="5" t="s">
        <v>71</v>
      </c>
      <c r="J864" s="5">
        <v>0.216503</v>
      </c>
      <c r="K864" s="5">
        <v>0.214501187444576</v>
      </c>
      <c r="L864" s="5">
        <v>0.23236520490719201</v>
      </c>
      <c r="M864" s="5">
        <v>0.25141187193387698</v>
      </c>
      <c r="N864" s="5">
        <v>0.298029018033587</v>
      </c>
      <c r="O864" s="5">
        <v>0.271385778932137</v>
      </c>
      <c r="P864" s="5">
        <v>0.233264952835018</v>
      </c>
      <c r="Q864" s="5">
        <v>0.26834518841339799</v>
      </c>
      <c r="R864" s="5">
        <v>0.31010056193635599</v>
      </c>
      <c r="S864" s="6">
        <f ca="1">PopAgeSexCountry[[#This Row],[2010]]*PopAgeSexCountry[[#This Row],[MDER]]</f>
        <v>389.7054</v>
      </c>
      <c r="T864" s="6">
        <f ca="1">PopAgeSexCountry[[#This Row],[2015]]*PopAgeSexCountry[[#This Row],[MDER]]</f>
        <v>386.10213740023681</v>
      </c>
      <c r="U864" s="6">
        <f ca="1">PopAgeSexCountry[[#This Row],[2020]]*PopAgeSexCountry[[#This Row],[MDER]]</f>
        <v>418.25736883294559</v>
      </c>
      <c r="V864" s="6">
        <f ca="1">PopAgeSexCountry[[#This Row],[2025]]*PopAgeSexCountry[[#This Row],[MDER]]</f>
        <v>452.54136948097857</v>
      </c>
      <c r="W864" s="6">
        <f ca="1">PopAgeSexCountry[[#This Row],[2030]]*PopAgeSexCountry[[#This Row],[MDER]]</f>
        <v>536.45223246045657</v>
      </c>
      <c r="X864" s="6">
        <f ca="1">PopAgeSexCountry[[#This Row],[2035]]*PopAgeSexCountry[[#This Row],[MDER]]</f>
        <v>488.49440207784659</v>
      </c>
      <c r="Y864" s="6">
        <f ca="1">PopAgeSexCountry[[#This Row],[2040]]*PopAgeSexCountry[[#This Row],[MDER]]</f>
        <v>419.87691510303239</v>
      </c>
      <c r="Z864" s="6">
        <f ca="1">PopAgeSexCountry[[#This Row],[2045]]*PopAgeSexCountry[[#This Row],[MDER]]</f>
        <v>483.02133914411638</v>
      </c>
      <c r="AA864" s="6">
        <f ca="1">PopAgeSexCountry[[#This Row],[2050]]*PopAgeSexCountry[[#This Row],[MDER]]</f>
        <v>558.18101148544076</v>
      </c>
    </row>
    <row r="865" spans="1:27" x14ac:dyDescent="0.2">
      <c r="A865" s="6" t="s">
        <v>67</v>
      </c>
      <c r="B865" s="6" t="s">
        <v>68</v>
      </c>
      <c r="C865" s="6" t="s">
        <v>132</v>
      </c>
      <c r="D865" s="6" t="str">
        <f>VLOOKUP(PopAgeSexCountry[[#This Row],[REGION]],MapRegion[],2,FALSE)</f>
        <v>HUN</v>
      </c>
      <c r="E865" s="6" t="s">
        <v>88</v>
      </c>
      <c r="F865" s="6" t="str">
        <f>VLOOKUP(PopAgeSexCountry[[#This Row],[VARIABLE]],MapSexAge[],2,FALSE)</f>
        <v>Female</v>
      </c>
      <c r="G865" s="6" t="str">
        <f>VLOOKUP(PopAgeSexCountry[[#This Row],[VARIABLE]],MapSexAge[],3,FALSE)</f>
        <v>80-84</v>
      </c>
      <c r="H865" s="6">
        <f ca="1">SUMIFS(INDIRECT(_xlfn.CONCAT("SSPMDER[",PopAgeSexCountry[[#This Row],[Sex]],"]")),SSPMDER[age],PopAgeSexCountry[[#This Row],[Age]])</f>
        <v>1800</v>
      </c>
      <c r="I865" s="6" t="s">
        <v>71</v>
      </c>
      <c r="J865" s="6">
        <v>0.15818199999999999</v>
      </c>
      <c r="K865" s="6">
        <v>0.159144297217687</v>
      </c>
      <c r="L865" s="6">
        <v>0.162046880329169</v>
      </c>
      <c r="M865" s="6">
        <v>0.18023670658941801</v>
      </c>
      <c r="N865" s="6">
        <v>0.19952307943627401</v>
      </c>
      <c r="O865" s="6">
        <v>0.241404729387561</v>
      </c>
      <c r="P865" s="6">
        <v>0.224027867666592</v>
      </c>
      <c r="Q865" s="6">
        <v>0.19609237189953399</v>
      </c>
      <c r="R865" s="6">
        <v>0.229287125965427</v>
      </c>
      <c r="S865" s="6">
        <f ca="1">PopAgeSexCountry[[#This Row],[2010]]*PopAgeSexCountry[[#This Row],[MDER]]</f>
        <v>284.7276</v>
      </c>
      <c r="T865" s="6">
        <f ca="1">PopAgeSexCountry[[#This Row],[2015]]*PopAgeSexCountry[[#This Row],[MDER]]</f>
        <v>286.45973499183657</v>
      </c>
      <c r="U865" s="6">
        <f ca="1">PopAgeSexCountry[[#This Row],[2020]]*PopAgeSexCountry[[#This Row],[MDER]]</f>
        <v>291.68438459250422</v>
      </c>
      <c r="V865" s="6">
        <f ca="1">PopAgeSexCountry[[#This Row],[2025]]*PopAgeSexCountry[[#This Row],[MDER]]</f>
        <v>324.42607186095245</v>
      </c>
      <c r="W865" s="6">
        <f ca="1">PopAgeSexCountry[[#This Row],[2030]]*PopAgeSexCountry[[#This Row],[MDER]]</f>
        <v>359.1415429852932</v>
      </c>
      <c r="X865" s="6">
        <f ca="1">PopAgeSexCountry[[#This Row],[2035]]*PopAgeSexCountry[[#This Row],[MDER]]</f>
        <v>434.5285128976098</v>
      </c>
      <c r="Y865" s="6">
        <f ca="1">PopAgeSexCountry[[#This Row],[2040]]*PopAgeSexCountry[[#This Row],[MDER]]</f>
        <v>403.25016179986557</v>
      </c>
      <c r="Z865" s="6">
        <f ca="1">PopAgeSexCountry[[#This Row],[2045]]*PopAgeSexCountry[[#This Row],[MDER]]</f>
        <v>352.96626941916116</v>
      </c>
      <c r="AA865" s="6">
        <f ca="1">PopAgeSexCountry[[#This Row],[2050]]*PopAgeSexCountry[[#This Row],[MDER]]</f>
        <v>412.7168267377686</v>
      </c>
    </row>
    <row r="866" spans="1:27" x14ac:dyDescent="0.2">
      <c r="A866" s="5" t="s">
        <v>67</v>
      </c>
      <c r="B866" s="5" t="s">
        <v>68</v>
      </c>
      <c r="C866" s="5" t="s">
        <v>132</v>
      </c>
      <c r="D866" s="5" t="str">
        <f>VLOOKUP(PopAgeSexCountry[[#This Row],[REGION]],MapRegion[],2,FALSE)</f>
        <v>HUN</v>
      </c>
      <c r="E866" s="5" t="s">
        <v>89</v>
      </c>
      <c r="F866" s="5" t="str">
        <f>VLOOKUP(PopAgeSexCountry[[#This Row],[VARIABLE]],MapSexAge[],2,FALSE)</f>
        <v>Female</v>
      </c>
      <c r="G866" s="5" t="str">
        <f>VLOOKUP(PopAgeSexCountry[[#This Row],[VARIABLE]],MapSexAge[],3,FALSE)</f>
        <v>85-89</v>
      </c>
      <c r="H866" s="5">
        <f ca="1">SUMIFS(INDIRECT(_xlfn.CONCAT("SSPMDER[",PopAgeSexCountry[[#This Row],[Sex]],"]")),SSPMDER[age],PopAgeSexCountry[[#This Row],[Age]])</f>
        <v>1800</v>
      </c>
      <c r="I866" s="5" t="s">
        <v>71</v>
      </c>
      <c r="J866" s="5">
        <v>8.8467000000000004E-2</v>
      </c>
      <c r="K866" s="5">
        <v>9.3732046057264401E-2</v>
      </c>
      <c r="L866" s="5">
        <v>9.7986799955664006E-2</v>
      </c>
      <c r="M866" s="5">
        <v>0.103913879845001</v>
      </c>
      <c r="N866" s="5">
        <v>0.119998488273605</v>
      </c>
      <c r="O866" s="5">
        <v>0.13754819774834501</v>
      </c>
      <c r="P866" s="5">
        <v>0.17156829409136101</v>
      </c>
      <c r="Q866" s="5">
        <v>0.16374850237772701</v>
      </c>
      <c r="R866" s="5">
        <v>0.147468822824634</v>
      </c>
      <c r="S866" s="6">
        <f ca="1">PopAgeSexCountry[[#This Row],[2010]]*PopAgeSexCountry[[#This Row],[MDER]]</f>
        <v>159.2406</v>
      </c>
      <c r="T866" s="6">
        <f ca="1">PopAgeSexCountry[[#This Row],[2015]]*PopAgeSexCountry[[#This Row],[MDER]]</f>
        <v>168.71768290307591</v>
      </c>
      <c r="U866" s="6">
        <f ca="1">PopAgeSexCountry[[#This Row],[2020]]*PopAgeSexCountry[[#This Row],[MDER]]</f>
        <v>176.37623992019522</v>
      </c>
      <c r="V866" s="6">
        <f ca="1">PopAgeSexCountry[[#This Row],[2025]]*PopAgeSexCountry[[#This Row],[MDER]]</f>
        <v>187.04498372100181</v>
      </c>
      <c r="W866" s="6">
        <f ca="1">PopAgeSexCountry[[#This Row],[2030]]*PopAgeSexCountry[[#This Row],[MDER]]</f>
        <v>215.99727889248899</v>
      </c>
      <c r="X866" s="6">
        <f ca="1">PopAgeSexCountry[[#This Row],[2035]]*PopAgeSexCountry[[#This Row],[MDER]]</f>
        <v>247.586755947021</v>
      </c>
      <c r="Y866" s="6">
        <f ca="1">PopAgeSexCountry[[#This Row],[2040]]*PopAgeSexCountry[[#This Row],[MDER]]</f>
        <v>308.82292936444981</v>
      </c>
      <c r="Z866" s="6">
        <f ca="1">PopAgeSexCountry[[#This Row],[2045]]*PopAgeSexCountry[[#This Row],[MDER]]</f>
        <v>294.74730427990863</v>
      </c>
      <c r="AA866" s="6">
        <f ca="1">PopAgeSexCountry[[#This Row],[2050]]*PopAgeSexCountry[[#This Row],[MDER]]</f>
        <v>265.44388108434117</v>
      </c>
    </row>
    <row r="867" spans="1:27" x14ac:dyDescent="0.2">
      <c r="A867" s="6" t="s">
        <v>67</v>
      </c>
      <c r="B867" s="6" t="s">
        <v>68</v>
      </c>
      <c r="C867" s="6" t="s">
        <v>132</v>
      </c>
      <c r="D867" s="6" t="str">
        <f>VLOOKUP(PopAgeSexCountry[[#This Row],[REGION]],MapRegion[],2,FALSE)</f>
        <v>HUN</v>
      </c>
      <c r="E867" s="6" t="s">
        <v>90</v>
      </c>
      <c r="F867" s="6" t="str">
        <f>VLOOKUP(PopAgeSexCountry[[#This Row],[VARIABLE]],MapSexAge[],2,FALSE)</f>
        <v>Female</v>
      </c>
      <c r="G867" s="6" t="str">
        <f>VLOOKUP(PopAgeSexCountry[[#This Row],[VARIABLE]],MapSexAge[],3,FALSE)</f>
        <v>90-94</v>
      </c>
      <c r="H867" s="6">
        <f ca="1">SUMIFS(INDIRECT(_xlfn.CONCAT("SSPMDER[",PopAgeSexCountry[[#This Row],[Sex]],"]")),SSPMDER[age],PopAgeSexCountry[[#This Row],[Age]])</f>
        <v>1800</v>
      </c>
      <c r="I867" s="6" t="s">
        <v>71</v>
      </c>
      <c r="J867" s="6">
        <v>2.1727E-2</v>
      </c>
      <c r="K867" s="6">
        <v>3.7676568507610503E-2</v>
      </c>
      <c r="L867" s="6">
        <v>4.2171221408191399E-2</v>
      </c>
      <c r="M867" s="6">
        <v>4.6538708720912599E-2</v>
      </c>
      <c r="N867" s="6">
        <v>5.2064472773992697E-2</v>
      </c>
      <c r="O867" s="6">
        <v>6.3360698188429307E-2</v>
      </c>
      <c r="P867" s="6">
        <v>7.6251366872256005E-2</v>
      </c>
      <c r="Q867" s="6">
        <v>9.9167643585825901E-2</v>
      </c>
      <c r="R867" s="6">
        <v>9.8870679794491101E-2</v>
      </c>
      <c r="S867" s="6">
        <f ca="1">PopAgeSexCountry[[#This Row],[2010]]*PopAgeSexCountry[[#This Row],[MDER]]</f>
        <v>39.108600000000003</v>
      </c>
      <c r="T867" s="6">
        <f ca="1">PopAgeSexCountry[[#This Row],[2015]]*PopAgeSexCountry[[#This Row],[MDER]]</f>
        <v>67.817823313698909</v>
      </c>
      <c r="U867" s="6">
        <f ca="1">PopAgeSexCountry[[#This Row],[2020]]*PopAgeSexCountry[[#This Row],[MDER]]</f>
        <v>75.908198534744514</v>
      </c>
      <c r="V867" s="6">
        <f ca="1">PopAgeSexCountry[[#This Row],[2025]]*PopAgeSexCountry[[#This Row],[MDER]]</f>
        <v>83.769675697642683</v>
      </c>
      <c r="W867" s="6">
        <f ca="1">PopAgeSexCountry[[#This Row],[2030]]*PopAgeSexCountry[[#This Row],[MDER]]</f>
        <v>93.716050993186855</v>
      </c>
      <c r="X867" s="6">
        <f ca="1">PopAgeSexCountry[[#This Row],[2035]]*PopAgeSexCountry[[#This Row],[MDER]]</f>
        <v>114.04925673917275</v>
      </c>
      <c r="Y867" s="6">
        <f ca="1">PopAgeSexCountry[[#This Row],[2040]]*PopAgeSexCountry[[#This Row],[MDER]]</f>
        <v>137.25246037006082</v>
      </c>
      <c r="Z867" s="6">
        <f ca="1">PopAgeSexCountry[[#This Row],[2045]]*PopAgeSexCountry[[#This Row],[MDER]]</f>
        <v>178.50175845448663</v>
      </c>
      <c r="AA867" s="6">
        <f ca="1">PopAgeSexCountry[[#This Row],[2050]]*PopAgeSexCountry[[#This Row],[MDER]]</f>
        <v>177.96722363008399</v>
      </c>
    </row>
    <row r="868" spans="1:27" x14ac:dyDescent="0.2">
      <c r="A868" s="5" t="s">
        <v>67</v>
      </c>
      <c r="B868" s="5" t="s">
        <v>68</v>
      </c>
      <c r="C868" s="5" t="s">
        <v>132</v>
      </c>
      <c r="D868" s="5" t="str">
        <f>VLOOKUP(PopAgeSexCountry[[#This Row],[REGION]],MapRegion[],2,FALSE)</f>
        <v>HUN</v>
      </c>
      <c r="E868" s="5" t="s">
        <v>91</v>
      </c>
      <c r="F868" s="5" t="str">
        <f>VLOOKUP(PopAgeSexCountry[[#This Row],[VARIABLE]],MapSexAge[],2,FALSE)</f>
        <v>Female</v>
      </c>
      <c r="G868" s="5" t="str">
        <f>VLOOKUP(PopAgeSexCountry[[#This Row],[VARIABLE]],MapSexAge[],3,FALSE)</f>
        <v>95-99</v>
      </c>
      <c r="H868" s="5">
        <f ca="1">SUMIFS(INDIRECT(_xlfn.CONCAT("SSPMDER[",PopAgeSexCountry[[#This Row],[Sex]],"]")),SSPMDER[age],PopAgeSexCountry[[#This Row],[Age]])</f>
        <v>1800</v>
      </c>
      <c r="I868" s="5" t="s">
        <v>71</v>
      </c>
      <c r="J868" s="5">
        <v>6.5359999999999897E-3</v>
      </c>
      <c r="K868" s="5">
        <v>5.8204610182070798E-3</v>
      </c>
      <c r="L868" s="5">
        <v>1.08061745915432E-2</v>
      </c>
      <c r="M868" s="5">
        <v>1.2943027413713301E-2</v>
      </c>
      <c r="N868" s="5">
        <v>1.5307884514607E-2</v>
      </c>
      <c r="O868" s="5">
        <v>1.8303194839516299E-2</v>
      </c>
      <c r="P868" s="5">
        <v>2.3881131909481601E-2</v>
      </c>
      <c r="Q868" s="5">
        <v>3.04566848355831E-2</v>
      </c>
      <c r="R868" s="5">
        <v>4.2178810578820898E-2</v>
      </c>
      <c r="S868" s="6">
        <f ca="1">PopAgeSexCountry[[#This Row],[2010]]*PopAgeSexCountry[[#This Row],[MDER]]</f>
        <v>11.764799999999981</v>
      </c>
      <c r="T868" s="6">
        <f ca="1">PopAgeSexCountry[[#This Row],[2015]]*PopAgeSexCountry[[#This Row],[MDER]]</f>
        <v>10.476829832772744</v>
      </c>
      <c r="U868" s="6">
        <f ca="1">PopAgeSexCountry[[#This Row],[2020]]*PopAgeSexCountry[[#This Row],[MDER]]</f>
        <v>19.451114264777761</v>
      </c>
      <c r="V868" s="6">
        <f ca="1">PopAgeSexCountry[[#This Row],[2025]]*PopAgeSexCountry[[#This Row],[MDER]]</f>
        <v>23.29744934468394</v>
      </c>
      <c r="W868" s="6">
        <f ca="1">PopAgeSexCountry[[#This Row],[2030]]*PopAgeSexCountry[[#This Row],[MDER]]</f>
        <v>27.554192126292602</v>
      </c>
      <c r="X868" s="6">
        <f ca="1">PopAgeSexCountry[[#This Row],[2035]]*PopAgeSexCountry[[#This Row],[MDER]]</f>
        <v>32.945750711129335</v>
      </c>
      <c r="Y868" s="6">
        <f ca="1">PopAgeSexCountry[[#This Row],[2040]]*PopAgeSexCountry[[#This Row],[MDER]]</f>
        <v>42.986037437066884</v>
      </c>
      <c r="Z868" s="6">
        <f ca="1">PopAgeSexCountry[[#This Row],[2045]]*PopAgeSexCountry[[#This Row],[MDER]]</f>
        <v>54.822032704049583</v>
      </c>
      <c r="AA868" s="6">
        <f ca="1">PopAgeSexCountry[[#This Row],[2050]]*PopAgeSexCountry[[#This Row],[MDER]]</f>
        <v>75.92185904187761</v>
      </c>
    </row>
    <row r="869" spans="1:27" x14ac:dyDescent="0.2">
      <c r="A869" s="6" t="s">
        <v>67</v>
      </c>
      <c r="B869" s="6" t="s">
        <v>68</v>
      </c>
      <c r="C869" s="6" t="s">
        <v>132</v>
      </c>
      <c r="D869" s="6" t="str">
        <f>VLOOKUP(PopAgeSexCountry[[#This Row],[REGION]],MapRegion[],2,FALSE)</f>
        <v>HUN</v>
      </c>
      <c r="E869" s="6" t="s">
        <v>92</v>
      </c>
      <c r="F869" s="6" t="str">
        <f>VLOOKUP(PopAgeSexCountry[[#This Row],[VARIABLE]],MapSexAge[],2,FALSE)</f>
        <v>Male</v>
      </c>
      <c r="G869" s="6" t="str">
        <f>VLOOKUP(PopAgeSexCountry[[#This Row],[VARIABLE]],MapSexAge[],3,FALSE)</f>
        <v>0-4</v>
      </c>
      <c r="H869" s="6">
        <f ca="1">SUMIFS(INDIRECT(_xlfn.CONCAT("SSPMDER[",PopAgeSexCountry[[#This Row],[Sex]],"]")),SSPMDER[age],PopAgeSexCountry[[#This Row],[Age]])</f>
        <v>1040</v>
      </c>
      <c r="I869" s="6" t="s">
        <v>71</v>
      </c>
      <c r="J869" s="6">
        <v>0.25232100000000002</v>
      </c>
      <c r="K869" s="6">
        <v>0.224456704463978</v>
      </c>
      <c r="L869" s="6">
        <v>0.216322437796857</v>
      </c>
      <c r="M869" s="6">
        <v>0.211568521688827</v>
      </c>
      <c r="N869" s="6">
        <v>0.20563668561234499</v>
      </c>
      <c r="O869" s="6">
        <v>0.19703721482268399</v>
      </c>
      <c r="P869" s="6">
        <v>0.19192458424418099</v>
      </c>
      <c r="Q869" s="6">
        <v>0.18804870951262301</v>
      </c>
      <c r="R869" s="6">
        <v>0.18302966299232301</v>
      </c>
      <c r="S869" s="6">
        <f ca="1">PopAgeSexCountry[[#This Row],[2010]]*PopAgeSexCountry[[#This Row],[MDER]]</f>
        <v>262.41383999999999</v>
      </c>
      <c r="T869" s="6">
        <f ca="1">PopAgeSexCountry[[#This Row],[2015]]*PopAgeSexCountry[[#This Row],[MDER]]</f>
        <v>233.43497264253713</v>
      </c>
      <c r="U869" s="6">
        <f ca="1">PopAgeSexCountry[[#This Row],[2020]]*PopAgeSexCountry[[#This Row],[MDER]]</f>
        <v>224.97533530873127</v>
      </c>
      <c r="V869" s="6">
        <f ca="1">PopAgeSexCountry[[#This Row],[2025]]*PopAgeSexCountry[[#This Row],[MDER]]</f>
        <v>220.03126255638009</v>
      </c>
      <c r="W869" s="6">
        <f ca="1">PopAgeSexCountry[[#This Row],[2030]]*PopAgeSexCountry[[#This Row],[MDER]]</f>
        <v>213.86215303683881</v>
      </c>
      <c r="X869" s="6">
        <f ca="1">PopAgeSexCountry[[#This Row],[2035]]*PopAgeSexCountry[[#This Row],[MDER]]</f>
        <v>204.91870341559135</v>
      </c>
      <c r="Y869" s="6">
        <f ca="1">PopAgeSexCountry[[#This Row],[2040]]*PopAgeSexCountry[[#This Row],[MDER]]</f>
        <v>199.60156761394822</v>
      </c>
      <c r="Z869" s="6">
        <f ca="1">PopAgeSexCountry[[#This Row],[2045]]*PopAgeSexCountry[[#This Row],[MDER]]</f>
        <v>195.57065789312793</v>
      </c>
      <c r="AA869" s="6">
        <f ca="1">PopAgeSexCountry[[#This Row],[2050]]*PopAgeSexCountry[[#This Row],[MDER]]</f>
        <v>190.35084951201594</v>
      </c>
    </row>
    <row r="870" spans="1:27" x14ac:dyDescent="0.2">
      <c r="A870" s="5" t="s">
        <v>67</v>
      </c>
      <c r="B870" s="5" t="s">
        <v>68</v>
      </c>
      <c r="C870" s="5" t="s">
        <v>132</v>
      </c>
      <c r="D870" s="5" t="str">
        <f>VLOOKUP(PopAgeSexCountry[[#This Row],[REGION]],MapRegion[],2,FALSE)</f>
        <v>HUN</v>
      </c>
      <c r="E870" s="5" t="s">
        <v>93</v>
      </c>
      <c r="F870" s="5" t="str">
        <f>VLOOKUP(PopAgeSexCountry[[#This Row],[VARIABLE]],MapSexAge[],2,FALSE)</f>
        <v>Male</v>
      </c>
      <c r="G870" s="5" t="str">
        <f>VLOOKUP(PopAgeSexCountry[[#This Row],[VARIABLE]],MapSexAge[],3,FALSE)</f>
        <v>10-14</v>
      </c>
      <c r="H870" s="5">
        <f ca="1">SUMIFS(INDIRECT(_xlfn.CONCAT("SSPMDER[",PopAgeSexCountry[[#This Row],[Sex]],"]")),SSPMDER[age],PopAgeSexCountry[[#This Row],[Age]])</f>
        <v>2120</v>
      </c>
      <c r="I870" s="5" t="s">
        <v>71</v>
      </c>
      <c r="J870" s="5">
        <v>0.255413</v>
      </c>
      <c r="K870" s="5">
        <v>0.248167184205113</v>
      </c>
      <c r="L870" s="5">
        <v>0.25703946965109198</v>
      </c>
      <c r="M870" s="5">
        <v>0.229268337350268</v>
      </c>
      <c r="N870" s="5">
        <v>0.221152016037201</v>
      </c>
      <c r="O870" s="5">
        <v>0.216319909221735</v>
      </c>
      <c r="P870" s="5">
        <v>0.21028461204750701</v>
      </c>
      <c r="Q870" s="5">
        <v>0.20163744958006999</v>
      </c>
      <c r="R870" s="5">
        <v>0.196477605169114</v>
      </c>
      <c r="S870" s="6">
        <f ca="1">PopAgeSexCountry[[#This Row],[2010]]*PopAgeSexCountry[[#This Row],[MDER]]</f>
        <v>541.47555999999997</v>
      </c>
      <c r="T870" s="6">
        <f ca="1">PopAgeSexCountry[[#This Row],[2015]]*PopAgeSexCountry[[#This Row],[MDER]]</f>
        <v>526.11443051483957</v>
      </c>
      <c r="U870" s="6">
        <f ca="1">PopAgeSexCountry[[#This Row],[2020]]*PopAgeSexCountry[[#This Row],[MDER]]</f>
        <v>544.92367566031498</v>
      </c>
      <c r="V870" s="6">
        <f ca="1">PopAgeSexCountry[[#This Row],[2025]]*PopAgeSexCountry[[#This Row],[MDER]]</f>
        <v>486.04887518256817</v>
      </c>
      <c r="W870" s="6">
        <f ca="1">PopAgeSexCountry[[#This Row],[2030]]*PopAgeSexCountry[[#This Row],[MDER]]</f>
        <v>468.84227399886612</v>
      </c>
      <c r="X870" s="6">
        <f ca="1">PopAgeSexCountry[[#This Row],[2035]]*PopAgeSexCountry[[#This Row],[MDER]]</f>
        <v>458.5982075500782</v>
      </c>
      <c r="Y870" s="6">
        <f ca="1">PopAgeSexCountry[[#This Row],[2040]]*PopAgeSexCountry[[#This Row],[MDER]]</f>
        <v>445.80337754071485</v>
      </c>
      <c r="Z870" s="6">
        <f ca="1">PopAgeSexCountry[[#This Row],[2045]]*PopAgeSexCountry[[#This Row],[MDER]]</f>
        <v>427.47139310974836</v>
      </c>
      <c r="AA870" s="6">
        <f ca="1">PopAgeSexCountry[[#This Row],[2050]]*PopAgeSexCountry[[#This Row],[MDER]]</f>
        <v>416.53252295852167</v>
      </c>
    </row>
    <row r="871" spans="1:27" x14ac:dyDescent="0.2">
      <c r="A871" s="6" t="s">
        <v>67</v>
      </c>
      <c r="B871" s="6" t="s">
        <v>68</v>
      </c>
      <c r="C871" s="6" t="s">
        <v>132</v>
      </c>
      <c r="D871" s="6" t="str">
        <f>VLOOKUP(PopAgeSexCountry[[#This Row],[REGION]],MapRegion[],2,FALSE)</f>
        <v>HUN</v>
      </c>
      <c r="E871" s="6" t="s">
        <v>94</v>
      </c>
      <c r="F871" s="6" t="str">
        <f>VLOOKUP(PopAgeSexCountry[[#This Row],[VARIABLE]],MapSexAge[],2,FALSE)</f>
        <v>Male</v>
      </c>
      <c r="G871" s="6" t="str">
        <f>VLOOKUP(PopAgeSexCountry[[#This Row],[VARIABLE]],MapSexAge[],3,FALSE)</f>
        <v>100p</v>
      </c>
      <c r="H871" s="6">
        <f ca="1">SUMIFS(INDIRECT(_xlfn.CONCAT("SSPMDER[",PopAgeSexCountry[[#This Row],[Sex]],"]")),SSPMDER[age],PopAgeSexCountry[[#This Row],[Age]])</f>
        <v>2200</v>
      </c>
      <c r="I871" s="6" t="s">
        <v>71</v>
      </c>
      <c r="J871" s="6">
        <v>2.0799999999999999E-4</v>
      </c>
      <c r="K871" s="6">
        <v>3.58436030976427E-4</v>
      </c>
      <c r="L871" s="6">
        <v>3.2211652315758898E-4</v>
      </c>
      <c r="M871" s="6">
        <v>4.9991393606983205E-4</v>
      </c>
      <c r="N871" s="6">
        <v>5.6655049421083705E-4</v>
      </c>
      <c r="O871" s="6">
        <v>6.2952793647075799E-4</v>
      </c>
      <c r="P871" s="6">
        <v>7.2101768323225204E-4</v>
      </c>
      <c r="Q871" s="6">
        <v>1.01212978878598E-3</v>
      </c>
      <c r="R871" s="6">
        <v>1.42579352871288E-3</v>
      </c>
      <c r="S871" s="6">
        <f ca="1">PopAgeSexCountry[[#This Row],[2010]]*PopAgeSexCountry[[#This Row],[MDER]]</f>
        <v>0.45759999999999995</v>
      </c>
      <c r="T871" s="6">
        <f ca="1">PopAgeSexCountry[[#This Row],[2015]]*PopAgeSexCountry[[#This Row],[MDER]]</f>
        <v>0.78855926814813937</v>
      </c>
      <c r="U871" s="6">
        <f ca="1">PopAgeSexCountry[[#This Row],[2020]]*PopAgeSexCountry[[#This Row],[MDER]]</f>
        <v>0.70865635094669577</v>
      </c>
      <c r="V871" s="6">
        <f ca="1">PopAgeSexCountry[[#This Row],[2025]]*PopAgeSexCountry[[#This Row],[MDER]]</f>
        <v>1.0998106593536305</v>
      </c>
      <c r="W871" s="6">
        <f ca="1">PopAgeSexCountry[[#This Row],[2030]]*PopAgeSexCountry[[#This Row],[MDER]]</f>
        <v>1.2464110872638414</v>
      </c>
      <c r="X871" s="6">
        <f ca="1">PopAgeSexCountry[[#This Row],[2035]]*PopAgeSexCountry[[#This Row],[MDER]]</f>
        <v>1.3849614602356675</v>
      </c>
      <c r="Y871" s="6">
        <f ca="1">PopAgeSexCountry[[#This Row],[2040]]*PopAgeSexCountry[[#This Row],[MDER]]</f>
        <v>1.5862389031109545</v>
      </c>
      <c r="Z871" s="6">
        <f ca="1">PopAgeSexCountry[[#This Row],[2045]]*PopAgeSexCountry[[#This Row],[MDER]]</f>
        <v>2.2266855353291559</v>
      </c>
      <c r="AA871" s="6">
        <f ca="1">PopAgeSexCountry[[#This Row],[2050]]*PopAgeSexCountry[[#This Row],[MDER]]</f>
        <v>3.136745763168336</v>
      </c>
    </row>
    <row r="872" spans="1:27" x14ac:dyDescent="0.2">
      <c r="A872" s="5" t="s">
        <v>67</v>
      </c>
      <c r="B872" s="5" t="s">
        <v>68</v>
      </c>
      <c r="C872" s="5" t="s">
        <v>132</v>
      </c>
      <c r="D872" s="5" t="str">
        <f>VLOOKUP(PopAgeSexCountry[[#This Row],[REGION]],MapRegion[],2,FALSE)</f>
        <v>HUN</v>
      </c>
      <c r="E872" s="5" t="s">
        <v>95</v>
      </c>
      <c r="F872" s="5" t="str">
        <f>VLOOKUP(PopAgeSexCountry[[#This Row],[VARIABLE]],MapSexAge[],2,FALSE)</f>
        <v>Male</v>
      </c>
      <c r="G872" s="5" t="str">
        <f>VLOOKUP(PopAgeSexCountry[[#This Row],[VARIABLE]],MapSexAge[],3,FALSE)</f>
        <v>15-19</v>
      </c>
      <c r="H872" s="5">
        <f ca="1">SUMIFS(INDIRECT(_xlfn.CONCAT("SSPMDER[",PopAgeSexCountry[[#This Row],[Sex]],"]")),SSPMDER[age],PopAgeSexCountry[[#This Row],[Age]])</f>
        <v>2760</v>
      </c>
      <c r="I872" s="5" t="s">
        <v>71</v>
      </c>
      <c r="J872" s="5">
        <v>0.305921</v>
      </c>
      <c r="K872" s="5">
        <v>0.256180598029565</v>
      </c>
      <c r="L872" s="5">
        <v>0.24899375289879699</v>
      </c>
      <c r="M872" s="5">
        <v>0.257930737076348</v>
      </c>
      <c r="N872" s="5">
        <v>0.23021729336708299</v>
      </c>
      <c r="O872" s="5">
        <v>0.22212665295404499</v>
      </c>
      <c r="P872" s="5">
        <v>0.21729767711641701</v>
      </c>
      <c r="Q872" s="5">
        <v>0.21125546411839</v>
      </c>
      <c r="R872" s="5">
        <v>0.20261144002709799</v>
      </c>
      <c r="S872" s="6">
        <f ca="1">PopAgeSexCountry[[#This Row],[2010]]*PopAgeSexCountry[[#This Row],[MDER]]</f>
        <v>844.34195999999997</v>
      </c>
      <c r="T872" s="6">
        <f ca="1">PopAgeSexCountry[[#This Row],[2015]]*PopAgeSexCountry[[#This Row],[MDER]]</f>
        <v>707.05845056159944</v>
      </c>
      <c r="U872" s="6">
        <f ca="1">PopAgeSexCountry[[#This Row],[2020]]*PopAgeSexCountry[[#This Row],[MDER]]</f>
        <v>687.22275800067973</v>
      </c>
      <c r="V872" s="6">
        <f ca="1">PopAgeSexCountry[[#This Row],[2025]]*PopAgeSexCountry[[#This Row],[MDER]]</f>
        <v>711.88883433072044</v>
      </c>
      <c r="W872" s="6">
        <f ca="1">PopAgeSexCountry[[#This Row],[2030]]*PopAgeSexCountry[[#This Row],[MDER]]</f>
        <v>635.39972969314908</v>
      </c>
      <c r="X872" s="6">
        <f ca="1">PopAgeSexCountry[[#This Row],[2035]]*PopAgeSexCountry[[#This Row],[MDER]]</f>
        <v>613.06956215316416</v>
      </c>
      <c r="Y872" s="6">
        <f ca="1">PopAgeSexCountry[[#This Row],[2040]]*PopAgeSexCountry[[#This Row],[MDER]]</f>
        <v>599.741588841311</v>
      </c>
      <c r="Z872" s="6">
        <f ca="1">PopAgeSexCountry[[#This Row],[2045]]*PopAgeSexCountry[[#This Row],[MDER]]</f>
        <v>583.06508096675634</v>
      </c>
      <c r="AA872" s="6">
        <f ca="1">PopAgeSexCountry[[#This Row],[2050]]*PopAgeSexCountry[[#This Row],[MDER]]</f>
        <v>559.20757447479048</v>
      </c>
    </row>
    <row r="873" spans="1:27" x14ac:dyDescent="0.2">
      <c r="A873" s="6" t="s">
        <v>67</v>
      </c>
      <c r="B873" s="6" t="s">
        <v>68</v>
      </c>
      <c r="C873" s="6" t="s">
        <v>132</v>
      </c>
      <c r="D873" s="6" t="str">
        <f>VLOOKUP(PopAgeSexCountry[[#This Row],[REGION]],MapRegion[],2,FALSE)</f>
        <v>HUN</v>
      </c>
      <c r="E873" s="6" t="s">
        <v>96</v>
      </c>
      <c r="F873" s="6" t="str">
        <f>VLOOKUP(PopAgeSexCountry[[#This Row],[VARIABLE]],MapSexAge[],2,FALSE)</f>
        <v>Male</v>
      </c>
      <c r="G873" s="6" t="str">
        <f>VLOOKUP(PopAgeSexCountry[[#This Row],[VARIABLE]],MapSexAge[],3,FALSE)</f>
        <v>20-24</v>
      </c>
      <c r="H873" s="6">
        <f ca="1">SUMIFS(INDIRECT(_xlfn.CONCAT("SSPMDER[",PopAgeSexCountry[[#This Row],[Sex]],"]")),SSPMDER[age],PopAgeSexCountry[[#This Row],[Age]])</f>
        <v>2800</v>
      </c>
      <c r="I873" s="6" t="s">
        <v>71</v>
      </c>
      <c r="J873" s="6">
        <v>0.32799</v>
      </c>
      <c r="K873" s="6">
        <v>0.30608263119120699</v>
      </c>
      <c r="L873" s="6">
        <v>0.25652520160924303</v>
      </c>
      <c r="M873" s="6">
        <v>0.249433360824138</v>
      </c>
      <c r="N873" s="6">
        <v>0.25844889965652001</v>
      </c>
      <c r="O873" s="6">
        <v>0.230828276318848</v>
      </c>
      <c r="P873" s="6">
        <v>0.222788489301257</v>
      </c>
      <c r="Q873" s="6">
        <v>0.21797697049804099</v>
      </c>
      <c r="R873" s="6">
        <v>0.21194777517230401</v>
      </c>
      <c r="S873" s="6">
        <f ca="1">PopAgeSexCountry[[#This Row],[2010]]*PopAgeSexCountry[[#This Row],[MDER]]</f>
        <v>918.37199999999996</v>
      </c>
      <c r="T873" s="6">
        <f ca="1">PopAgeSexCountry[[#This Row],[2015]]*PopAgeSexCountry[[#This Row],[MDER]]</f>
        <v>857.03136733537951</v>
      </c>
      <c r="U873" s="6">
        <f ca="1">PopAgeSexCountry[[#This Row],[2020]]*PopAgeSexCountry[[#This Row],[MDER]]</f>
        <v>718.27056450588043</v>
      </c>
      <c r="V873" s="6">
        <f ca="1">PopAgeSexCountry[[#This Row],[2025]]*PopAgeSexCountry[[#This Row],[MDER]]</f>
        <v>698.41341030758645</v>
      </c>
      <c r="W873" s="6">
        <f ca="1">PopAgeSexCountry[[#This Row],[2030]]*PopAgeSexCountry[[#This Row],[MDER]]</f>
        <v>723.65691903825609</v>
      </c>
      <c r="X873" s="6">
        <f ca="1">PopAgeSexCountry[[#This Row],[2035]]*PopAgeSexCountry[[#This Row],[MDER]]</f>
        <v>646.31917369277437</v>
      </c>
      <c r="Y873" s="6">
        <f ca="1">PopAgeSexCountry[[#This Row],[2040]]*PopAgeSexCountry[[#This Row],[MDER]]</f>
        <v>623.80777004351955</v>
      </c>
      <c r="Z873" s="6">
        <f ca="1">PopAgeSexCountry[[#This Row],[2045]]*PopAgeSexCountry[[#This Row],[MDER]]</f>
        <v>610.3355173945148</v>
      </c>
      <c r="AA873" s="6">
        <f ca="1">PopAgeSexCountry[[#This Row],[2050]]*PopAgeSexCountry[[#This Row],[MDER]]</f>
        <v>593.4537704824512</v>
      </c>
    </row>
    <row r="874" spans="1:27" x14ac:dyDescent="0.2">
      <c r="A874" s="5" t="s">
        <v>67</v>
      </c>
      <c r="B874" s="5" t="s">
        <v>68</v>
      </c>
      <c r="C874" s="5" t="s">
        <v>132</v>
      </c>
      <c r="D874" s="5" t="str">
        <f>VLOOKUP(PopAgeSexCountry[[#This Row],[REGION]],MapRegion[],2,FALSE)</f>
        <v>HUN</v>
      </c>
      <c r="E874" s="5" t="s">
        <v>97</v>
      </c>
      <c r="F874" s="5" t="str">
        <f>VLOOKUP(PopAgeSexCountry[[#This Row],[VARIABLE]],MapSexAge[],2,FALSE)</f>
        <v>Male</v>
      </c>
      <c r="G874" s="5" t="str">
        <f>VLOOKUP(PopAgeSexCountry[[#This Row],[VARIABLE]],MapSexAge[],3,FALSE)</f>
        <v>25-29</v>
      </c>
      <c r="H874" s="5">
        <f ca="1">SUMIFS(INDIRECT(_xlfn.CONCAT("SSPMDER[",PopAgeSexCountry[[#This Row],[Sex]],"]")),SSPMDER[age],PopAgeSexCountry[[#This Row],[Age]])</f>
        <v>2640</v>
      </c>
      <c r="I874" s="5" t="s">
        <v>71</v>
      </c>
      <c r="J874" s="5">
        <v>0.35270499999999999</v>
      </c>
      <c r="K874" s="5">
        <v>0.33135342464362799</v>
      </c>
      <c r="L874" s="5">
        <v>0.309528354631114</v>
      </c>
      <c r="M874" s="5">
        <v>0.26015229046333599</v>
      </c>
      <c r="N874" s="5">
        <v>0.25319406825665502</v>
      </c>
      <c r="O874" s="5">
        <v>0.26239040261344698</v>
      </c>
      <c r="P874" s="5">
        <v>0.23487727741464401</v>
      </c>
      <c r="Q874" s="5">
        <v>0.22687860792214801</v>
      </c>
      <c r="R874" s="5">
        <v>0.222036117190827</v>
      </c>
      <c r="S874" s="6">
        <f ca="1">PopAgeSexCountry[[#This Row],[2010]]*PopAgeSexCountry[[#This Row],[MDER]]</f>
        <v>931.14120000000003</v>
      </c>
      <c r="T874" s="6">
        <f ca="1">PopAgeSexCountry[[#This Row],[2015]]*PopAgeSexCountry[[#This Row],[MDER]]</f>
        <v>874.7730410591779</v>
      </c>
      <c r="U874" s="6">
        <f ca="1">PopAgeSexCountry[[#This Row],[2020]]*PopAgeSexCountry[[#This Row],[MDER]]</f>
        <v>817.15485622614096</v>
      </c>
      <c r="V874" s="6">
        <f ca="1">PopAgeSexCountry[[#This Row],[2025]]*PopAgeSexCountry[[#This Row],[MDER]]</f>
        <v>686.80204682320698</v>
      </c>
      <c r="W874" s="6">
        <f ca="1">PopAgeSexCountry[[#This Row],[2030]]*PopAgeSexCountry[[#This Row],[MDER]]</f>
        <v>668.43234019756926</v>
      </c>
      <c r="X874" s="6">
        <f ca="1">PopAgeSexCountry[[#This Row],[2035]]*PopAgeSexCountry[[#This Row],[MDER]]</f>
        <v>692.71066289949999</v>
      </c>
      <c r="Y874" s="6">
        <f ca="1">PopAgeSexCountry[[#This Row],[2040]]*PopAgeSexCountry[[#This Row],[MDER]]</f>
        <v>620.07601237466019</v>
      </c>
      <c r="Z874" s="6">
        <f ca="1">PopAgeSexCountry[[#This Row],[2045]]*PopAgeSexCountry[[#This Row],[MDER]]</f>
        <v>598.95952491447076</v>
      </c>
      <c r="AA874" s="6">
        <f ca="1">PopAgeSexCountry[[#This Row],[2050]]*PopAgeSexCountry[[#This Row],[MDER]]</f>
        <v>586.17534938378333</v>
      </c>
    </row>
    <row r="875" spans="1:27" x14ac:dyDescent="0.2">
      <c r="A875" s="6" t="s">
        <v>67</v>
      </c>
      <c r="B875" s="6" t="s">
        <v>68</v>
      </c>
      <c r="C875" s="6" t="s">
        <v>132</v>
      </c>
      <c r="D875" s="6" t="str">
        <f>VLOOKUP(PopAgeSexCountry[[#This Row],[REGION]],MapRegion[],2,FALSE)</f>
        <v>HUN</v>
      </c>
      <c r="E875" s="6" t="s">
        <v>98</v>
      </c>
      <c r="F875" s="6" t="str">
        <f>VLOOKUP(PopAgeSexCountry[[#This Row],[VARIABLE]],MapSexAge[],2,FALSE)</f>
        <v>Male</v>
      </c>
      <c r="G875" s="6" t="str">
        <f>VLOOKUP(PopAgeSexCountry[[#This Row],[VARIABLE]],MapSexAge[],3,FALSE)</f>
        <v>30-34</v>
      </c>
      <c r="H875" s="6">
        <f ca="1">SUMIFS(INDIRECT(_xlfn.CONCAT("SSPMDER[",PopAgeSexCountry[[#This Row],[Sex]],"]")),SSPMDER[age],PopAgeSexCountry[[#This Row],[Age]])</f>
        <v>2600</v>
      </c>
      <c r="I875" s="6" t="s">
        <v>71</v>
      </c>
      <c r="J875" s="6">
        <v>0.42766100000000001</v>
      </c>
      <c r="K875" s="6">
        <v>0.35999254899118999</v>
      </c>
      <c r="L875" s="6">
        <v>0.33937170828372798</v>
      </c>
      <c r="M875" s="6">
        <v>0.317752579215695</v>
      </c>
      <c r="N875" s="6">
        <v>0.26849959420960801</v>
      </c>
      <c r="O875" s="6">
        <v>0.26170308787187901</v>
      </c>
      <c r="P875" s="6">
        <v>0.27123510878420298</v>
      </c>
      <c r="Q875" s="6">
        <v>0.24381776528336799</v>
      </c>
      <c r="R875" s="6">
        <v>0.235885189722877</v>
      </c>
      <c r="S875" s="6">
        <f ca="1">PopAgeSexCountry[[#This Row],[2010]]*PopAgeSexCountry[[#This Row],[MDER]]</f>
        <v>1111.9186</v>
      </c>
      <c r="T875" s="6">
        <f ca="1">PopAgeSexCountry[[#This Row],[2015]]*PopAgeSexCountry[[#This Row],[MDER]]</f>
        <v>935.98062737709392</v>
      </c>
      <c r="U875" s="6">
        <f ca="1">PopAgeSexCountry[[#This Row],[2020]]*PopAgeSexCountry[[#This Row],[MDER]]</f>
        <v>882.36644153769271</v>
      </c>
      <c r="V875" s="6">
        <f ca="1">PopAgeSexCountry[[#This Row],[2025]]*PopAgeSexCountry[[#This Row],[MDER]]</f>
        <v>826.15670596080702</v>
      </c>
      <c r="W875" s="6">
        <f ca="1">PopAgeSexCountry[[#This Row],[2030]]*PopAgeSexCountry[[#This Row],[MDER]]</f>
        <v>698.09894494498076</v>
      </c>
      <c r="X875" s="6">
        <f ca="1">PopAgeSexCountry[[#This Row],[2035]]*PopAgeSexCountry[[#This Row],[MDER]]</f>
        <v>680.42802846688539</v>
      </c>
      <c r="Y875" s="6">
        <f ca="1">PopAgeSexCountry[[#This Row],[2040]]*PopAgeSexCountry[[#This Row],[MDER]]</f>
        <v>705.21128283892779</v>
      </c>
      <c r="Z875" s="6">
        <f ca="1">PopAgeSexCountry[[#This Row],[2045]]*PopAgeSexCountry[[#This Row],[MDER]]</f>
        <v>633.92618973675678</v>
      </c>
      <c r="AA875" s="6">
        <f ca="1">PopAgeSexCountry[[#This Row],[2050]]*PopAgeSexCountry[[#This Row],[MDER]]</f>
        <v>613.30149327948016</v>
      </c>
    </row>
    <row r="876" spans="1:27" x14ac:dyDescent="0.2">
      <c r="A876" s="5" t="s">
        <v>67</v>
      </c>
      <c r="B876" s="5" t="s">
        <v>68</v>
      </c>
      <c r="C876" s="5" t="s">
        <v>132</v>
      </c>
      <c r="D876" s="5" t="str">
        <f>VLOOKUP(PopAgeSexCountry[[#This Row],[REGION]],MapRegion[],2,FALSE)</f>
        <v>HUN</v>
      </c>
      <c r="E876" s="5" t="s">
        <v>99</v>
      </c>
      <c r="F876" s="5" t="str">
        <f>VLOOKUP(PopAgeSexCountry[[#This Row],[VARIABLE]],MapSexAge[],2,FALSE)</f>
        <v>Male</v>
      </c>
      <c r="G876" s="5" t="str">
        <f>VLOOKUP(PopAgeSexCountry[[#This Row],[VARIABLE]],MapSexAge[],3,FALSE)</f>
        <v>35-39</v>
      </c>
      <c r="H876" s="5">
        <f ca="1">SUMIFS(INDIRECT(_xlfn.CONCAT("SSPMDER[",PopAgeSexCountry[[#This Row],[Sex]],"]")),SSPMDER[age],PopAgeSexCountry[[#This Row],[Age]])</f>
        <v>2600</v>
      </c>
      <c r="I876" s="5" t="s">
        <v>71</v>
      </c>
      <c r="J876" s="5">
        <v>0.39160699999999998</v>
      </c>
      <c r="K876" s="5">
        <v>0.43153486730832102</v>
      </c>
      <c r="L876" s="5">
        <v>0.365316518077345</v>
      </c>
      <c r="M876" s="5">
        <v>0.34557201761874701</v>
      </c>
      <c r="N876" s="5">
        <v>0.32427841923932699</v>
      </c>
      <c r="O876" s="5">
        <v>0.27523459168959202</v>
      </c>
      <c r="P876" s="5">
        <v>0.26863518856553698</v>
      </c>
      <c r="Q876" s="5">
        <v>0.27847034352095801</v>
      </c>
      <c r="R876" s="5">
        <v>0.251187867848635</v>
      </c>
      <c r="S876" s="6">
        <f ca="1">PopAgeSexCountry[[#This Row],[2010]]*PopAgeSexCountry[[#This Row],[MDER]]</f>
        <v>1018.1781999999999</v>
      </c>
      <c r="T876" s="6">
        <f ca="1">PopAgeSexCountry[[#This Row],[2015]]*PopAgeSexCountry[[#This Row],[MDER]]</f>
        <v>1121.9906550016347</v>
      </c>
      <c r="U876" s="6">
        <f ca="1">PopAgeSexCountry[[#This Row],[2020]]*PopAgeSexCountry[[#This Row],[MDER]]</f>
        <v>949.82294700109696</v>
      </c>
      <c r="V876" s="6">
        <f ca="1">PopAgeSexCountry[[#This Row],[2025]]*PopAgeSexCountry[[#This Row],[MDER]]</f>
        <v>898.48724580874227</v>
      </c>
      <c r="W876" s="6">
        <f ca="1">PopAgeSexCountry[[#This Row],[2030]]*PopAgeSexCountry[[#This Row],[MDER]]</f>
        <v>843.12389002225018</v>
      </c>
      <c r="X876" s="6">
        <f ca="1">PopAgeSexCountry[[#This Row],[2035]]*PopAgeSexCountry[[#This Row],[MDER]]</f>
        <v>715.60993839293928</v>
      </c>
      <c r="Y876" s="6">
        <f ca="1">PopAgeSexCountry[[#This Row],[2040]]*PopAgeSexCountry[[#This Row],[MDER]]</f>
        <v>698.45149027039611</v>
      </c>
      <c r="Z876" s="6">
        <f ca="1">PopAgeSexCountry[[#This Row],[2045]]*PopAgeSexCountry[[#This Row],[MDER]]</f>
        <v>724.02289315449082</v>
      </c>
      <c r="AA876" s="6">
        <f ca="1">PopAgeSexCountry[[#This Row],[2050]]*PopAgeSexCountry[[#This Row],[MDER]]</f>
        <v>653.08845640645097</v>
      </c>
    </row>
    <row r="877" spans="1:27" x14ac:dyDescent="0.2">
      <c r="A877" s="6" t="s">
        <v>67</v>
      </c>
      <c r="B877" s="6" t="s">
        <v>68</v>
      </c>
      <c r="C877" s="6" t="s">
        <v>132</v>
      </c>
      <c r="D877" s="6" t="str">
        <f>VLOOKUP(PopAgeSexCountry[[#This Row],[REGION]],MapRegion[],2,FALSE)</f>
        <v>HUN</v>
      </c>
      <c r="E877" s="6" t="s">
        <v>100</v>
      </c>
      <c r="F877" s="6" t="str">
        <f>VLOOKUP(PopAgeSexCountry[[#This Row],[VARIABLE]],MapSexAge[],2,FALSE)</f>
        <v>Male</v>
      </c>
      <c r="G877" s="6" t="str">
        <f>VLOOKUP(PopAgeSexCountry[[#This Row],[VARIABLE]],MapSexAge[],3,FALSE)</f>
        <v>40-44</v>
      </c>
      <c r="H877" s="6">
        <f ca="1">SUMIFS(INDIRECT(_xlfn.CONCAT("SSPMDER[",PopAgeSexCountry[[#This Row],[Sex]],"]")),SSPMDER[age],PopAgeSexCountry[[#This Row],[Age]])</f>
        <v>2600</v>
      </c>
      <c r="I877" s="6" t="s">
        <v>71</v>
      </c>
      <c r="J877" s="6">
        <v>0.34492299999999998</v>
      </c>
      <c r="K877" s="6">
        <v>0.39072279906510998</v>
      </c>
      <c r="L877" s="6">
        <v>0.43119306465732299</v>
      </c>
      <c r="M877" s="6">
        <v>0.36671126455102798</v>
      </c>
      <c r="N877" s="6">
        <v>0.34802419531080198</v>
      </c>
      <c r="O877" s="6">
        <v>0.32724567128975401</v>
      </c>
      <c r="P877" s="6">
        <v>0.27868802176409502</v>
      </c>
      <c r="Q877" s="6">
        <v>0.27236536200551598</v>
      </c>
      <c r="R877" s="6">
        <v>0.28248221036031801</v>
      </c>
      <c r="S877" s="6">
        <f ca="1">PopAgeSexCountry[[#This Row],[2010]]*PopAgeSexCountry[[#This Row],[MDER]]</f>
        <v>896.79979999999989</v>
      </c>
      <c r="T877" s="6">
        <f ca="1">PopAgeSexCountry[[#This Row],[2015]]*PopAgeSexCountry[[#This Row],[MDER]]</f>
        <v>1015.8792775692859</v>
      </c>
      <c r="U877" s="6">
        <f ca="1">PopAgeSexCountry[[#This Row],[2020]]*PopAgeSexCountry[[#This Row],[MDER]]</f>
        <v>1121.1019681090397</v>
      </c>
      <c r="V877" s="6">
        <f ca="1">PopAgeSexCountry[[#This Row],[2025]]*PopAgeSexCountry[[#This Row],[MDER]]</f>
        <v>953.44928783267278</v>
      </c>
      <c r="W877" s="6">
        <f ca="1">PopAgeSexCountry[[#This Row],[2030]]*PopAgeSexCountry[[#This Row],[MDER]]</f>
        <v>904.86290780808508</v>
      </c>
      <c r="X877" s="6">
        <f ca="1">PopAgeSexCountry[[#This Row],[2035]]*PopAgeSexCountry[[#This Row],[MDER]]</f>
        <v>850.83874535336042</v>
      </c>
      <c r="Y877" s="6">
        <f ca="1">PopAgeSexCountry[[#This Row],[2040]]*PopAgeSexCountry[[#This Row],[MDER]]</f>
        <v>724.58885658664701</v>
      </c>
      <c r="Z877" s="6">
        <f ca="1">PopAgeSexCountry[[#This Row],[2045]]*PopAgeSexCountry[[#This Row],[MDER]]</f>
        <v>708.14994121434154</v>
      </c>
      <c r="AA877" s="6">
        <f ca="1">PopAgeSexCountry[[#This Row],[2050]]*PopAgeSexCountry[[#This Row],[MDER]]</f>
        <v>734.45374693682686</v>
      </c>
    </row>
    <row r="878" spans="1:27" x14ac:dyDescent="0.2">
      <c r="A878" s="5" t="s">
        <v>67</v>
      </c>
      <c r="B878" s="5" t="s">
        <v>68</v>
      </c>
      <c r="C878" s="5" t="s">
        <v>132</v>
      </c>
      <c r="D878" s="5" t="str">
        <f>VLOOKUP(PopAgeSexCountry[[#This Row],[REGION]],MapRegion[],2,FALSE)</f>
        <v>HUN</v>
      </c>
      <c r="E878" s="5" t="s">
        <v>101</v>
      </c>
      <c r="F878" s="5" t="str">
        <f>VLOOKUP(PopAgeSexCountry[[#This Row],[VARIABLE]],MapSexAge[],2,FALSE)</f>
        <v>Male</v>
      </c>
      <c r="G878" s="5" t="str">
        <f>VLOOKUP(PopAgeSexCountry[[#This Row],[VARIABLE]],MapSexAge[],3,FALSE)</f>
        <v>45-49</v>
      </c>
      <c r="H878" s="5">
        <f ca="1">SUMIFS(INDIRECT(_xlfn.CONCAT("SSPMDER[",PopAgeSexCountry[[#This Row],[Sex]],"]")),SSPMDER[age],PopAgeSexCountry[[#This Row],[Age]])</f>
        <v>2440</v>
      </c>
      <c r="I878" s="5" t="s">
        <v>71</v>
      </c>
      <c r="J878" s="5">
        <v>0.29321199999999897</v>
      </c>
      <c r="K878" s="5">
        <v>0.33826039793129098</v>
      </c>
      <c r="L878" s="5">
        <v>0.38447633894385502</v>
      </c>
      <c r="M878" s="5">
        <v>0.42549227355767</v>
      </c>
      <c r="N878" s="5">
        <v>0.36369222501199799</v>
      </c>
      <c r="O878" s="5">
        <v>0.34631419168588301</v>
      </c>
      <c r="P878" s="5">
        <v>0.32641290056063299</v>
      </c>
      <c r="Q878" s="5">
        <v>0.27884125373936097</v>
      </c>
      <c r="R878" s="5">
        <v>0.27298463211769097</v>
      </c>
      <c r="S878" s="6">
        <f ca="1">PopAgeSexCountry[[#This Row],[2010]]*PopAgeSexCountry[[#This Row],[MDER]]</f>
        <v>715.43727999999749</v>
      </c>
      <c r="T878" s="6">
        <f ca="1">PopAgeSexCountry[[#This Row],[2015]]*PopAgeSexCountry[[#This Row],[MDER]]</f>
        <v>825.35537095234997</v>
      </c>
      <c r="U878" s="6">
        <f ca="1">PopAgeSexCountry[[#This Row],[2020]]*PopAgeSexCountry[[#This Row],[MDER]]</f>
        <v>938.1222670230062</v>
      </c>
      <c r="V878" s="6">
        <f ca="1">PopAgeSexCountry[[#This Row],[2025]]*PopAgeSexCountry[[#This Row],[MDER]]</f>
        <v>1038.2011474807148</v>
      </c>
      <c r="W878" s="6">
        <f ca="1">PopAgeSexCountry[[#This Row],[2030]]*PopAgeSexCountry[[#This Row],[MDER]]</f>
        <v>887.40902902927508</v>
      </c>
      <c r="X878" s="6">
        <f ca="1">PopAgeSexCountry[[#This Row],[2035]]*PopAgeSexCountry[[#This Row],[MDER]]</f>
        <v>845.00662771355451</v>
      </c>
      <c r="Y878" s="6">
        <f ca="1">PopAgeSexCountry[[#This Row],[2040]]*PopAgeSexCountry[[#This Row],[MDER]]</f>
        <v>796.44747736794454</v>
      </c>
      <c r="Z878" s="6">
        <f ca="1">PopAgeSexCountry[[#This Row],[2045]]*PopAgeSexCountry[[#This Row],[MDER]]</f>
        <v>680.37265912404075</v>
      </c>
      <c r="AA878" s="6">
        <f ca="1">PopAgeSexCountry[[#This Row],[2050]]*PopAgeSexCountry[[#This Row],[MDER]]</f>
        <v>666.08250236716594</v>
      </c>
    </row>
    <row r="879" spans="1:27" x14ac:dyDescent="0.2">
      <c r="A879" s="6" t="s">
        <v>67</v>
      </c>
      <c r="B879" s="6" t="s">
        <v>68</v>
      </c>
      <c r="C879" s="6" t="s">
        <v>132</v>
      </c>
      <c r="D879" s="6" t="str">
        <f>VLOOKUP(PopAgeSexCountry[[#This Row],[REGION]],MapRegion[],2,FALSE)</f>
        <v>HUN</v>
      </c>
      <c r="E879" s="6" t="s">
        <v>102</v>
      </c>
      <c r="F879" s="6" t="str">
        <f>VLOOKUP(PopAgeSexCountry[[#This Row],[VARIABLE]],MapSexAge[],2,FALSE)</f>
        <v>Male</v>
      </c>
      <c r="G879" s="6" t="str">
        <f>VLOOKUP(PopAgeSexCountry[[#This Row],[VARIABLE]],MapSexAge[],3,FALSE)</f>
        <v>5-9</v>
      </c>
      <c r="H879" s="6">
        <f ca="1">SUMIFS(INDIRECT(_xlfn.CONCAT("SSPMDER[",PopAgeSexCountry[[#This Row],[Sex]],"]")),SSPMDER[age],PopAgeSexCountry[[#This Row],[Age]])</f>
        <v>1600</v>
      </c>
      <c r="I879" s="6" t="s">
        <v>71</v>
      </c>
      <c r="J879" s="6">
        <v>0.24644199999999999</v>
      </c>
      <c r="K879" s="6">
        <v>0.25520605324566997</v>
      </c>
      <c r="L879" s="6">
        <v>0.227404606261459</v>
      </c>
      <c r="M879" s="6">
        <v>0.219279158076331</v>
      </c>
      <c r="N879" s="6">
        <v>0.214473241472208</v>
      </c>
      <c r="O879" s="6">
        <v>0.208470291318618</v>
      </c>
      <c r="P879" s="6">
        <v>0.199841869785053</v>
      </c>
      <c r="Q879" s="6">
        <v>0.19469239392746401</v>
      </c>
      <c r="R879" s="6">
        <v>0.19077003763769401</v>
      </c>
      <c r="S879" s="6">
        <f ca="1">PopAgeSexCountry[[#This Row],[2010]]*PopAgeSexCountry[[#This Row],[MDER]]</f>
        <v>394.30719999999997</v>
      </c>
      <c r="T879" s="6">
        <f ca="1">PopAgeSexCountry[[#This Row],[2015]]*PopAgeSexCountry[[#This Row],[MDER]]</f>
        <v>408.32968519307195</v>
      </c>
      <c r="U879" s="6">
        <f ca="1">PopAgeSexCountry[[#This Row],[2020]]*PopAgeSexCountry[[#This Row],[MDER]]</f>
        <v>363.8473700183344</v>
      </c>
      <c r="V879" s="6">
        <f ca="1">PopAgeSexCountry[[#This Row],[2025]]*PopAgeSexCountry[[#This Row],[MDER]]</f>
        <v>350.84665292212958</v>
      </c>
      <c r="W879" s="6">
        <f ca="1">PopAgeSexCountry[[#This Row],[2030]]*PopAgeSexCountry[[#This Row],[MDER]]</f>
        <v>343.15718635553282</v>
      </c>
      <c r="X879" s="6">
        <f ca="1">PopAgeSexCountry[[#This Row],[2035]]*PopAgeSexCountry[[#This Row],[MDER]]</f>
        <v>333.55246610978878</v>
      </c>
      <c r="Y879" s="6">
        <f ca="1">PopAgeSexCountry[[#This Row],[2040]]*PopAgeSexCountry[[#This Row],[MDER]]</f>
        <v>319.74699165608479</v>
      </c>
      <c r="Z879" s="6">
        <f ca="1">PopAgeSexCountry[[#This Row],[2045]]*PopAgeSexCountry[[#This Row],[MDER]]</f>
        <v>311.50783028394244</v>
      </c>
      <c r="AA879" s="6">
        <f ca="1">PopAgeSexCountry[[#This Row],[2050]]*PopAgeSexCountry[[#This Row],[MDER]]</f>
        <v>305.23206022031042</v>
      </c>
    </row>
    <row r="880" spans="1:27" x14ac:dyDescent="0.2">
      <c r="A880" s="5" t="s">
        <v>67</v>
      </c>
      <c r="B880" s="5" t="s">
        <v>68</v>
      </c>
      <c r="C880" s="5" t="s">
        <v>132</v>
      </c>
      <c r="D880" s="5" t="str">
        <f>VLOOKUP(PopAgeSexCountry[[#This Row],[REGION]],MapRegion[],2,FALSE)</f>
        <v>HUN</v>
      </c>
      <c r="E880" s="5" t="s">
        <v>103</v>
      </c>
      <c r="F880" s="5" t="str">
        <f>VLOOKUP(PopAgeSexCountry[[#This Row],[VARIABLE]],MapSexAge[],2,FALSE)</f>
        <v>Male</v>
      </c>
      <c r="G880" s="5" t="str">
        <f>VLOOKUP(PopAgeSexCountry[[#This Row],[VARIABLE]],MapSexAge[],3,FALSE)</f>
        <v>50-54</v>
      </c>
      <c r="H880" s="5">
        <f ca="1">SUMIFS(INDIRECT(_xlfn.CONCAT("SSPMDER[",PopAgeSexCountry[[#This Row],[Sex]],"]")),SSPMDER[age],PopAgeSexCountry[[#This Row],[Age]])</f>
        <v>2400</v>
      </c>
      <c r="I880" s="5" t="s">
        <v>71</v>
      </c>
      <c r="J880" s="5">
        <v>0.32794599999999902</v>
      </c>
      <c r="K880" s="5">
        <v>0.28129307762188099</v>
      </c>
      <c r="L880" s="5">
        <v>0.32627151661722997</v>
      </c>
      <c r="M880" s="5">
        <v>0.372765927452406</v>
      </c>
      <c r="N880" s="5">
        <v>0.41461439751589702</v>
      </c>
      <c r="O880" s="5">
        <v>0.35627986343486101</v>
      </c>
      <c r="P880" s="5">
        <v>0.34057074921555502</v>
      </c>
      <c r="Q880" s="5">
        <v>0.32205432792424998</v>
      </c>
      <c r="R880" s="5">
        <v>0.27609205100726197</v>
      </c>
      <c r="S880" s="6">
        <f ca="1">PopAgeSexCountry[[#This Row],[2010]]*PopAgeSexCountry[[#This Row],[MDER]]</f>
        <v>787.07039999999768</v>
      </c>
      <c r="T880" s="6">
        <f ca="1">PopAgeSexCountry[[#This Row],[2015]]*PopAgeSexCountry[[#This Row],[MDER]]</f>
        <v>675.10338629251441</v>
      </c>
      <c r="U880" s="6">
        <f ca="1">PopAgeSexCountry[[#This Row],[2020]]*PopAgeSexCountry[[#This Row],[MDER]]</f>
        <v>783.05163988135189</v>
      </c>
      <c r="V880" s="6">
        <f ca="1">PopAgeSexCountry[[#This Row],[2025]]*PopAgeSexCountry[[#This Row],[MDER]]</f>
        <v>894.63822588577443</v>
      </c>
      <c r="W880" s="6">
        <f ca="1">PopAgeSexCountry[[#This Row],[2030]]*PopAgeSexCountry[[#This Row],[MDER]]</f>
        <v>995.07455403815288</v>
      </c>
      <c r="X880" s="6">
        <f ca="1">PopAgeSexCountry[[#This Row],[2035]]*PopAgeSexCountry[[#This Row],[MDER]]</f>
        <v>855.0716722436664</v>
      </c>
      <c r="Y880" s="6">
        <f ca="1">PopAgeSexCountry[[#This Row],[2040]]*PopAgeSexCountry[[#This Row],[MDER]]</f>
        <v>817.36979811733204</v>
      </c>
      <c r="Z880" s="6">
        <f ca="1">PopAgeSexCountry[[#This Row],[2045]]*PopAgeSexCountry[[#This Row],[MDER]]</f>
        <v>772.93038701820001</v>
      </c>
      <c r="AA880" s="6">
        <f ca="1">PopAgeSexCountry[[#This Row],[2050]]*PopAgeSexCountry[[#This Row],[MDER]]</f>
        <v>662.62092241742869</v>
      </c>
    </row>
    <row r="881" spans="1:27" x14ac:dyDescent="0.2">
      <c r="A881" s="6" t="s">
        <v>67</v>
      </c>
      <c r="B881" s="6" t="s">
        <v>68</v>
      </c>
      <c r="C881" s="6" t="s">
        <v>132</v>
      </c>
      <c r="D881" s="6" t="str">
        <f>VLOOKUP(PopAgeSexCountry[[#This Row],[REGION]],MapRegion[],2,FALSE)</f>
        <v>HUN</v>
      </c>
      <c r="E881" s="6" t="s">
        <v>104</v>
      </c>
      <c r="F881" s="6" t="str">
        <f>VLOOKUP(PopAgeSexCountry[[#This Row],[VARIABLE]],MapSexAge[],2,FALSE)</f>
        <v>Male</v>
      </c>
      <c r="G881" s="6" t="str">
        <f>VLOOKUP(PopAgeSexCountry[[#This Row],[VARIABLE]],MapSexAge[],3,FALSE)</f>
        <v>55-59</v>
      </c>
      <c r="H881" s="6">
        <f ca="1">SUMIFS(INDIRECT(_xlfn.CONCAT("SSPMDER[",PopAgeSexCountry[[#This Row],[Sex]],"]")),SSPMDER[age],PopAgeSexCountry[[#This Row],[Age]])</f>
        <v>2400</v>
      </c>
      <c r="I881" s="6" t="s">
        <v>71</v>
      </c>
      <c r="J881" s="6">
        <v>0.34321200000000002</v>
      </c>
      <c r="K881" s="6">
        <v>0.30620403418900199</v>
      </c>
      <c r="L881" s="6">
        <v>0.26514358384110998</v>
      </c>
      <c r="M881" s="6">
        <v>0.30971924260248901</v>
      </c>
      <c r="N881" s="6">
        <v>0.35638502681675799</v>
      </c>
      <c r="O881" s="6">
        <v>0.39872535032252199</v>
      </c>
      <c r="P881" s="6">
        <v>0.34462156033847402</v>
      </c>
      <c r="Q881" s="6">
        <v>0.33108761142269799</v>
      </c>
      <c r="R881" s="6">
        <v>0.31443596131392998</v>
      </c>
      <c r="S881" s="6">
        <f ca="1">PopAgeSexCountry[[#This Row],[2010]]*PopAgeSexCountry[[#This Row],[MDER]]</f>
        <v>823.7088</v>
      </c>
      <c r="T881" s="6">
        <f ca="1">PopAgeSexCountry[[#This Row],[2015]]*PopAgeSexCountry[[#This Row],[MDER]]</f>
        <v>734.88968205360482</v>
      </c>
      <c r="U881" s="6">
        <f ca="1">PopAgeSexCountry[[#This Row],[2020]]*PopAgeSexCountry[[#This Row],[MDER]]</f>
        <v>636.34460121866391</v>
      </c>
      <c r="V881" s="6">
        <f ca="1">PopAgeSexCountry[[#This Row],[2025]]*PopAgeSexCountry[[#This Row],[MDER]]</f>
        <v>743.32618224597365</v>
      </c>
      <c r="W881" s="6">
        <f ca="1">PopAgeSexCountry[[#This Row],[2030]]*PopAgeSexCountry[[#This Row],[MDER]]</f>
        <v>855.32406436021915</v>
      </c>
      <c r="X881" s="6">
        <f ca="1">PopAgeSexCountry[[#This Row],[2035]]*PopAgeSexCountry[[#This Row],[MDER]]</f>
        <v>956.94084077405273</v>
      </c>
      <c r="Y881" s="6">
        <f ca="1">PopAgeSexCountry[[#This Row],[2040]]*PopAgeSexCountry[[#This Row],[MDER]]</f>
        <v>827.09174481233765</v>
      </c>
      <c r="Z881" s="6">
        <f ca="1">PopAgeSexCountry[[#This Row],[2045]]*PopAgeSexCountry[[#This Row],[MDER]]</f>
        <v>794.61026741447517</v>
      </c>
      <c r="AA881" s="6">
        <f ca="1">PopAgeSexCountry[[#This Row],[2050]]*PopAgeSexCountry[[#This Row],[MDER]]</f>
        <v>754.64630715343196</v>
      </c>
    </row>
    <row r="882" spans="1:27" x14ac:dyDescent="0.2">
      <c r="A882" s="5" t="s">
        <v>67</v>
      </c>
      <c r="B882" s="5" t="s">
        <v>68</v>
      </c>
      <c r="C882" s="5" t="s">
        <v>132</v>
      </c>
      <c r="D882" s="5" t="str">
        <f>VLOOKUP(PopAgeSexCountry[[#This Row],[REGION]],MapRegion[],2,FALSE)</f>
        <v>HUN</v>
      </c>
      <c r="E882" s="5" t="s">
        <v>105</v>
      </c>
      <c r="F882" s="5" t="str">
        <f>VLOOKUP(PopAgeSexCountry[[#This Row],[VARIABLE]],MapSexAge[],2,FALSE)</f>
        <v>Male</v>
      </c>
      <c r="G882" s="5" t="str">
        <f>VLOOKUP(PopAgeSexCountry[[#This Row],[VARIABLE]],MapSexAge[],3,FALSE)</f>
        <v>60-64</v>
      </c>
      <c r="H882" s="5">
        <f ca="1">SUMIFS(INDIRECT(_xlfn.CONCAT("SSPMDER[",PopAgeSexCountry[[#This Row],[Sex]],"]")),SSPMDER[age],PopAgeSexCountry[[#This Row],[Age]])</f>
        <v>2400</v>
      </c>
      <c r="I882" s="5" t="s">
        <v>71</v>
      </c>
      <c r="J882" s="5">
        <v>0.26741700000000002</v>
      </c>
      <c r="K882" s="5">
        <v>0.31041688104501403</v>
      </c>
      <c r="L882" s="5">
        <v>0.28008387211421099</v>
      </c>
      <c r="M882" s="5">
        <v>0.245179879028983</v>
      </c>
      <c r="N882" s="5">
        <v>0.28887414621583302</v>
      </c>
      <c r="O882" s="5">
        <v>0.33509802326423699</v>
      </c>
      <c r="P882" s="5">
        <v>0.37754880800808799</v>
      </c>
      <c r="Q882" s="5">
        <v>0.32870676539646598</v>
      </c>
      <c r="R882" s="5">
        <v>0.31778942379960001</v>
      </c>
      <c r="S882" s="6">
        <f ca="1">PopAgeSexCountry[[#This Row],[2010]]*PopAgeSexCountry[[#This Row],[MDER]]</f>
        <v>641.80079999999998</v>
      </c>
      <c r="T882" s="6">
        <f ca="1">PopAgeSexCountry[[#This Row],[2015]]*PopAgeSexCountry[[#This Row],[MDER]]</f>
        <v>745.00051450803369</v>
      </c>
      <c r="U882" s="6">
        <f ca="1">PopAgeSexCountry[[#This Row],[2020]]*PopAgeSexCountry[[#This Row],[MDER]]</f>
        <v>672.20129307410639</v>
      </c>
      <c r="V882" s="6">
        <f ca="1">PopAgeSexCountry[[#This Row],[2025]]*PopAgeSexCountry[[#This Row],[MDER]]</f>
        <v>588.43170966955915</v>
      </c>
      <c r="W882" s="6">
        <f ca="1">PopAgeSexCountry[[#This Row],[2030]]*PopAgeSexCountry[[#This Row],[MDER]]</f>
        <v>693.29795091799929</v>
      </c>
      <c r="X882" s="6">
        <f ca="1">PopAgeSexCountry[[#This Row],[2035]]*PopAgeSexCountry[[#This Row],[MDER]]</f>
        <v>804.23525583416881</v>
      </c>
      <c r="Y882" s="6">
        <f ca="1">PopAgeSexCountry[[#This Row],[2040]]*PopAgeSexCountry[[#This Row],[MDER]]</f>
        <v>906.11713921941123</v>
      </c>
      <c r="Z882" s="6">
        <f ca="1">PopAgeSexCountry[[#This Row],[2045]]*PopAgeSexCountry[[#This Row],[MDER]]</f>
        <v>788.8962369515184</v>
      </c>
      <c r="AA882" s="6">
        <f ca="1">PopAgeSexCountry[[#This Row],[2050]]*PopAgeSexCountry[[#This Row],[MDER]]</f>
        <v>762.69461711904</v>
      </c>
    </row>
    <row r="883" spans="1:27" x14ac:dyDescent="0.2">
      <c r="A883" s="6" t="s">
        <v>67</v>
      </c>
      <c r="B883" s="6" t="s">
        <v>68</v>
      </c>
      <c r="C883" s="6" t="s">
        <v>132</v>
      </c>
      <c r="D883" s="6" t="str">
        <f>VLOOKUP(PopAgeSexCountry[[#This Row],[REGION]],MapRegion[],2,FALSE)</f>
        <v>HUN</v>
      </c>
      <c r="E883" s="6" t="s">
        <v>106</v>
      </c>
      <c r="F883" s="6" t="str">
        <f>VLOOKUP(PopAgeSexCountry[[#This Row],[VARIABLE]],MapSexAge[],2,FALSE)</f>
        <v>Male</v>
      </c>
      <c r="G883" s="6" t="str">
        <f>VLOOKUP(PopAgeSexCountry[[#This Row],[VARIABLE]],MapSexAge[],3,FALSE)</f>
        <v>65-69</v>
      </c>
      <c r="H883" s="6">
        <f ca="1">SUMIFS(INDIRECT(_xlfn.CONCAT("SSPMDER[",PopAgeSexCountry[[#This Row],[Sex]],"]")),SSPMDER[age],PopAgeSexCountry[[#This Row],[Age]])</f>
        <v>2240</v>
      </c>
      <c r="I883" s="6" t="s">
        <v>71</v>
      </c>
      <c r="J883" s="6">
        <v>0.21377099999999999</v>
      </c>
      <c r="K883" s="6">
        <v>0.231599176330824</v>
      </c>
      <c r="L883" s="6">
        <v>0.27258336283837997</v>
      </c>
      <c r="M883" s="6">
        <v>0.24920830795528201</v>
      </c>
      <c r="N883" s="6">
        <v>0.220796850139344</v>
      </c>
      <c r="O883" s="6">
        <v>0.26275725556774399</v>
      </c>
      <c r="P883" s="6">
        <v>0.307816616415657</v>
      </c>
      <c r="Q883" s="6">
        <v>0.35006430387446302</v>
      </c>
      <c r="R883" s="6">
        <v>0.30751914667546298</v>
      </c>
      <c r="S883" s="6">
        <f ca="1">PopAgeSexCountry[[#This Row],[2010]]*PopAgeSexCountry[[#This Row],[MDER]]</f>
        <v>478.84703999999999</v>
      </c>
      <c r="T883" s="6">
        <f ca="1">PopAgeSexCountry[[#This Row],[2015]]*PopAgeSexCountry[[#This Row],[MDER]]</f>
        <v>518.78215498104578</v>
      </c>
      <c r="U883" s="6">
        <f ca="1">PopAgeSexCountry[[#This Row],[2020]]*PopAgeSexCountry[[#This Row],[MDER]]</f>
        <v>610.58673275797116</v>
      </c>
      <c r="V883" s="6">
        <f ca="1">PopAgeSexCountry[[#This Row],[2025]]*PopAgeSexCountry[[#This Row],[MDER]]</f>
        <v>558.22660981983165</v>
      </c>
      <c r="W883" s="6">
        <f ca="1">PopAgeSexCountry[[#This Row],[2030]]*PopAgeSexCountry[[#This Row],[MDER]]</f>
        <v>494.58494431213057</v>
      </c>
      <c r="X883" s="6">
        <f ca="1">PopAgeSexCountry[[#This Row],[2035]]*PopAgeSexCountry[[#This Row],[MDER]]</f>
        <v>588.57625247174656</v>
      </c>
      <c r="Y883" s="6">
        <f ca="1">PopAgeSexCountry[[#This Row],[2040]]*PopAgeSexCountry[[#This Row],[MDER]]</f>
        <v>689.50922077107168</v>
      </c>
      <c r="Z883" s="6">
        <f ca="1">PopAgeSexCountry[[#This Row],[2045]]*PopAgeSexCountry[[#This Row],[MDER]]</f>
        <v>784.14404067879718</v>
      </c>
      <c r="AA883" s="6">
        <f ca="1">PopAgeSexCountry[[#This Row],[2050]]*PopAgeSexCountry[[#This Row],[MDER]]</f>
        <v>688.84288855303703</v>
      </c>
    </row>
    <row r="884" spans="1:27" x14ac:dyDescent="0.2">
      <c r="A884" s="5" t="s">
        <v>67</v>
      </c>
      <c r="B884" s="5" t="s">
        <v>68</v>
      </c>
      <c r="C884" s="5" t="s">
        <v>132</v>
      </c>
      <c r="D884" s="5" t="str">
        <f>VLOOKUP(PopAgeSexCountry[[#This Row],[REGION]],MapRegion[],2,FALSE)</f>
        <v>HUN</v>
      </c>
      <c r="E884" s="5" t="s">
        <v>107</v>
      </c>
      <c r="F884" s="5" t="str">
        <f>VLOOKUP(PopAgeSexCountry[[#This Row],[VARIABLE]],MapSexAge[],2,FALSE)</f>
        <v>Male</v>
      </c>
      <c r="G884" s="5" t="str">
        <f>VLOOKUP(PopAgeSexCountry[[#This Row],[VARIABLE]],MapSexAge[],3,FALSE)</f>
        <v>70-74</v>
      </c>
      <c r="H884" s="5">
        <f ca="1">SUMIFS(INDIRECT(_xlfn.CONCAT("SSPMDER[",PopAgeSexCountry[[#This Row],[Sex]],"]")),SSPMDER[age],PopAgeSexCountry[[#This Row],[Age]])</f>
        <v>2200</v>
      </c>
      <c r="I884" s="5" t="s">
        <v>71</v>
      </c>
      <c r="J884" s="5">
        <v>0.15438299999999999</v>
      </c>
      <c r="K884" s="5">
        <v>0.172624767887889</v>
      </c>
      <c r="L884" s="5">
        <v>0.191013814818314</v>
      </c>
      <c r="M884" s="5">
        <v>0.22865084294601201</v>
      </c>
      <c r="N884" s="5">
        <v>0.21209022114349599</v>
      </c>
      <c r="O884" s="5">
        <v>0.19066370043565101</v>
      </c>
      <c r="P884" s="5">
        <v>0.229798343237268</v>
      </c>
      <c r="Q884" s="5">
        <v>0.27278397326477499</v>
      </c>
      <c r="R884" s="5">
        <v>0.31399244235324397</v>
      </c>
      <c r="S884" s="6">
        <f ca="1">PopAgeSexCountry[[#This Row],[2010]]*PopAgeSexCountry[[#This Row],[MDER]]</f>
        <v>339.64259999999996</v>
      </c>
      <c r="T884" s="6">
        <f ca="1">PopAgeSexCountry[[#This Row],[2015]]*PopAgeSexCountry[[#This Row],[MDER]]</f>
        <v>379.77448935335582</v>
      </c>
      <c r="U884" s="6">
        <f ca="1">PopAgeSexCountry[[#This Row],[2020]]*PopAgeSexCountry[[#This Row],[MDER]]</f>
        <v>420.23039260029083</v>
      </c>
      <c r="V884" s="6">
        <f ca="1">PopAgeSexCountry[[#This Row],[2025]]*PopAgeSexCountry[[#This Row],[MDER]]</f>
        <v>503.03185448122645</v>
      </c>
      <c r="W884" s="6">
        <f ca="1">PopAgeSexCountry[[#This Row],[2030]]*PopAgeSexCountry[[#This Row],[MDER]]</f>
        <v>466.59848651569115</v>
      </c>
      <c r="X884" s="6">
        <f ca="1">PopAgeSexCountry[[#This Row],[2035]]*PopAgeSexCountry[[#This Row],[MDER]]</f>
        <v>419.46014095843219</v>
      </c>
      <c r="Y884" s="6">
        <f ca="1">PopAgeSexCountry[[#This Row],[2040]]*PopAgeSexCountry[[#This Row],[MDER]]</f>
        <v>505.55635512198961</v>
      </c>
      <c r="Z884" s="6">
        <f ca="1">PopAgeSexCountry[[#This Row],[2045]]*PopAgeSexCountry[[#This Row],[MDER]]</f>
        <v>600.12474118250498</v>
      </c>
      <c r="AA884" s="6">
        <f ca="1">PopAgeSexCountry[[#This Row],[2050]]*PopAgeSexCountry[[#This Row],[MDER]]</f>
        <v>690.7833731771367</v>
      </c>
    </row>
    <row r="885" spans="1:27" x14ac:dyDescent="0.2">
      <c r="A885" s="6" t="s">
        <v>67</v>
      </c>
      <c r="B885" s="6" t="s">
        <v>68</v>
      </c>
      <c r="C885" s="6" t="s">
        <v>132</v>
      </c>
      <c r="D885" s="6" t="str">
        <f>VLOOKUP(PopAgeSexCountry[[#This Row],[REGION]],MapRegion[],2,FALSE)</f>
        <v>HUN</v>
      </c>
      <c r="E885" s="6" t="s">
        <v>108</v>
      </c>
      <c r="F885" s="6" t="str">
        <f>VLOOKUP(PopAgeSexCountry[[#This Row],[VARIABLE]],MapSexAge[],2,FALSE)</f>
        <v>Male</v>
      </c>
      <c r="G885" s="6" t="str">
        <f>VLOOKUP(PopAgeSexCountry[[#This Row],[VARIABLE]],MapSexAge[],3,FALSE)</f>
        <v>75-79</v>
      </c>
      <c r="H885" s="6">
        <f ca="1">SUMIFS(INDIRECT(_xlfn.CONCAT("SSPMDER[",PopAgeSexCountry[[#This Row],[Sex]],"]")),SSPMDER[age],PopAgeSexCountry[[#This Row],[Age]])</f>
        <v>2200</v>
      </c>
      <c r="I885" s="6" t="s">
        <v>71</v>
      </c>
      <c r="J885" s="6">
        <v>0.117759</v>
      </c>
      <c r="K885" s="6">
        <v>0.11087694349817</v>
      </c>
      <c r="L885" s="6">
        <v>0.12765156453630699</v>
      </c>
      <c r="M885" s="6">
        <v>0.14504354662063701</v>
      </c>
      <c r="N885" s="6">
        <v>0.17687468579730001</v>
      </c>
      <c r="O885" s="6">
        <v>0.16717452494111701</v>
      </c>
      <c r="P885" s="6">
        <v>0.15320497578834499</v>
      </c>
      <c r="Q885" s="6">
        <v>0.18801649659894901</v>
      </c>
      <c r="R885" s="6">
        <v>0.22718463524055399</v>
      </c>
      <c r="S885" s="6">
        <f ca="1">PopAgeSexCountry[[#This Row],[2010]]*PopAgeSexCountry[[#This Row],[MDER]]</f>
        <v>259.06979999999999</v>
      </c>
      <c r="T885" s="6">
        <f ca="1">PopAgeSexCountry[[#This Row],[2015]]*PopAgeSexCountry[[#This Row],[MDER]]</f>
        <v>243.92927569597398</v>
      </c>
      <c r="U885" s="6">
        <f ca="1">PopAgeSexCountry[[#This Row],[2020]]*PopAgeSexCountry[[#This Row],[MDER]]</f>
        <v>280.83344197987537</v>
      </c>
      <c r="V885" s="6">
        <f ca="1">PopAgeSexCountry[[#This Row],[2025]]*PopAgeSexCountry[[#This Row],[MDER]]</f>
        <v>319.09580256540141</v>
      </c>
      <c r="W885" s="6">
        <f ca="1">PopAgeSexCountry[[#This Row],[2030]]*PopAgeSexCountry[[#This Row],[MDER]]</f>
        <v>389.12430875406</v>
      </c>
      <c r="X885" s="6">
        <f ca="1">PopAgeSexCountry[[#This Row],[2035]]*PopAgeSexCountry[[#This Row],[MDER]]</f>
        <v>367.78395487045742</v>
      </c>
      <c r="Y885" s="6">
        <f ca="1">PopAgeSexCountry[[#This Row],[2040]]*PopAgeSexCountry[[#This Row],[MDER]]</f>
        <v>337.050946734359</v>
      </c>
      <c r="Z885" s="6">
        <f ca="1">PopAgeSexCountry[[#This Row],[2045]]*PopAgeSexCountry[[#This Row],[MDER]]</f>
        <v>413.63629251768782</v>
      </c>
      <c r="AA885" s="6">
        <f ca="1">PopAgeSexCountry[[#This Row],[2050]]*PopAgeSexCountry[[#This Row],[MDER]]</f>
        <v>499.80619752921876</v>
      </c>
    </row>
    <row r="886" spans="1:27" x14ac:dyDescent="0.2">
      <c r="A886" s="5" t="s">
        <v>67</v>
      </c>
      <c r="B886" s="5" t="s">
        <v>68</v>
      </c>
      <c r="C886" s="5" t="s">
        <v>132</v>
      </c>
      <c r="D886" s="5" t="str">
        <f>VLOOKUP(PopAgeSexCountry[[#This Row],[REGION]],MapRegion[],2,FALSE)</f>
        <v>HUN</v>
      </c>
      <c r="E886" s="5" t="s">
        <v>109</v>
      </c>
      <c r="F886" s="5" t="str">
        <f>VLOOKUP(PopAgeSexCountry[[#This Row],[VARIABLE]],MapSexAge[],2,FALSE)</f>
        <v>Male</v>
      </c>
      <c r="G886" s="5" t="str">
        <f>VLOOKUP(PopAgeSexCountry[[#This Row],[VARIABLE]],MapSexAge[],3,FALSE)</f>
        <v>80-84</v>
      </c>
      <c r="H886" s="5">
        <f ca="1">SUMIFS(INDIRECT(_xlfn.CONCAT("SSPMDER[",PopAgeSexCountry[[#This Row],[Sex]],"]")),SSPMDER[age],PopAgeSexCountry[[#This Row],[Age]])</f>
        <v>2200</v>
      </c>
      <c r="I886" s="5" t="s">
        <v>71</v>
      </c>
      <c r="J886" s="5">
        <v>7.2095000000000006E-2</v>
      </c>
      <c r="K886" s="5">
        <v>7.1600632009253901E-2</v>
      </c>
      <c r="L886" s="5">
        <v>6.9625837517296604E-2</v>
      </c>
      <c r="M886" s="5">
        <v>8.3056100309736203E-2</v>
      </c>
      <c r="N886" s="5">
        <v>9.69221161571584E-2</v>
      </c>
      <c r="O886" s="5">
        <v>0.121131798073529</v>
      </c>
      <c r="P886" s="5">
        <v>0.11750619380333401</v>
      </c>
      <c r="Q886" s="5">
        <v>0.110600568704029</v>
      </c>
      <c r="R886" s="5">
        <v>0.13897602925942701</v>
      </c>
      <c r="S886" s="6">
        <f ca="1">PopAgeSexCountry[[#This Row],[2010]]*PopAgeSexCountry[[#This Row],[MDER]]</f>
        <v>158.60900000000001</v>
      </c>
      <c r="T886" s="6">
        <f ca="1">PopAgeSexCountry[[#This Row],[2015]]*PopAgeSexCountry[[#This Row],[MDER]]</f>
        <v>157.52139042035859</v>
      </c>
      <c r="U886" s="6">
        <f ca="1">PopAgeSexCountry[[#This Row],[2020]]*PopAgeSexCountry[[#This Row],[MDER]]</f>
        <v>153.17684253805254</v>
      </c>
      <c r="V886" s="6">
        <f ca="1">PopAgeSexCountry[[#This Row],[2025]]*PopAgeSexCountry[[#This Row],[MDER]]</f>
        <v>182.72342068141964</v>
      </c>
      <c r="W886" s="6">
        <f ca="1">PopAgeSexCountry[[#This Row],[2030]]*PopAgeSexCountry[[#This Row],[MDER]]</f>
        <v>213.22865554574847</v>
      </c>
      <c r="X886" s="6">
        <f ca="1">PopAgeSexCountry[[#This Row],[2035]]*PopAgeSexCountry[[#This Row],[MDER]]</f>
        <v>266.48995576176378</v>
      </c>
      <c r="Y886" s="6">
        <f ca="1">PopAgeSexCountry[[#This Row],[2040]]*PopAgeSexCountry[[#This Row],[MDER]]</f>
        <v>258.51362636733484</v>
      </c>
      <c r="Z886" s="6">
        <f ca="1">PopAgeSexCountry[[#This Row],[2045]]*PopAgeSexCountry[[#This Row],[MDER]]</f>
        <v>243.32125114886381</v>
      </c>
      <c r="AA886" s="6">
        <f ca="1">PopAgeSexCountry[[#This Row],[2050]]*PopAgeSexCountry[[#This Row],[MDER]]</f>
        <v>305.7472643707394</v>
      </c>
    </row>
    <row r="887" spans="1:27" x14ac:dyDescent="0.2">
      <c r="A887" s="6" t="s">
        <v>67</v>
      </c>
      <c r="B887" s="6" t="s">
        <v>68</v>
      </c>
      <c r="C887" s="6" t="s">
        <v>132</v>
      </c>
      <c r="D887" s="6" t="str">
        <f>VLOOKUP(PopAgeSexCountry[[#This Row],[REGION]],MapRegion[],2,FALSE)</f>
        <v>HUN</v>
      </c>
      <c r="E887" s="6" t="s">
        <v>110</v>
      </c>
      <c r="F887" s="6" t="str">
        <f>VLOOKUP(PopAgeSexCountry[[#This Row],[VARIABLE]],MapSexAge[],2,FALSE)</f>
        <v>Male</v>
      </c>
      <c r="G887" s="6" t="str">
        <f>VLOOKUP(PopAgeSexCountry[[#This Row],[VARIABLE]],MapSexAge[],3,FALSE)</f>
        <v>85-89</v>
      </c>
      <c r="H887" s="6">
        <f ca="1">SUMIFS(INDIRECT(_xlfn.CONCAT("SSPMDER[",PopAgeSexCountry[[#This Row],[Sex]],"]")),SSPMDER[age],PopAgeSexCountry[[#This Row],[Age]])</f>
        <v>2200</v>
      </c>
      <c r="I887" s="6" t="s">
        <v>71</v>
      </c>
      <c r="J887" s="6">
        <v>3.4168999999999998E-2</v>
      </c>
      <c r="K887" s="6">
        <v>3.4706298512802103E-2</v>
      </c>
      <c r="L887" s="6">
        <v>3.5796120404217598E-2</v>
      </c>
      <c r="M887" s="6">
        <v>3.6175765629508701E-2</v>
      </c>
      <c r="N887" s="6">
        <v>4.4477429454680598E-2</v>
      </c>
      <c r="O887" s="6">
        <v>5.3680614849498501E-2</v>
      </c>
      <c r="P887" s="6">
        <v>6.94726969685108E-2</v>
      </c>
      <c r="Q887" s="6">
        <v>6.9802372903854604E-2</v>
      </c>
      <c r="R887" s="6">
        <v>6.7917017947644195E-2</v>
      </c>
      <c r="S887" s="6">
        <f ca="1">PopAgeSexCountry[[#This Row],[2010]]*PopAgeSexCountry[[#This Row],[MDER]]</f>
        <v>75.17179999999999</v>
      </c>
      <c r="T887" s="6">
        <f ca="1">PopAgeSexCountry[[#This Row],[2015]]*PopAgeSexCountry[[#This Row],[MDER]]</f>
        <v>76.353856728164629</v>
      </c>
      <c r="U887" s="6">
        <f ca="1">PopAgeSexCountry[[#This Row],[2020]]*PopAgeSexCountry[[#This Row],[MDER]]</f>
        <v>78.751464889278708</v>
      </c>
      <c r="V887" s="6">
        <f ca="1">PopAgeSexCountry[[#This Row],[2025]]*PopAgeSexCountry[[#This Row],[MDER]]</f>
        <v>79.586684384919138</v>
      </c>
      <c r="W887" s="6">
        <f ca="1">PopAgeSexCountry[[#This Row],[2030]]*PopAgeSexCountry[[#This Row],[MDER]]</f>
        <v>97.850344800297322</v>
      </c>
      <c r="X887" s="6">
        <f ca="1">PopAgeSexCountry[[#This Row],[2035]]*PopAgeSexCountry[[#This Row],[MDER]]</f>
        <v>118.0973526688967</v>
      </c>
      <c r="Y887" s="6">
        <f ca="1">PopAgeSexCountry[[#This Row],[2040]]*PopAgeSexCountry[[#This Row],[MDER]]</f>
        <v>152.83993333072377</v>
      </c>
      <c r="Z887" s="6">
        <f ca="1">PopAgeSexCountry[[#This Row],[2045]]*PopAgeSexCountry[[#This Row],[MDER]]</f>
        <v>153.56522038848013</v>
      </c>
      <c r="AA887" s="6">
        <f ca="1">PopAgeSexCountry[[#This Row],[2050]]*PopAgeSexCountry[[#This Row],[MDER]]</f>
        <v>149.41743948481724</v>
      </c>
    </row>
    <row r="888" spans="1:27" x14ac:dyDescent="0.2">
      <c r="A888" s="5" t="s">
        <v>67</v>
      </c>
      <c r="B888" s="5" t="s">
        <v>68</v>
      </c>
      <c r="C888" s="5" t="s">
        <v>132</v>
      </c>
      <c r="D888" s="5" t="str">
        <f>VLOOKUP(PopAgeSexCountry[[#This Row],[REGION]],MapRegion[],2,FALSE)</f>
        <v>HUN</v>
      </c>
      <c r="E888" s="5" t="s">
        <v>111</v>
      </c>
      <c r="F888" s="5" t="str">
        <f>VLOOKUP(PopAgeSexCountry[[#This Row],[VARIABLE]],MapSexAge[],2,FALSE)</f>
        <v>Male</v>
      </c>
      <c r="G888" s="5" t="str">
        <f>VLOOKUP(PopAgeSexCountry[[#This Row],[VARIABLE]],MapSexAge[],3,FALSE)</f>
        <v>90-94</v>
      </c>
      <c r="H888" s="5">
        <f ca="1">SUMIFS(INDIRECT(_xlfn.CONCAT("SSPMDER[",PopAgeSexCountry[[#This Row],[Sex]],"]")),SSPMDER[age],PopAgeSexCountry[[#This Row],[Age]])</f>
        <v>2200</v>
      </c>
      <c r="I888" s="5" t="s">
        <v>71</v>
      </c>
      <c r="J888" s="5">
        <v>8.1259999999999995E-3</v>
      </c>
      <c r="K888" s="5">
        <v>1.1983824788702401E-2</v>
      </c>
      <c r="L888" s="5">
        <v>1.27107297868281E-2</v>
      </c>
      <c r="M888" s="5">
        <v>1.3698560371670601E-2</v>
      </c>
      <c r="N888" s="5">
        <v>1.41746103116947E-2</v>
      </c>
      <c r="O888" s="5">
        <v>1.8073912588749099E-2</v>
      </c>
      <c r="P888" s="5">
        <v>2.2884288155681699E-2</v>
      </c>
      <c r="Q888" s="5">
        <v>3.0950847521214301E-2</v>
      </c>
      <c r="R888" s="5">
        <v>3.2399834180410599E-2</v>
      </c>
      <c r="S888" s="6">
        <f ca="1">PopAgeSexCountry[[#This Row],[2010]]*PopAgeSexCountry[[#This Row],[MDER]]</f>
        <v>17.877199999999998</v>
      </c>
      <c r="T888" s="6">
        <f ca="1">PopAgeSexCountry[[#This Row],[2015]]*PopAgeSexCountry[[#This Row],[MDER]]</f>
        <v>26.364414535145283</v>
      </c>
      <c r="U888" s="6">
        <f ca="1">PopAgeSexCountry[[#This Row],[2020]]*PopAgeSexCountry[[#This Row],[MDER]]</f>
        <v>27.96360553102182</v>
      </c>
      <c r="V888" s="6">
        <f ca="1">PopAgeSexCountry[[#This Row],[2025]]*PopAgeSexCountry[[#This Row],[MDER]]</f>
        <v>30.136832817675323</v>
      </c>
      <c r="W888" s="6">
        <f ca="1">PopAgeSexCountry[[#This Row],[2030]]*PopAgeSexCountry[[#This Row],[MDER]]</f>
        <v>31.184142685728339</v>
      </c>
      <c r="X888" s="6">
        <f ca="1">PopAgeSexCountry[[#This Row],[2035]]*PopAgeSexCountry[[#This Row],[MDER]]</f>
        <v>39.762607695248015</v>
      </c>
      <c r="Y888" s="6">
        <f ca="1">PopAgeSexCountry[[#This Row],[2040]]*PopAgeSexCountry[[#This Row],[MDER]]</f>
        <v>50.345433942499739</v>
      </c>
      <c r="Z888" s="6">
        <f ca="1">PopAgeSexCountry[[#This Row],[2045]]*PopAgeSexCountry[[#This Row],[MDER]]</f>
        <v>68.091864546671459</v>
      </c>
      <c r="AA888" s="6">
        <f ca="1">PopAgeSexCountry[[#This Row],[2050]]*PopAgeSexCountry[[#This Row],[MDER]]</f>
        <v>71.279635196903314</v>
      </c>
    </row>
    <row r="889" spans="1:27" x14ac:dyDescent="0.2">
      <c r="A889" s="6" t="s">
        <v>67</v>
      </c>
      <c r="B889" s="6" t="s">
        <v>68</v>
      </c>
      <c r="C889" s="6" t="s">
        <v>132</v>
      </c>
      <c r="D889" s="6" t="str">
        <f>VLOOKUP(PopAgeSexCountry[[#This Row],[REGION]],MapRegion[],2,FALSE)</f>
        <v>HUN</v>
      </c>
      <c r="E889" s="6" t="s">
        <v>112</v>
      </c>
      <c r="F889" s="6" t="str">
        <f>VLOOKUP(PopAgeSexCountry[[#This Row],[VARIABLE]],MapSexAge[],2,FALSE)</f>
        <v>Male</v>
      </c>
      <c r="G889" s="6" t="str">
        <f>VLOOKUP(PopAgeSexCountry[[#This Row],[VARIABLE]],MapSexAge[],3,FALSE)</f>
        <v>95-99</v>
      </c>
      <c r="H889" s="6">
        <f ca="1">SUMIFS(INDIRECT(_xlfn.CONCAT("SSPMDER[",PopAgeSexCountry[[#This Row],[Sex]],"]")),SSPMDER[age],PopAgeSexCountry[[#This Row],[Age]])</f>
        <v>2200</v>
      </c>
      <c r="I889" s="6" t="s">
        <v>71</v>
      </c>
      <c r="J889" s="6">
        <v>2.3509999999999998E-3</v>
      </c>
      <c r="K889" s="6">
        <v>1.9008610621521801E-3</v>
      </c>
      <c r="L889" s="6">
        <v>2.9283506505453001E-3</v>
      </c>
      <c r="M889" s="6">
        <v>3.26111589733224E-3</v>
      </c>
      <c r="N889" s="6">
        <v>3.5601642148435399E-3</v>
      </c>
      <c r="O889" s="6">
        <v>3.79182660344519E-3</v>
      </c>
      <c r="P889" s="6">
        <v>5.1209267417541499E-3</v>
      </c>
      <c r="Q889" s="6">
        <v>6.8308753482489402E-3</v>
      </c>
      <c r="R889" s="6">
        <v>9.6819027351383695E-3</v>
      </c>
      <c r="S889" s="6">
        <f ca="1">PopAgeSexCountry[[#This Row],[2010]]*PopAgeSexCountry[[#This Row],[MDER]]</f>
        <v>5.1721999999999992</v>
      </c>
      <c r="T889" s="6">
        <f ca="1">PopAgeSexCountry[[#This Row],[2015]]*PopAgeSexCountry[[#This Row],[MDER]]</f>
        <v>4.1818943367347963</v>
      </c>
      <c r="U889" s="6">
        <f ca="1">PopAgeSexCountry[[#This Row],[2020]]*PopAgeSexCountry[[#This Row],[MDER]]</f>
        <v>6.4423714311996605</v>
      </c>
      <c r="V889" s="6">
        <f ca="1">PopAgeSexCountry[[#This Row],[2025]]*PopAgeSexCountry[[#This Row],[MDER]]</f>
        <v>7.1744549741309278</v>
      </c>
      <c r="W889" s="6">
        <f ca="1">PopAgeSexCountry[[#This Row],[2030]]*PopAgeSexCountry[[#This Row],[MDER]]</f>
        <v>7.8323612726557874</v>
      </c>
      <c r="X889" s="6">
        <f ca="1">PopAgeSexCountry[[#This Row],[2035]]*PopAgeSexCountry[[#This Row],[MDER]]</f>
        <v>8.3420185275794179</v>
      </c>
      <c r="Y889" s="6">
        <f ca="1">PopAgeSexCountry[[#This Row],[2040]]*PopAgeSexCountry[[#This Row],[MDER]]</f>
        <v>11.266038831859129</v>
      </c>
      <c r="Z889" s="6">
        <f ca="1">PopAgeSexCountry[[#This Row],[2045]]*PopAgeSexCountry[[#This Row],[MDER]]</f>
        <v>15.027925766147668</v>
      </c>
      <c r="AA889" s="6">
        <f ca="1">PopAgeSexCountry[[#This Row],[2050]]*PopAgeSexCountry[[#This Row],[MDER]]</f>
        <v>21.300186017304412</v>
      </c>
    </row>
    <row r="890" spans="1:27" x14ac:dyDescent="0.2">
      <c r="A890" s="5" t="s">
        <v>67</v>
      </c>
      <c r="B890" s="5" t="s">
        <v>68</v>
      </c>
      <c r="C890" s="5" t="s">
        <v>133</v>
      </c>
      <c r="D890" s="5" t="str">
        <f>VLOOKUP(PopAgeSexCountry[[#This Row],[REGION]],MapRegion[],2,FALSE)</f>
        <v>IRL</v>
      </c>
      <c r="E890" s="5" t="s">
        <v>70</v>
      </c>
      <c r="F890" s="5" t="str">
        <f>VLOOKUP(PopAgeSexCountry[[#This Row],[VARIABLE]],MapSexAge[],2,FALSE)</f>
        <v>Female</v>
      </c>
      <c r="G890" s="5" t="str">
        <f>VLOOKUP(PopAgeSexCountry[[#This Row],[VARIABLE]],MapSexAge[],3,FALSE)</f>
        <v>0-4</v>
      </c>
      <c r="H890" s="5">
        <f ca="1">SUMIFS(INDIRECT(_xlfn.CONCAT("SSPMDER[",PopAgeSexCountry[[#This Row],[Sex]],"]")),SSPMDER[age],PopAgeSexCountry[[#This Row],[Age]])</f>
        <v>1000</v>
      </c>
      <c r="I890" s="5" t="s">
        <v>71</v>
      </c>
      <c r="J890" s="5">
        <v>0.17322799999999999</v>
      </c>
      <c r="K890" s="5">
        <v>0.17129705394154701</v>
      </c>
      <c r="L890" s="5">
        <v>0.16604524374120799</v>
      </c>
      <c r="M890" s="5">
        <v>0.157932818470289</v>
      </c>
      <c r="N890" s="5">
        <v>0.15470009523004699</v>
      </c>
      <c r="O890" s="5">
        <v>0.158621073076856</v>
      </c>
      <c r="P890" s="5">
        <v>0.16583853144314101</v>
      </c>
      <c r="Q890" s="5">
        <v>0.17057089901477701</v>
      </c>
      <c r="R890" s="5">
        <v>0.16944172019013701</v>
      </c>
      <c r="S890" s="6">
        <f ca="1">PopAgeSexCountry[[#This Row],[2010]]*PopAgeSexCountry[[#This Row],[MDER]]</f>
        <v>173.22799999999998</v>
      </c>
      <c r="T890" s="6">
        <f ca="1">PopAgeSexCountry[[#This Row],[2015]]*PopAgeSexCountry[[#This Row],[MDER]]</f>
        <v>171.29705394154701</v>
      </c>
      <c r="U890" s="6">
        <f ca="1">PopAgeSexCountry[[#This Row],[2020]]*PopAgeSexCountry[[#This Row],[MDER]]</f>
        <v>166.045243741208</v>
      </c>
      <c r="V890" s="6">
        <f ca="1">PopAgeSexCountry[[#This Row],[2025]]*PopAgeSexCountry[[#This Row],[MDER]]</f>
        <v>157.93281847028899</v>
      </c>
      <c r="W890" s="6">
        <f ca="1">PopAgeSexCountry[[#This Row],[2030]]*PopAgeSexCountry[[#This Row],[MDER]]</f>
        <v>154.700095230047</v>
      </c>
      <c r="X890" s="6">
        <f ca="1">PopAgeSexCountry[[#This Row],[2035]]*PopAgeSexCountry[[#This Row],[MDER]]</f>
        <v>158.62107307685599</v>
      </c>
      <c r="Y890" s="6">
        <f ca="1">PopAgeSexCountry[[#This Row],[2040]]*PopAgeSexCountry[[#This Row],[MDER]]</f>
        <v>165.83853144314099</v>
      </c>
      <c r="Z890" s="6">
        <f ca="1">PopAgeSexCountry[[#This Row],[2045]]*PopAgeSexCountry[[#This Row],[MDER]]</f>
        <v>170.57089901477701</v>
      </c>
      <c r="AA890" s="6">
        <f ca="1">PopAgeSexCountry[[#This Row],[2050]]*PopAgeSexCountry[[#This Row],[MDER]]</f>
        <v>169.441720190137</v>
      </c>
    </row>
    <row r="891" spans="1:27" x14ac:dyDescent="0.2">
      <c r="A891" s="6" t="s">
        <v>67</v>
      </c>
      <c r="B891" s="6" t="s">
        <v>68</v>
      </c>
      <c r="C891" s="6" t="s">
        <v>133</v>
      </c>
      <c r="D891" s="6" t="str">
        <f>VLOOKUP(PopAgeSexCountry[[#This Row],[REGION]],MapRegion[],2,FALSE)</f>
        <v>IRL</v>
      </c>
      <c r="E891" s="6" t="s">
        <v>72</v>
      </c>
      <c r="F891" s="6" t="str">
        <f>VLOOKUP(PopAgeSexCountry[[#This Row],[VARIABLE]],MapSexAge[],2,FALSE)</f>
        <v>Female</v>
      </c>
      <c r="G891" s="6" t="str">
        <f>VLOOKUP(PopAgeSexCountry[[#This Row],[VARIABLE]],MapSexAge[],3,FALSE)</f>
        <v>10-14</v>
      </c>
      <c r="H891" s="6">
        <f ca="1">SUMIFS(INDIRECT(_xlfn.CONCAT("SSPMDER[",PopAgeSexCountry[[#This Row],[Sex]],"]")),SSPMDER[age],PopAgeSexCountry[[#This Row],[Age]])</f>
        <v>1920</v>
      </c>
      <c r="I891" s="6" t="s">
        <v>71</v>
      </c>
      <c r="J891" s="6">
        <v>0.13878399999999999</v>
      </c>
      <c r="K891" s="6">
        <v>0.15051464738377501</v>
      </c>
      <c r="L891" s="6">
        <v>0.178261301038561</v>
      </c>
      <c r="M891" s="6">
        <v>0.17572830910129</v>
      </c>
      <c r="N891" s="6">
        <v>0.17054016530364699</v>
      </c>
      <c r="O891" s="6">
        <v>0.162439139530347</v>
      </c>
      <c r="P891" s="6">
        <v>0.15905657991078501</v>
      </c>
      <c r="Q891" s="6">
        <v>0.16273036405688501</v>
      </c>
      <c r="R891" s="6">
        <v>0.169673770830119</v>
      </c>
      <c r="S891" s="6">
        <f ca="1">PopAgeSexCountry[[#This Row],[2010]]*PopAgeSexCountry[[#This Row],[MDER]]</f>
        <v>266.46528000000001</v>
      </c>
      <c r="T891" s="6">
        <f ca="1">PopAgeSexCountry[[#This Row],[2015]]*PopAgeSexCountry[[#This Row],[MDER]]</f>
        <v>288.98812297684805</v>
      </c>
      <c r="U891" s="6">
        <f ca="1">PopAgeSexCountry[[#This Row],[2020]]*PopAgeSexCountry[[#This Row],[MDER]]</f>
        <v>342.26169799403709</v>
      </c>
      <c r="V891" s="6">
        <f ca="1">PopAgeSexCountry[[#This Row],[2025]]*PopAgeSexCountry[[#This Row],[MDER]]</f>
        <v>337.39835347447683</v>
      </c>
      <c r="W891" s="6">
        <f ca="1">PopAgeSexCountry[[#This Row],[2030]]*PopAgeSexCountry[[#This Row],[MDER]]</f>
        <v>327.4371173830022</v>
      </c>
      <c r="X891" s="6">
        <f ca="1">PopAgeSexCountry[[#This Row],[2035]]*PopAgeSexCountry[[#This Row],[MDER]]</f>
        <v>311.88314789826626</v>
      </c>
      <c r="Y891" s="6">
        <f ca="1">PopAgeSexCountry[[#This Row],[2040]]*PopAgeSexCountry[[#This Row],[MDER]]</f>
        <v>305.38863342870724</v>
      </c>
      <c r="Z891" s="6">
        <f ca="1">PopAgeSexCountry[[#This Row],[2045]]*PopAgeSexCountry[[#This Row],[MDER]]</f>
        <v>312.44229898921924</v>
      </c>
      <c r="AA891" s="6">
        <f ca="1">PopAgeSexCountry[[#This Row],[2050]]*PopAgeSexCountry[[#This Row],[MDER]]</f>
        <v>325.77363999382851</v>
      </c>
    </row>
    <row r="892" spans="1:27" x14ac:dyDescent="0.2">
      <c r="A892" s="5" t="s">
        <v>67</v>
      </c>
      <c r="B892" s="5" t="s">
        <v>68</v>
      </c>
      <c r="C892" s="5" t="s">
        <v>133</v>
      </c>
      <c r="D892" s="5" t="str">
        <f>VLOOKUP(PopAgeSexCountry[[#This Row],[REGION]],MapRegion[],2,FALSE)</f>
        <v>IRL</v>
      </c>
      <c r="E892" s="5" t="s">
        <v>73</v>
      </c>
      <c r="F892" s="5" t="str">
        <f>VLOOKUP(PopAgeSexCountry[[#This Row],[VARIABLE]],MapSexAge[],2,FALSE)</f>
        <v>Female</v>
      </c>
      <c r="G892" s="5" t="str">
        <f>VLOOKUP(PopAgeSexCountry[[#This Row],[VARIABLE]],MapSexAge[],3,FALSE)</f>
        <v>100p</v>
      </c>
      <c r="H892" s="5">
        <f ca="1">SUMIFS(INDIRECT(_xlfn.CONCAT("SSPMDER[",PopAgeSexCountry[[#This Row],[Sex]],"]")),SSPMDER[age],PopAgeSexCountry[[#This Row],[Age]])</f>
        <v>1800</v>
      </c>
      <c r="I892" s="5" t="s">
        <v>71</v>
      </c>
      <c r="J892" s="5">
        <v>2.92E-4</v>
      </c>
      <c r="K892" s="5">
        <v>4.96029873239928E-4</v>
      </c>
      <c r="L892" s="5">
        <v>6.9510939691826601E-4</v>
      </c>
      <c r="M892" s="5">
        <v>1.06479053268738E-3</v>
      </c>
      <c r="N892" s="5">
        <v>1.46406646771326E-3</v>
      </c>
      <c r="O892" s="5">
        <v>2.0506353949943002E-3</v>
      </c>
      <c r="P892" s="5">
        <v>2.9298434235927799E-3</v>
      </c>
      <c r="Q892" s="5">
        <v>4.4535097611077502E-3</v>
      </c>
      <c r="R892" s="5">
        <v>7.2020970342525697E-3</v>
      </c>
      <c r="S892" s="6">
        <f ca="1">PopAgeSexCountry[[#This Row],[2010]]*PopAgeSexCountry[[#This Row],[MDER]]</f>
        <v>0.52559999999999996</v>
      </c>
      <c r="T892" s="6">
        <f ca="1">PopAgeSexCountry[[#This Row],[2015]]*PopAgeSexCountry[[#This Row],[MDER]]</f>
        <v>0.89285377183187042</v>
      </c>
      <c r="U892" s="6">
        <f ca="1">PopAgeSexCountry[[#This Row],[2020]]*PopAgeSexCountry[[#This Row],[MDER]]</f>
        <v>1.2511969144528787</v>
      </c>
      <c r="V892" s="6">
        <f ca="1">PopAgeSexCountry[[#This Row],[2025]]*PopAgeSexCountry[[#This Row],[MDER]]</f>
        <v>1.9166229588372841</v>
      </c>
      <c r="W892" s="6">
        <f ca="1">PopAgeSexCountry[[#This Row],[2030]]*PopAgeSexCountry[[#This Row],[MDER]]</f>
        <v>2.6353196418838682</v>
      </c>
      <c r="X892" s="6">
        <f ca="1">PopAgeSexCountry[[#This Row],[2035]]*PopAgeSexCountry[[#This Row],[MDER]]</f>
        <v>3.6911437109897403</v>
      </c>
      <c r="Y892" s="6">
        <f ca="1">PopAgeSexCountry[[#This Row],[2040]]*PopAgeSexCountry[[#This Row],[MDER]]</f>
        <v>5.273718162467004</v>
      </c>
      <c r="Z892" s="6">
        <f ca="1">PopAgeSexCountry[[#This Row],[2045]]*PopAgeSexCountry[[#This Row],[MDER]]</f>
        <v>8.0163175699939497</v>
      </c>
      <c r="AA892" s="6">
        <f ca="1">PopAgeSexCountry[[#This Row],[2050]]*PopAgeSexCountry[[#This Row],[MDER]]</f>
        <v>12.963774661654625</v>
      </c>
    </row>
    <row r="893" spans="1:27" x14ac:dyDescent="0.2">
      <c r="A893" s="6" t="s">
        <v>67</v>
      </c>
      <c r="B893" s="6" t="s">
        <v>68</v>
      </c>
      <c r="C893" s="6" t="s">
        <v>133</v>
      </c>
      <c r="D893" s="6" t="str">
        <f>VLOOKUP(PopAgeSexCountry[[#This Row],[REGION]],MapRegion[],2,FALSE)</f>
        <v>IRL</v>
      </c>
      <c r="E893" s="6" t="s">
        <v>74</v>
      </c>
      <c r="F893" s="6" t="str">
        <f>VLOOKUP(PopAgeSexCountry[[#This Row],[VARIABLE]],MapSexAge[],2,FALSE)</f>
        <v>Female</v>
      </c>
      <c r="G893" s="6" t="str">
        <f>VLOOKUP(PopAgeSexCountry[[#This Row],[VARIABLE]],MapSexAge[],3,FALSE)</f>
        <v>15-19</v>
      </c>
      <c r="H893" s="6">
        <f ca="1">SUMIFS(INDIRECT(_xlfn.CONCAT("SSPMDER[",PopAgeSexCountry[[#This Row],[Sex]],"]")),SSPMDER[age],PopAgeSexCountry[[#This Row],[Age]])</f>
        <v>2040</v>
      </c>
      <c r="I893" s="6" t="s">
        <v>71</v>
      </c>
      <c r="J893" s="6">
        <v>0.13583600000000001</v>
      </c>
      <c r="K893" s="6">
        <v>0.13994332606038401</v>
      </c>
      <c r="L893" s="6">
        <v>0.15138350499008901</v>
      </c>
      <c r="M893" s="6">
        <v>0.17902957346569501</v>
      </c>
      <c r="N893" s="6">
        <v>0.17653254735750001</v>
      </c>
      <c r="O893" s="6">
        <v>0.17138565842811801</v>
      </c>
      <c r="P893" s="6">
        <v>0.163315270882404</v>
      </c>
      <c r="Q893" s="6">
        <v>0.159921606453095</v>
      </c>
      <c r="R893" s="6">
        <v>0.163552917359303</v>
      </c>
      <c r="S893" s="6">
        <f ca="1">PopAgeSexCountry[[#This Row],[2010]]*PopAgeSexCountry[[#This Row],[MDER]]</f>
        <v>277.10544000000004</v>
      </c>
      <c r="T893" s="6">
        <f ca="1">PopAgeSexCountry[[#This Row],[2015]]*PopAgeSexCountry[[#This Row],[MDER]]</f>
        <v>285.48438516318339</v>
      </c>
      <c r="U893" s="6">
        <f ca="1">PopAgeSexCountry[[#This Row],[2020]]*PopAgeSexCountry[[#This Row],[MDER]]</f>
        <v>308.82235017978161</v>
      </c>
      <c r="V893" s="6">
        <f ca="1">PopAgeSexCountry[[#This Row],[2025]]*PopAgeSexCountry[[#This Row],[MDER]]</f>
        <v>365.22032987001779</v>
      </c>
      <c r="W893" s="6">
        <f ca="1">PopAgeSexCountry[[#This Row],[2030]]*PopAgeSexCountry[[#This Row],[MDER]]</f>
        <v>360.1263966093</v>
      </c>
      <c r="X893" s="6">
        <f ca="1">PopAgeSexCountry[[#This Row],[2035]]*PopAgeSexCountry[[#This Row],[MDER]]</f>
        <v>349.62674319336077</v>
      </c>
      <c r="Y893" s="6">
        <f ca="1">PopAgeSexCountry[[#This Row],[2040]]*PopAgeSexCountry[[#This Row],[MDER]]</f>
        <v>333.16315260010413</v>
      </c>
      <c r="Z893" s="6">
        <f ca="1">PopAgeSexCountry[[#This Row],[2045]]*PopAgeSexCountry[[#This Row],[MDER]]</f>
        <v>326.24007716431379</v>
      </c>
      <c r="AA893" s="6">
        <f ca="1">PopAgeSexCountry[[#This Row],[2050]]*PopAgeSexCountry[[#This Row],[MDER]]</f>
        <v>333.6479514129781</v>
      </c>
    </row>
    <row r="894" spans="1:27" x14ac:dyDescent="0.2">
      <c r="A894" s="5" t="s">
        <v>67</v>
      </c>
      <c r="B894" s="5" t="s">
        <v>68</v>
      </c>
      <c r="C894" s="5" t="s">
        <v>133</v>
      </c>
      <c r="D894" s="5" t="str">
        <f>VLOOKUP(PopAgeSexCountry[[#This Row],[REGION]],MapRegion[],2,FALSE)</f>
        <v>IRL</v>
      </c>
      <c r="E894" s="5" t="s">
        <v>75</v>
      </c>
      <c r="F894" s="5" t="str">
        <f>VLOOKUP(PopAgeSexCountry[[#This Row],[VARIABLE]],MapSexAge[],2,FALSE)</f>
        <v>Female</v>
      </c>
      <c r="G894" s="5" t="str">
        <f>VLOOKUP(PopAgeSexCountry[[#This Row],[VARIABLE]],MapSexAge[],3,FALSE)</f>
        <v>20-24</v>
      </c>
      <c r="H894" s="5">
        <f ca="1">SUMIFS(INDIRECT(_xlfn.CONCAT("SSPMDER[",PopAgeSexCountry[[#This Row],[Sex]],"]")),SSPMDER[age],PopAgeSexCountry[[#This Row],[Age]])</f>
        <v>2200</v>
      </c>
      <c r="I894" s="5" t="s">
        <v>71</v>
      </c>
      <c r="J894" s="5">
        <v>0.148143</v>
      </c>
      <c r="K894" s="5">
        <v>0.13676908921706499</v>
      </c>
      <c r="L894" s="5">
        <v>0.14063908381774501</v>
      </c>
      <c r="M894" s="5">
        <v>0.15205245693455799</v>
      </c>
      <c r="N894" s="5">
        <v>0.17964767325143099</v>
      </c>
      <c r="O894" s="5">
        <v>0.177180976965123</v>
      </c>
      <c r="P894" s="5">
        <v>0.172067233593339</v>
      </c>
      <c r="Q894" s="5">
        <v>0.16402076571156299</v>
      </c>
      <c r="R894" s="5">
        <v>0.16062247971912699</v>
      </c>
      <c r="S894" s="6">
        <f ca="1">PopAgeSexCountry[[#This Row],[2010]]*PopAgeSexCountry[[#This Row],[MDER]]</f>
        <v>325.91460000000001</v>
      </c>
      <c r="T894" s="6">
        <f ca="1">PopAgeSexCountry[[#This Row],[2015]]*PopAgeSexCountry[[#This Row],[MDER]]</f>
        <v>300.89199627754294</v>
      </c>
      <c r="U894" s="6">
        <f ca="1">PopAgeSexCountry[[#This Row],[2020]]*PopAgeSexCountry[[#This Row],[MDER]]</f>
        <v>309.40598439903903</v>
      </c>
      <c r="V894" s="6">
        <f ca="1">PopAgeSexCountry[[#This Row],[2025]]*PopAgeSexCountry[[#This Row],[MDER]]</f>
        <v>334.51540525602758</v>
      </c>
      <c r="W894" s="6">
        <f ca="1">PopAgeSexCountry[[#This Row],[2030]]*PopAgeSexCountry[[#This Row],[MDER]]</f>
        <v>395.2248811531482</v>
      </c>
      <c r="X894" s="6">
        <f ca="1">PopAgeSexCountry[[#This Row],[2035]]*PopAgeSexCountry[[#This Row],[MDER]]</f>
        <v>389.79814932327059</v>
      </c>
      <c r="Y894" s="6">
        <f ca="1">PopAgeSexCountry[[#This Row],[2040]]*PopAgeSexCountry[[#This Row],[MDER]]</f>
        <v>378.54791390534581</v>
      </c>
      <c r="Z894" s="6">
        <f ca="1">PopAgeSexCountry[[#This Row],[2045]]*PopAgeSexCountry[[#This Row],[MDER]]</f>
        <v>360.84568456543855</v>
      </c>
      <c r="AA894" s="6">
        <f ca="1">PopAgeSexCountry[[#This Row],[2050]]*PopAgeSexCountry[[#This Row],[MDER]]</f>
        <v>353.36945538207937</v>
      </c>
    </row>
    <row r="895" spans="1:27" x14ac:dyDescent="0.2">
      <c r="A895" s="6" t="s">
        <v>67</v>
      </c>
      <c r="B895" s="6" t="s">
        <v>68</v>
      </c>
      <c r="C895" s="6" t="s">
        <v>133</v>
      </c>
      <c r="D895" s="6" t="str">
        <f>VLOOKUP(PopAgeSexCountry[[#This Row],[REGION]],MapRegion[],2,FALSE)</f>
        <v>IRL</v>
      </c>
      <c r="E895" s="6" t="s">
        <v>76</v>
      </c>
      <c r="F895" s="6" t="str">
        <f>VLOOKUP(PopAgeSexCountry[[#This Row],[VARIABLE]],MapSexAge[],2,FALSE)</f>
        <v>Female</v>
      </c>
      <c r="G895" s="6" t="str">
        <f>VLOOKUP(PopAgeSexCountry[[#This Row],[VARIABLE]],MapSexAge[],3,FALSE)</f>
        <v>25-29</v>
      </c>
      <c r="H895" s="6">
        <f ca="1">SUMIFS(INDIRECT(_xlfn.CONCAT("SSPMDER[",PopAgeSexCountry[[#This Row],[Sex]],"]")),SSPMDER[age],PopAgeSexCountry[[#This Row],[Age]])</f>
        <v>2040</v>
      </c>
      <c r="I895" s="6" t="s">
        <v>71</v>
      </c>
      <c r="J895" s="6">
        <v>0.17832000000000001</v>
      </c>
      <c r="K895" s="6">
        <v>0.152152001101828</v>
      </c>
      <c r="L895" s="6">
        <v>0.14013565563504601</v>
      </c>
      <c r="M895" s="6">
        <v>0.143904839277085</v>
      </c>
      <c r="N895" s="6">
        <v>0.15529342505777199</v>
      </c>
      <c r="O895" s="6">
        <v>0.18289749495632299</v>
      </c>
      <c r="P895" s="6">
        <v>0.180480081884106</v>
      </c>
      <c r="Q895" s="6">
        <v>0.17540306357843199</v>
      </c>
      <c r="R895" s="6">
        <v>0.167345380140764</v>
      </c>
      <c r="S895" s="6">
        <f ca="1">PopAgeSexCountry[[#This Row],[2010]]*PopAgeSexCountry[[#This Row],[MDER]]</f>
        <v>363.77280000000002</v>
      </c>
      <c r="T895" s="6">
        <f ca="1">PopAgeSexCountry[[#This Row],[2015]]*PopAgeSexCountry[[#This Row],[MDER]]</f>
        <v>310.39008224772914</v>
      </c>
      <c r="U895" s="6">
        <f ca="1">PopAgeSexCountry[[#This Row],[2020]]*PopAgeSexCountry[[#This Row],[MDER]]</f>
        <v>285.87673749549384</v>
      </c>
      <c r="V895" s="6">
        <f ca="1">PopAgeSexCountry[[#This Row],[2025]]*PopAgeSexCountry[[#This Row],[MDER]]</f>
        <v>293.56587212525341</v>
      </c>
      <c r="W895" s="6">
        <f ca="1">PopAgeSexCountry[[#This Row],[2030]]*PopAgeSexCountry[[#This Row],[MDER]]</f>
        <v>316.79858711785488</v>
      </c>
      <c r="X895" s="6">
        <f ca="1">PopAgeSexCountry[[#This Row],[2035]]*PopAgeSexCountry[[#This Row],[MDER]]</f>
        <v>373.1108897108989</v>
      </c>
      <c r="Y895" s="6">
        <f ca="1">PopAgeSexCountry[[#This Row],[2040]]*PopAgeSexCountry[[#This Row],[MDER]]</f>
        <v>368.17936704357624</v>
      </c>
      <c r="Z895" s="6">
        <f ca="1">PopAgeSexCountry[[#This Row],[2045]]*PopAgeSexCountry[[#This Row],[MDER]]</f>
        <v>357.82224970000129</v>
      </c>
      <c r="AA895" s="6">
        <f ca="1">PopAgeSexCountry[[#This Row],[2050]]*PopAgeSexCountry[[#This Row],[MDER]]</f>
        <v>341.38457548715854</v>
      </c>
    </row>
    <row r="896" spans="1:27" x14ac:dyDescent="0.2">
      <c r="A896" s="5" t="s">
        <v>67</v>
      </c>
      <c r="B896" s="5" t="s">
        <v>68</v>
      </c>
      <c r="C896" s="5" t="s">
        <v>133</v>
      </c>
      <c r="D896" s="5" t="str">
        <f>VLOOKUP(PopAgeSexCountry[[#This Row],[REGION]],MapRegion[],2,FALSE)</f>
        <v>IRL</v>
      </c>
      <c r="E896" s="5" t="s">
        <v>77</v>
      </c>
      <c r="F896" s="5" t="str">
        <f>VLOOKUP(PopAgeSexCountry[[#This Row],[VARIABLE]],MapSexAge[],2,FALSE)</f>
        <v>Female</v>
      </c>
      <c r="G896" s="5" t="str">
        <f>VLOOKUP(PopAgeSexCountry[[#This Row],[VARIABLE]],MapSexAge[],3,FALSE)</f>
        <v>30-34</v>
      </c>
      <c r="H896" s="5">
        <f ca="1">SUMIFS(INDIRECT(_xlfn.CONCAT("SSPMDER[",PopAgeSexCountry[[#This Row],[Sex]],"]")),SSPMDER[age],PopAgeSexCountry[[#This Row],[Age]])</f>
        <v>2000</v>
      </c>
      <c r="I896" s="5" t="s">
        <v>71</v>
      </c>
      <c r="J896" s="5">
        <v>0.184202</v>
      </c>
      <c r="K896" s="5">
        <v>0.18908702249974099</v>
      </c>
      <c r="L896" s="5">
        <v>0.16277926420960601</v>
      </c>
      <c r="M896" s="5">
        <v>0.150923480685208</v>
      </c>
      <c r="N896" s="5">
        <v>0.15415048895153699</v>
      </c>
      <c r="O896" s="5">
        <v>0.165263236930036</v>
      </c>
      <c r="P896" s="5">
        <v>0.19244902328005001</v>
      </c>
      <c r="Q896" s="5">
        <v>0.19018399665978</v>
      </c>
      <c r="R896" s="5">
        <v>0.18534034143092101</v>
      </c>
      <c r="S896" s="6">
        <f ca="1">PopAgeSexCountry[[#This Row],[2010]]*PopAgeSexCountry[[#This Row],[MDER]]</f>
        <v>368.404</v>
      </c>
      <c r="T896" s="6">
        <f ca="1">PopAgeSexCountry[[#This Row],[2015]]*PopAgeSexCountry[[#This Row],[MDER]]</f>
        <v>378.17404499948196</v>
      </c>
      <c r="U896" s="6">
        <f ca="1">PopAgeSexCountry[[#This Row],[2020]]*PopAgeSexCountry[[#This Row],[MDER]]</f>
        <v>325.558528419212</v>
      </c>
      <c r="V896" s="6">
        <f ca="1">PopAgeSexCountry[[#This Row],[2025]]*PopAgeSexCountry[[#This Row],[MDER]]</f>
        <v>301.84696137041601</v>
      </c>
      <c r="W896" s="6">
        <f ca="1">PopAgeSexCountry[[#This Row],[2030]]*PopAgeSexCountry[[#This Row],[MDER]]</f>
        <v>308.300977903074</v>
      </c>
      <c r="X896" s="6">
        <f ca="1">PopAgeSexCountry[[#This Row],[2035]]*PopAgeSexCountry[[#This Row],[MDER]]</f>
        <v>330.52647386007197</v>
      </c>
      <c r="Y896" s="6">
        <f ca="1">PopAgeSexCountry[[#This Row],[2040]]*PopAgeSexCountry[[#This Row],[MDER]]</f>
        <v>384.8980465601</v>
      </c>
      <c r="Z896" s="6">
        <f ca="1">PopAgeSexCountry[[#This Row],[2045]]*PopAgeSexCountry[[#This Row],[MDER]]</f>
        <v>380.36799331956001</v>
      </c>
      <c r="AA896" s="6">
        <f ca="1">PopAgeSexCountry[[#This Row],[2050]]*PopAgeSexCountry[[#This Row],[MDER]]</f>
        <v>370.680682861842</v>
      </c>
    </row>
    <row r="897" spans="1:27" x14ac:dyDescent="0.2">
      <c r="A897" s="6" t="s">
        <v>67</v>
      </c>
      <c r="B897" s="6" t="s">
        <v>68</v>
      </c>
      <c r="C897" s="6" t="s">
        <v>133</v>
      </c>
      <c r="D897" s="6" t="str">
        <f>VLOOKUP(PopAgeSexCountry[[#This Row],[REGION]],MapRegion[],2,FALSE)</f>
        <v>IRL</v>
      </c>
      <c r="E897" s="6" t="s">
        <v>78</v>
      </c>
      <c r="F897" s="6" t="str">
        <f>VLOOKUP(PopAgeSexCountry[[#This Row],[VARIABLE]],MapSexAge[],2,FALSE)</f>
        <v>Female</v>
      </c>
      <c r="G897" s="6" t="str">
        <f>VLOOKUP(PopAgeSexCountry[[#This Row],[VARIABLE]],MapSexAge[],3,FALSE)</f>
        <v>35-39</v>
      </c>
      <c r="H897" s="6">
        <f ca="1">SUMIFS(INDIRECT(_xlfn.CONCAT("SSPMDER[",PopAgeSexCountry[[#This Row],[Sex]],"]")),SSPMDER[age],PopAgeSexCountry[[#This Row],[Age]])</f>
        <v>2000</v>
      </c>
      <c r="I897" s="6" t="s">
        <v>71</v>
      </c>
      <c r="J897" s="6">
        <v>0.17485500000000001</v>
      </c>
      <c r="K897" s="6">
        <v>0.19198091936134801</v>
      </c>
      <c r="L897" s="6">
        <v>0.196521145118321</v>
      </c>
      <c r="M897" s="6">
        <v>0.17189773367590799</v>
      </c>
      <c r="N897" s="6">
        <v>0.16023943993678499</v>
      </c>
      <c r="O897" s="6">
        <v>0.16302154839060101</v>
      </c>
      <c r="P897" s="6">
        <v>0.17392407302728199</v>
      </c>
      <c r="Q897" s="6">
        <v>0.20073046586087701</v>
      </c>
      <c r="R897" s="6">
        <v>0.19861067190190401</v>
      </c>
      <c r="S897" s="6">
        <f ca="1">PopAgeSexCountry[[#This Row],[2010]]*PopAgeSexCountry[[#This Row],[MDER]]</f>
        <v>349.71000000000004</v>
      </c>
      <c r="T897" s="6">
        <f ca="1">PopAgeSexCountry[[#This Row],[2015]]*PopAgeSexCountry[[#This Row],[MDER]]</f>
        <v>383.96183872269603</v>
      </c>
      <c r="U897" s="6">
        <f ca="1">PopAgeSexCountry[[#This Row],[2020]]*PopAgeSexCountry[[#This Row],[MDER]]</f>
        <v>393.04229023664197</v>
      </c>
      <c r="V897" s="6">
        <f ca="1">PopAgeSexCountry[[#This Row],[2025]]*PopAgeSexCountry[[#This Row],[MDER]]</f>
        <v>343.795467351816</v>
      </c>
      <c r="W897" s="6">
        <f ca="1">PopAgeSexCountry[[#This Row],[2030]]*PopAgeSexCountry[[#This Row],[MDER]]</f>
        <v>320.47887987357001</v>
      </c>
      <c r="X897" s="6">
        <f ca="1">PopAgeSexCountry[[#This Row],[2035]]*PopAgeSexCountry[[#This Row],[MDER]]</f>
        <v>326.04309678120205</v>
      </c>
      <c r="Y897" s="6">
        <f ca="1">PopAgeSexCountry[[#This Row],[2040]]*PopAgeSexCountry[[#This Row],[MDER]]</f>
        <v>347.84814605456398</v>
      </c>
      <c r="Z897" s="6">
        <f ca="1">PopAgeSexCountry[[#This Row],[2045]]*PopAgeSexCountry[[#This Row],[MDER]]</f>
        <v>401.46093172175404</v>
      </c>
      <c r="AA897" s="6">
        <f ca="1">PopAgeSexCountry[[#This Row],[2050]]*PopAgeSexCountry[[#This Row],[MDER]]</f>
        <v>397.221343803808</v>
      </c>
    </row>
    <row r="898" spans="1:27" x14ac:dyDescent="0.2">
      <c r="A898" s="5" t="s">
        <v>67</v>
      </c>
      <c r="B898" s="5" t="s">
        <v>68</v>
      </c>
      <c r="C898" s="5" t="s">
        <v>133</v>
      </c>
      <c r="D898" s="5" t="str">
        <f>VLOOKUP(PopAgeSexCountry[[#This Row],[REGION]],MapRegion[],2,FALSE)</f>
        <v>IRL</v>
      </c>
      <c r="E898" s="5" t="s">
        <v>79</v>
      </c>
      <c r="F898" s="5" t="str">
        <f>VLOOKUP(PopAgeSexCountry[[#This Row],[VARIABLE]],MapSexAge[],2,FALSE)</f>
        <v>Female</v>
      </c>
      <c r="G898" s="5" t="str">
        <f>VLOOKUP(PopAgeSexCountry[[#This Row],[VARIABLE]],MapSexAge[],3,FALSE)</f>
        <v>40-44</v>
      </c>
      <c r="H898" s="5">
        <f ca="1">SUMIFS(INDIRECT(_xlfn.CONCAT("SSPMDER[",PopAgeSexCountry[[#This Row],[Sex]],"]")),SSPMDER[age],PopAgeSexCountry[[#This Row],[Age]])</f>
        <v>2000</v>
      </c>
      <c r="I898" s="5" t="s">
        <v>71</v>
      </c>
      <c r="J898" s="5">
        <v>0.15734899999999999</v>
      </c>
      <c r="K898" s="5">
        <v>0.17934152567483699</v>
      </c>
      <c r="L898" s="5">
        <v>0.195633406443076</v>
      </c>
      <c r="M898" s="5">
        <v>0.20091394126575299</v>
      </c>
      <c r="N898" s="5">
        <v>0.17746391756411201</v>
      </c>
      <c r="O898" s="5">
        <v>0.16600255878015899</v>
      </c>
      <c r="P898" s="5">
        <v>0.16853804333632999</v>
      </c>
      <c r="Q898" s="5">
        <v>0.17932550049696</v>
      </c>
      <c r="R898" s="5">
        <v>0.205881639127099</v>
      </c>
      <c r="S898" s="6">
        <f ca="1">PopAgeSexCountry[[#This Row],[2010]]*PopAgeSexCountry[[#This Row],[MDER]]</f>
        <v>314.69799999999998</v>
      </c>
      <c r="T898" s="6">
        <f ca="1">PopAgeSexCountry[[#This Row],[2015]]*PopAgeSexCountry[[#This Row],[MDER]]</f>
        <v>358.68305134967397</v>
      </c>
      <c r="U898" s="6">
        <f ca="1">PopAgeSexCountry[[#This Row],[2020]]*PopAgeSexCountry[[#This Row],[MDER]]</f>
        <v>391.26681288615202</v>
      </c>
      <c r="V898" s="6">
        <f ca="1">PopAgeSexCountry[[#This Row],[2025]]*PopAgeSexCountry[[#This Row],[MDER]]</f>
        <v>401.82788253150596</v>
      </c>
      <c r="W898" s="6">
        <f ca="1">PopAgeSexCountry[[#This Row],[2030]]*PopAgeSexCountry[[#This Row],[MDER]]</f>
        <v>354.92783512822399</v>
      </c>
      <c r="X898" s="6">
        <f ca="1">PopAgeSexCountry[[#This Row],[2035]]*PopAgeSexCountry[[#This Row],[MDER]]</f>
        <v>332.00511756031796</v>
      </c>
      <c r="Y898" s="6">
        <f ca="1">PopAgeSexCountry[[#This Row],[2040]]*PopAgeSexCountry[[#This Row],[MDER]]</f>
        <v>337.07608667265998</v>
      </c>
      <c r="Z898" s="6">
        <f ca="1">PopAgeSexCountry[[#This Row],[2045]]*PopAgeSexCountry[[#This Row],[MDER]]</f>
        <v>358.65100099391998</v>
      </c>
      <c r="AA898" s="6">
        <f ca="1">PopAgeSexCountry[[#This Row],[2050]]*PopAgeSexCountry[[#This Row],[MDER]]</f>
        <v>411.76327825419799</v>
      </c>
    </row>
    <row r="899" spans="1:27" x14ac:dyDescent="0.2">
      <c r="A899" s="6" t="s">
        <v>67</v>
      </c>
      <c r="B899" s="6" t="s">
        <v>68</v>
      </c>
      <c r="C899" s="6" t="s">
        <v>133</v>
      </c>
      <c r="D899" s="6" t="str">
        <f>VLOOKUP(PopAgeSexCountry[[#This Row],[REGION]],MapRegion[],2,FALSE)</f>
        <v>IRL</v>
      </c>
      <c r="E899" s="6" t="s">
        <v>80</v>
      </c>
      <c r="F899" s="6" t="str">
        <f>VLOOKUP(PopAgeSexCountry[[#This Row],[VARIABLE]],MapSexAge[],2,FALSE)</f>
        <v>Female</v>
      </c>
      <c r="G899" s="6" t="str">
        <f>VLOOKUP(PopAgeSexCountry[[#This Row],[VARIABLE]],MapSexAge[],3,FALSE)</f>
        <v>45-49</v>
      </c>
      <c r="H899" s="6">
        <f ca="1">SUMIFS(INDIRECT(_xlfn.CONCAT("SSPMDER[",PopAgeSexCountry[[#This Row],[Sex]],"]")),SSPMDER[age],PopAgeSexCountry[[#This Row],[Age]])</f>
        <v>2000</v>
      </c>
      <c r="I899" s="6" t="s">
        <v>71</v>
      </c>
      <c r="J899" s="6">
        <v>0.147786</v>
      </c>
      <c r="K899" s="6">
        <v>0.15962315265325799</v>
      </c>
      <c r="L899" s="6">
        <v>0.18103073451969001</v>
      </c>
      <c r="M899" s="6">
        <v>0.19734387132589001</v>
      </c>
      <c r="N899" s="6">
        <v>0.20311646359924701</v>
      </c>
      <c r="O899" s="6">
        <v>0.18047349416897299</v>
      </c>
      <c r="P899" s="6">
        <v>0.16922020885713601</v>
      </c>
      <c r="Q899" s="6">
        <v>0.171662451539836</v>
      </c>
      <c r="R899" s="6">
        <v>0.18240726709324001</v>
      </c>
      <c r="S899" s="6">
        <f ca="1">PopAgeSexCountry[[#This Row],[2010]]*PopAgeSexCountry[[#This Row],[MDER]]</f>
        <v>295.572</v>
      </c>
      <c r="T899" s="6">
        <f ca="1">PopAgeSexCountry[[#This Row],[2015]]*PopAgeSexCountry[[#This Row],[MDER]]</f>
        <v>319.24630530651598</v>
      </c>
      <c r="U899" s="6">
        <f ca="1">PopAgeSexCountry[[#This Row],[2020]]*PopAgeSexCountry[[#This Row],[MDER]]</f>
        <v>362.06146903938003</v>
      </c>
      <c r="V899" s="6">
        <f ca="1">PopAgeSexCountry[[#This Row],[2025]]*PopAgeSexCountry[[#This Row],[MDER]]</f>
        <v>394.68774265178001</v>
      </c>
      <c r="W899" s="6">
        <f ca="1">PopAgeSexCountry[[#This Row],[2030]]*PopAgeSexCountry[[#This Row],[MDER]]</f>
        <v>406.232927198494</v>
      </c>
      <c r="X899" s="6">
        <f ca="1">PopAgeSexCountry[[#This Row],[2035]]*PopAgeSexCountry[[#This Row],[MDER]]</f>
        <v>360.94698833794598</v>
      </c>
      <c r="Y899" s="6">
        <f ca="1">PopAgeSexCountry[[#This Row],[2040]]*PopAgeSexCountry[[#This Row],[MDER]]</f>
        <v>338.44041771427203</v>
      </c>
      <c r="Z899" s="6">
        <f ca="1">PopAgeSexCountry[[#This Row],[2045]]*PopAgeSexCountry[[#This Row],[MDER]]</f>
        <v>343.32490307967203</v>
      </c>
      <c r="AA899" s="6">
        <f ca="1">PopAgeSexCountry[[#This Row],[2050]]*PopAgeSexCountry[[#This Row],[MDER]]</f>
        <v>364.81453418648005</v>
      </c>
    </row>
    <row r="900" spans="1:27" x14ac:dyDescent="0.2">
      <c r="A900" s="5" t="s">
        <v>67</v>
      </c>
      <c r="B900" s="5" t="s">
        <v>68</v>
      </c>
      <c r="C900" s="5" t="s">
        <v>133</v>
      </c>
      <c r="D900" s="5" t="str">
        <f>VLOOKUP(PopAgeSexCountry[[#This Row],[REGION]],MapRegion[],2,FALSE)</f>
        <v>IRL</v>
      </c>
      <c r="E900" s="5" t="s">
        <v>81</v>
      </c>
      <c r="F900" s="5" t="str">
        <f>VLOOKUP(PopAgeSexCountry[[#This Row],[VARIABLE]],MapSexAge[],2,FALSE)</f>
        <v>Female</v>
      </c>
      <c r="G900" s="5" t="str">
        <f>VLOOKUP(PopAgeSexCountry[[#This Row],[VARIABLE]],MapSexAge[],3,FALSE)</f>
        <v>5-9</v>
      </c>
      <c r="H900" s="5">
        <f ca="1">SUMIFS(INDIRECT(_xlfn.CONCAT("SSPMDER[",PopAgeSexCountry[[#This Row],[Sex]],"]")),SSPMDER[age],PopAgeSexCountry[[#This Row],[Age]])</f>
        <v>1520</v>
      </c>
      <c r="I900" s="5" t="s">
        <v>71</v>
      </c>
      <c r="J900" s="5">
        <v>0.14840200000000001</v>
      </c>
      <c r="K900" s="5">
        <v>0.17667202078750999</v>
      </c>
      <c r="L900" s="5">
        <v>0.17410597028350999</v>
      </c>
      <c r="M900" s="5">
        <v>0.168880413807909</v>
      </c>
      <c r="N900" s="5">
        <v>0.160760598723306</v>
      </c>
      <c r="O900" s="5">
        <v>0.15742436483594599</v>
      </c>
      <c r="P900" s="5">
        <v>0.16118165402565501</v>
      </c>
      <c r="Q900" s="5">
        <v>0.16822244117819099</v>
      </c>
      <c r="R900" s="5">
        <v>0.17279755061666</v>
      </c>
      <c r="S900" s="6">
        <f ca="1">PopAgeSexCountry[[#This Row],[2010]]*PopAgeSexCountry[[#This Row],[MDER]]</f>
        <v>225.57104000000001</v>
      </c>
      <c r="T900" s="6">
        <f ca="1">PopAgeSexCountry[[#This Row],[2015]]*PopAgeSexCountry[[#This Row],[MDER]]</f>
        <v>268.54147159701517</v>
      </c>
      <c r="U900" s="6">
        <f ca="1">PopAgeSexCountry[[#This Row],[2020]]*PopAgeSexCountry[[#This Row],[MDER]]</f>
        <v>264.64107483093517</v>
      </c>
      <c r="V900" s="6">
        <f ca="1">PopAgeSexCountry[[#This Row],[2025]]*PopAgeSexCountry[[#This Row],[MDER]]</f>
        <v>256.6982289880217</v>
      </c>
      <c r="W900" s="6">
        <f ca="1">PopAgeSexCountry[[#This Row],[2030]]*PopAgeSexCountry[[#This Row],[MDER]]</f>
        <v>244.35611005942513</v>
      </c>
      <c r="X900" s="6">
        <f ca="1">PopAgeSexCountry[[#This Row],[2035]]*PopAgeSexCountry[[#This Row],[MDER]]</f>
        <v>239.2850345506379</v>
      </c>
      <c r="Y900" s="6">
        <f ca="1">PopAgeSexCountry[[#This Row],[2040]]*PopAgeSexCountry[[#This Row],[MDER]]</f>
        <v>244.99611411899562</v>
      </c>
      <c r="Z900" s="6">
        <f ca="1">PopAgeSexCountry[[#This Row],[2045]]*PopAgeSexCountry[[#This Row],[MDER]]</f>
        <v>255.69811059085029</v>
      </c>
      <c r="AA900" s="6">
        <f ca="1">PopAgeSexCountry[[#This Row],[2050]]*PopAgeSexCountry[[#This Row],[MDER]]</f>
        <v>262.65227693732317</v>
      </c>
    </row>
    <row r="901" spans="1:27" x14ac:dyDescent="0.2">
      <c r="A901" s="6" t="s">
        <v>67</v>
      </c>
      <c r="B901" s="6" t="s">
        <v>68</v>
      </c>
      <c r="C901" s="6" t="s">
        <v>133</v>
      </c>
      <c r="D901" s="6" t="str">
        <f>VLOOKUP(PopAgeSexCountry[[#This Row],[REGION]],MapRegion[],2,FALSE)</f>
        <v>IRL</v>
      </c>
      <c r="E901" s="6" t="s">
        <v>82</v>
      </c>
      <c r="F901" s="6" t="str">
        <f>VLOOKUP(PopAgeSexCountry[[#This Row],[VARIABLE]],MapSexAge[],2,FALSE)</f>
        <v>Female</v>
      </c>
      <c r="G901" s="6" t="str">
        <f>VLOOKUP(PopAgeSexCountry[[#This Row],[VARIABLE]],MapSexAge[],3,FALSE)</f>
        <v>50-54</v>
      </c>
      <c r="H901" s="6">
        <f ca="1">SUMIFS(INDIRECT(_xlfn.CONCAT("SSPMDER[",PopAgeSexCountry[[#This Row],[Sex]],"]")),SSPMDER[age],PopAgeSexCountry[[#This Row],[Age]])</f>
        <v>1840</v>
      </c>
      <c r="I901" s="6" t="s">
        <v>71</v>
      </c>
      <c r="J901" s="6">
        <v>0.13353400000000001</v>
      </c>
      <c r="K901" s="6">
        <v>0.14854261872910901</v>
      </c>
      <c r="L901" s="6">
        <v>0.160107028109023</v>
      </c>
      <c r="M901" s="6">
        <v>0.18152455839629</v>
      </c>
      <c r="N901" s="6">
        <v>0.19789886173170901</v>
      </c>
      <c r="O901" s="6">
        <v>0.20405654530058701</v>
      </c>
      <c r="P901" s="6">
        <v>0.18206406760695501</v>
      </c>
      <c r="Q901" s="6">
        <v>0.171028766671072</v>
      </c>
      <c r="R901" s="6">
        <v>0.173462247757426</v>
      </c>
      <c r="S901" s="6">
        <f ca="1">PopAgeSexCountry[[#This Row],[2010]]*PopAgeSexCountry[[#This Row],[MDER]]</f>
        <v>245.70256000000003</v>
      </c>
      <c r="T901" s="6">
        <f ca="1">PopAgeSexCountry[[#This Row],[2015]]*PopAgeSexCountry[[#This Row],[MDER]]</f>
        <v>273.31841846156055</v>
      </c>
      <c r="U901" s="6">
        <f ca="1">PopAgeSexCountry[[#This Row],[2020]]*PopAgeSexCountry[[#This Row],[MDER]]</f>
        <v>294.5969317206023</v>
      </c>
      <c r="V901" s="6">
        <f ca="1">PopAgeSexCountry[[#This Row],[2025]]*PopAgeSexCountry[[#This Row],[MDER]]</f>
        <v>334.0051874491736</v>
      </c>
      <c r="W901" s="6">
        <f ca="1">PopAgeSexCountry[[#This Row],[2030]]*PopAgeSexCountry[[#This Row],[MDER]]</f>
        <v>364.13390558634455</v>
      </c>
      <c r="X901" s="6">
        <f ca="1">PopAgeSexCountry[[#This Row],[2035]]*PopAgeSexCountry[[#This Row],[MDER]]</f>
        <v>375.46404335308011</v>
      </c>
      <c r="Y901" s="6">
        <f ca="1">PopAgeSexCountry[[#This Row],[2040]]*PopAgeSexCountry[[#This Row],[MDER]]</f>
        <v>334.99788439679725</v>
      </c>
      <c r="Z901" s="6">
        <f ca="1">PopAgeSexCountry[[#This Row],[2045]]*PopAgeSexCountry[[#This Row],[MDER]]</f>
        <v>314.69293067477247</v>
      </c>
      <c r="AA901" s="6">
        <f ca="1">PopAgeSexCountry[[#This Row],[2050]]*PopAgeSexCountry[[#This Row],[MDER]]</f>
        <v>319.17053587366382</v>
      </c>
    </row>
    <row r="902" spans="1:27" x14ac:dyDescent="0.2">
      <c r="A902" s="5" t="s">
        <v>67</v>
      </c>
      <c r="B902" s="5" t="s">
        <v>68</v>
      </c>
      <c r="C902" s="5" t="s">
        <v>133</v>
      </c>
      <c r="D902" s="5" t="str">
        <f>VLOOKUP(PopAgeSexCountry[[#This Row],[REGION]],MapRegion[],2,FALSE)</f>
        <v>IRL</v>
      </c>
      <c r="E902" s="5" t="s">
        <v>83</v>
      </c>
      <c r="F902" s="5" t="str">
        <f>VLOOKUP(PopAgeSexCountry[[#This Row],[VARIABLE]],MapSexAge[],2,FALSE)</f>
        <v>Female</v>
      </c>
      <c r="G902" s="5" t="str">
        <f>VLOOKUP(PopAgeSexCountry[[#This Row],[VARIABLE]],MapSexAge[],3,FALSE)</f>
        <v>55-59</v>
      </c>
      <c r="H902" s="5">
        <f ca="1">SUMIFS(INDIRECT(_xlfn.CONCAT("SSPMDER[",PopAgeSexCountry[[#This Row],[Sex]],"]")),SSPMDER[age],PopAgeSexCountry[[#This Row],[Age]])</f>
        <v>1800</v>
      </c>
      <c r="I902" s="5" t="s">
        <v>71</v>
      </c>
      <c r="J902" s="5">
        <v>0.119592</v>
      </c>
      <c r="K902" s="5">
        <v>0.13304093889877</v>
      </c>
      <c r="L902" s="5">
        <v>0.14800468403606101</v>
      </c>
      <c r="M902" s="5">
        <v>0.159742526024928</v>
      </c>
      <c r="N902" s="5">
        <v>0.18120080490396701</v>
      </c>
      <c r="O902" s="5">
        <v>0.19766142198921999</v>
      </c>
      <c r="P902" s="5">
        <v>0.204171464943323</v>
      </c>
      <c r="Q902" s="5">
        <v>0.18275979505839901</v>
      </c>
      <c r="R902" s="5">
        <v>0.171961917980853</v>
      </c>
      <c r="S902" s="6">
        <f ca="1">PopAgeSexCountry[[#This Row],[2010]]*PopAgeSexCountry[[#This Row],[MDER]]</f>
        <v>215.26560000000001</v>
      </c>
      <c r="T902" s="6">
        <f ca="1">PopAgeSexCountry[[#This Row],[2015]]*PopAgeSexCountry[[#This Row],[MDER]]</f>
        <v>239.473690017786</v>
      </c>
      <c r="U902" s="6">
        <f ca="1">PopAgeSexCountry[[#This Row],[2020]]*PopAgeSexCountry[[#This Row],[MDER]]</f>
        <v>266.40843126490984</v>
      </c>
      <c r="V902" s="6">
        <f ca="1">PopAgeSexCountry[[#This Row],[2025]]*PopAgeSexCountry[[#This Row],[MDER]]</f>
        <v>287.53654684487037</v>
      </c>
      <c r="W902" s="6">
        <f ca="1">PopAgeSexCountry[[#This Row],[2030]]*PopAgeSexCountry[[#This Row],[MDER]]</f>
        <v>326.16144882714059</v>
      </c>
      <c r="X902" s="6">
        <f ca="1">PopAgeSexCountry[[#This Row],[2035]]*PopAgeSexCountry[[#This Row],[MDER]]</f>
        <v>355.79055958059598</v>
      </c>
      <c r="Y902" s="6">
        <f ca="1">PopAgeSexCountry[[#This Row],[2040]]*PopAgeSexCountry[[#This Row],[MDER]]</f>
        <v>367.50863689798138</v>
      </c>
      <c r="Z902" s="6">
        <f ca="1">PopAgeSexCountry[[#This Row],[2045]]*PopAgeSexCountry[[#This Row],[MDER]]</f>
        <v>328.96763110511824</v>
      </c>
      <c r="AA902" s="6">
        <f ca="1">PopAgeSexCountry[[#This Row],[2050]]*PopAgeSexCountry[[#This Row],[MDER]]</f>
        <v>309.53145236553542</v>
      </c>
    </row>
    <row r="903" spans="1:27" x14ac:dyDescent="0.2">
      <c r="A903" s="6" t="s">
        <v>67</v>
      </c>
      <c r="B903" s="6" t="s">
        <v>68</v>
      </c>
      <c r="C903" s="6" t="s">
        <v>133</v>
      </c>
      <c r="D903" s="6" t="str">
        <f>VLOOKUP(PopAgeSexCountry[[#This Row],[REGION]],MapRegion[],2,FALSE)</f>
        <v>IRL</v>
      </c>
      <c r="E903" s="6" t="s">
        <v>84</v>
      </c>
      <c r="F903" s="6" t="str">
        <f>VLOOKUP(PopAgeSexCountry[[#This Row],[VARIABLE]],MapSexAge[],2,FALSE)</f>
        <v>Female</v>
      </c>
      <c r="G903" s="6" t="str">
        <f>VLOOKUP(PopAgeSexCountry[[#This Row],[VARIABLE]],MapSexAge[],3,FALSE)</f>
        <v>60-64</v>
      </c>
      <c r="H903" s="6">
        <f ca="1">SUMIFS(INDIRECT(_xlfn.CONCAT("SSPMDER[",PopAgeSexCountry[[#This Row],[Sex]],"]")),SSPMDER[age],PopAgeSexCountry[[#This Row],[Age]])</f>
        <v>1800</v>
      </c>
      <c r="I903" s="6" t="s">
        <v>71</v>
      </c>
      <c r="J903" s="6">
        <v>0.107428</v>
      </c>
      <c r="K903" s="6">
        <v>0.117927532913026</v>
      </c>
      <c r="L903" s="6">
        <v>0.13145672526348201</v>
      </c>
      <c r="M903" s="6">
        <v>0.14660017695521499</v>
      </c>
      <c r="N903" s="6">
        <v>0.158541597890799</v>
      </c>
      <c r="O903" s="6">
        <v>0.18005765000268201</v>
      </c>
      <c r="P903" s="6">
        <v>0.196643932321583</v>
      </c>
      <c r="Q903" s="6">
        <v>0.20349880090171901</v>
      </c>
      <c r="R903" s="6">
        <v>0.18268123613501</v>
      </c>
      <c r="S903" s="6">
        <f ca="1">PopAgeSexCountry[[#This Row],[2010]]*PopAgeSexCountry[[#This Row],[MDER]]</f>
        <v>193.37039999999999</v>
      </c>
      <c r="T903" s="6">
        <f ca="1">PopAgeSexCountry[[#This Row],[2015]]*PopAgeSexCountry[[#This Row],[MDER]]</f>
        <v>212.26955924344679</v>
      </c>
      <c r="U903" s="6">
        <f ca="1">PopAgeSexCountry[[#This Row],[2020]]*PopAgeSexCountry[[#This Row],[MDER]]</f>
        <v>236.62210547426761</v>
      </c>
      <c r="V903" s="6">
        <f ca="1">PopAgeSexCountry[[#This Row],[2025]]*PopAgeSexCountry[[#This Row],[MDER]]</f>
        <v>263.880318519387</v>
      </c>
      <c r="W903" s="6">
        <f ca="1">PopAgeSexCountry[[#This Row],[2030]]*PopAgeSexCountry[[#This Row],[MDER]]</f>
        <v>285.37487620343819</v>
      </c>
      <c r="X903" s="6">
        <f ca="1">PopAgeSexCountry[[#This Row],[2035]]*PopAgeSexCountry[[#This Row],[MDER]]</f>
        <v>324.1037700048276</v>
      </c>
      <c r="Y903" s="6">
        <f ca="1">PopAgeSexCountry[[#This Row],[2040]]*PopAgeSexCountry[[#This Row],[MDER]]</f>
        <v>353.95907817884938</v>
      </c>
      <c r="Z903" s="6">
        <f ca="1">PopAgeSexCountry[[#This Row],[2045]]*PopAgeSexCountry[[#This Row],[MDER]]</f>
        <v>366.2978416230942</v>
      </c>
      <c r="AA903" s="6">
        <f ca="1">PopAgeSexCountry[[#This Row],[2050]]*PopAgeSexCountry[[#This Row],[MDER]]</f>
        <v>328.82622504301798</v>
      </c>
    </row>
    <row r="904" spans="1:27" x14ac:dyDescent="0.2">
      <c r="A904" s="5" t="s">
        <v>67</v>
      </c>
      <c r="B904" s="5" t="s">
        <v>68</v>
      </c>
      <c r="C904" s="5" t="s">
        <v>133</v>
      </c>
      <c r="D904" s="5" t="str">
        <f>VLOOKUP(PopAgeSexCountry[[#This Row],[REGION]],MapRegion[],2,FALSE)</f>
        <v>IRL</v>
      </c>
      <c r="E904" s="5" t="s">
        <v>85</v>
      </c>
      <c r="F904" s="5" t="str">
        <f>VLOOKUP(PopAgeSexCountry[[#This Row],[VARIABLE]],MapSexAge[],2,FALSE)</f>
        <v>Female</v>
      </c>
      <c r="G904" s="5" t="str">
        <f>VLOOKUP(PopAgeSexCountry[[#This Row],[VARIABLE]],MapSexAge[],3,FALSE)</f>
        <v>65-69</v>
      </c>
      <c r="H904" s="5">
        <f ca="1">SUMIFS(INDIRECT(_xlfn.CONCAT("SSPMDER[",PopAgeSexCountry[[#This Row],[Sex]],"]")),SSPMDER[age],PopAgeSexCountry[[#This Row],[Age]])</f>
        <v>1800</v>
      </c>
      <c r="I904" s="5" t="s">
        <v>71</v>
      </c>
      <c r="J904" s="5">
        <v>8.3516999999999994E-2</v>
      </c>
      <c r="K904" s="5">
        <v>0.104261265682437</v>
      </c>
      <c r="L904" s="5">
        <v>0.114980859443819</v>
      </c>
      <c r="M904" s="5">
        <v>0.128706826528412</v>
      </c>
      <c r="N904" s="5">
        <v>0.144006319118064</v>
      </c>
      <c r="O904" s="5">
        <v>0.156166459102236</v>
      </c>
      <c r="P904" s="5">
        <v>0.177742161420577</v>
      </c>
      <c r="Q904" s="5">
        <v>0.194466865301126</v>
      </c>
      <c r="R904" s="5">
        <v>0.20170175180831301</v>
      </c>
      <c r="S904" s="6">
        <f ca="1">PopAgeSexCountry[[#This Row],[2010]]*PopAgeSexCountry[[#This Row],[MDER]]</f>
        <v>150.33059999999998</v>
      </c>
      <c r="T904" s="6">
        <f ca="1">PopAgeSexCountry[[#This Row],[2015]]*PopAgeSexCountry[[#This Row],[MDER]]</f>
        <v>187.67027822838659</v>
      </c>
      <c r="U904" s="6">
        <f ca="1">PopAgeSexCountry[[#This Row],[2020]]*PopAgeSexCountry[[#This Row],[MDER]]</f>
        <v>206.9655469988742</v>
      </c>
      <c r="V904" s="6">
        <f ca="1">PopAgeSexCountry[[#This Row],[2025]]*PopAgeSexCountry[[#This Row],[MDER]]</f>
        <v>231.6722877511416</v>
      </c>
      <c r="W904" s="6">
        <f ca="1">PopAgeSexCountry[[#This Row],[2030]]*PopAgeSexCountry[[#This Row],[MDER]]</f>
        <v>259.21137441251517</v>
      </c>
      <c r="X904" s="6">
        <f ca="1">PopAgeSexCountry[[#This Row],[2035]]*PopAgeSexCountry[[#This Row],[MDER]]</f>
        <v>281.09962638402482</v>
      </c>
      <c r="Y904" s="6">
        <f ca="1">PopAgeSexCountry[[#This Row],[2040]]*PopAgeSexCountry[[#This Row],[MDER]]</f>
        <v>319.93589055703859</v>
      </c>
      <c r="Z904" s="6">
        <f ca="1">PopAgeSexCountry[[#This Row],[2045]]*PopAgeSexCountry[[#This Row],[MDER]]</f>
        <v>350.04035754202681</v>
      </c>
      <c r="AA904" s="6">
        <f ca="1">PopAgeSexCountry[[#This Row],[2050]]*PopAgeSexCountry[[#This Row],[MDER]]</f>
        <v>363.06315325496342</v>
      </c>
    </row>
    <row r="905" spans="1:27" x14ac:dyDescent="0.2">
      <c r="A905" s="6" t="s">
        <v>67</v>
      </c>
      <c r="B905" s="6" t="s">
        <v>68</v>
      </c>
      <c r="C905" s="6" t="s">
        <v>133</v>
      </c>
      <c r="D905" s="6" t="str">
        <f>VLOOKUP(PopAgeSexCountry[[#This Row],[REGION]],MapRegion[],2,FALSE)</f>
        <v>IRL</v>
      </c>
      <c r="E905" s="6" t="s">
        <v>86</v>
      </c>
      <c r="F905" s="6" t="str">
        <f>VLOOKUP(PopAgeSexCountry[[#This Row],[VARIABLE]],MapSexAge[],2,FALSE)</f>
        <v>Female</v>
      </c>
      <c r="G905" s="6" t="str">
        <f>VLOOKUP(PopAgeSexCountry[[#This Row],[VARIABLE]],MapSexAge[],3,FALSE)</f>
        <v>70-74</v>
      </c>
      <c r="H905" s="6">
        <f ca="1">SUMIFS(INDIRECT(_xlfn.CONCAT("SSPMDER[",PopAgeSexCountry[[#This Row],[Sex]],"]")),SSPMDER[age],PopAgeSexCountry[[#This Row],[Age]])</f>
        <v>1800</v>
      </c>
      <c r="I905" s="6" t="s">
        <v>71</v>
      </c>
      <c r="J905" s="6">
        <v>6.7419000000000007E-2</v>
      </c>
      <c r="K905" s="6">
        <v>7.8883888725060303E-2</v>
      </c>
      <c r="L905" s="6">
        <v>9.9048416995311098E-2</v>
      </c>
      <c r="M905" s="6">
        <v>0.110055465468303</v>
      </c>
      <c r="N905" s="6">
        <v>0.123923222603306</v>
      </c>
      <c r="O905" s="6">
        <v>0.139349919844592</v>
      </c>
      <c r="P905" s="6">
        <v>0.15176466367076599</v>
      </c>
      <c r="Q905" s="6">
        <v>0.17334227660135601</v>
      </c>
      <c r="R905" s="6">
        <v>0.19023382072175499</v>
      </c>
      <c r="S905" s="6">
        <f ca="1">PopAgeSexCountry[[#This Row],[2010]]*PopAgeSexCountry[[#This Row],[MDER]]</f>
        <v>121.35420000000001</v>
      </c>
      <c r="T905" s="6">
        <f ca="1">PopAgeSexCountry[[#This Row],[2015]]*PopAgeSexCountry[[#This Row],[MDER]]</f>
        <v>141.99099970510855</v>
      </c>
      <c r="U905" s="6">
        <f ca="1">PopAgeSexCountry[[#This Row],[2020]]*PopAgeSexCountry[[#This Row],[MDER]]</f>
        <v>178.28715059155996</v>
      </c>
      <c r="V905" s="6">
        <f ca="1">PopAgeSexCountry[[#This Row],[2025]]*PopAgeSexCountry[[#This Row],[MDER]]</f>
        <v>198.09983784294539</v>
      </c>
      <c r="W905" s="6">
        <f ca="1">PopAgeSexCountry[[#This Row],[2030]]*PopAgeSexCountry[[#This Row],[MDER]]</f>
        <v>223.0618006859508</v>
      </c>
      <c r="X905" s="6">
        <f ca="1">PopAgeSexCountry[[#This Row],[2035]]*PopAgeSexCountry[[#This Row],[MDER]]</f>
        <v>250.82985572026558</v>
      </c>
      <c r="Y905" s="6">
        <f ca="1">PopAgeSexCountry[[#This Row],[2040]]*PopAgeSexCountry[[#This Row],[MDER]]</f>
        <v>273.17639460737877</v>
      </c>
      <c r="Z905" s="6">
        <f ca="1">PopAgeSexCountry[[#This Row],[2045]]*PopAgeSexCountry[[#This Row],[MDER]]</f>
        <v>312.01609788244082</v>
      </c>
      <c r="AA905" s="6">
        <f ca="1">PopAgeSexCountry[[#This Row],[2050]]*PopAgeSexCountry[[#This Row],[MDER]]</f>
        <v>342.42087729915897</v>
      </c>
    </row>
    <row r="906" spans="1:27" x14ac:dyDescent="0.2">
      <c r="A906" s="5" t="s">
        <v>67</v>
      </c>
      <c r="B906" s="5" t="s">
        <v>68</v>
      </c>
      <c r="C906" s="5" t="s">
        <v>133</v>
      </c>
      <c r="D906" s="5" t="str">
        <f>VLOOKUP(PopAgeSexCountry[[#This Row],[REGION]],MapRegion[],2,FALSE)</f>
        <v>IRL</v>
      </c>
      <c r="E906" s="5" t="s">
        <v>87</v>
      </c>
      <c r="F906" s="5" t="str">
        <f>VLOOKUP(PopAgeSexCountry[[#This Row],[VARIABLE]],MapSexAge[],2,FALSE)</f>
        <v>Female</v>
      </c>
      <c r="G906" s="5" t="str">
        <f>VLOOKUP(PopAgeSexCountry[[#This Row],[VARIABLE]],MapSexAge[],3,FALSE)</f>
        <v>75-79</v>
      </c>
      <c r="H906" s="5">
        <f ca="1">SUMIFS(INDIRECT(_xlfn.CONCAT("SSPMDER[",PopAgeSexCountry[[#This Row],[Sex]],"]")),SSPMDER[age],PopAgeSexCountry[[#This Row],[Age]])</f>
        <v>1800</v>
      </c>
      <c r="I906" s="5" t="s">
        <v>71</v>
      </c>
      <c r="J906" s="5">
        <v>5.4968999999999997E-2</v>
      </c>
      <c r="K906" s="5">
        <v>6.0172241429044801E-2</v>
      </c>
      <c r="L906" s="5">
        <v>7.1250004745240098E-2</v>
      </c>
      <c r="M906" s="5">
        <v>9.0483540649621302E-2</v>
      </c>
      <c r="N906" s="5">
        <v>0.10168528883337601</v>
      </c>
      <c r="O906" s="5">
        <v>0.11564745955364</v>
      </c>
      <c r="P906" s="5">
        <v>0.13113235180614699</v>
      </c>
      <c r="Q906" s="5">
        <v>0.14385002345432801</v>
      </c>
      <c r="R906" s="5">
        <v>0.16541320460016001</v>
      </c>
      <c r="S906" s="6">
        <f ca="1">PopAgeSexCountry[[#This Row],[2010]]*PopAgeSexCountry[[#This Row],[MDER]]</f>
        <v>98.944199999999995</v>
      </c>
      <c r="T906" s="6">
        <f ca="1">PopAgeSexCountry[[#This Row],[2015]]*PopAgeSexCountry[[#This Row],[MDER]]</f>
        <v>108.31003457228064</v>
      </c>
      <c r="U906" s="6">
        <f ca="1">PopAgeSexCountry[[#This Row],[2020]]*PopAgeSexCountry[[#This Row],[MDER]]</f>
        <v>128.25000854143218</v>
      </c>
      <c r="V906" s="6">
        <f ca="1">PopAgeSexCountry[[#This Row],[2025]]*PopAgeSexCountry[[#This Row],[MDER]]</f>
        <v>162.87037316931836</v>
      </c>
      <c r="W906" s="6">
        <f ca="1">PopAgeSexCountry[[#This Row],[2030]]*PopAgeSexCountry[[#This Row],[MDER]]</f>
        <v>183.03351990007681</v>
      </c>
      <c r="X906" s="6">
        <f ca="1">PopAgeSexCountry[[#This Row],[2035]]*PopAgeSexCountry[[#This Row],[MDER]]</f>
        <v>208.165427196552</v>
      </c>
      <c r="Y906" s="6">
        <f ca="1">PopAgeSexCountry[[#This Row],[2040]]*PopAgeSexCountry[[#This Row],[MDER]]</f>
        <v>236.03823325106458</v>
      </c>
      <c r="Z906" s="6">
        <f ca="1">PopAgeSexCountry[[#This Row],[2045]]*PopAgeSexCountry[[#This Row],[MDER]]</f>
        <v>258.9300422177904</v>
      </c>
      <c r="AA906" s="6">
        <f ca="1">PopAgeSexCountry[[#This Row],[2050]]*PopAgeSexCountry[[#This Row],[MDER]]</f>
        <v>297.74376828028801</v>
      </c>
    </row>
    <row r="907" spans="1:27" x14ac:dyDescent="0.2">
      <c r="A907" s="6" t="s">
        <v>67</v>
      </c>
      <c r="B907" s="6" t="s">
        <v>68</v>
      </c>
      <c r="C907" s="6" t="s">
        <v>133</v>
      </c>
      <c r="D907" s="6" t="str">
        <f>VLOOKUP(PopAgeSexCountry[[#This Row],[REGION]],MapRegion[],2,FALSE)</f>
        <v>IRL</v>
      </c>
      <c r="E907" s="6" t="s">
        <v>88</v>
      </c>
      <c r="F907" s="6" t="str">
        <f>VLOOKUP(PopAgeSexCountry[[#This Row],[VARIABLE]],MapSexAge[],2,FALSE)</f>
        <v>Female</v>
      </c>
      <c r="G907" s="6" t="str">
        <f>VLOOKUP(PopAgeSexCountry[[#This Row],[VARIABLE]],MapSexAge[],3,FALSE)</f>
        <v>80-84</v>
      </c>
      <c r="H907" s="6">
        <f ca="1">SUMIFS(INDIRECT(_xlfn.CONCAT("SSPMDER[",PopAgeSexCountry[[#This Row],[Sex]],"]")),SSPMDER[age],PopAgeSexCountry[[#This Row],[Age]])</f>
        <v>1800</v>
      </c>
      <c r="I907" s="6" t="s">
        <v>71</v>
      </c>
      <c r="J907" s="6">
        <v>4.1384999999999998E-2</v>
      </c>
      <c r="K907" s="6">
        <v>4.43933927809948E-2</v>
      </c>
      <c r="L907" s="6">
        <v>4.96339995344083E-2</v>
      </c>
      <c r="M907" s="6">
        <v>5.9938520263058903E-2</v>
      </c>
      <c r="N907" s="6">
        <v>7.7480495159095705E-2</v>
      </c>
      <c r="O907" s="6">
        <v>8.8671768767928399E-2</v>
      </c>
      <c r="P907" s="6">
        <v>0.102486770067218</v>
      </c>
      <c r="Q907" s="6">
        <v>0.11779562147323901</v>
      </c>
      <c r="R907" s="6">
        <v>0.13086639864515101</v>
      </c>
      <c r="S907" s="6">
        <f ca="1">PopAgeSexCountry[[#This Row],[2010]]*PopAgeSexCountry[[#This Row],[MDER]]</f>
        <v>74.492999999999995</v>
      </c>
      <c r="T907" s="6">
        <f ca="1">PopAgeSexCountry[[#This Row],[2015]]*PopAgeSexCountry[[#This Row],[MDER]]</f>
        <v>79.90810700579064</v>
      </c>
      <c r="U907" s="6">
        <f ca="1">PopAgeSexCountry[[#This Row],[2020]]*PopAgeSexCountry[[#This Row],[MDER]]</f>
        <v>89.341199161934938</v>
      </c>
      <c r="V907" s="6">
        <f ca="1">PopAgeSexCountry[[#This Row],[2025]]*PopAgeSexCountry[[#This Row],[MDER]]</f>
        <v>107.88933647350602</v>
      </c>
      <c r="W907" s="6">
        <f ca="1">PopAgeSexCountry[[#This Row],[2030]]*PopAgeSexCountry[[#This Row],[MDER]]</f>
        <v>139.46489128637228</v>
      </c>
      <c r="X907" s="6">
        <f ca="1">PopAgeSexCountry[[#This Row],[2035]]*PopAgeSexCountry[[#This Row],[MDER]]</f>
        <v>159.60918378227112</v>
      </c>
      <c r="Y907" s="6">
        <f ca="1">PopAgeSexCountry[[#This Row],[2040]]*PopAgeSexCountry[[#This Row],[MDER]]</f>
        <v>184.47618612099239</v>
      </c>
      <c r="Z907" s="6">
        <f ca="1">PopAgeSexCountry[[#This Row],[2045]]*PopAgeSexCountry[[#This Row],[MDER]]</f>
        <v>212.03211865183022</v>
      </c>
      <c r="AA907" s="6">
        <f ca="1">PopAgeSexCountry[[#This Row],[2050]]*PopAgeSexCountry[[#This Row],[MDER]]</f>
        <v>235.55951756127183</v>
      </c>
    </row>
    <row r="908" spans="1:27" x14ac:dyDescent="0.2">
      <c r="A908" s="5" t="s">
        <v>67</v>
      </c>
      <c r="B908" s="5" t="s">
        <v>68</v>
      </c>
      <c r="C908" s="5" t="s">
        <v>133</v>
      </c>
      <c r="D908" s="5" t="str">
        <f>VLOOKUP(PopAgeSexCountry[[#This Row],[REGION]],MapRegion[],2,FALSE)</f>
        <v>IRL</v>
      </c>
      <c r="E908" s="5" t="s">
        <v>89</v>
      </c>
      <c r="F908" s="5" t="str">
        <f>VLOOKUP(PopAgeSexCountry[[#This Row],[VARIABLE]],MapSexAge[],2,FALSE)</f>
        <v>Female</v>
      </c>
      <c r="G908" s="5" t="str">
        <f>VLOOKUP(PopAgeSexCountry[[#This Row],[VARIABLE]],MapSexAge[],3,FALSE)</f>
        <v>85-89</v>
      </c>
      <c r="H908" s="5">
        <f ca="1">SUMIFS(INDIRECT(_xlfn.CONCAT("SSPMDER[",PopAgeSexCountry[[#This Row],[Sex]],"]")),SSPMDER[age],PopAgeSexCountry[[#This Row],[Age]])</f>
        <v>1800</v>
      </c>
      <c r="I908" s="5" t="s">
        <v>71</v>
      </c>
      <c r="J908" s="5">
        <v>2.5850999999999999E-2</v>
      </c>
      <c r="K908" s="5">
        <v>2.80145939965421E-2</v>
      </c>
      <c r="L908" s="5">
        <v>3.1127955229928901E-2</v>
      </c>
      <c r="M908" s="5">
        <v>3.5952468067441602E-2</v>
      </c>
      <c r="N908" s="5">
        <v>4.4764767038660003E-2</v>
      </c>
      <c r="O908" s="5">
        <v>5.9448805262947997E-2</v>
      </c>
      <c r="P908" s="5">
        <v>7.0013517685362694E-2</v>
      </c>
      <c r="Q908" s="5">
        <v>8.3007808887885198E-2</v>
      </c>
      <c r="R908" s="5">
        <v>9.7636982561822905E-2</v>
      </c>
      <c r="S908" s="6">
        <f ca="1">PopAgeSexCountry[[#This Row],[2010]]*PopAgeSexCountry[[#This Row],[MDER]]</f>
        <v>46.531799999999997</v>
      </c>
      <c r="T908" s="6">
        <f ca="1">PopAgeSexCountry[[#This Row],[2015]]*PopAgeSexCountry[[#This Row],[MDER]]</f>
        <v>50.426269193775781</v>
      </c>
      <c r="U908" s="6">
        <f ca="1">PopAgeSexCountry[[#This Row],[2020]]*PopAgeSexCountry[[#This Row],[MDER]]</f>
        <v>56.030319413872022</v>
      </c>
      <c r="V908" s="6">
        <f ca="1">PopAgeSexCountry[[#This Row],[2025]]*PopAgeSexCountry[[#This Row],[MDER]]</f>
        <v>64.714442521394886</v>
      </c>
      <c r="W908" s="6">
        <f ca="1">PopAgeSexCountry[[#This Row],[2030]]*PopAgeSexCountry[[#This Row],[MDER]]</f>
        <v>80.576580669588012</v>
      </c>
      <c r="X908" s="6">
        <f ca="1">PopAgeSexCountry[[#This Row],[2035]]*PopAgeSexCountry[[#This Row],[MDER]]</f>
        <v>107.00784947330639</v>
      </c>
      <c r="Y908" s="6">
        <f ca="1">PopAgeSexCountry[[#This Row],[2040]]*PopAgeSexCountry[[#This Row],[MDER]]</f>
        <v>126.02433183365285</v>
      </c>
      <c r="Z908" s="6">
        <f ca="1">PopAgeSexCountry[[#This Row],[2045]]*PopAgeSexCountry[[#This Row],[MDER]]</f>
        <v>149.41405599819336</v>
      </c>
      <c r="AA908" s="6">
        <f ca="1">PopAgeSexCountry[[#This Row],[2050]]*PopAgeSexCountry[[#This Row],[MDER]]</f>
        <v>175.74656861128122</v>
      </c>
    </row>
    <row r="909" spans="1:27" x14ac:dyDescent="0.2">
      <c r="A909" s="6" t="s">
        <v>67</v>
      </c>
      <c r="B909" s="6" t="s">
        <v>68</v>
      </c>
      <c r="C909" s="6" t="s">
        <v>133</v>
      </c>
      <c r="D909" s="6" t="str">
        <f>VLOOKUP(PopAgeSexCountry[[#This Row],[REGION]],MapRegion[],2,FALSE)</f>
        <v>IRL</v>
      </c>
      <c r="E909" s="6" t="s">
        <v>90</v>
      </c>
      <c r="F909" s="6" t="str">
        <f>VLOOKUP(PopAgeSexCountry[[#This Row],[VARIABLE]],MapSexAge[],2,FALSE)</f>
        <v>Female</v>
      </c>
      <c r="G909" s="6" t="str">
        <f>VLOOKUP(PopAgeSexCountry[[#This Row],[VARIABLE]],MapSexAge[],3,FALSE)</f>
        <v>90-94</v>
      </c>
      <c r="H909" s="6">
        <f ca="1">SUMIFS(INDIRECT(_xlfn.CONCAT("SSPMDER[",PopAgeSexCountry[[#This Row],[Sex]],"]")),SSPMDER[age],PopAgeSexCountry[[#This Row],[Age]])</f>
        <v>1800</v>
      </c>
      <c r="I909" s="6" t="s">
        <v>71</v>
      </c>
      <c r="J909" s="6">
        <v>9.9860000000000001E-3</v>
      </c>
      <c r="K909" s="6">
        <v>1.3057957662775E-2</v>
      </c>
      <c r="L909" s="6">
        <v>1.4931449526089E-2</v>
      </c>
      <c r="M909" s="6">
        <v>1.74306550485946E-2</v>
      </c>
      <c r="N909" s="6">
        <v>2.11534974753027E-2</v>
      </c>
      <c r="O909" s="6">
        <v>2.7510174140954E-2</v>
      </c>
      <c r="P909" s="6">
        <v>3.8094620932537397E-2</v>
      </c>
      <c r="Q909" s="6">
        <v>4.6840394968719001E-2</v>
      </c>
      <c r="R909" s="6">
        <v>5.7843700134042803E-2</v>
      </c>
      <c r="S909" s="6">
        <f ca="1">PopAgeSexCountry[[#This Row],[2010]]*PopAgeSexCountry[[#This Row],[MDER]]</f>
        <v>17.974800000000002</v>
      </c>
      <c r="T909" s="6">
        <f ca="1">PopAgeSexCountry[[#This Row],[2015]]*PopAgeSexCountry[[#This Row],[MDER]]</f>
        <v>23.504323792994999</v>
      </c>
      <c r="U909" s="6">
        <f ca="1">PopAgeSexCountry[[#This Row],[2020]]*PopAgeSexCountry[[#This Row],[MDER]]</f>
        <v>26.876609146960199</v>
      </c>
      <c r="V909" s="6">
        <f ca="1">PopAgeSexCountry[[#This Row],[2025]]*PopAgeSexCountry[[#This Row],[MDER]]</f>
        <v>31.375179087470279</v>
      </c>
      <c r="W909" s="6">
        <f ca="1">PopAgeSexCountry[[#This Row],[2030]]*PopAgeSexCountry[[#This Row],[MDER]]</f>
        <v>38.076295455544859</v>
      </c>
      <c r="X909" s="6">
        <f ca="1">PopAgeSexCountry[[#This Row],[2035]]*PopAgeSexCountry[[#This Row],[MDER]]</f>
        <v>49.518313453717198</v>
      </c>
      <c r="Y909" s="6">
        <f ca="1">PopAgeSexCountry[[#This Row],[2040]]*PopAgeSexCountry[[#This Row],[MDER]]</f>
        <v>68.570317678567321</v>
      </c>
      <c r="Z909" s="6">
        <f ca="1">PopAgeSexCountry[[#This Row],[2045]]*PopAgeSexCountry[[#This Row],[MDER]]</f>
        <v>84.312710943694199</v>
      </c>
      <c r="AA909" s="6">
        <f ca="1">PopAgeSexCountry[[#This Row],[2050]]*PopAgeSexCountry[[#This Row],[MDER]]</f>
        <v>104.11866024127704</v>
      </c>
    </row>
    <row r="910" spans="1:27" x14ac:dyDescent="0.2">
      <c r="A910" s="5" t="s">
        <v>67</v>
      </c>
      <c r="B910" s="5" t="s">
        <v>68</v>
      </c>
      <c r="C910" s="5" t="s">
        <v>133</v>
      </c>
      <c r="D910" s="5" t="str">
        <f>VLOOKUP(PopAgeSexCountry[[#This Row],[REGION]],MapRegion[],2,FALSE)</f>
        <v>IRL</v>
      </c>
      <c r="E910" s="5" t="s">
        <v>91</v>
      </c>
      <c r="F910" s="5" t="str">
        <f>VLOOKUP(PopAgeSexCountry[[#This Row],[VARIABLE]],MapSexAge[],2,FALSE)</f>
        <v>Female</v>
      </c>
      <c r="G910" s="5" t="str">
        <f>VLOOKUP(PopAgeSexCountry[[#This Row],[VARIABLE]],MapSexAge[],3,FALSE)</f>
        <v>95-99</v>
      </c>
      <c r="H910" s="5">
        <f ca="1">SUMIFS(INDIRECT(_xlfn.CONCAT("SSPMDER[",PopAgeSexCountry[[#This Row],[Sex]],"]")),SSPMDER[age],PopAgeSexCountry[[#This Row],[Age]])</f>
        <v>1800</v>
      </c>
      <c r="I910" s="5" t="s">
        <v>71</v>
      </c>
      <c r="J910" s="5">
        <v>2.5799999999999998E-3</v>
      </c>
      <c r="K910" s="5">
        <v>3.2212272391229199E-3</v>
      </c>
      <c r="L910" s="5">
        <v>4.5410962703027399E-3</v>
      </c>
      <c r="M910" s="5">
        <v>5.55165735695655E-3</v>
      </c>
      <c r="N910" s="5">
        <v>6.9661582125514002E-3</v>
      </c>
      <c r="O910" s="5">
        <v>9.0301105178212295E-3</v>
      </c>
      <c r="P910" s="5">
        <v>1.2506380279357E-2</v>
      </c>
      <c r="Q910" s="5">
        <v>1.84072075402778E-2</v>
      </c>
      <c r="R910" s="5">
        <v>2.4126372383364701E-2</v>
      </c>
      <c r="S910" s="6">
        <f ca="1">PopAgeSexCountry[[#This Row],[2010]]*PopAgeSexCountry[[#This Row],[MDER]]</f>
        <v>4.6440000000000001</v>
      </c>
      <c r="T910" s="6">
        <f ca="1">PopAgeSexCountry[[#This Row],[2015]]*PopAgeSexCountry[[#This Row],[MDER]]</f>
        <v>5.7982090304212557</v>
      </c>
      <c r="U910" s="6">
        <f ca="1">PopAgeSexCountry[[#This Row],[2020]]*PopAgeSexCountry[[#This Row],[MDER]]</f>
        <v>8.1739732865449319</v>
      </c>
      <c r="V910" s="6">
        <f ca="1">PopAgeSexCountry[[#This Row],[2025]]*PopAgeSexCountry[[#This Row],[MDER]]</f>
        <v>9.9929832425217899</v>
      </c>
      <c r="W910" s="6">
        <f ca="1">PopAgeSexCountry[[#This Row],[2030]]*PopAgeSexCountry[[#This Row],[MDER]]</f>
        <v>12.53908478259252</v>
      </c>
      <c r="X910" s="6">
        <f ca="1">PopAgeSexCountry[[#This Row],[2035]]*PopAgeSexCountry[[#This Row],[MDER]]</f>
        <v>16.254198932078214</v>
      </c>
      <c r="Y910" s="6">
        <f ca="1">PopAgeSexCountry[[#This Row],[2040]]*PopAgeSexCountry[[#This Row],[MDER]]</f>
        <v>22.511484502842599</v>
      </c>
      <c r="Z910" s="6">
        <f ca="1">PopAgeSexCountry[[#This Row],[2045]]*PopAgeSexCountry[[#This Row],[MDER]]</f>
        <v>33.132973572500042</v>
      </c>
      <c r="AA910" s="6">
        <f ca="1">PopAgeSexCountry[[#This Row],[2050]]*PopAgeSexCountry[[#This Row],[MDER]]</f>
        <v>43.427470290056462</v>
      </c>
    </row>
    <row r="911" spans="1:27" x14ac:dyDescent="0.2">
      <c r="A911" s="6" t="s">
        <v>67</v>
      </c>
      <c r="B911" s="6" t="s">
        <v>68</v>
      </c>
      <c r="C911" s="6" t="s">
        <v>133</v>
      </c>
      <c r="D911" s="6" t="str">
        <f>VLOOKUP(PopAgeSexCountry[[#This Row],[REGION]],MapRegion[],2,FALSE)</f>
        <v>IRL</v>
      </c>
      <c r="E911" s="6" t="s">
        <v>92</v>
      </c>
      <c r="F911" s="6" t="str">
        <f>VLOOKUP(PopAgeSexCountry[[#This Row],[VARIABLE]],MapSexAge[],2,FALSE)</f>
        <v>Male</v>
      </c>
      <c r="G911" s="6" t="str">
        <f>VLOOKUP(PopAgeSexCountry[[#This Row],[VARIABLE]],MapSexAge[],3,FALSE)</f>
        <v>0-4</v>
      </c>
      <c r="H911" s="6">
        <f ca="1">SUMIFS(INDIRECT(_xlfn.CONCAT("SSPMDER[",PopAgeSexCountry[[#This Row],[Sex]],"]")),SSPMDER[age],PopAgeSexCountry[[#This Row],[Age]])</f>
        <v>1040</v>
      </c>
      <c r="I911" s="6" t="s">
        <v>71</v>
      </c>
      <c r="J911" s="6">
        <v>0.18509</v>
      </c>
      <c r="K911" s="6">
        <v>0.18311739341104</v>
      </c>
      <c r="L911" s="6">
        <v>0.17750519281544</v>
      </c>
      <c r="M911" s="6">
        <v>0.16883398752447401</v>
      </c>
      <c r="N911" s="6">
        <v>0.16537740305644799</v>
      </c>
      <c r="O911" s="6">
        <v>0.16954319599228301</v>
      </c>
      <c r="P911" s="6">
        <v>0.177289228796043</v>
      </c>
      <c r="Q911" s="6">
        <v>0.18235083187596801</v>
      </c>
      <c r="R911" s="6">
        <v>0.18114963540516199</v>
      </c>
      <c r="S911" s="6">
        <f ca="1">PopAgeSexCountry[[#This Row],[2010]]*PopAgeSexCountry[[#This Row],[MDER]]</f>
        <v>192.49360000000001</v>
      </c>
      <c r="T911" s="6">
        <f ca="1">PopAgeSexCountry[[#This Row],[2015]]*PopAgeSexCountry[[#This Row],[MDER]]</f>
        <v>190.4420891474816</v>
      </c>
      <c r="U911" s="6">
        <f ca="1">PopAgeSexCountry[[#This Row],[2020]]*PopAgeSexCountry[[#This Row],[MDER]]</f>
        <v>184.6054005280576</v>
      </c>
      <c r="V911" s="6">
        <f ca="1">PopAgeSexCountry[[#This Row],[2025]]*PopAgeSexCountry[[#This Row],[MDER]]</f>
        <v>175.58734702545297</v>
      </c>
      <c r="W911" s="6">
        <f ca="1">PopAgeSexCountry[[#This Row],[2030]]*PopAgeSexCountry[[#This Row],[MDER]]</f>
        <v>171.99249917870591</v>
      </c>
      <c r="X911" s="6">
        <f ca="1">PopAgeSexCountry[[#This Row],[2035]]*PopAgeSexCountry[[#This Row],[MDER]]</f>
        <v>176.32492383197433</v>
      </c>
      <c r="Y911" s="6">
        <f ca="1">PopAgeSexCountry[[#This Row],[2040]]*PopAgeSexCountry[[#This Row],[MDER]]</f>
        <v>184.38079794788473</v>
      </c>
      <c r="Z911" s="6">
        <f ca="1">PopAgeSexCountry[[#This Row],[2045]]*PopAgeSexCountry[[#This Row],[MDER]]</f>
        <v>189.64486515100674</v>
      </c>
      <c r="AA911" s="6">
        <f ca="1">PopAgeSexCountry[[#This Row],[2050]]*PopAgeSexCountry[[#This Row],[MDER]]</f>
        <v>188.39562082136848</v>
      </c>
    </row>
    <row r="912" spans="1:27" x14ac:dyDescent="0.2">
      <c r="A912" s="5" t="s">
        <v>67</v>
      </c>
      <c r="B912" s="5" t="s">
        <v>68</v>
      </c>
      <c r="C912" s="5" t="s">
        <v>133</v>
      </c>
      <c r="D912" s="5" t="str">
        <f>VLOOKUP(PopAgeSexCountry[[#This Row],[REGION]],MapRegion[],2,FALSE)</f>
        <v>IRL</v>
      </c>
      <c r="E912" s="5" t="s">
        <v>93</v>
      </c>
      <c r="F912" s="5" t="str">
        <f>VLOOKUP(PopAgeSexCountry[[#This Row],[VARIABLE]],MapSexAge[],2,FALSE)</f>
        <v>Male</v>
      </c>
      <c r="G912" s="5" t="str">
        <f>VLOOKUP(PopAgeSexCountry[[#This Row],[VARIABLE]],MapSexAge[],3,FALSE)</f>
        <v>10-14</v>
      </c>
      <c r="H912" s="5">
        <f ca="1">SUMIFS(INDIRECT(_xlfn.CONCAT("SSPMDER[",PopAgeSexCountry[[#This Row],[Sex]],"]")),SSPMDER[age],PopAgeSexCountry[[#This Row],[Age]])</f>
        <v>2120</v>
      </c>
      <c r="I912" s="5" t="s">
        <v>71</v>
      </c>
      <c r="J912" s="5">
        <v>0.14659800000000001</v>
      </c>
      <c r="K912" s="5">
        <v>0.15735994338511899</v>
      </c>
      <c r="L912" s="5">
        <v>0.18993549347102001</v>
      </c>
      <c r="M912" s="5">
        <v>0.18740481939355599</v>
      </c>
      <c r="N912" s="5">
        <v>0.18187443799604799</v>
      </c>
      <c r="O912" s="5">
        <v>0.17323022921471201</v>
      </c>
      <c r="P912" s="5">
        <v>0.16963845909176201</v>
      </c>
      <c r="Q912" s="5">
        <v>0.17356146538784201</v>
      </c>
      <c r="R912" s="5">
        <v>0.18102527791920001</v>
      </c>
      <c r="S912" s="6">
        <f ca="1">PopAgeSexCountry[[#This Row],[2010]]*PopAgeSexCountry[[#This Row],[MDER]]</f>
        <v>310.78775999999999</v>
      </c>
      <c r="T912" s="6">
        <f ca="1">PopAgeSexCountry[[#This Row],[2015]]*PopAgeSexCountry[[#This Row],[MDER]]</f>
        <v>333.60307997645225</v>
      </c>
      <c r="U912" s="6">
        <f ca="1">PopAgeSexCountry[[#This Row],[2020]]*PopAgeSexCountry[[#This Row],[MDER]]</f>
        <v>402.6632461585624</v>
      </c>
      <c r="V912" s="6">
        <f ca="1">PopAgeSexCountry[[#This Row],[2025]]*PopAgeSexCountry[[#This Row],[MDER]]</f>
        <v>397.29821711433868</v>
      </c>
      <c r="W912" s="6">
        <f ca="1">PopAgeSexCountry[[#This Row],[2030]]*PopAgeSexCountry[[#This Row],[MDER]]</f>
        <v>385.57380855162177</v>
      </c>
      <c r="X912" s="6">
        <f ca="1">PopAgeSexCountry[[#This Row],[2035]]*PopAgeSexCountry[[#This Row],[MDER]]</f>
        <v>367.24808593518947</v>
      </c>
      <c r="Y912" s="6">
        <f ca="1">PopAgeSexCountry[[#This Row],[2040]]*PopAgeSexCountry[[#This Row],[MDER]]</f>
        <v>359.63353327453547</v>
      </c>
      <c r="Z912" s="6">
        <f ca="1">PopAgeSexCountry[[#This Row],[2045]]*PopAgeSexCountry[[#This Row],[MDER]]</f>
        <v>367.95030662222507</v>
      </c>
      <c r="AA912" s="6">
        <f ca="1">PopAgeSexCountry[[#This Row],[2050]]*PopAgeSexCountry[[#This Row],[MDER]]</f>
        <v>383.77358918870402</v>
      </c>
    </row>
    <row r="913" spans="1:27" x14ac:dyDescent="0.2">
      <c r="A913" s="6" t="s">
        <v>67</v>
      </c>
      <c r="B913" s="6" t="s">
        <v>68</v>
      </c>
      <c r="C913" s="6" t="s">
        <v>133</v>
      </c>
      <c r="D913" s="6" t="str">
        <f>VLOOKUP(PopAgeSexCountry[[#This Row],[REGION]],MapRegion[],2,FALSE)</f>
        <v>IRL</v>
      </c>
      <c r="E913" s="6" t="s">
        <v>94</v>
      </c>
      <c r="F913" s="6" t="str">
        <f>VLOOKUP(PopAgeSexCountry[[#This Row],[VARIABLE]],MapSexAge[],2,FALSE)</f>
        <v>Male</v>
      </c>
      <c r="G913" s="6" t="str">
        <f>VLOOKUP(PopAgeSexCountry[[#This Row],[VARIABLE]],MapSexAge[],3,FALSE)</f>
        <v>100p</v>
      </c>
      <c r="H913" s="6">
        <f ca="1">SUMIFS(INDIRECT(_xlfn.CONCAT("SSPMDER[",PopAgeSexCountry[[#This Row],[Sex]],"]")),SSPMDER[age],PopAgeSexCountry[[#This Row],[Age]])</f>
        <v>2200</v>
      </c>
      <c r="I913" s="6" t="s">
        <v>71</v>
      </c>
      <c r="J913" s="6">
        <v>5.8E-5</v>
      </c>
      <c r="K913" s="6">
        <v>9.8437037858459199E-5</v>
      </c>
      <c r="L913" s="6">
        <v>1.4624825611386799E-4</v>
      </c>
      <c r="M913" s="6">
        <v>2.39579616619472E-4</v>
      </c>
      <c r="N913" s="6">
        <v>3.5961512255111799E-4</v>
      </c>
      <c r="O913" s="6">
        <v>5.5934069200638901E-4</v>
      </c>
      <c r="P913" s="6">
        <v>8.4590857805168901E-4</v>
      </c>
      <c r="Q913" s="6">
        <v>1.36467485436838E-3</v>
      </c>
      <c r="R913" s="6">
        <v>2.2726258793238502E-3</v>
      </c>
      <c r="S913" s="6">
        <f ca="1">PopAgeSexCountry[[#This Row],[2010]]*PopAgeSexCountry[[#This Row],[MDER]]</f>
        <v>0.12759999999999999</v>
      </c>
      <c r="T913" s="6">
        <f ca="1">PopAgeSexCountry[[#This Row],[2015]]*PopAgeSexCountry[[#This Row],[MDER]]</f>
        <v>0.21656148328861025</v>
      </c>
      <c r="U913" s="6">
        <f ca="1">PopAgeSexCountry[[#This Row],[2020]]*PopAgeSexCountry[[#This Row],[MDER]]</f>
        <v>0.32174616345050955</v>
      </c>
      <c r="V913" s="6">
        <f ca="1">PopAgeSexCountry[[#This Row],[2025]]*PopAgeSexCountry[[#This Row],[MDER]]</f>
        <v>0.52707515656283843</v>
      </c>
      <c r="W913" s="6">
        <f ca="1">PopAgeSexCountry[[#This Row],[2030]]*PopAgeSexCountry[[#This Row],[MDER]]</f>
        <v>0.79115326961245958</v>
      </c>
      <c r="X913" s="6">
        <f ca="1">PopAgeSexCountry[[#This Row],[2035]]*PopAgeSexCountry[[#This Row],[MDER]]</f>
        <v>1.2305495224140559</v>
      </c>
      <c r="Y913" s="6">
        <f ca="1">PopAgeSexCountry[[#This Row],[2040]]*PopAgeSexCountry[[#This Row],[MDER]]</f>
        <v>1.8609988717137158</v>
      </c>
      <c r="Z913" s="6">
        <f ca="1">PopAgeSexCountry[[#This Row],[2045]]*PopAgeSexCountry[[#This Row],[MDER]]</f>
        <v>3.0022846796104359</v>
      </c>
      <c r="AA913" s="6">
        <f ca="1">PopAgeSexCountry[[#This Row],[2050]]*PopAgeSexCountry[[#This Row],[MDER]]</f>
        <v>4.9997769345124707</v>
      </c>
    </row>
    <row r="914" spans="1:27" x14ac:dyDescent="0.2">
      <c r="A914" s="5" t="s">
        <v>67</v>
      </c>
      <c r="B914" s="5" t="s">
        <v>68</v>
      </c>
      <c r="C914" s="5" t="s">
        <v>133</v>
      </c>
      <c r="D914" s="5" t="str">
        <f>VLOOKUP(PopAgeSexCountry[[#This Row],[REGION]],MapRegion[],2,FALSE)</f>
        <v>IRL</v>
      </c>
      <c r="E914" s="5" t="s">
        <v>95</v>
      </c>
      <c r="F914" s="5" t="str">
        <f>VLOOKUP(PopAgeSexCountry[[#This Row],[VARIABLE]],MapSexAge[],2,FALSE)</f>
        <v>Male</v>
      </c>
      <c r="G914" s="5" t="str">
        <f>VLOOKUP(PopAgeSexCountry[[#This Row],[VARIABLE]],MapSexAge[],3,FALSE)</f>
        <v>15-19</v>
      </c>
      <c r="H914" s="5">
        <f ca="1">SUMIFS(INDIRECT(_xlfn.CONCAT("SSPMDER[",PopAgeSexCountry[[#This Row],[Sex]],"]")),SSPMDER[age],PopAgeSexCountry[[#This Row],[Age]])</f>
        <v>2760</v>
      </c>
      <c r="I914" s="5" t="s">
        <v>71</v>
      </c>
      <c r="J914" s="5">
        <v>0.143096</v>
      </c>
      <c r="K914" s="5">
        <v>0.147546417884969</v>
      </c>
      <c r="L914" s="5">
        <v>0.15806070996553701</v>
      </c>
      <c r="M914" s="5">
        <v>0.19049935995127301</v>
      </c>
      <c r="N914" s="5">
        <v>0.18802649356145401</v>
      </c>
      <c r="O914" s="5">
        <v>0.18256623997566301</v>
      </c>
      <c r="P914" s="5">
        <v>0.17398127714938599</v>
      </c>
      <c r="Q914" s="5">
        <v>0.17039822372397101</v>
      </c>
      <c r="R914" s="5">
        <v>0.17429315164853901</v>
      </c>
      <c r="S914" s="6">
        <f ca="1">PopAgeSexCountry[[#This Row],[2010]]*PopAgeSexCountry[[#This Row],[MDER]]</f>
        <v>394.94495999999998</v>
      </c>
      <c r="T914" s="6">
        <f ca="1">PopAgeSexCountry[[#This Row],[2015]]*PopAgeSexCountry[[#This Row],[MDER]]</f>
        <v>407.22811336251442</v>
      </c>
      <c r="U914" s="6">
        <f ca="1">PopAgeSexCountry[[#This Row],[2020]]*PopAgeSexCountry[[#This Row],[MDER]]</f>
        <v>436.24755950488213</v>
      </c>
      <c r="V914" s="6">
        <f ca="1">PopAgeSexCountry[[#This Row],[2025]]*PopAgeSexCountry[[#This Row],[MDER]]</f>
        <v>525.77823346551349</v>
      </c>
      <c r="W914" s="6">
        <f ca="1">PopAgeSexCountry[[#This Row],[2030]]*PopAgeSexCountry[[#This Row],[MDER]]</f>
        <v>518.95312222961309</v>
      </c>
      <c r="X914" s="6">
        <f ca="1">PopAgeSexCountry[[#This Row],[2035]]*PopAgeSexCountry[[#This Row],[MDER]]</f>
        <v>503.8828223328299</v>
      </c>
      <c r="Y914" s="6">
        <f ca="1">PopAgeSexCountry[[#This Row],[2040]]*PopAgeSexCountry[[#This Row],[MDER]]</f>
        <v>480.18832493230536</v>
      </c>
      <c r="Z914" s="6">
        <f ca="1">PopAgeSexCountry[[#This Row],[2045]]*PopAgeSexCountry[[#This Row],[MDER]]</f>
        <v>470.29909747815998</v>
      </c>
      <c r="AA914" s="6">
        <f ca="1">PopAgeSexCountry[[#This Row],[2050]]*PopAgeSexCountry[[#This Row],[MDER]]</f>
        <v>481.04909854996765</v>
      </c>
    </row>
    <row r="915" spans="1:27" x14ac:dyDescent="0.2">
      <c r="A915" s="6" t="s">
        <v>67</v>
      </c>
      <c r="B915" s="6" t="s">
        <v>68</v>
      </c>
      <c r="C915" s="6" t="s">
        <v>133</v>
      </c>
      <c r="D915" s="6" t="str">
        <f>VLOOKUP(PopAgeSexCountry[[#This Row],[REGION]],MapRegion[],2,FALSE)</f>
        <v>IRL</v>
      </c>
      <c r="E915" s="6" t="s">
        <v>96</v>
      </c>
      <c r="F915" s="6" t="str">
        <f>VLOOKUP(PopAgeSexCountry[[#This Row],[VARIABLE]],MapSexAge[],2,FALSE)</f>
        <v>Male</v>
      </c>
      <c r="G915" s="6" t="str">
        <f>VLOOKUP(PopAgeSexCountry[[#This Row],[VARIABLE]],MapSexAge[],3,FALSE)</f>
        <v>20-24</v>
      </c>
      <c r="H915" s="6">
        <f ca="1">SUMIFS(INDIRECT(_xlfn.CONCAT("SSPMDER[",PopAgeSexCountry[[#This Row],[Sex]],"]")),SSPMDER[age],PopAgeSexCountry[[#This Row],[Age]])</f>
        <v>2800</v>
      </c>
      <c r="I915" s="6" t="s">
        <v>71</v>
      </c>
      <c r="J915" s="6">
        <v>0.15449299999999999</v>
      </c>
      <c r="K915" s="6">
        <v>0.143617977216321</v>
      </c>
      <c r="L915" s="6">
        <v>0.14788373210113301</v>
      </c>
      <c r="M915" s="6">
        <v>0.15839006192683999</v>
      </c>
      <c r="N915" s="6">
        <v>0.19072427971348799</v>
      </c>
      <c r="O915" s="6">
        <v>0.18832190363133</v>
      </c>
      <c r="P915" s="6">
        <v>0.182939407021842</v>
      </c>
      <c r="Q915" s="6">
        <v>0.17442439183065001</v>
      </c>
      <c r="R915" s="6">
        <v>0.170875067737146</v>
      </c>
      <c r="S915" s="6">
        <f ca="1">PopAgeSexCountry[[#This Row],[2010]]*PopAgeSexCountry[[#This Row],[MDER]]</f>
        <v>432.5804</v>
      </c>
      <c r="T915" s="6">
        <f ca="1">PopAgeSexCountry[[#This Row],[2015]]*PopAgeSexCountry[[#This Row],[MDER]]</f>
        <v>402.13033620569877</v>
      </c>
      <c r="U915" s="6">
        <f ca="1">PopAgeSexCountry[[#This Row],[2020]]*PopAgeSexCountry[[#This Row],[MDER]]</f>
        <v>414.07444988317241</v>
      </c>
      <c r="V915" s="6">
        <f ca="1">PopAgeSexCountry[[#This Row],[2025]]*PopAgeSexCountry[[#This Row],[MDER]]</f>
        <v>443.49217339515195</v>
      </c>
      <c r="W915" s="6">
        <f ca="1">PopAgeSexCountry[[#This Row],[2030]]*PopAgeSexCountry[[#This Row],[MDER]]</f>
        <v>534.02798319776639</v>
      </c>
      <c r="X915" s="6">
        <f ca="1">PopAgeSexCountry[[#This Row],[2035]]*PopAgeSexCountry[[#This Row],[MDER]]</f>
        <v>527.30133016772402</v>
      </c>
      <c r="Y915" s="6">
        <f ca="1">PopAgeSexCountry[[#This Row],[2040]]*PopAgeSexCountry[[#This Row],[MDER]]</f>
        <v>512.23033966115759</v>
      </c>
      <c r="Z915" s="6">
        <f ca="1">PopAgeSexCountry[[#This Row],[2045]]*PopAgeSexCountry[[#This Row],[MDER]]</f>
        <v>488.38829712582003</v>
      </c>
      <c r="AA915" s="6">
        <f ca="1">PopAgeSexCountry[[#This Row],[2050]]*PopAgeSexCountry[[#This Row],[MDER]]</f>
        <v>478.4501896640088</v>
      </c>
    </row>
    <row r="916" spans="1:27" x14ac:dyDescent="0.2">
      <c r="A916" s="5" t="s">
        <v>67</v>
      </c>
      <c r="B916" s="5" t="s">
        <v>68</v>
      </c>
      <c r="C916" s="5" t="s">
        <v>133</v>
      </c>
      <c r="D916" s="5" t="str">
        <f>VLOOKUP(PopAgeSexCountry[[#This Row],[REGION]],MapRegion[],2,FALSE)</f>
        <v>IRL</v>
      </c>
      <c r="E916" s="5" t="s">
        <v>97</v>
      </c>
      <c r="F916" s="5" t="str">
        <f>VLOOKUP(PopAgeSexCountry[[#This Row],[VARIABLE]],MapSexAge[],2,FALSE)</f>
        <v>Male</v>
      </c>
      <c r="G916" s="5" t="str">
        <f>VLOOKUP(PopAgeSexCountry[[#This Row],[VARIABLE]],MapSexAge[],3,FALSE)</f>
        <v>25-29</v>
      </c>
      <c r="H916" s="5">
        <f ca="1">SUMIFS(INDIRECT(_xlfn.CONCAT("SSPMDER[",PopAgeSexCountry[[#This Row],[Sex]],"]")),SSPMDER[age],PopAgeSexCountry[[#This Row],[Age]])</f>
        <v>2640</v>
      </c>
      <c r="I916" s="5" t="s">
        <v>71</v>
      </c>
      <c r="J916" s="5">
        <v>0.17949100000000001</v>
      </c>
      <c r="K916" s="5">
        <v>0.15798847168403099</v>
      </c>
      <c r="L916" s="5">
        <v>0.14665940669449001</v>
      </c>
      <c r="M916" s="5">
        <v>0.150875607727845</v>
      </c>
      <c r="N916" s="5">
        <v>0.16137590691950601</v>
      </c>
      <c r="O916" s="5">
        <v>0.19366139788429701</v>
      </c>
      <c r="P916" s="5">
        <v>0.19132983929662101</v>
      </c>
      <c r="Q916" s="5">
        <v>0.186019059867336</v>
      </c>
      <c r="R916" s="5">
        <v>0.17753183795496899</v>
      </c>
      <c r="S916" s="6">
        <f ca="1">PopAgeSexCountry[[#This Row],[2010]]*PopAgeSexCountry[[#This Row],[MDER]]</f>
        <v>473.85624000000001</v>
      </c>
      <c r="T916" s="6">
        <f ca="1">PopAgeSexCountry[[#This Row],[2015]]*PopAgeSexCountry[[#This Row],[MDER]]</f>
        <v>417.08956524584181</v>
      </c>
      <c r="U916" s="6">
        <f ca="1">PopAgeSexCountry[[#This Row],[2020]]*PopAgeSexCountry[[#This Row],[MDER]]</f>
        <v>387.18083367345366</v>
      </c>
      <c r="V916" s="6">
        <f ca="1">PopAgeSexCountry[[#This Row],[2025]]*PopAgeSexCountry[[#This Row],[MDER]]</f>
        <v>398.31160440151081</v>
      </c>
      <c r="W916" s="6">
        <f ca="1">PopAgeSexCountry[[#This Row],[2030]]*PopAgeSexCountry[[#This Row],[MDER]]</f>
        <v>426.03239426749587</v>
      </c>
      <c r="X916" s="6">
        <f ca="1">PopAgeSexCountry[[#This Row],[2035]]*PopAgeSexCountry[[#This Row],[MDER]]</f>
        <v>511.26609041454412</v>
      </c>
      <c r="Y916" s="6">
        <f ca="1">PopAgeSexCountry[[#This Row],[2040]]*PopAgeSexCountry[[#This Row],[MDER]]</f>
        <v>505.11077574307944</v>
      </c>
      <c r="Z916" s="6">
        <f ca="1">PopAgeSexCountry[[#This Row],[2045]]*PopAgeSexCountry[[#This Row],[MDER]]</f>
        <v>491.09031804976701</v>
      </c>
      <c r="AA916" s="6">
        <f ca="1">PopAgeSexCountry[[#This Row],[2050]]*PopAgeSexCountry[[#This Row],[MDER]]</f>
        <v>468.68405220111816</v>
      </c>
    </row>
    <row r="917" spans="1:27" x14ac:dyDescent="0.2">
      <c r="A917" s="6" t="s">
        <v>67</v>
      </c>
      <c r="B917" s="6" t="s">
        <v>68</v>
      </c>
      <c r="C917" s="6" t="s">
        <v>133</v>
      </c>
      <c r="D917" s="6" t="str">
        <f>VLOOKUP(PopAgeSexCountry[[#This Row],[REGION]],MapRegion[],2,FALSE)</f>
        <v>IRL</v>
      </c>
      <c r="E917" s="6" t="s">
        <v>98</v>
      </c>
      <c r="F917" s="6" t="str">
        <f>VLOOKUP(PopAgeSexCountry[[#This Row],[VARIABLE]],MapSexAge[],2,FALSE)</f>
        <v>Male</v>
      </c>
      <c r="G917" s="6" t="str">
        <f>VLOOKUP(PopAgeSexCountry[[#This Row],[VARIABLE]],MapSexAge[],3,FALSE)</f>
        <v>30-34</v>
      </c>
      <c r="H917" s="6">
        <f ca="1">SUMIFS(INDIRECT(_xlfn.CONCAT("SSPMDER[",PopAgeSexCountry[[#This Row],[Sex]],"]")),SSPMDER[age],PopAgeSexCountry[[#This Row],[Age]])</f>
        <v>2600</v>
      </c>
      <c r="I917" s="6" t="s">
        <v>71</v>
      </c>
      <c r="J917" s="6">
        <v>0.18768099999999999</v>
      </c>
      <c r="K917" s="6">
        <v>0.19006750280693899</v>
      </c>
      <c r="L917" s="6">
        <v>0.168486085856145</v>
      </c>
      <c r="M917" s="6">
        <v>0.15756611177597299</v>
      </c>
      <c r="N917" s="6">
        <v>0.16133742307198301</v>
      </c>
      <c r="O917" s="6">
        <v>0.17162333121662701</v>
      </c>
      <c r="P917" s="6">
        <v>0.20332662801937201</v>
      </c>
      <c r="Q917" s="6">
        <v>0.201120943341727</v>
      </c>
      <c r="R917" s="6">
        <v>0.196050077772012</v>
      </c>
      <c r="S917" s="6">
        <f ca="1">PopAgeSexCountry[[#This Row],[2010]]*PopAgeSexCountry[[#This Row],[MDER]]</f>
        <v>487.97059999999999</v>
      </c>
      <c r="T917" s="6">
        <f ca="1">PopAgeSexCountry[[#This Row],[2015]]*PopAgeSexCountry[[#This Row],[MDER]]</f>
        <v>494.17550729804134</v>
      </c>
      <c r="U917" s="6">
        <f ca="1">PopAgeSexCountry[[#This Row],[2020]]*PopAgeSexCountry[[#This Row],[MDER]]</f>
        <v>438.06382322597699</v>
      </c>
      <c r="V917" s="6">
        <f ca="1">PopAgeSexCountry[[#This Row],[2025]]*PopAgeSexCountry[[#This Row],[MDER]]</f>
        <v>409.67189061752975</v>
      </c>
      <c r="W917" s="6">
        <f ca="1">PopAgeSexCountry[[#This Row],[2030]]*PopAgeSexCountry[[#This Row],[MDER]]</f>
        <v>419.47729998715585</v>
      </c>
      <c r="X917" s="6">
        <f ca="1">PopAgeSexCountry[[#This Row],[2035]]*PopAgeSexCountry[[#This Row],[MDER]]</f>
        <v>446.2206611632302</v>
      </c>
      <c r="Y917" s="6">
        <f ca="1">PopAgeSexCountry[[#This Row],[2040]]*PopAgeSexCountry[[#This Row],[MDER]]</f>
        <v>528.64923285036718</v>
      </c>
      <c r="Z917" s="6">
        <f ca="1">PopAgeSexCountry[[#This Row],[2045]]*PopAgeSexCountry[[#This Row],[MDER]]</f>
        <v>522.9144526884902</v>
      </c>
      <c r="AA917" s="6">
        <f ca="1">PopAgeSexCountry[[#This Row],[2050]]*PopAgeSexCountry[[#This Row],[MDER]]</f>
        <v>509.73020220723117</v>
      </c>
    </row>
    <row r="918" spans="1:27" x14ac:dyDescent="0.2">
      <c r="A918" s="5" t="s">
        <v>67</v>
      </c>
      <c r="B918" s="5" t="s">
        <v>68</v>
      </c>
      <c r="C918" s="5" t="s">
        <v>133</v>
      </c>
      <c r="D918" s="5" t="str">
        <f>VLOOKUP(PopAgeSexCountry[[#This Row],[REGION]],MapRegion[],2,FALSE)</f>
        <v>IRL</v>
      </c>
      <c r="E918" s="5" t="s">
        <v>99</v>
      </c>
      <c r="F918" s="5" t="str">
        <f>VLOOKUP(PopAgeSexCountry[[#This Row],[VARIABLE]],MapSexAge[],2,FALSE)</f>
        <v>Male</v>
      </c>
      <c r="G918" s="5" t="str">
        <f>VLOOKUP(PopAgeSexCountry[[#This Row],[VARIABLE]],MapSexAge[],3,FALSE)</f>
        <v>35-39</v>
      </c>
      <c r="H918" s="5">
        <f ca="1">SUMIFS(INDIRECT(_xlfn.CONCAT("SSPMDER[",PopAgeSexCountry[[#This Row],[Sex]],"]")),SSPMDER[age],PopAgeSexCountry[[#This Row],[Age]])</f>
        <v>2600</v>
      </c>
      <c r="I918" s="5" t="s">
        <v>71</v>
      </c>
      <c r="J918" s="5">
        <v>0.17735300000000001</v>
      </c>
      <c r="K918" s="5">
        <v>0.19514460070402301</v>
      </c>
      <c r="L918" s="5">
        <v>0.19740727438403499</v>
      </c>
      <c r="M918" s="5">
        <v>0.177472961059987</v>
      </c>
      <c r="N918" s="5">
        <v>0.16695175062384601</v>
      </c>
      <c r="O918" s="5">
        <v>0.17035839237186201</v>
      </c>
      <c r="P918" s="5">
        <v>0.18048637586183799</v>
      </c>
      <c r="Q918" s="5">
        <v>0.21166632878002101</v>
      </c>
      <c r="R918" s="5">
        <v>0.20958190322270301</v>
      </c>
      <c r="S918" s="6">
        <f ca="1">PopAgeSexCountry[[#This Row],[2010]]*PopAgeSexCountry[[#This Row],[MDER]]</f>
        <v>461.11780000000005</v>
      </c>
      <c r="T918" s="6">
        <f ca="1">PopAgeSexCountry[[#This Row],[2015]]*PopAgeSexCountry[[#This Row],[MDER]]</f>
        <v>507.3759618304598</v>
      </c>
      <c r="U918" s="6">
        <f ca="1">PopAgeSexCountry[[#This Row],[2020]]*PopAgeSexCountry[[#This Row],[MDER]]</f>
        <v>513.25891339849102</v>
      </c>
      <c r="V918" s="6">
        <f ca="1">PopAgeSexCountry[[#This Row],[2025]]*PopAgeSexCountry[[#This Row],[MDER]]</f>
        <v>461.42969875596623</v>
      </c>
      <c r="W918" s="6">
        <f ca="1">PopAgeSexCountry[[#This Row],[2030]]*PopAgeSexCountry[[#This Row],[MDER]]</f>
        <v>434.07455162199966</v>
      </c>
      <c r="X918" s="6">
        <f ca="1">PopAgeSexCountry[[#This Row],[2035]]*PopAgeSexCountry[[#This Row],[MDER]]</f>
        <v>442.93182016684125</v>
      </c>
      <c r="Y918" s="6">
        <f ca="1">PopAgeSexCountry[[#This Row],[2040]]*PopAgeSexCountry[[#This Row],[MDER]]</f>
        <v>469.26457724077881</v>
      </c>
      <c r="Z918" s="6">
        <f ca="1">PopAgeSexCountry[[#This Row],[2045]]*PopAgeSexCountry[[#This Row],[MDER]]</f>
        <v>550.33245482805467</v>
      </c>
      <c r="AA918" s="6">
        <f ca="1">PopAgeSexCountry[[#This Row],[2050]]*PopAgeSexCountry[[#This Row],[MDER]]</f>
        <v>544.91294837902785</v>
      </c>
    </row>
    <row r="919" spans="1:27" x14ac:dyDescent="0.2">
      <c r="A919" s="6" t="s">
        <v>67</v>
      </c>
      <c r="B919" s="6" t="s">
        <v>68</v>
      </c>
      <c r="C919" s="6" t="s">
        <v>133</v>
      </c>
      <c r="D919" s="6" t="str">
        <f>VLOOKUP(PopAgeSexCountry[[#This Row],[REGION]],MapRegion[],2,FALSE)</f>
        <v>IRL</v>
      </c>
      <c r="E919" s="6" t="s">
        <v>100</v>
      </c>
      <c r="F919" s="6" t="str">
        <f>VLOOKUP(PopAgeSexCountry[[#This Row],[VARIABLE]],MapSexAge[],2,FALSE)</f>
        <v>Male</v>
      </c>
      <c r="G919" s="6" t="str">
        <f>VLOOKUP(PopAgeSexCountry[[#This Row],[VARIABLE]],MapSexAge[],3,FALSE)</f>
        <v>40-44</v>
      </c>
      <c r="H919" s="6">
        <f ca="1">SUMIFS(INDIRECT(_xlfn.CONCAT("SSPMDER[",PopAgeSexCountry[[#This Row],[Sex]],"]")),SSPMDER[age],PopAgeSexCountry[[#This Row],[Age]])</f>
        <v>2600</v>
      </c>
      <c r="I919" s="6" t="s">
        <v>71</v>
      </c>
      <c r="J919" s="6">
        <v>0.160916</v>
      </c>
      <c r="K919" s="6">
        <v>0.18155582541704501</v>
      </c>
      <c r="L919" s="6">
        <v>0.19855806447388</v>
      </c>
      <c r="M919" s="6">
        <v>0.20164937506401301</v>
      </c>
      <c r="N919" s="6">
        <v>0.18285478616515999</v>
      </c>
      <c r="O919" s="6">
        <v>0.17267125134686401</v>
      </c>
      <c r="P919" s="6">
        <v>0.17588369331807099</v>
      </c>
      <c r="Q919" s="6">
        <v>0.18594042251192</v>
      </c>
      <c r="R919" s="6">
        <v>0.216773549549719</v>
      </c>
      <c r="S919" s="6">
        <f ca="1">PopAgeSexCountry[[#This Row],[2010]]*PopAgeSexCountry[[#This Row],[MDER]]</f>
        <v>418.38159999999999</v>
      </c>
      <c r="T919" s="6">
        <f ca="1">PopAgeSexCountry[[#This Row],[2015]]*PopAgeSexCountry[[#This Row],[MDER]]</f>
        <v>472.04514608431703</v>
      </c>
      <c r="U919" s="6">
        <f ca="1">PopAgeSexCountry[[#This Row],[2020]]*PopAgeSexCountry[[#This Row],[MDER]]</f>
        <v>516.25096763208796</v>
      </c>
      <c r="V919" s="6">
        <f ca="1">PopAgeSexCountry[[#This Row],[2025]]*PopAgeSexCountry[[#This Row],[MDER]]</f>
        <v>524.28837516643387</v>
      </c>
      <c r="W919" s="6">
        <f ca="1">PopAgeSexCountry[[#This Row],[2030]]*PopAgeSexCountry[[#This Row],[MDER]]</f>
        <v>475.42244402941594</v>
      </c>
      <c r="X919" s="6">
        <f ca="1">PopAgeSexCountry[[#This Row],[2035]]*PopAgeSexCountry[[#This Row],[MDER]]</f>
        <v>448.94525350184642</v>
      </c>
      <c r="Y919" s="6">
        <f ca="1">PopAgeSexCountry[[#This Row],[2040]]*PopAgeSexCountry[[#This Row],[MDER]]</f>
        <v>457.2976026269846</v>
      </c>
      <c r="Z919" s="6">
        <f ca="1">PopAgeSexCountry[[#This Row],[2045]]*PopAgeSexCountry[[#This Row],[MDER]]</f>
        <v>483.44509853099203</v>
      </c>
      <c r="AA919" s="6">
        <f ca="1">PopAgeSexCountry[[#This Row],[2050]]*PopAgeSexCountry[[#This Row],[MDER]]</f>
        <v>563.61122882926941</v>
      </c>
    </row>
    <row r="920" spans="1:27" x14ac:dyDescent="0.2">
      <c r="A920" s="5" t="s">
        <v>67</v>
      </c>
      <c r="B920" s="5" t="s">
        <v>68</v>
      </c>
      <c r="C920" s="5" t="s">
        <v>133</v>
      </c>
      <c r="D920" s="5" t="str">
        <f>VLOOKUP(PopAgeSexCountry[[#This Row],[REGION]],MapRegion[],2,FALSE)</f>
        <v>IRL</v>
      </c>
      <c r="E920" s="5" t="s">
        <v>101</v>
      </c>
      <c r="F920" s="5" t="str">
        <f>VLOOKUP(PopAgeSexCountry[[#This Row],[VARIABLE]],MapSexAge[],2,FALSE)</f>
        <v>Male</v>
      </c>
      <c r="G920" s="5" t="str">
        <f>VLOOKUP(PopAgeSexCountry[[#This Row],[VARIABLE]],MapSexAge[],3,FALSE)</f>
        <v>45-49</v>
      </c>
      <c r="H920" s="5">
        <f ca="1">SUMIFS(INDIRECT(_xlfn.CONCAT("SSPMDER[",PopAgeSexCountry[[#This Row],[Sex]],"]")),SSPMDER[age],PopAgeSexCountry[[#This Row],[Age]])</f>
        <v>2440</v>
      </c>
      <c r="I920" s="5" t="s">
        <v>71</v>
      </c>
      <c r="J920" s="5">
        <v>0.14773800000000001</v>
      </c>
      <c r="K920" s="5">
        <v>0.162773944968467</v>
      </c>
      <c r="L920" s="5">
        <v>0.182885064589969</v>
      </c>
      <c r="M920" s="5">
        <v>0.199883729567364</v>
      </c>
      <c r="N920" s="5">
        <v>0.203525116719114</v>
      </c>
      <c r="O920" s="5">
        <v>0.18553641596162401</v>
      </c>
      <c r="P920" s="5">
        <v>0.17565493339128799</v>
      </c>
      <c r="Q920" s="5">
        <v>0.17881270777444999</v>
      </c>
      <c r="R920" s="5">
        <v>0.18885479859208501</v>
      </c>
      <c r="S920" s="6">
        <f ca="1">PopAgeSexCountry[[#This Row],[2010]]*PopAgeSexCountry[[#This Row],[MDER]]</f>
        <v>360.48072000000002</v>
      </c>
      <c r="T920" s="6">
        <f ca="1">PopAgeSexCountry[[#This Row],[2015]]*PopAgeSexCountry[[#This Row],[MDER]]</f>
        <v>397.1684257230595</v>
      </c>
      <c r="U920" s="6">
        <f ca="1">PopAgeSexCountry[[#This Row],[2020]]*PopAgeSexCountry[[#This Row],[MDER]]</f>
        <v>446.23955759952435</v>
      </c>
      <c r="V920" s="6">
        <f ca="1">PopAgeSexCountry[[#This Row],[2025]]*PopAgeSexCountry[[#This Row],[MDER]]</f>
        <v>487.71630014436818</v>
      </c>
      <c r="W920" s="6">
        <f ca="1">PopAgeSexCountry[[#This Row],[2030]]*PopAgeSexCountry[[#This Row],[MDER]]</f>
        <v>496.60128479463816</v>
      </c>
      <c r="X920" s="6">
        <f ca="1">PopAgeSexCountry[[#This Row],[2035]]*PopAgeSexCountry[[#This Row],[MDER]]</f>
        <v>452.70885494636258</v>
      </c>
      <c r="Y920" s="6">
        <f ca="1">PopAgeSexCountry[[#This Row],[2040]]*PopAgeSexCountry[[#This Row],[MDER]]</f>
        <v>428.59803747474268</v>
      </c>
      <c r="Z920" s="6">
        <f ca="1">PopAgeSexCountry[[#This Row],[2045]]*PopAgeSexCountry[[#This Row],[MDER]]</f>
        <v>436.30300696965799</v>
      </c>
      <c r="AA920" s="6">
        <f ca="1">PopAgeSexCountry[[#This Row],[2050]]*PopAgeSexCountry[[#This Row],[MDER]]</f>
        <v>460.80570856468745</v>
      </c>
    </row>
    <row r="921" spans="1:27" x14ac:dyDescent="0.2">
      <c r="A921" s="6" t="s">
        <v>67</v>
      </c>
      <c r="B921" s="6" t="s">
        <v>68</v>
      </c>
      <c r="C921" s="6" t="s">
        <v>133</v>
      </c>
      <c r="D921" s="6" t="str">
        <f>VLOOKUP(PopAgeSexCountry[[#This Row],[REGION]],MapRegion[],2,FALSE)</f>
        <v>IRL</v>
      </c>
      <c r="E921" s="6" t="s">
        <v>102</v>
      </c>
      <c r="F921" s="6" t="str">
        <f>VLOOKUP(PopAgeSexCountry[[#This Row],[VARIABLE]],MapSexAge[],2,FALSE)</f>
        <v>Male</v>
      </c>
      <c r="G921" s="6" t="str">
        <f>VLOOKUP(PopAgeSexCountry[[#This Row],[VARIABLE]],MapSexAge[],3,FALSE)</f>
        <v>5-9</v>
      </c>
      <c r="H921" s="6">
        <f ca="1">SUMIFS(INDIRECT(_xlfn.CONCAT("SSPMDER[",PopAgeSexCountry[[#This Row],[Sex]],"]")),SSPMDER[age],PopAgeSexCountry[[#This Row],[Age]])</f>
        <v>1600</v>
      </c>
      <c r="I921" s="6" t="s">
        <v>71</v>
      </c>
      <c r="J921" s="6">
        <v>0.15529799999999999</v>
      </c>
      <c r="K921" s="6">
        <v>0.188409499588091</v>
      </c>
      <c r="L921" s="6">
        <v>0.18584762709842201</v>
      </c>
      <c r="M921" s="6">
        <v>0.180268719605883</v>
      </c>
      <c r="N921" s="6">
        <v>0.17159674652218501</v>
      </c>
      <c r="O921" s="6">
        <v>0.16804102056249201</v>
      </c>
      <c r="P921" s="6">
        <v>0.172044923262473</v>
      </c>
      <c r="Q921" s="6">
        <v>0.17960624490882901</v>
      </c>
      <c r="R921" s="6">
        <v>0.184506571119051</v>
      </c>
      <c r="S921" s="6">
        <f ca="1">PopAgeSexCountry[[#This Row],[2010]]*PopAgeSexCountry[[#This Row],[MDER]]</f>
        <v>248.4768</v>
      </c>
      <c r="T921" s="6">
        <f ca="1">PopAgeSexCountry[[#This Row],[2015]]*PopAgeSexCountry[[#This Row],[MDER]]</f>
        <v>301.45519934094563</v>
      </c>
      <c r="U921" s="6">
        <f ca="1">PopAgeSexCountry[[#This Row],[2020]]*PopAgeSexCountry[[#This Row],[MDER]]</f>
        <v>297.35620335747524</v>
      </c>
      <c r="V921" s="6">
        <f ca="1">PopAgeSexCountry[[#This Row],[2025]]*PopAgeSexCountry[[#This Row],[MDER]]</f>
        <v>288.42995136941283</v>
      </c>
      <c r="W921" s="6">
        <f ca="1">PopAgeSexCountry[[#This Row],[2030]]*PopAgeSexCountry[[#This Row],[MDER]]</f>
        <v>274.55479443549604</v>
      </c>
      <c r="X921" s="6">
        <f ca="1">PopAgeSexCountry[[#This Row],[2035]]*PopAgeSexCountry[[#This Row],[MDER]]</f>
        <v>268.86563289998719</v>
      </c>
      <c r="Y921" s="6">
        <f ca="1">PopAgeSexCountry[[#This Row],[2040]]*PopAgeSexCountry[[#This Row],[MDER]]</f>
        <v>275.27187721995682</v>
      </c>
      <c r="Z921" s="6">
        <f ca="1">PopAgeSexCountry[[#This Row],[2045]]*PopAgeSexCountry[[#This Row],[MDER]]</f>
        <v>287.3699918541264</v>
      </c>
      <c r="AA921" s="6">
        <f ca="1">PopAgeSexCountry[[#This Row],[2050]]*PopAgeSexCountry[[#This Row],[MDER]]</f>
        <v>295.21051379048163</v>
      </c>
    </row>
    <row r="922" spans="1:27" x14ac:dyDescent="0.2">
      <c r="A922" s="5" t="s">
        <v>67</v>
      </c>
      <c r="B922" s="5" t="s">
        <v>68</v>
      </c>
      <c r="C922" s="5" t="s">
        <v>133</v>
      </c>
      <c r="D922" s="5" t="str">
        <f>VLOOKUP(PopAgeSexCountry[[#This Row],[REGION]],MapRegion[],2,FALSE)</f>
        <v>IRL</v>
      </c>
      <c r="E922" s="5" t="s">
        <v>103</v>
      </c>
      <c r="F922" s="5" t="str">
        <f>VLOOKUP(PopAgeSexCountry[[#This Row],[VARIABLE]],MapSexAge[],2,FALSE)</f>
        <v>Male</v>
      </c>
      <c r="G922" s="5" t="str">
        <f>VLOOKUP(PopAgeSexCountry[[#This Row],[VARIABLE]],MapSexAge[],3,FALSE)</f>
        <v>50-54</v>
      </c>
      <c r="H922" s="5">
        <f ca="1">SUMIFS(INDIRECT(_xlfn.CONCAT("SSPMDER[",PopAgeSexCountry[[#This Row],[Sex]],"]")),SSPMDER[age],PopAgeSexCountry[[#This Row],[Age]])</f>
        <v>2400</v>
      </c>
      <c r="I922" s="5" t="s">
        <v>71</v>
      </c>
      <c r="J922" s="5">
        <v>0.13363900000000001</v>
      </c>
      <c r="K922" s="5">
        <v>0.14794802341528299</v>
      </c>
      <c r="L922" s="5">
        <v>0.162692708020963</v>
      </c>
      <c r="M922" s="5">
        <v>0.18280546007255999</v>
      </c>
      <c r="N922" s="5">
        <v>0.199829816600641</v>
      </c>
      <c r="O922" s="5">
        <v>0.20390969271156001</v>
      </c>
      <c r="P922" s="5">
        <v>0.186585079690678</v>
      </c>
      <c r="Q922" s="5">
        <v>0.177014768725612</v>
      </c>
      <c r="R922" s="5">
        <v>0.18020465568771499</v>
      </c>
      <c r="S922" s="6">
        <f ca="1">PopAgeSexCountry[[#This Row],[2010]]*PopAgeSexCountry[[#This Row],[MDER]]</f>
        <v>320.73360000000002</v>
      </c>
      <c r="T922" s="6">
        <f ca="1">PopAgeSexCountry[[#This Row],[2015]]*PopAgeSexCountry[[#This Row],[MDER]]</f>
        <v>355.07525619667916</v>
      </c>
      <c r="U922" s="6">
        <f ca="1">PopAgeSexCountry[[#This Row],[2020]]*PopAgeSexCountry[[#This Row],[MDER]]</f>
        <v>390.46249925031123</v>
      </c>
      <c r="V922" s="6">
        <f ca="1">PopAgeSexCountry[[#This Row],[2025]]*PopAgeSexCountry[[#This Row],[MDER]]</f>
        <v>438.73310417414399</v>
      </c>
      <c r="W922" s="6">
        <f ca="1">PopAgeSexCountry[[#This Row],[2030]]*PopAgeSexCountry[[#This Row],[MDER]]</f>
        <v>479.59155984153841</v>
      </c>
      <c r="X922" s="6">
        <f ca="1">PopAgeSexCountry[[#This Row],[2035]]*PopAgeSexCountry[[#This Row],[MDER]]</f>
        <v>489.38326250774401</v>
      </c>
      <c r="Y922" s="6">
        <f ca="1">PopAgeSexCountry[[#This Row],[2040]]*PopAgeSexCountry[[#This Row],[MDER]]</f>
        <v>447.80419125762722</v>
      </c>
      <c r="Z922" s="6">
        <f ca="1">PopAgeSexCountry[[#This Row],[2045]]*PopAgeSexCountry[[#This Row],[MDER]]</f>
        <v>424.83544494146884</v>
      </c>
      <c r="AA922" s="6">
        <f ca="1">PopAgeSexCountry[[#This Row],[2050]]*PopAgeSexCountry[[#This Row],[MDER]]</f>
        <v>432.49117365051598</v>
      </c>
    </row>
    <row r="923" spans="1:27" x14ac:dyDescent="0.2">
      <c r="A923" s="6" t="s">
        <v>67</v>
      </c>
      <c r="B923" s="6" t="s">
        <v>68</v>
      </c>
      <c r="C923" s="6" t="s">
        <v>133</v>
      </c>
      <c r="D923" s="6" t="str">
        <f>VLOOKUP(PopAgeSexCountry[[#This Row],[REGION]],MapRegion[],2,FALSE)</f>
        <v>IRL</v>
      </c>
      <c r="E923" s="6" t="s">
        <v>104</v>
      </c>
      <c r="F923" s="6" t="str">
        <f>VLOOKUP(PopAgeSexCountry[[#This Row],[VARIABLE]],MapSexAge[],2,FALSE)</f>
        <v>Male</v>
      </c>
      <c r="G923" s="6" t="str">
        <f>VLOOKUP(PopAgeSexCountry[[#This Row],[VARIABLE]],MapSexAge[],3,FALSE)</f>
        <v>55-59</v>
      </c>
      <c r="H923" s="6">
        <f ca="1">SUMIFS(INDIRECT(_xlfn.CONCAT("SSPMDER[",PopAgeSexCountry[[#This Row],[Sex]],"]")),SSPMDER[age],PopAgeSexCountry[[#This Row],[Age]])</f>
        <v>2400</v>
      </c>
      <c r="I923" s="6" t="s">
        <v>71</v>
      </c>
      <c r="J923" s="6">
        <v>0.121</v>
      </c>
      <c r="K923" s="6">
        <v>0.13225174556692801</v>
      </c>
      <c r="L923" s="6">
        <v>0.146496443654061</v>
      </c>
      <c r="M923" s="6">
        <v>0.161348059956089</v>
      </c>
      <c r="N923" s="6">
        <v>0.18147273759258301</v>
      </c>
      <c r="O923" s="6">
        <v>0.198569284041723</v>
      </c>
      <c r="P923" s="6">
        <v>0.20306449822532899</v>
      </c>
      <c r="Q923" s="6">
        <v>0.18640865837989201</v>
      </c>
      <c r="R923" s="6">
        <v>0.177201756554179</v>
      </c>
      <c r="S923" s="6">
        <f ca="1">PopAgeSexCountry[[#This Row],[2010]]*PopAgeSexCountry[[#This Row],[MDER]]</f>
        <v>290.39999999999998</v>
      </c>
      <c r="T923" s="6">
        <f ca="1">PopAgeSexCountry[[#This Row],[2015]]*PopAgeSexCountry[[#This Row],[MDER]]</f>
        <v>317.40418936062724</v>
      </c>
      <c r="U923" s="6">
        <f ca="1">PopAgeSexCountry[[#This Row],[2020]]*PopAgeSexCountry[[#This Row],[MDER]]</f>
        <v>351.59146476974638</v>
      </c>
      <c r="V923" s="6">
        <f ca="1">PopAgeSexCountry[[#This Row],[2025]]*PopAgeSexCountry[[#This Row],[MDER]]</f>
        <v>387.23534389461361</v>
      </c>
      <c r="W923" s="6">
        <f ca="1">PopAgeSexCountry[[#This Row],[2030]]*PopAgeSexCountry[[#This Row],[MDER]]</f>
        <v>435.53457022219919</v>
      </c>
      <c r="X923" s="6">
        <f ca="1">PopAgeSexCountry[[#This Row],[2035]]*PopAgeSexCountry[[#This Row],[MDER]]</f>
        <v>476.56628170013522</v>
      </c>
      <c r="Y923" s="6">
        <f ca="1">PopAgeSexCountry[[#This Row],[2040]]*PopAgeSexCountry[[#This Row],[MDER]]</f>
        <v>487.3547957407896</v>
      </c>
      <c r="Z923" s="6">
        <f ca="1">PopAgeSexCountry[[#This Row],[2045]]*PopAgeSexCountry[[#This Row],[MDER]]</f>
        <v>447.38078011174082</v>
      </c>
      <c r="AA923" s="6">
        <f ca="1">PopAgeSexCountry[[#This Row],[2050]]*PopAgeSexCountry[[#This Row],[MDER]]</f>
        <v>425.28421573002959</v>
      </c>
    </row>
    <row r="924" spans="1:27" x14ac:dyDescent="0.2">
      <c r="A924" s="5" t="s">
        <v>67</v>
      </c>
      <c r="B924" s="5" t="s">
        <v>68</v>
      </c>
      <c r="C924" s="5" t="s">
        <v>133</v>
      </c>
      <c r="D924" s="5" t="str">
        <f>VLOOKUP(PopAgeSexCountry[[#This Row],[REGION]],MapRegion[],2,FALSE)</f>
        <v>IRL</v>
      </c>
      <c r="E924" s="5" t="s">
        <v>105</v>
      </c>
      <c r="F924" s="5" t="str">
        <f>VLOOKUP(PopAgeSexCountry[[#This Row],[VARIABLE]],MapSexAge[],2,FALSE)</f>
        <v>Male</v>
      </c>
      <c r="G924" s="5" t="str">
        <f>VLOOKUP(PopAgeSexCountry[[#This Row],[VARIABLE]],MapSexAge[],3,FALSE)</f>
        <v>60-64</v>
      </c>
      <c r="H924" s="5">
        <f ca="1">SUMIFS(INDIRECT(_xlfn.CONCAT("SSPMDER[",PopAgeSexCountry[[#This Row],[Sex]],"]")),SSPMDER[age],PopAgeSexCountry[[#This Row],[Age]])</f>
        <v>2400</v>
      </c>
      <c r="I924" s="5" t="s">
        <v>71</v>
      </c>
      <c r="J924" s="5">
        <v>0.108349</v>
      </c>
      <c r="K924" s="5">
        <v>0.117719658463341</v>
      </c>
      <c r="L924" s="5">
        <v>0.12910280565091001</v>
      </c>
      <c r="M924" s="5">
        <v>0.14346987319726001</v>
      </c>
      <c r="N924" s="5">
        <v>0.15843124095872599</v>
      </c>
      <c r="O924" s="5">
        <v>0.17859066076847199</v>
      </c>
      <c r="P924" s="5">
        <v>0.19579699901028599</v>
      </c>
      <c r="Q924" s="5">
        <v>0.20077973971520799</v>
      </c>
      <c r="R924" s="5">
        <v>0.18491738712818301</v>
      </c>
      <c r="S924" s="6">
        <f ca="1">PopAgeSexCountry[[#This Row],[2010]]*PopAgeSexCountry[[#This Row],[MDER]]</f>
        <v>260.0376</v>
      </c>
      <c r="T924" s="6">
        <f ca="1">PopAgeSexCountry[[#This Row],[2015]]*PopAgeSexCountry[[#This Row],[MDER]]</f>
        <v>282.5271803120184</v>
      </c>
      <c r="U924" s="6">
        <f ca="1">PopAgeSexCountry[[#This Row],[2020]]*PopAgeSexCountry[[#This Row],[MDER]]</f>
        <v>309.846733562184</v>
      </c>
      <c r="V924" s="6">
        <f ca="1">PopAgeSexCountry[[#This Row],[2025]]*PopAgeSexCountry[[#This Row],[MDER]]</f>
        <v>344.32769567342405</v>
      </c>
      <c r="W924" s="6">
        <f ca="1">PopAgeSexCountry[[#This Row],[2030]]*PopAgeSexCountry[[#This Row],[MDER]]</f>
        <v>380.23497830094237</v>
      </c>
      <c r="X924" s="6">
        <f ca="1">PopAgeSexCountry[[#This Row],[2035]]*PopAgeSexCountry[[#This Row],[MDER]]</f>
        <v>428.61758584433278</v>
      </c>
      <c r="Y924" s="6">
        <f ca="1">PopAgeSexCountry[[#This Row],[2040]]*PopAgeSexCountry[[#This Row],[MDER]]</f>
        <v>469.91279762468639</v>
      </c>
      <c r="Z924" s="6">
        <f ca="1">PopAgeSexCountry[[#This Row],[2045]]*PopAgeSexCountry[[#This Row],[MDER]]</f>
        <v>481.87137531649915</v>
      </c>
      <c r="AA924" s="6">
        <f ca="1">PopAgeSexCountry[[#This Row],[2050]]*PopAgeSexCountry[[#This Row],[MDER]]</f>
        <v>443.80172910763923</v>
      </c>
    </row>
    <row r="925" spans="1:27" x14ac:dyDescent="0.2">
      <c r="A925" s="6" t="s">
        <v>67</v>
      </c>
      <c r="B925" s="6" t="s">
        <v>68</v>
      </c>
      <c r="C925" s="6" t="s">
        <v>133</v>
      </c>
      <c r="D925" s="6" t="str">
        <f>VLOOKUP(PopAgeSexCountry[[#This Row],[REGION]],MapRegion[],2,FALSE)</f>
        <v>IRL</v>
      </c>
      <c r="E925" s="6" t="s">
        <v>106</v>
      </c>
      <c r="F925" s="6" t="str">
        <f>VLOOKUP(PopAgeSexCountry[[#This Row],[VARIABLE]],MapSexAge[],2,FALSE)</f>
        <v>Male</v>
      </c>
      <c r="G925" s="6" t="str">
        <f>VLOOKUP(PopAgeSexCountry[[#This Row],[VARIABLE]],MapSexAge[],3,FALSE)</f>
        <v>65-69</v>
      </c>
      <c r="H925" s="6">
        <f ca="1">SUMIFS(INDIRECT(_xlfn.CONCAT("SSPMDER[",PopAgeSexCountry[[#This Row],[Sex]],"]")),SSPMDER[age],PopAgeSexCountry[[#This Row],[Age]])</f>
        <v>2240</v>
      </c>
      <c r="I925" s="6" t="s">
        <v>71</v>
      </c>
      <c r="J925" s="6">
        <v>8.2450000000000107E-2</v>
      </c>
      <c r="K925" s="6">
        <v>0.102256571229678</v>
      </c>
      <c r="L925" s="6">
        <v>0.111986677360509</v>
      </c>
      <c r="M925" s="6">
        <v>0.123590116196169</v>
      </c>
      <c r="N925" s="6">
        <v>0.13800106346930999</v>
      </c>
      <c r="O925" s="6">
        <v>0.15307358952390901</v>
      </c>
      <c r="P925" s="6">
        <v>0.17324794575938399</v>
      </c>
      <c r="Q925" s="6">
        <v>0.19061643128071701</v>
      </c>
      <c r="R925" s="6">
        <v>0.19623918369811699</v>
      </c>
      <c r="S925" s="6">
        <f ca="1">PopAgeSexCountry[[#This Row],[2010]]*PopAgeSexCountry[[#This Row],[MDER]]</f>
        <v>184.68800000000024</v>
      </c>
      <c r="T925" s="6">
        <f ca="1">PopAgeSexCountry[[#This Row],[2015]]*PopAgeSexCountry[[#This Row],[MDER]]</f>
        <v>229.05471955447874</v>
      </c>
      <c r="U925" s="6">
        <f ca="1">PopAgeSexCountry[[#This Row],[2020]]*PopAgeSexCountry[[#This Row],[MDER]]</f>
        <v>250.85015728754016</v>
      </c>
      <c r="V925" s="6">
        <f ca="1">PopAgeSexCountry[[#This Row],[2025]]*PopAgeSexCountry[[#This Row],[MDER]]</f>
        <v>276.84186027941854</v>
      </c>
      <c r="W925" s="6">
        <f ca="1">PopAgeSexCountry[[#This Row],[2030]]*PopAgeSexCountry[[#This Row],[MDER]]</f>
        <v>309.12238217125434</v>
      </c>
      <c r="X925" s="6">
        <f ca="1">PopAgeSexCountry[[#This Row],[2035]]*PopAgeSexCountry[[#This Row],[MDER]]</f>
        <v>342.8848405335562</v>
      </c>
      <c r="Y925" s="6">
        <f ca="1">PopAgeSexCountry[[#This Row],[2040]]*PopAgeSexCountry[[#This Row],[MDER]]</f>
        <v>388.07539850102012</v>
      </c>
      <c r="Z925" s="6">
        <f ca="1">PopAgeSexCountry[[#This Row],[2045]]*PopAgeSexCountry[[#This Row],[MDER]]</f>
        <v>426.98080606880609</v>
      </c>
      <c r="AA925" s="6">
        <f ca="1">PopAgeSexCountry[[#This Row],[2050]]*PopAgeSexCountry[[#This Row],[MDER]]</f>
        <v>439.57577148378209</v>
      </c>
    </row>
    <row r="926" spans="1:27" x14ac:dyDescent="0.2">
      <c r="A926" s="5" t="s">
        <v>67</v>
      </c>
      <c r="B926" s="5" t="s">
        <v>68</v>
      </c>
      <c r="C926" s="5" t="s">
        <v>133</v>
      </c>
      <c r="D926" s="5" t="str">
        <f>VLOOKUP(PopAgeSexCountry[[#This Row],[REGION]],MapRegion[],2,FALSE)</f>
        <v>IRL</v>
      </c>
      <c r="E926" s="5" t="s">
        <v>107</v>
      </c>
      <c r="F926" s="5" t="str">
        <f>VLOOKUP(PopAgeSexCountry[[#This Row],[VARIABLE]],MapSexAge[],2,FALSE)</f>
        <v>Male</v>
      </c>
      <c r="G926" s="5" t="str">
        <f>VLOOKUP(PopAgeSexCountry[[#This Row],[VARIABLE]],MapSexAge[],3,FALSE)</f>
        <v>70-74</v>
      </c>
      <c r="H926" s="5">
        <f ca="1">SUMIFS(INDIRECT(_xlfn.CONCAT("SSPMDER[",PopAgeSexCountry[[#This Row],[Sex]],"]")),SSPMDER[age],PopAgeSexCountry[[#This Row],[Age]])</f>
        <v>2200</v>
      </c>
      <c r="I926" s="5" t="s">
        <v>71</v>
      </c>
      <c r="J926" s="5">
        <v>6.1873999999999998E-2</v>
      </c>
      <c r="K926" s="5">
        <v>7.4215058996557504E-2</v>
      </c>
      <c r="L926" s="5">
        <v>9.3010108962655505E-2</v>
      </c>
      <c r="M926" s="5">
        <v>0.103077435920732</v>
      </c>
      <c r="N926" s="5">
        <v>0.114772391883648</v>
      </c>
      <c r="O926" s="5">
        <v>0.12912059679368201</v>
      </c>
      <c r="P926" s="5">
        <v>0.14424366057798099</v>
      </c>
      <c r="Q926" s="5">
        <v>0.16431155016759399</v>
      </c>
      <c r="R926" s="5">
        <v>0.18189634652193201</v>
      </c>
      <c r="S926" s="6">
        <f ca="1">PopAgeSexCountry[[#This Row],[2010]]*PopAgeSexCountry[[#This Row],[MDER]]</f>
        <v>136.12279999999998</v>
      </c>
      <c r="T926" s="6">
        <f ca="1">PopAgeSexCountry[[#This Row],[2015]]*PopAgeSexCountry[[#This Row],[MDER]]</f>
        <v>163.27312979242652</v>
      </c>
      <c r="U926" s="6">
        <f ca="1">PopAgeSexCountry[[#This Row],[2020]]*PopAgeSexCountry[[#This Row],[MDER]]</f>
        <v>204.62223971784212</v>
      </c>
      <c r="V926" s="6">
        <f ca="1">PopAgeSexCountry[[#This Row],[2025]]*PopAgeSexCountry[[#This Row],[MDER]]</f>
        <v>226.77035902561039</v>
      </c>
      <c r="W926" s="6">
        <f ca="1">PopAgeSexCountry[[#This Row],[2030]]*PopAgeSexCountry[[#This Row],[MDER]]</f>
        <v>252.49926214402561</v>
      </c>
      <c r="X926" s="6">
        <f ca="1">PopAgeSexCountry[[#This Row],[2035]]*PopAgeSexCountry[[#This Row],[MDER]]</f>
        <v>284.06531294610045</v>
      </c>
      <c r="Y926" s="6">
        <f ca="1">PopAgeSexCountry[[#This Row],[2040]]*PopAgeSexCountry[[#This Row],[MDER]]</f>
        <v>317.33605327155817</v>
      </c>
      <c r="Z926" s="6">
        <f ca="1">PopAgeSexCountry[[#This Row],[2045]]*PopAgeSexCountry[[#This Row],[MDER]]</f>
        <v>361.48541036870677</v>
      </c>
      <c r="AA926" s="6">
        <f ca="1">PopAgeSexCountry[[#This Row],[2050]]*PopAgeSexCountry[[#This Row],[MDER]]</f>
        <v>400.17196234825042</v>
      </c>
    </row>
    <row r="927" spans="1:27" x14ac:dyDescent="0.2">
      <c r="A927" s="6" t="s">
        <v>67</v>
      </c>
      <c r="B927" s="6" t="s">
        <v>68</v>
      </c>
      <c r="C927" s="6" t="s">
        <v>133</v>
      </c>
      <c r="D927" s="6" t="str">
        <f>VLOOKUP(PopAgeSexCountry[[#This Row],[REGION]],MapRegion[],2,FALSE)</f>
        <v>IRL</v>
      </c>
      <c r="E927" s="6" t="s">
        <v>108</v>
      </c>
      <c r="F927" s="6" t="str">
        <f>VLOOKUP(PopAgeSexCountry[[#This Row],[VARIABLE]],MapSexAge[],2,FALSE)</f>
        <v>Male</v>
      </c>
      <c r="G927" s="6" t="str">
        <f>VLOOKUP(PopAgeSexCountry[[#This Row],[VARIABLE]],MapSexAge[],3,FALSE)</f>
        <v>75-79</v>
      </c>
      <c r="H927" s="6">
        <f ca="1">SUMIFS(INDIRECT(_xlfn.CONCAT("SSPMDER[",PopAgeSexCountry[[#This Row],[Sex]],"]")),SSPMDER[age],PopAgeSexCountry[[#This Row],[Age]])</f>
        <v>2200</v>
      </c>
      <c r="I927" s="6" t="s">
        <v>71</v>
      </c>
      <c r="J927" s="6">
        <v>4.5943999999999999E-2</v>
      </c>
      <c r="K927" s="6">
        <v>5.1103264415886598E-2</v>
      </c>
      <c r="L927" s="6">
        <v>6.2391931357378798E-2</v>
      </c>
      <c r="M927" s="6">
        <v>7.9504132287856993E-2</v>
      </c>
      <c r="N927" s="6">
        <v>8.9626910258152295E-2</v>
      </c>
      <c r="O927" s="6">
        <v>0.1012204005844</v>
      </c>
      <c r="P927" s="6">
        <v>0.11526800357762</v>
      </c>
      <c r="Q927" s="6">
        <v>0.13025002545263001</v>
      </c>
      <c r="R927" s="6">
        <v>0.15009395465696901</v>
      </c>
      <c r="S927" s="6">
        <f ca="1">PopAgeSexCountry[[#This Row],[2010]]*PopAgeSexCountry[[#This Row],[MDER]]</f>
        <v>101.07679999999999</v>
      </c>
      <c r="T927" s="6">
        <f ca="1">PopAgeSexCountry[[#This Row],[2015]]*PopAgeSexCountry[[#This Row],[MDER]]</f>
        <v>112.42718171495052</v>
      </c>
      <c r="U927" s="6">
        <f ca="1">PopAgeSexCountry[[#This Row],[2020]]*PopAgeSexCountry[[#This Row],[MDER]]</f>
        <v>137.26224898623335</v>
      </c>
      <c r="V927" s="6">
        <f ca="1">PopAgeSexCountry[[#This Row],[2025]]*PopAgeSexCountry[[#This Row],[MDER]]</f>
        <v>174.90909103328539</v>
      </c>
      <c r="W927" s="6">
        <f ca="1">PopAgeSexCountry[[#This Row],[2030]]*PopAgeSexCountry[[#This Row],[MDER]]</f>
        <v>197.17920256793505</v>
      </c>
      <c r="X927" s="6">
        <f ca="1">PopAgeSexCountry[[#This Row],[2035]]*PopAgeSexCountry[[#This Row],[MDER]]</f>
        <v>222.68488128568001</v>
      </c>
      <c r="Y927" s="6">
        <f ca="1">PopAgeSexCountry[[#This Row],[2040]]*PopAgeSexCountry[[#This Row],[MDER]]</f>
        <v>253.58960787076401</v>
      </c>
      <c r="Z927" s="6">
        <f ca="1">PopAgeSexCountry[[#This Row],[2045]]*PopAgeSexCountry[[#This Row],[MDER]]</f>
        <v>286.55005599578601</v>
      </c>
      <c r="AA927" s="6">
        <f ca="1">PopAgeSexCountry[[#This Row],[2050]]*PopAgeSexCountry[[#This Row],[MDER]]</f>
        <v>330.20670024533183</v>
      </c>
    </row>
    <row r="928" spans="1:27" x14ac:dyDescent="0.2">
      <c r="A928" s="5" t="s">
        <v>67</v>
      </c>
      <c r="B928" s="5" t="s">
        <v>68</v>
      </c>
      <c r="C928" s="5" t="s">
        <v>133</v>
      </c>
      <c r="D928" s="5" t="str">
        <f>VLOOKUP(PopAgeSexCountry[[#This Row],[REGION]],MapRegion[],2,FALSE)</f>
        <v>IRL</v>
      </c>
      <c r="E928" s="5" t="s">
        <v>109</v>
      </c>
      <c r="F928" s="5" t="str">
        <f>VLOOKUP(PopAgeSexCountry[[#This Row],[VARIABLE]],MapSexAge[],2,FALSE)</f>
        <v>Male</v>
      </c>
      <c r="G928" s="5" t="str">
        <f>VLOOKUP(PopAgeSexCountry[[#This Row],[VARIABLE]],MapSexAge[],3,FALSE)</f>
        <v>80-84</v>
      </c>
      <c r="H928" s="5">
        <f ca="1">SUMIFS(INDIRECT(_xlfn.CONCAT("SSPMDER[",PopAgeSexCountry[[#This Row],[Sex]],"]")),SSPMDER[age],PopAgeSexCountry[[#This Row],[Age]])</f>
        <v>2200</v>
      </c>
      <c r="I928" s="5" t="s">
        <v>71</v>
      </c>
      <c r="J928" s="5">
        <v>2.7657000000000001E-2</v>
      </c>
      <c r="K928" s="5">
        <v>3.2922512153967701E-2</v>
      </c>
      <c r="L928" s="5">
        <v>3.7670955232492802E-2</v>
      </c>
      <c r="M928" s="5">
        <v>4.7187657097631099E-2</v>
      </c>
      <c r="N928" s="5">
        <v>6.1602187695065598E-2</v>
      </c>
      <c r="O928" s="5">
        <v>7.1284149090754395E-2</v>
      </c>
      <c r="P928" s="5">
        <v>8.22694381430224E-2</v>
      </c>
      <c r="Q928" s="5">
        <v>9.5520690734650304E-2</v>
      </c>
      <c r="R928" s="5">
        <v>0.11002683147296299</v>
      </c>
      <c r="S928" s="6">
        <f ca="1">PopAgeSexCountry[[#This Row],[2010]]*PopAgeSexCountry[[#This Row],[MDER]]</f>
        <v>60.845400000000005</v>
      </c>
      <c r="T928" s="6">
        <f ca="1">PopAgeSexCountry[[#This Row],[2015]]*PopAgeSexCountry[[#This Row],[MDER]]</f>
        <v>72.429526738728939</v>
      </c>
      <c r="U928" s="6">
        <f ca="1">PopAgeSexCountry[[#This Row],[2020]]*PopAgeSexCountry[[#This Row],[MDER]]</f>
        <v>82.876101511484165</v>
      </c>
      <c r="V928" s="6">
        <f ca="1">PopAgeSexCountry[[#This Row],[2025]]*PopAgeSexCountry[[#This Row],[MDER]]</f>
        <v>103.81284561478842</v>
      </c>
      <c r="W928" s="6">
        <f ca="1">PopAgeSexCountry[[#This Row],[2030]]*PopAgeSexCountry[[#This Row],[MDER]]</f>
        <v>135.5248129291443</v>
      </c>
      <c r="X928" s="6">
        <f ca="1">PopAgeSexCountry[[#This Row],[2035]]*PopAgeSexCountry[[#This Row],[MDER]]</f>
        <v>156.82512799965966</v>
      </c>
      <c r="Y928" s="6">
        <f ca="1">PopAgeSexCountry[[#This Row],[2040]]*PopAgeSexCountry[[#This Row],[MDER]]</f>
        <v>180.99276391464929</v>
      </c>
      <c r="Z928" s="6">
        <f ca="1">PopAgeSexCountry[[#This Row],[2045]]*PopAgeSexCountry[[#This Row],[MDER]]</f>
        <v>210.14551961623067</v>
      </c>
      <c r="AA928" s="6">
        <f ca="1">PopAgeSexCountry[[#This Row],[2050]]*PopAgeSexCountry[[#This Row],[MDER]]</f>
        <v>242.05902924051858</v>
      </c>
    </row>
    <row r="929" spans="1:27" x14ac:dyDescent="0.2">
      <c r="A929" s="6" t="s">
        <v>67</v>
      </c>
      <c r="B929" s="6" t="s">
        <v>68</v>
      </c>
      <c r="C929" s="6" t="s">
        <v>133</v>
      </c>
      <c r="D929" s="6" t="str">
        <f>VLOOKUP(PopAgeSexCountry[[#This Row],[REGION]],MapRegion[],2,FALSE)</f>
        <v>IRL</v>
      </c>
      <c r="E929" s="6" t="s">
        <v>110</v>
      </c>
      <c r="F929" s="6" t="str">
        <f>VLOOKUP(PopAgeSexCountry[[#This Row],[VARIABLE]],MapSexAge[],2,FALSE)</f>
        <v>Male</v>
      </c>
      <c r="G929" s="6" t="str">
        <f>VLOOKUP(PopAgeSexCountry[[#This Row],[VARIABLE]],MapSexAge[],3,FALSE)</f>
        <v>85-89</v>
      </c>
      <c r="H929" s="6">
        <f ca="1">SUMIFS(INDIRECT(_xlfn.CONCAT("SSPMDER[",PopAgeSexCountry[[#This Row],[Sex]],"]")),SSPMDER[age],PopAgeSexCountry[[#This Row],[Age]])</f>
        <v>2200</v>
      </c>
      <c r="I929" s="6" t="s">
        <v>71</v>
      </c>
      <c r="J929" s="6">
        <v>1.3207999999999999E-2</v>
      </c>
      <c r="K929" s="6">
        <v>1.5737663384790501E-2</v>
      </c>
      <c r="L929" s="6">
        <v>1.9582561609922298E-2</v>
      </c>
      <c r="M929" s="6">
        <v>2.3309270510723401E-2</v>
      </c>
      <c r="N929" s="6">
        <v>3.0273127424542998E-2</v>
      </c>
      <c r="O929" s="6">
        <v>4.0988194507296703E-2</v>
      </c>
      <c r="P929" s="6">
        <v>4.9222417910633802E-2</v>
      </c>
      <c r="Q929" s="6">
        <v>5.8723774734361703E-2</v>
      </c>
      <c r="R929" s="6">
        <v>7.0280648993133105E-2</v>
      </c>
      <c r="S929" s="6">
        <f ca="1">PopAgeSexCountry[[#This Row],[2010]]*PopAgeSexCountry[[#This Row],[MDER]]</f>
        <v>29.057599999999997</v>
      </c>
      <c r="T929" s="6">
        <f ca="1">PopAgeSexCountry[[#This Row],[2015]]*PopAgeSexCountry[[#This Row],[MDER]]</f>
        <v>34.622859446539103</v>
      </c>
      <c r="U929" s="6">
        <f ca="1">PopAgeSexCountry[[#This Row],[2020]]*PopAgeSexCountry[[#This Row],[MDER]]</f>
        <v>43.081635541829058</v>
      </c>
      <c r="V929" s="6">
        <f ca="1">PopAgeSexCountry[[#This Row],[2025]]*PopAgeSexCountry[[#This Row],[MDER]]</f>
        <v>51.280395123591482</v>
      </c>
      <c r="W929" s="6">
        <f ca="1">PopAgeSexCountry[[#This Row],[2030]]*PopAgeSexCountry[[#This Row],[MDER]]</f>
        <v>66.600880333994596</v>
      </c>
      <c r="X929" s="6">
        <f ca="1">PopAgeSexCountry[[#This Row],[2035]]*PopAgeSexCountry[[#This Row],[MDER]]</f>
        <v>90.174027916052751</v>
      </c>
      <c r="Y929" s="6">
        <f ca="1">PopAgeSexCountry[[#This Row],[2040]]*PopAgeSexCountry[[#This Row],[MDER]]</f>
        <v>108.28931940339436</v>
      </c>
      <c r="Z929" s="6">
        <f ca="1">PopAgeSexCountry[[#This Row],[2045]]*PopAgeSexCountry[[#This Row],[MDER]]</f>
        <v>129.19230441559574</v>
      </c>
      <c r="AA929" s="6">
        <f ca="1">PopAgeSexCountry[[#This Row],[2050]]*PopAgeSexCountry[[#This Row],[MDER]]</f>
        <v>154.61742778489284</v>
      </c>
    </row>
    <row r="930" spans="1:27" x14ac:dyDescent="0.2">
      <c r="A930" s="5" t="s">
        <v>67</v>
      </c>
      <c r="B930" s="5" t="s">
        <v>68</v>
      </c>
      <c r="C930" s="5" t="s">
        <v>133</v>
      </c>
      <c r="D930" s="5" t="str">
        <f>VLOOKUP(PopAgeSexCountry[[#This Row],[REGION]],MapRegion[],2,FALSE)</f>
        <v>IRL</v>
      </c>
      <c r="E930" s="5" t="s">
        <v>111</v>
      </c>
      <c r="F930" s="5" t="str">
        <f>VLOOKUP(PopAgeSexCountry[[#This Row],[VARIABLE]],MapSexAge[],2,FALSE)</f>
        <v>Male</v>
      </c>
      <c r="G930" s="5" t="str">
        <f>VLOOKUP(PopAgeSexCountry[[#This Row],[VARIABLE]],MapSexAge[],3,FALSE)</f>
        <v>90-94</v>
      </c>
      <c r="H930" s="5">
        <f ca="1">SUMIFS(INDIRECT(_xlfn.CONCAT("SSPMDER[",PopAgeSexCountry[[#This Row],[Sex]],"]")),SSPMDER[age],PopAgeSexCountry[[#This Row],[Age]])</f>
        <v>2200</v>
      </c>
      <c r="I930" s="5" t="s">
        <v>71</v>
      </c>
      <c r="J930" s="5">
        <v>3.8119999999999999E-3</v>
      </c>
      <c r="K930" s="5">
        <v>5.3036910781683001E-3</v>
      </c>
      <c r="L930" s="5">
        <v>6.7126143149508002E-3</v>
      </c>
      <c r="M930" s="5">
        <v>8.8506330273674504E-3</v>
      </c>
      <c r="N930" s="5">
        <v>1.11067564113676E-2</v>
      </c>
      <c r="O930" s="5">
        <v>1.51994942816704E-2</v>
      </c>
      <c r="P930" s="5">
        <v>2.16517053464245E-2</v>
      </c>
      <c r="Q930" s="5">
        <v>2.7417421628289099E-2</v>
      </c>
      <c r="R930" s="5">
        <v>3.4267920438376703E-2</v>
      </c>
      <c r="S930" s="6">
        <f ca="1">PopAgeSexCountry[[#This Row],[2010]]*PopAgeSexCountry[[#This Row],[MDER]]</f>
        <v>8.3864000000000001</v>
      </c>
      <c r="T930" s="6">
        <f ca="1">PopAgeSexCountry[[#This Row],[2015]]*PopAgeSexCountry[[#This Row],[MDER]]</f>
        <v>11.668120371970261</v>
      </c>
      <c r="U930" s="6">
        <f ca="1">PopAgeSexCountry[[#This Row],[2020]]*PopAgeSexCountry[[#This Row],[MDER]]</f>
        <v>14.76775149289176</v>
      </c>
      <c r="V930" s="6">
        <f ca="1">PopAgeSexCountry[[#This Row],[2025]]*PopAgeSexCountry[[#This Row],[MDER]]</f>
        <v>19.471392660208391</v>
      </c>
      <c r="W930" s="6">
        <f ca="1">PopAgeSexCountry[[#This Row],[2030]]*PopAgeSexCountry[[#This Row],[MDER]]</f>
        <v>24.434864105008721</v>
      </c>
      <c r="X930" s="6">
        <f ca="1">PopAgeSexCountry[[#This Row],[2035]]*PopAgeSexCountry[[#This Row],[MDER]]</f>
        <v>33.438887419674877</v>
      </c>
      <c r="Y930" s="6">
        <f ca="1">PopAgeSexCountry[[#This Row],[2040]]*PopAgeSexCountry[[#This Row],[MDER]]</f>
        <v>47.633751762133898</v>
      </c>
      <c r="Z930" s="6">
        <f ca="1">PopAgeSexCountry[[#This Row],[2045]]*PopAgeSexCountry[[#This Row],[MDER]]</f>
        <v>60.318327582236016</v>
      </c>
      <c r="AA930" s="6">
        <f ca="1">PopAgeSexCountry[[#This Row],[2050]]*PopAgeSexCountry[[#This Row],[MDER]]</f>
        <v>75.389424964428741</v>
      </c>
    </row>
    <row r="931" spans="1:27" x14ac:dyDescent="0.2">
      <c r="A931" s="6" t="s">
        <v>67</v>
      </c>
      <c r="B931" s="6" t="s">
        <v>68</v>
      </c>
      <c r="C931" s="6" t="s">
        <v>133</v>
      </c>
      <c r="D931" s="6" t="str">
        <f>VLOOKUP(PopAgeSexCountry[[#This Row],[REGION]],MapRegion[],2,FALSE)</f>
        <v>IRL</v>
      </c>
      <c r="E931" s="6" t="s">
        <v>112</v>
      </c>
      <c r="F931" s="6" t="str">
        <f>VLOOKUP(PopAgeSexCountry[[#This Row],[VARIABLE]],MapSexAge[],2,FALSE)</f>
        <v>Male</v>
      </c>
      <c r="G931" s="6" t="str">
        <f>VLOOKUP(PopAgeSexCountry[[#This Row],[VARIABLE]],MapSexAge[],3,FALSE)</f>
        <v>95-99</v>
      </c>
      <c r="H931" s="6">
        <f ca="1">SUMIFS(INDIRECT(_xlfn.CONCAT("SSPMDER[",PopAgeSexCountry[[#This Row],[Sex]],"]")),SSPMDER[age],PopAgeSexCountry[[#This Row],[Age]])</f>
        <v>2200</v>
      </c>
      <c r="I931" s="6" t="s">
        <v>71</v>
      </c>
      <c r="J931" s="6">
        <v>6.9700000000000003E-4</v>
      </c>
      <c r="K931" s="6">
        <v>9.3816776558921405E-4</v>
      </c>
      <c r="L931" s="6">
        <v>1.4091207042543101E-3</v>
      </c>
      <c r="M931" s="6">
        <v>1.9195825940902E-3</v>
      </c>
      <c r="N931" s="6">
        <v>2.7175135926653499E-3</v>
      </c>
      <c r="O931" s="6">
        <v>3.66130114011582E-3</v>
      </c>
      <c r="P931" s="6">
        <v>5.3805485728697098E-3</v>
      </c>
      <c r="Q931" s="6">
        <v>8.2193549091888595E-3</v>
      </c>
      <c r="R931" s="6">
        <v>1.1112360489113101E-2</v>
      </c>
      <c r="S931" s="6">
        <f ca="1">PopAgeSexCountry[[#This Row],[2010]]*PopAgeSexCountry[[#This Row],[MDER]]</f>
        <v>1.5334000000000001</v>
      </c>
      <c r="T931" s="6">
        <f ca="1">PopAgeSexCountry[[#This Row],[2015]]*PopAgeSexCountry[[#This Row],[MDER]]</f>
        <v>2.063969084296271</v>
      </c>
      <c r="U931" s="6">
        <f ca="1">PopAgeSexCountry[[#This Row],[2020]]*PopAgeSexCountry[[#This Row],[MDER]]</f>
        <v>3.1000655493594822</v>
      </c>
      <c r="V931" s="6">
        <f ca="1">PopAgeSexCountry[[#This Row],[2025]]*PopAgeSexCountry[[#This Row],[MDER]]</f>
        <v>4.2230817069984399</v>
      </c>
      <c r="W931" s="6">
        <f ca="1">PopAgeSexCountry[[#This Row],[2030]]*PopAgeSexCountry[[#This Row],[MDER]]</f>
        <v>5.9785299038637696</v>
      </c>
      <c r="X931" s="6">
        <f ca="1">PopAgeSexCountry[[#This Row],[2035]]*PopAgeSexCountry[[#This Row],[MDER]]</f>
        <v>8.0548625082548035</v>
      </c>
      <c r="Y931" s="6">
        <f ca="1">PopAgeSexCountry[[#This Row],[2040]]*PopAgeSexCountry[[#This Row],[MDER]]</f>
        <v>11.837206860313362</v>
      </c>
      <c r="Z931" s="6">
        <f ca="1">PopAgeSexCountry[[#This Row],[2045]]*PopAgeSexCountry[[#This Row],[MDER]]</f>
        <v>18.082580800215492</v>
      </c>
      <c r="AA931" s="6">
        <f ca="1">PopAgeSexCountry[[#This Row],[2050]]*PopAgeSexCountry[[#This Row],[MDER]]</f>
        <v>24.447193076048823</v>
      </c>
    </row>
    <row r="932" spans="1:27" x14ac:dyDescent="0.2">
      <c r="A932" s="5" t="s">
        <v>67</v>
      </c>
      <c r="B932" s="5" t="s">
        <v>68</v>
      </c>
      <c r="C932" s="5" t="s">
        <v>134</v>
      </c>
      <c r="D932" s="5" t="str">
        <f>VLOOKUP(PopAgeSexCountry[[#This Row],[REGION]],MapRegion[],2,FALSE)</f>
        <v>ITA</v>
      </c>
      <c r="E932" s="5" t="s">
        <v>70</v>
      </c>
      <c r="F932" s="5" t="str">
        <f>VLOOKUP(PopAgeSexCountry[[#This Row],[VARIABLE]],MapSexAge[],2,FALSE)</f>
        <v>Female</v>
      </c>
      <c r="G932" s="5" t="str">
        <f>VLOOKUP(PopAgeSexCountry[[#This Row],[VARIABLE]],MapSexAge[],3,FALSE)</f>
        <v>0-4</v>
      </c>
      <c r="H932" s="5">
        <f ca="1">SUMIFS(INDIRECT(_xlfn.CONCAT("SSPMDER[",PopAgeSexCountry[[#This Row],[Sex]],"]")),SSPMDER[age],PopAgeSexCountry[[#This Row],[Age]])</f>
        <v>1000</v>
      </c>
      <c r="I932" s="5" t="s">
        <v>71</v>
      </c>
      <c r="J932" s="5">
        <v>1.370487</v>
      </c>
      <c r="K932" s="5">
        <v>1.2839490921821699</v>
      </c>
      <c r="L932" s="5">
        <v>1.2208804123407</v>
      </c>
      <c r="M932" s="5">
        <v>1.1931358450984899</v>
      </c>
      <c r="N932" s="5">
        <v>1.1929290581135501</v>
      </c>
      <c r="O932" s="5">
        <v>1.19985516219634</v>
      </c>
      <c r="P932" s="5">
        <v>1.1940412867828401</v>
      </c>
      <c r="Q932" s="5">
        <v>1.17037264183302</v>
      </c>
      <c r="R932" s="5">
        <v>1.1311212643191499</v>
      </c>
      <c r="S932" s="6">
        <f ca="1">PopAgeSexCountry[[#This Row],[2010]]*PopAgeSexCountry[[#This Row],[MDER]]</f>
        <v>1370.4870000000001</v>
      </c>
      <c r="T932" s="6">
        <f ca="1">PopAgeSexCountry[[#This Row],[2015]]*PopAgeSexCountry[[#This Row],[MDER]]</f>
        <v>1283.9490921821698</v>
      </c>
      <c r="U932" s="6">
        <f ca="1">PopAgeSexCountry[[#This Row],[2020]]*PopAgeSexCountry[[#This Row],[MDER]]</f>
        <v>1220.8804123407001</v>
      </c>
      <c r="V932" s="6">
        <f ca="1">PopAgeSexCountry[[#This Row],[2025]]*PopAgeSexCountry[[#This Row],[MDER]]</f>
        <v>1193.1358450984899</v>
      </c>
      <c r="W932" s="6">
        <f ca="1">PopAgeSexCountry[[#This Row],[2030]]*PopAgeSexCountry[[#This Row],[MDER]]</f>
        <v>1192.9290581135501</v>
      </c>
      <c r="X932" s="6">
        <f ca="1">PopAgeSexCountry[[#This Row],[2035]]*PopAgeSexCountry[[#This Row],[MDER]]</f>
        <v>1199.85516219634</v>
      </c>
      <c r="Y932" s="6">
        <f ca="1">PopAgeSexCountry[[#This Row],[2040]]*PopAgeSexCountry[[#This Row],[MDER]]</f>
        <v>1194.04128678284</v>
      </c>
      <c r="Z932" s="6">
        <f ca="1">PopAgeSexCountry[[#This Row],[2045]]*PopAgeSexCountry[[#This Row],[MDER]]</f>
        <v>1170.37264183302</v>
      </c>
      <c r="AA932" s="6">
        <f ca="1">PopAgeSexCountry[[#This Row],[2050]]*PopAgeSexCountry[[#This Row],[MDER]]</f>
        <v>1131.12126431915</v>
      </c>
    </row>
    <row r="933" spans="1:27" x14ac:dyDescent="0.2">
      <c r="A933" s="6" t="s">
        <v>67</v>
      </c>
      <c r="B933" s="6" t="s">
        <v>68</v>
      </c>
      <c r="C933" s="6" t="s">
        <v>134</v>
      </c>
      <c r="D933" s="6" t="str">
        <f>VLOOKUP(PopAgeSexCountry[[#This Row],[REGION]],MapRegion[],2,FALSE)</f>
        <v>ITA</v>
      </c>
      <c r="E933" s="6" t="s">
        <v>72</v>
      </c>
      <c r="F933" s="6" t="str">
        <f>VLOOKUP(PopAgeSexCountry[[#This Row],[VARIABLE]],MapSexAge[],2,FALSE)</f>
        <v>Female</v>
      </c>
      <c r="G933" s="6" t="str">
        <f>VLOOKUP(PopAgeSexCountry[[#This Row],[VARIABLE]],MapSexAge[],3,FALSE)</f>
        <v>10-14</v>
      </c>
      <c r="H933" s="6">
        <f ca="1">SUMIFS(INDIRECT(_xlfn.CONCAT("SSPMDER[",PopAgeSexCountry[[#This Row],[Sex]],"]")),SSPMDER[age],PopAgeSexCountry[[#This Row],[Age]])</f>
        <v>1920</v>
      </c>
      <c r="I933" s="6" t="s">
        <v>71</v>
      </c>
      <c r="J933" s="6">
        <v>1.34074</v>
      </c>
      <c r="K933" s="6">
        <v>1.4201970258740699</v>
      </c>
      <c r="L933" s="6">
        <v>1.4422715863295199</v>
      </c>
      <c r="M933" s="6">
        <v>1.3322683450217201</v>
      </c>
      <c r="N933" s="6">
        <v>1.2694043309685099</v>
      </c>
      <c r="O933" s="6">
        <v>1.2406910138596401</v>
      </c>
      <c r="P933" s="6">
        <v>1.23912266761358</v>
      </c>
      <c r="Q933" s="6">
        <v>1.2451855088128101</v>
      </c>
      <c r="R933" s="6">
        <v>1.23894916844666</v>
      </c>
      <c r="S933" s="6">
        <f ca="1">PopAgeSexCountry[[#This Row],[2010]]*PopAgeSexCountry[[#This Row],[MDER]]</f>
        <v>2574.2208000000001</v>
      </c>
      <c r="T933" s="6">
        <f ca="1">PopAgeSexCountry[[#This Row],[2015]]*PopAgeSexCountry[[#This Row],[MDER]]</f>
        <v>2726.7782896782142</v>
      </c>
      <c r="U933" s="6">
        <f ca="1">PopAgeSexCountry[[#This Row],[2020]]*PopAgeSexCountry[[#This Row],[MDER]]</f>
        <v>2769.1614457526784</v>
      </c>
      <c r="V933" s="6">
        <f ca="1">PopAgeSexCountry[[#This Row],[2025]]*PopAgeSexCountry[[#This Row],[MDER]]</f>
        <v>2557.9552224417025</v>
      </c>
      <c r="W933" s="6">
        <f ca="1">PopAgeSexCountry[[#This Row],[2030]]*PopAgeSexCountry[[#This Row],[MDER]]</f>
        <v>2437.2563154595391</v>
      </c>
      <c r="X933" s="6">
        <f ca="1">PopAgeSexCountry[[#This Row],[2035]]*PopAgeSexCountry[[#This Row],[MDER]]</f>
        <v>2382.1267466105091</v>
      </c>
      <c r="Y933" s="6">
        <f ca="1">PopAgeSexCountry[[#This Row],[2040]]*PopAgeSexCountry[[#This Row],[MDER]]</f>
        <v>2379.1155218180738</v>
      </c>
      <c r="Z933" s="6">
        <f ca="1">PopAgeSexCountry[[#This Row],[2045]]*PopAgeSexCountry[[#This Row],[MDER]]</f>
        <v>2390.7561769205954</v>
      </c>
      <c r="AA933" s="6">
        <f ca="1">PopAgeSexCountry[[#This Row],[2050]]*PopAgeSexCountry[[#This Row],[MDER]]</f>
        <v>2378.7824034175874</v>
      </c>
    </row>
    <row r="934" spans="1:27" x14ac:dyDescent="0.2">
      <c r="A934" s="5" t="s">
        <v>67</v>
      </c>
      <c r="B934" s="5" t="s">
        <v>68</v>
      </c>
      <c r="C934" s="5" t="s">
        <v>134</v>
      </c>
      <c r="D934" s="5" t="str">
        <f>VLOOKUP(PopAgeSexCountry[[#This Row],[REGION]],MapRegion[],2,FALSE)</f>
        <v>ITA</v>
      </c>
      <c r="E934" s="5" t="s">
        <v>73</v>
      </c>
      <c r="F934" s="5" t="str">
        <f>VLOOKUP(PopAgeSexCountry[[#This Row],[VARIABLE]],MapSexAge[],2,FALSE)</f>
        <v>Female</v>
      </c>
      <c r="G934" s="5" t="str">
        <f>VLOOKUP(PopAgeSexCountry[[#This Row],[VARIABLE]],MapSexAge[],3,FALSE)</f>
        <v>100p</v>
      </c>
      <c r="H934" s="5">
        <f ca="1">SUMIFS(INDIRECT(_xlfn.CONCAT("SSPMDER[",PopAgeSexCountry[[#This Row],[Sex]],"]")),SSPMDER[age],PopAgeSexCountry[[#This Row],[Age]])</f>
        <v>1800</v>
      </c>
      <c r="I934" s="5" t="s">
        <v>71</v>
      </c>
      <c r="J934" s="5">
        <v>1.0642E-2</v>
      </c>
      <c r="K934" s="5">
        <v>1.91572298410107E-2</v>
      </c>
      <c r="L934" s="5">
        <v>2.1078087756957301E-2</v>
      </c>
      <c r="M934" s="5">
        <v>4.4829084572125699E-2</v>
      </c>
      <c r="N934" s="5">
        <v>6.2651955072530602E-2</v>
      </c>
      <c r="O934" s="5">
        <v>8.3763757367140701E-2</v>
      </c>
      <c r="P934" s="5">
        <v>0.113714183572473</v>
      </c>
      <c r="Q934" s="5">
        <v>0.14307846368365601</v>
      </c>
      <c r="R934" s="5">
        <v>0.20692218135916601</v>
      </c>
      <c r="S934" s="6">
        <f ca="1">PopAgeSexCountry[[#This Row],[2010]]*PopAgeSexCountry[[#This Row],[MDER]]</f>
        <v>19.1556</v>
      </c>
      <c r="T934" s="6">
        <f ca="1">PopAgeSexCountry[[#This Row],[2015]]*PopAgeSexCountry[[#This Row],[MDER]]</f>
        <v>34.483013713819261</v>
      </c>
      <c r="U934" s="6">
        <f ca="1">PopAgeSexCountry[[#This Row],[2020]]*PopAgeSexCountry[[#This Row],[MDER]]</f>
        <v>37.940557962523144</v>
      </c>
      <c r="V934" s="6">
        <f ca="1">PopAgeSexCountry[[#This Row],[2025]]*PopAgeSexCountry[[#This Row],[MDER]]</f>
        <v>80.692352229826255</v>
      </c>
      <c r="W934" s="6">
        <f ca="1">PopAgeSexCountry[[#This Row],[2030]]*PopAgeSexCountry[[#This Row],[MDER]]</f>
        <v>112.77351913055509</v>
      </c>
      <c r="X934" s="6">
        <f ca="1">PopAgeSexCountry[[#This Row],[2035]]*PopAgeSexCountry[[#This Row],[MDER]]</f>
        <v>150.77476326085326</v>
      </c>
      <c r="Y934" s="6">
        <f ca="1">PopAgeSexCountry[[#This Row],[2040]]*PopAgeSexCountry[[#This Row],[MDER]]</f>
        <v>204.68553043045139</v>
      </c>
      <c r="Z934" s="6">
        <f ca="1">PopAgeSexCountry[[#This Row],[2045]]*PopAgeSexCountry[[#This Row],[MDER]]</f>
        <v>257.54123463058085</v>
      </c>
      <c r="AA934" s="6">
        <f ca="1">PopAgeSexCountry[[#This Row],[2050]]*PopAgeSexCountry[[#This Row],[MDER]]</f>
        <v>372.4599264464988</v>
      </c>
    </row>
    <row r="935" spans="1:27" x14ac:dyDescent="0.2">
      <c r="A935" s="6" t="s">
        <v>67</v>
      </c>
      <c r="B935" s="6" t="s">
        <v>68</v>
      </c>
      <c r="C935" s="6" t="s">
        <v>134</v>
      </c>
      <c r="D935" s="6" t="str">
        <f>VLOOKUP(PopAgeSexCountry[[#This Row],[REGION]],MapRegion[],2,FALSE)</f>
        <v>ITA</v>
      </c>
      <c r="E935" s="6" t="s">
        <v>74</v>
      </c>
      <c r="F935" s="6" t="str">
        <f>VLOOKUP(PopAgeSexCountry[[#This Row],[VARIABLE]],MapSexAge[],2,FALSE)</f>
        <v>Female</v>
      </c>
      <c r="G935" s="6" t="str">
        <f>VLOOKUP(PopAgeSexCountry[[#This Row],[VARIABLE]],MapSexAge[],3,FALSE)</f>
        <v>15-19</v>
      </c>
      <c r="H935" s="6">
        <f ca="1">SUMIFS(INDIRECT(_xlfn.CONCAT("SSPMDER[",PopAgeSexCountry[[#This Row],[Sex]],"]")),SSPMDER[age],PopAgeSexCountry[[#This Row],[Age]])</f>
        <v>2040</v>
      </c>
      <c r="I935" s="6" t="s">
        <v>71</v>
      </c>
      <c r="J935" s="6">
        <v>1.4485440000000001</v>
      </c>
      <c r="K935" s="6">
        <v>1.35834835370982</v>
      </c>
      <c r="L935" s="6">
        <v>1.42958803202762</v>
      </c>
      <c r="M935" s="6">
        <v>1.45222887624773</v>
      </c>
      <c r="N935" s="6">
        <v>1.34254798727928</v>
      </c>
      <c r="O935" s="6">
        <v>1.2798734030497401</v>
      </c>
      <c r="P935" s="6">
        <v>1.2510859010166899</v>
      </c>
      <c r="Q935" s="6">
        <v>1.24932451805436</v>
      </c>
      <c r="R935" s="6">
        <v>1.2552842297846001</v>
      </c>
      <c r="S935" s="6">
        <f ca="1">PopAgeSexCountry[[#This Row],[2010]]*PopAgeSexCountry[[#This Row],[MDER]]</f>
        <v>2955.0297599999999</v>
      </c>
      <c r="T935" s="6">
        <f ca="1">PopAgeSexCountry[[#This Row],[2015]]*PopAgeSexCountry[[#This Row],[MDER]]</f>
        <v>2771.0306415680329</v>
      </c>
      <c r="U935" s="6">
        <f ca="1">PopAgeSexCountry[[#This Row],[2020]]*PopAgeSexCountry[[#This Row],[MDER]]</f>
        <v>2916.3595853363449</v>
      </c>
      <c r="V935" s="6">
        <f ca="1">PopAgeSexCountry[[#This Row],[2025]]*PopAgeSexCountry[[#This Row],[MDER]]</f>
        <v>2962.5469075453693</v>
      </c>
      <c r="W935" s="6">
        <f ca="1">PopAgeSexCountry[[#This Row],[2030]]*PopAgeSexCountry[[#This Row],[MDER]]</f>
        <v>2738.7978940497314</v>
      </c>
      <c r="X935" s="6">
        <f ca="1">PopAgeSexCountry[[#This Row],[2035]]*PopAgeSexCountry[[#This Row],[MDER]]</f>
        <v>2610.9417422214697</v>
      </c>
      <c r="Y935" s="6">
        <f ca="1">PopAgeSexCountry[[#This Row],[2040]]*PopAgeSexCountry[[#This Row],[MDER]]</f>
        <v>2552.2152380740476</v>
      </c>
      <c r="Z935" s="6">
        <f ca="1">PopAgeSexCountry[[#This Row],[2045]]*PopAgeSexCountry[[#This Row],[MDER]]</f>
        <v>2548.6220168308942</v>
      </c>
      <c r="AA935" s="6">
        <f ca="1">PopAgeSexCountry[[#This Row],[2050]]*PopAgeSexCountry[[#This Row],[MDER]]</f>
        <v>2560.7798287605842</v>
      </c>
    </row>
    <row r="936" spans="1:27" x14ac:dyDescent="0.2">
      <c r="A936" s="5" t="s">
        <v>67</v>
      </c>
      <c r="B936" s="5" t="s">
        <v>68</v>
      </c>
      <c r="C936" s="5" t="s">
        <v>134</v>
      </c>
      <c r="D936" s="5" t="str">
        <f>VLOOKUP(PopAgeSexCountry[[#This Row],[REGION]],MapRegion[],2,FALSE)</f>
        <v>ITA</v>
      </c>
      <c r="E936" s="5" t="s">
        <v>75</v>
      </c>
      <c r="F936" s="5" t="str">
        <f>VLOOKUP(PopAgeSexCountry[[#This Row],[VARIABLE]],MapSexAge[],2,FALSE)</f>
        <v>Female</v>
      </c>
      <c r="G936" s="5" t="str">
        <f>VLOOKUP(PopAgeSexCountry[[#This Row],[VARIABLE]],MapSexAge[],3,FALSE)</f>
        <v>20-24</v>
      </c>
      <c r="H936" s="5">
        <f ca="1">SUMIFS(INDIRECT(_xlfn.CONCAT("SSPMDER[",PopAgeSexCountry[[#This Row],[Sex]],"]")),SSPMDER[age],PopAgeSexCountry[[#This Row],[Age]])</f>
        <v>2200</v>
      </c>
      <c r="I936" s="5" t="s">
        <v>71</v>
      </c>
      <c r="J936" s="5">
        <v>1.5311319999999999</v>
      </c>
      <c r="K936" s="5">
        <v>1.46607837491629</v>
      </c>
      <c r="L936" s="5">
        <v>1.3675734789171601</v>
      </c>
      <c r="M936" s="5">
        <v>1.4389105866784999</v>
      </c>
      <c r="N936" s="5">
        <v>1.4620622801754499</v>
      </c>
      <c r="O936" s="5">
        <v>1.35265992171958</v>
      </c>
      <c r="P936" s="5">
        <v>1.2901566467054399</v>
      </c>
      <c r="Q936" s="5">
        <v>1.26130200326882</v>
      </c>
      <c r="R936" s="5">
        <v>1.25938358519074</v>
      </c>
      <c r="S936" s="6">
        <f ca="1">PopAgeSexCountry[[#This Row],[2010]]*PopAgeSexCountry[[#This Row],[MDER]]</f>
        <v>3368.4903999999997</v>
      </c>
      <c r="T936" s="6">
        <f ca="1">PopAgeSexCountry[[#This Row],[2015]]*PopAgeSexCountry[[#This Row],[MDER]]</f>
        <v>3225.3724248158378</v>
      </c>
      <c r="U936" s="6">
        <f ca="1">PopAgeSexCountry[[#This Row],[2020]]*PopAgeSexCountry[[#This Row],[MDER]]</f>
        <v>3008.6616536177521</v>
      </c>
      <c r="V936" s="6">
        <f ca="1">PopAgeSexCountry[[#This Row],[2025]]*PopAgeSexCountry[[#This Row],[MDER]]</f>
        <v>3165.6032906926998</v>
      </c>
      <c r="W936" s="6">
        <f ca="1">PopAgeSexCountry[[#This Row],[2030]]*PopAgeSexCountry[[#This Row],[MDER]]</f>
        <v>3216.5370163859898</v>
      </c>
      <c r="X936" s="6">
        <f ca="1">PopAgeSexCountry[[#This Row],[2035]]*PopAgeSexCountry[[#This Row],[MDER]]</f>
        <v>2975.8518277830763</v>
      </c>
      <c r="Y936" s="6">
        <f ca="1">PopAgeSexCountry[[#This Row],[2040]]*PopAgeSexCountry[[#This Row],[MDER]]</f>
        <v>2838.344622751968</v>
      </c>
      <c r="Z936" s="6">
        <f ca="1">PopAgeSexCountry[[#This Row],[2045]]*PopAgeSexCountry[[#This Row],[MDER]]</f>
        <v>2774.8644071914041</v>
      </c>
      <c r="AA936" s="6">
        <f ca="1">PopAgeSexCountry[[#This Row],[2050]]*PopAgeSexCountry[[#This Row],[MDER]]</f>
        <v>2770.6438874196278</v>
      </c>
    </row>
    <row r="937" spans="1:27" x14ac:dyDescent="0.2">
      <c r="A937" s="6" t="s">
        <v>67</v>
      </c>
      <c r="B937" s="6" t="s">
        <v>68</v>
      </c>
      <c r="C937" s="6" t="s">
        <v>134</v>
      </c>
      <c r="D937" s="6" t="str">
        <f>VLOOKUP(PopAgeSexCountry[[#This Row],[REGION]],MapRegion[],2,FALSE)</f>
        <v>ITA</v>
      </c>
      <c r="E937" s="6" t="s">
        <v>76</v>
      </c>
      <c r="F937" s="6" t="str">
        <f>VLOOKUP(PopAgeSexCountry[[#This Row],[VARIABLE]],MapSexAge[],2,FALSE)</f>
        <v>Female</v>
      </c>
      <c r="G937" s="6" t="str">
        <f>VLOOKUP(PopAgeSexCountry[[#This Row],[VARIABLE]],MapSexAge[],3,FALSE)</f>
        <v>25-29</v>
      </c>
      <c r="H937" s="6">
        <f ca="1">SUMIFS(INDIRECT(_xlfn.CONCAT("SSPMDER[",PopAgeSexCountry[[#This Row],[Sex]],"]")),SSPMDER[age],PopAgeSexCountry[[#This Row],[Age]])</f>
        <v>2040</v>
      </c>
      <c r="I937" s="6" t="s">
        <v>71</v>
      </c>
      <c r="J937" s="6">
        <v>1.6794990000000001</v>
      </c>
      <c r="K937" s="6">
        <v>1.62739369195234</v>
      </c>
      <c r="L937" s="6">
        <v>1.5197061979751501</v>
      </c>
      <c r="M937" s="6">
        <v>1.42035212823725</v>
      </c>
      <c r="N937" s="6">
        <v>1.4920424614560299</v>
      </c>
      <c r="O937" s="6">
        <v>1.51731657017142</v>
      </c>
      <c r="P937" s="6">
        <v>1.40844488467136</v>
      </c>
      <c r="Q937" s="6">
        <v>1.34613000022115</v>
      </c>
      <c r="R937" s="6">
        <v>1.3165363378899699</v>
      </c>
      <c r="S937" s="6">
        <f ca="1">PopAgeSexCountry[[#This Row],[2010]]*PopAgeSexCountry[[#This Row],[MDER]]</f>
        <v>3426.17796</v>
      </c>
      <c r="T937" s="6">
        <f ca="1">PopAgeSexCountry[[#This Row],[2015]]*PopAgeSexCountry[[#This Row],[MDER]]</f>
        <v>3319.8831315827733</v>
      </c>
      <c r="U937" s="6">
        <f ca="1">PopAgeSexCountry[[#This Row],[2020]]*PopAgeSexCountry[[#This Row],[MDER]]</f>
        <v>3100.2006438693061</v>
      </c>
      <c r="V937" s="6">
        <f ca="1">PopAgeSexCountry[[#This Row],[2025]]*PopAgeSexCountry[[#This Row],[MDER]]</f>
        <v>2897.5183416039899</v>
      </c>
      <c r="W937" s="6">
        <f ca="1">PopAgeSexCountry[[#This Row],[2030]]*PopAgeSexCountry[[#This Row],[MDER]]</f>
        <v>3043.766621370301</v>
      </c>
      <c r="X937" s="6">
        <f ca="1">PopAgeSexCountry[[#This Row],[2035]]*PopAgeSexCountry[[#This Row],[MDER]]</f>
        <v>3095.3258031496966</v>
      </c>
      <c r="Y937" s="6">
        <f ca="1">PopAgeSexCountry[[#This Row],[2040]]*PopAgeSexCountry[[#This Row],[MDER]]</f>
        <v>2873.2275647295742</v>
      </c>
      <c r="Z937" s="6">
        <f ca="1">PopAgeSexCountry[[#This Row],[2045]]*PopAgeSexCountry[[#This Row],[MDER]]</f>
        <v>2746.1052004511462</v>
      </c>
      <c r="AA937" s="6">
        <f ca="1">PopAgeSexCountry[[#This Row],[2050]]*PopAgeSexCountry[[#This Row],[MDER]]</f>
        <v>2685.7341292955389</v>
      </c>
    </row>
    <row r="938" spans="1:27" x14ac:dyDescent="0.2">
      <c r="A938" s="5" t="s">
        <v>67</v>
      </c>
      <c r="B938" s="5" t="s">
        <v>68</v>
      </c>
      <c r="C938" s="5" t="s">
        <v>134</v>
      </c>
      <c r="D938" s="5" t="str">
        <f>VLOOKUP(PopAgeSexCountry[[#This Row],[REGION]],MapRegion[],2,FALSE)</f>
        <v>ITA</v>
      </c>
      <c r="E938" s="5" t="s">
        <v>77</v>
      </c>
      <c r="F938" s="5" t="str">
        <f>VLOOKUP(PopAgeSexCountry[[#This Row],[VARIABLE]],MapSexAge[],2,FALSE)</f>
        <v>Female</v>
      </c>
      <c r="G938" s="5" t="str">
        <f>VLOOKUP(PopAgeSexCountry[[#This Row],[VARIABLE]],MapSexAge[],3,FALSE)</f>
        <v>30-34</v>
      </c>
      <c r="H938" s="5">
        <f ca="1">SUMIFS(INDIRECT(_xlfn.CONCAT("SSPMDER[",PopAgeSexCountry[[#This Row],[Sex]],"]")),SSPMDER[age],PopAgeSexCountry[[#This Row],[Age]])</f>
        <v>2000</v>
      </c>
      <c r="I938" s="5" t="s">
        <v>71</v>
      </c>
      <c r="J938" s="5">
        <v>2.044416</v>
      </c>
      <c r="K938" s="5">
        <v>1.82339685906425</v>
      </c>
      <c r="L938" s="5">
        <v>1.71243780404989</v>
      </c>
      <c r="M938" s="5">
        <v>1.6040117768600599</v>
      </c>
      <c r="N938" s="5">
        <v>1.5032729038953501</v>
      </c>
      <c r="O938" s="5">
        <v>1.5752219784877399</v>
      </c>
      <c r="P938" s="5">
        <v>1.6038331065681299</v>
      </c>
      <c r="Q938" s="5">
        <v>1.49611023779529</v>
      </c>
      <c r="R938" s="5">
        <v>1.4346469856949899</v>
      </c>
      <c r="S938" s="6">
        <f ca="1">PopAgeSexCountry[[#This Row],[2010]]*PopAgeSexCountry[[#This Row],[MDER]]</f>
        <v>4088.8319999999999</v>
      </c>
      <c r="T938" s="6">
        <f ca="1">PopAgeSexCountry[[#This Row],[2015]]*PopAgeSexCountry[[#This Row],[MDER]]</f>
        <v>3646.7937181285001</v>
      </c>
      <c r="U938" s="6">
        <f ca="1">PopAgeSexCountry[[#This Row],[2020]]*PopAgeSexCountry[[#This Row],[MDER]]</f>
        <v>3424.87560809978</v>
      </c>
      <c r="V938" s="6">
        <f ca="1">PopAgeSexCountry[[#This Row],[2025]]*PopAgeSexCountry[[#This Row],[MDER]]</f>
        <v>3208.0235537201197</v>
      </c>
      <c r="W938" s="6">
        <f ca="1">PopAgeSexCountry[[#This Row],[2030]]*PopAgeSexCountry[[#This Row],[MDER]]</f>
        <v>3006.5458077907001</v>
      </c>
      <c r="X938" s="6">
        <f ca="1">PopAgeSexCountry[[#This Row],[2035]]*PopAgeSexCountry[[#This Row],[MDER]]</f>
        <v>3150.44395697548</v>
      </c>
      <c r="Y938" s="6">
        <f ca="1">PopAgeSexCountry[[#This Row],[2040]]*PopAgeSexCountry[[#This Row],[MDER]]</f>
        <v>3207.66621313626</v>
      </c>
      <c r="Z938" s="6">
        <f ca="1">PopAgeSexCountry[[#This Row],[2045]]*PopAgeSexCountry[[#This Row],[MDER]]</f>
        <v>2992.22047559058</v>
      </c>
      <c r="AA938" s="6">
        <f ca="1">PopAgeSexCountry[[#This Row],[2050]]*PopAgeSexCountry[[#This Row],[MDER]]</f>
        <v>2869.29397138998</v>
      </c>
    </row>
    <row r="939" spans="1:27" x14ac:dyDescent="0.2">
      <c r="A939" s="6" t="s">
        <v>67</v>
      </c>
      <c r="B939" s="6" t="s">
        <v>68</v>
      </c>
      <c r="C939" s="6" t="s">
        <v>134</v>
      </c>
      <c r="D939" s="6" t="str">
        <f>VLOOKUP(PopAgeSexCountry[[#This Row],[REGION]],MapRegion[],2,FALSE)</f>
        <v>ITA</v>
      </c>
      <c r="E939" s="6" t="s">
        <v>78</v>
      </c>
      <c r="F939" s="6" t="str">
        <f>VLOOKUP(PopAgeSexCountry[[#This Row],[VARIABLE]],MapSexAge[],2,FALSE)</f>
        <v>Female</v>
      </c>
      <c r="G939" s="6" t="str">
        <f>VLOOKUP(PopAgeSexCountry[[#This Row],[VARIABLE]],MapSexAge[],3,FALSE)</f>
        <v>35-39</v>
      </c>
      <c r="H939" s="6">
        <f ca="1">SUMIFS(INDIRECT(_xlfn.CONCAT("SSPMDER[",PopAgeSexCountry[[#This Row],[Sex]],"]")),SSPMDER[age],PopAgeSexCountry[[#This Row],[Age]])</f>
        <v>2000</v>
      </c>
      <c r="I939" s="6" t="s">
        <v>71</v>
      </c>
      <c r="J939" s="6">
        <v>2.361666</v>
      </c>
      <c r="K939" s="6">
        <v>2.1454736760689701</v>
      </c>
      <c r="L939" s="6">
        <v>1.8868377631441</v>
      </c>
      <c r="M939" s="6">
        <v>1.78113831943569</v>
      </c>
      <c r="N939" s="6">
        <v>1.67231893516235</v>
      </c>
      <c r="O939" s="6">
        <v>1.5706198577153101</v>
      </c>
      <c r="P939" s="6">
        <v>1.64298069012459</v>
      </c>
      <c r="Q939" s="6">
        <v>1.6743169587832101</v>
      </c>
      <c r="R939" s="6">
        <v>1.5675258381708099</v>
      </c>
      <c r="S939" s="6">
        <f ca="1">PopAgeSexCountry[[#This Row],[2010]]*PopAgeSexCountry[[#This Row],[MDER]]</f>
        <v>4723.3320000000003</v>
      </c>
      <c r="T939" s="6">
        <f ca="1">PopAgeSexCountry[[#This Row],[2015]]*PopAgeSexCountry[[#This Row],[MDER]]</f>
        <v>4290.9473521379405</v>
      </c>
      <c r="U939" s="6">
        <f ca="1">PopAgeSexCountry[[#This Row],[2020]]*PopAgeSexCountry[[#This Row],[MDER]]</f>
        <v>3773.6755262882002</v>
      </c>
      <c r="V939" s="6">
        <f ca="1">PopAgeSexCountry[[#This Row],[2025]]*PopAgeSexCountry[[#This Row],[MDER]]</f>
        <v>3562.2766388713799</v>
      </c>
      <c r="W939" s="6">
        <f ca="1">PopAgeSexCountry[[#This Row],[2030]]*PopAgeSexCountry[[#This Row],[MDER]]</f>
        <v>3344.6378703247001</v>
      </c>
      <c r="X939" s="6">
        <f ca="1">PopAgeSexCountry[[#This Row],[2035]]*PopAgeSexCountry[[#This Row],[MDER]]</f>
        <v>3141.23971543062</v>
      </c>
      <c r="Y939" s="6">
        <f ca="1">PopAgeSexCountry[[#This Row],[2040]]*PopAgeSexCountry[[#This Row],[MDER]]</f>
        <v>3285.9613802491799</v>
      </c>
      <c r="Z939" s="6">
        <f ca="1">PopAgeSexCountry[[#This Row],[2045]]*PopAgeSexCountry[[#This Row],[MDER]]</f>
        <v>3348.6339175664202</v>
      </c>
      <c r="AA939" s="6">
        <f ca="1">PopAgeSexCountry[[#This Row],[2050]]*PopAgeSexCountry[[#This Row],[MDER]]</f>
        <v>3135.0516763416199</v>
      </c>
    </row>
    <row r="940" spans="1:27" x14ac:dyDescent="0.2">
      <c r="A940" s="5" t="s">
        <v>67</v>
      </c>
      <c r="B940" s="5" t="s">
        <v>68</v>
      </c>
      <c r="C940" s="5" t="s">
        <v>134</v>
      </c>
      <c r="D940" s="5" t="str">
        <f>VLOOKUP(PopAgeSexCountry[[#This Row],[REGION]],MapRegion[],2,FALSE)</f>
        <v>ITA</v>
      </c>
      <c r="E940" s="5" t="s">
        <v>79</v>
      </c>
      <c r="F940" s="5" t="str">
        <f>VLOOKUP(PopAgeSexCountry[[#This Row],[VARIABLE]],MapSexAge[],2,FALSE)</f>
        <v>Female</v>
      </c>
      <c r="G940" s="5" t="str">
        <f>VLOOKUP(PopAgeSexCountry[[#This Row],[VARIABLE]],MapSexAge[],3,FALSE)</f>
        <v>40-44</v>
      </c>
      <c r="H940" s="5">
        <f ca="1">SUMIFS(INDIRECT(_xlfn.CONCAT("SSPMDER[",PopAgeSexCountry[[#This Row],[Sex]],"]")),SSPMDER[age],PopAgeSexCountry[[#This Row],[Age]])</f>
        <v>2000</v>
      </c>
      <c r="I940" s="5" t="s">
        <v>71</v>
      </c>
      <c r="J940" s="5">
        <v>2.4489809999999999</v>
      </c>
      <c r="K940" s="5">
        <v>2.4206446850316001</v>
      </c>
      <c r="L940" s="5">
        <v>2.1798790680179598</v>
      </c>
      <c r="M940" s="5">
        <v>1.92727664878214</v>
      </c>
      <c r="N940" s="5">
        <v>1.82536704465674</v>
      </c>
      <c r="O940" s="5">
        <v>1.71660731888434</v>
      </c>
      <c r="P940" s="5">
        <v>1.6145612604100299</v>
      </c>
      <c r="Q940" s="5">
        <v>1.68736180509177</v>
      </c>
      <c r="R940" s="5">
        <v>1.72062799522101</v>
      </c>
      <c r="S940" s="6">
        <f ca="1">PopAgeSexCountry[[#This Row],[2010]]*PopAgeSexCountry[[#This Row],[MDER]]</f>
        <v>4897.9619999999995</v>
      </c>
      <c r="T940" s="6">
        <f ca="1">PopAgeSexCountry[[#This Row],[2015]]*PopAgeSexCountry[[#This Row],[MDER]]</f>
        <v>4841.2893700632003</v>
      </c>
      <c r="U940" s="6">
        <f ca="1">PopAgeSexCountry[[#This Row],[2020]]*PopAgeSexCountry[[#This Row],[MDER]]</f>
        <v>4359.75813603592</v>
      </c>
      <c r="V940" s="6">
        <f ca="1">PopAgeSexCountry[[#This Row],[2025]]*PopAgeSexCountry[[#This Row],[MDER]]</f>
        <v>3854.55329756428</v>
      </c>
      <c r="W940" s="6">
        <f ca="1">PopAgeSexCountry[[#This Row],[2030]]*PopAgeSexCountry[[#This Row],[MDER]]</f>
        <v>3650.7340893134801</v>
      </c>
      <c r="X940" s="6">
        <f ca="1">PopAgeSexCountry[[#This Row],[2035]]*PopAgeSexCountry[[#This Row],[MDER]]</f>
        <v>3433.2146377686799</v>
      </c>
      <c r="Y940" s="6">
        <f ca="1">PopAgeSexCountry[[#This Row],[2040]]*PopAgeSexCountry[[#This Row],[MDER]]</f>
        <v>3229.1225208200599</v>
      </c>
      <c r="Z940" s="6">
        <f ca="1">PopAgeSexCountry[[#This Row],[2045]]*PopAgeSexCountry[[#This Row],[MDER]]</f>
        <v>3374.7236101835401</v>
      </c>
      <c r="AA940" s="6">
        <f ca="1">PopAgeSexCountry[[#This Row],[2050]]*PopAgeSexCountry[[#This Row],[MDER]]</f>
        <v>3441.25599044202</v>
      </c>
    </row>
    <row r="941" spans="1:27" x14ac:dyDescent="0.2">
      <c r="A941" s="6" t="s">
        <v>67</v>
      </c>
      <c r="B941" s="6" t="s">
        <v>68</v>
      </c>
      <c r="C941" s="6" t="s">
        <v>134</v>
      </c>
      <c r="D941" s="6" t="str">
        <f>VLOOKUP(PopAgeSexCountry[[#This Row],[REGION]],MapRegion[],2,FALSE)</f>
        <v>ITA</v>
      </c>
      <c r="E941" s="6" t="s">
        <v>80</v>
      </c>
      <c r="F941" s="6" t="str">
        <f>VLOOKUP(PopAgeSexCountry[[#This Row],[VARIABLE]],MapSexAge[],2,FALSE)</f>
        <v>Female</v>
      </c>
      <c r="G941" s="6" t="str">
        <f>VLOOKUP(PopAgeSexCountry[[#This Row],[VARIABLE]],MapSexAge[],3,FALSE)</f>
        <v>45-49</v>
      </c>
      <c r="H941" s="6">
        <f ca="1">SUMIFS(INDIRECT(_xlfn.CONCAT("SSPMDER[",PopAgeSexCountry[[#This Row],[Sex]],"]")),SSPMDER[age],PopAgeSexCountry[[#This Row],[Age]])</f>
        <v>2000</v>
      </c>
      <c r="I941" s="6" t="s">
        <v>71</v>
      </c>
      <c r="J941" s="6">
        <v>2.3238970000000001</v>
      </c>
      <c r="K941" s="6">
        <v>2.4779138048719198</v>
      </c>
      <c r="L941" s="6">
        <v>2.4353493112367901</v>
      </c>
      <c r="M941" s="6">
        <v>2.1976837298876899</v>
      </c>
      <c r="N941" s="6">
        <v>1.9495599992794099</v>
      </c>
      <c r="O941" s="6">
        <v>1.85045611693662</v>
      </c>
      <c r="P941" s="6">
        <v>1.742265564872</v>
      </c>
      <c r="Q941" s="6">
        <v>1.64041910101337</v>
      </c>
      <c r="R941" s="6">
        <v>1.7136810718452</v>
      </c>
      <c r="S941" s="6">
        <f ca="1">PopAgeSexCountry[[#This Row],[2010]]*PopAgeSexCountry[[#This Row],[MDER]]</f>
        <v>4647.7939999999999</v>
      </c>
      <c r="T941" s="6">
        <f ca="1">PopAgeSexCountry[[#This Row],[2015]]*PopAgeSexCountry[[#This Row],[MDER]]</f>
        <v>4955.8276097438393</v>
      </c>
      <c r="U941" s="6">
        <f ca="1">PopAgeSexCountry[[#This Row],[2020]]*PopAgeSexCountry[[#This Row],[MDER]]</f>
        <v>4870.6986224735801</v>
      </c>
      <c r="V941" s="6">
        <f ca="1">PopAgeSexCountry[[#This Row],[2025]]*PopAgeSexCountry[[#This Row],[MDER]]</f>
        <v>4395.3674597753798</v>
      </c>
      <c r="W941" s="6">
        <f ca="1">PopAgeSexCountry[[#This Row],[2030]]*PopAgeSexCountry[[#This Row],[MDER]]</f>
        <v>3899.11999855882</v>
      </c>
      <c r="X941" s="6">
        <f ca="1">PopAgeSexCountry[[#This Row],[2035]]*PopAgeSexCountry[[#This Row],[MDER]]</f>
        <v>3700.91223387324</v>
      </c>
      <c r="Y941" s="6">
        <f ca="1">PopAgeSexCountry[[#This Row],[2040]]*PopAgeSexCountry[[#This Row],[MDER]]</f>
        <v>3484.5311297439998</v>
      </c>
      <c r="Z941" s="6">
        <f ca="1">PopAgeSexCountry[[#This Row],[2045]]*PopAgeSexCountry[[#This Row],[MDER]]</f>
        <v>3280.83820202674</v>
      </c>
      <c r="AA941" s="6">
        <f ca="1">PopAgeSexCountry[[#This Row],[2050]]*PopAgeSexCountry[[#This Row],[MDER]]</f>
        <v>3427.3621436904</v>
      </c>
    </row>
    <row r="942" spans="1:27" x14ac:dyDescent="0.2">
      <c r="A942" s="5" t="s">
        <v>67</v>
      </c>
      <c r="B942" s="5" t="s">
        <v>68</v>
      </c>
      <c r="C942" s="5" t="s">
        <v>134</v>
      </c>
      <c r="D942" s="5" t="str">
        <f>VLOOKUP(PopAgeSexCountry[[#This Row],[REGION]],MapRegion[],2,FALSE)</f>
        <v>ITA</v>
      </c>
      <c r="E942" s="5" t="s">
        <v>81</v>
      </c>
      <c r="F942" s="5" t="str">
        <f>VLOOKUP(PopAgeSexCountry[[#This Row],[VARIABLE]],MapSexAge[],2,FALSE)</f>
        <v>Female</v>
      </c>
      <c r="G942" s="5" t="str">
        <f>VLOOKUP(PopAgeSexCountry[[#This Row],[VARIABLE]],MapSexAge[],3,FALSE)</f>
        <v>5-9</v>
      </c>
      <c r="H942" s="5">
        <f ca="1">SUMIFS(INDIRECT(_xlfn.CONCAT("SSPMDER[",PopAgeSexCountry[[#This Row],[Sex]],"]")),SSPMDER[age],PopAgeSexCountry[[#This Row],[Age]])</f>
        <v>1520</v>
      </c>
      <c r="I942" s="5" t="s">
        <v>71</v>
      </c>
      <c r="J942" s="5">
        <v>1.389097</v>
      </c>
      <c r="K942" s="5">
        <v>1.4243204259006299</v>
      </c>
      <c r="L942" s="5">
        <v>1.31395033597307</v>
      </c>
      <c r="M942" s="5">
        <v>1.2509412761264</v>
      </c>
      <c r="N942" s="5">
        <v>1.22252929154908</v>
      </c>
      <c r="O942" s="5">
        <v>1.22141842997776</v>
      </c>
      <c r="P942" s="5">
        <v>1.2277510481688501</v>
      </c>
      <c r="Q942" s="5">
        <v>1.2216305883849901</v>
      </c>
      <c r="R942" s="5">
        <v>1.1975736931801799</v>
      </c>
      <c r="S942" s="6">
        <f ca="1">PopAgeSexCountry[[#This Row],[2010]]*PopAgeSexCountry[[#This Row],[MDER]]</f>
        <v>2111.4274399999999</v>
      </c>
      <c r="T942" s="6">
        <f ca="1">PopAgeSexCountry[[#This Row],[2015]]*PopAgeSexCountry[[#This Row],[MDER]]</f>
        <v>2164.9670473689575</v>
      </c>
      <c r="U942" s="6">
        <f ca="1">PopAgeSexCountry[[#This Row],[2020]]*PopAgeSexCountry[[#This Row],[MDER]]</f>
        <v>1997.2045106790663</v>
      </c>
      <c r="V942" s="6">
        <f ca="1">PopAgeSexCountry[[#This Row],[2025]]*PopAgeSexCountry[[#This Row],[MDER]]</f>
        <v>1901.4307397121281</v>
      </c>
      <c r="W942" s="6">
        <f ca="1">PopAgeSexCountry[[#This Row],[2030]]*PopAgeSexCountry[[#This Row],[MDER]]</f>
        <v>1858.2445231546014</v>
      </c>
      <c r="X942" s="6">
        <f ca="1">PopAgeSexCountry[[#This Row],[2035]]*PopAgeSexCountry[[#This Row],[MDER]]</f>
        <v>1856.5560135661951</v>
      </c>
      <c r="Y942" s="6">
        <f ca="1">PopAgeSexCountry[[#This Row],[2040]]*PopAgeSexCountry[[#This Row],[MDER]]</f>
        <v>1866.1815932166521</v>
      </c>
      <c r="Z942" s="6">
        <f ca="1">PopAgeSexCountry[[#This Row],[2045]]*PopAgeSexCountry[[#This Row],[MDER]]</f>
        <v>1856.8784943451849</v>
      </c>
      <c r="AA942" s="6">
        <f ca="1">PopAgeSexCountry[[#This Row],[2050]]*PopAgeSexCountry[[#This Row],[MDER]]</f>
        <v>1820.3120136338734</v>
      </c>
    </row>
    <row r="943" spans="1:27" x14ac:dyDescent="0.2">
      <c r="A943" s="6" t="s">
        <v>67</v>
      </c>
      <c r="B943" s="6" t="s">
        <v>68</v>
      </c>
      <c r="C943" s="6" t="s">
        <v>134</v>
      </c>
      <c r="D943" s="6" t="str">
        <f>VLOOKUP(PopAgeSexCountry[[#This Row],[REGION]],MapRegion[],2,FALSE)</f>
        <v>ITA</v>
      </c>
      <c r="E943" s="6" t="s">
        <v>82</v>
      </c>
      <c r="F943" s="6" t="str">
        <f>VLOOKUP(PopAgeSexCountry[[#This Row],[VARIABLE]],MapSexAge[],2,FALSE)</f>
        <v>Female</v>
      </c>
      <c r="G943" s="6" t="str">
        <f>VLOOKUP(PopAgeSexCountry[[#This Row],[VARIABLE]],MapSexAge[],3,FALSE)</f>
        <v>50-54</v>
      </c>
      <c r="H943" s="6">
        <f ca="1">SUMIFS(INDIRECT(_xlfn.CONCAT("SSPMDER[",PopAgeSexCountry[[#This Row],[Sex]],"]")),SSPMDER[age],PopAgeSexCountry[[#This Row],[Age]])</f>
        <v>1840</v>
      </c>
      <c r="I943" s="6" t="s">
        <v>71</v>
      </c>
      <c r="J943" s="6">
        <v>2.0426419999999998</v>
      </c>
      <c r="K943" s="6">
        <v>2.3347049973042999</v>
      </c>
      <c r="L943" s="6">
        <v>2.47933375810346</v>
      </c>
      <c r="M943" s="6">
        <v>2.4398085274072199</v>
      </c>
      <c r="N943" s="6">
        <v>2.20544504915854</v>
      </c>
      <c r="O943" s="6">
        <v>1.96122097111966</v>
      </c>
      <c r="P943" s="6">
        <v>1.8646071306540499</v>
      </c>
      <c r="Q943" s="6">
        <v>1.75730641784129</v>
      </c>
      <c r="R943" s="6">
        <v>1.65604384770187</v>
      </c>
      <c r="S943" s="6">
        <f ca="1">PopAgeSexCountry[[#This Row],[2010]]*PopAgeSexCountry[[#This Row],[MDER]]</f>
        <v>3758.4612799999995</v>
      </c>
      <c r="T943" s="6">
        <f ca="1">PopAgeSexCountry[[#This Row],[2015]]*PopAgeSexCountry[[#This Row],[MDER]]</f>
        <v>4295.8571950399119</v>
      </c>
      <c r="U943" s="6">
        <f ca="1">PopAgeSexCountry[[#This Row],[2020]]*PopAgeSexCountry[[#This Row],[MDER]]</f>
        <v>4561.9741149103666</v>
      </c>
      <c r="V943" s="6">
        <f ca="1">PopAgeSexCountry[[#This Row],[2025]]*PopAgeSexCountry[[#This Row],[MDER]]</f>
        <v>4489.2476904292844</v>
      </c>
      <c r="W943" s="6">
        <f ca="1">PopAgeSexCountry[[#This Row],[2030]]*PopAgeSexCountry[[#This Row],[MDER]]</f>
        <v>4058.0188904517136</v>
      </c>
      <c r="X943" s="6">
        <f ca="1">PopAgeSexCountry[[#This Row],[2035]]*PopAgeSexCountry[[#This Row],[MDER]]</f>
        <v>3608.6465868601745</v>
      </c>
      <c r="Y943" s="6">
        <f ca="1">PopAgeSexCountry[[#This Row],[2040]]*PopAgeSexCountry[[#This Row],[MDER]]</f>
        <v>3430.877120403452</v>
      </c>
      <c r="Z943" s="6">
        <f ca="1">PopAgeSexCountry[[#This Row],[2045]]*PopAgeSexCountry[[#This Row],[MDER]]</f>
        <v>3233.4438088279735</v>
      </c>
      <c r="AA943" s="6">
        <f ca="1">PopAgeSexCountry[[#This Row],[2050]]*PopAgeSexCountry[[#This Row],[MDER]]</f>
        <v>3047.1206797714408</v>
      </c>
    </row>
    <row r="944" spans="1:27" x14ac:dyDescent="0.2">
      <c r="A944" s="5" t="s">
        <v>67</v>
      </c>
      <c r="B944" s="5" t="s">
        <v>68</v>
      </c>
      <c r="C944" s="5" t="s">
        <v>134</v>
      </c>
      <c r="D944" s="5" t="str">
        <f>VLOOKUP(PopAgeSexCountry[[#This Row],[REGION]],MapRegion[],2,FALSE)</f>
        <v>ITA</v>
      </c>
      <c r="E944" s="5" t="s">
        <v>83</v>
      </c>
      <c r="F944" s="5" t="str">
        <f>VLOOKUP(PopAgeSexCountry[[#This Row],[VARIABLE]],MapSexAge[],2,FALSE)</f>
        <v>Female</v>
      </c>
      <c r="G944" s="5" t="str">
        <f>VLOOKUP(PopAgeSexCountry[[#This Row],[VARIABLE]],MapSexAge[],3,FALSE)</f>
        <v>55-59</v>
      </c>
      <c r="H944" s="5">
        <f ca="1">SUMIFS(INDIRECT(_xlfn.CONCAT("SSPMDER[",PopAgeSexCountry[[#This Row],[Sex]],"]")),SSPMDER[age],PopAgeSexCountry[[#This Row],[Age]])</f>
        <v>1800</v>
      </c>
      <c r="I944" s="5" t="s">
        <v>71</v>
      </c>
      <c r="J944" s="5">
        <v>1.8854930000000001</v>
      </c>
      <c r="K944" s="5">
        <v>2.0394030205162301</v>
      </c>
      <c r="L944" s="5">
        <v>2.32607826988384</v>
      </c>
      <c r="M944" s="5">
        <v>2.47307068933068</v>
      </c>
      <c r="N944" s="5">
        <v>2.4369835827028798</v>
      </c>
      <c r="O944" s="5">
        <v>2.20627266091347</v>
      </c>
      <c r="P944" s="5">
        <v>1.9660111618168801</v>
      </c>
      <c r="Q944" s="5">
        <v>1.8718175770075201</v>
      </c>
      <c r="R944" s="5">
        <v>1.7657524491765</v>
      </c>
      <c r="S944" s="6">
        <f ca="1">PopAgeSexCountry[[#This Row],[2010]]*PopAgeSexCountry[[#This Row],[MDER]]</f>
        <v>3393.8874000000001</v>
      </c>
      <c r="T944" s="6">
        <f ca="1">PopAgeSexCountry[[#This Row],[2015]]*PopAgeSexCountry[[#This Row],[MDER]]</f>
        <v>3670.9254369292144</v>
      </c>
      <c r="U944" s="6">
        <f ca="1">PopAgeSexCountry[[#This Row],[2020]]*PopAgeSexCountry[[#This Row],[MDER]]</f>
        <v>4186.940885790912</v>
      </c>
      <c r="V944" s="6">
        <f ca="1">PopAgeSexCountry[[#This Row],[2025]]*PopAgeSexCountry[[#This Row],[MDER]]</f>
        <v>4451.5272407952243</v>
      </c>
      <c r="W944" s="6">
        <f ca="1">PopAgeSexCountry[[#This Row],[2030]]*PopAgeSexCountry[[#This Row],[MDER]]</f>
        <v>4386.5704488651836</v>
      </c>
      <c r="X944" s="6">
        <f ca="1">PopAgeSexCountry[[#This Row],[2035]]*PopAgeSexCountry[[#This Row],[MDER]]</f>
        <v>3971.2907896442457</v>
      </c>
      <c r="Y944" s="6">
        <f ca="1">PopAgeSexCountry[[#This Row],[2040]]*PopAgeSexCountry[[#This Row],[MDER]]</f>
        <v>3538.8200912703842</v>
      </c>
      <c r="Z944" s="6">
        <f ca="1">PopAgeSexCountry[[#This Row],[2045]]*PopAgeSexCountry[[#This Row],[MDER]]</f>
        <v>3369.2716386135362</v>
      </c>
      <c r="AA944" s="6">
        <f ca="1">PopAgeSexCountry[[#This Row],[2050]]*PopAgeSexCountry[[#This Row],[MDER]]</f>
        <v>3178.3544085177</v>
      </c>
    </row>
    <row r="945" spans="1:27" x14ac:dyDescent="0.2">
      <c r="A945" s="6" t="s">
        <v>67</v>
      </c>
      <c r="B945" s="6" t="s">
        <v>68</v>
      </c>
      <c r="C945" s="6" t="s">
        <v>134</v>
      </c>
      <c r="D945" s="6" t="str">
        <f>VLOOKUP(PopAgeSexCountry[[#This Row],[REGION]],MapRegion[],2,FALSE)</f>
        <v>ITA</v>
      </c>
      <c r="E945" s="6" t="s">
        <v>84</v>
      </c>
      <c r="F945" s="6" t="str">
        <f>VLOOKUP(PopAgeSexCountry[[#This Row],[VARIABLE]],MapSexAge[],2,FALSE)</f>
        <v>Female</v>
      </c>
      <c r="G945" s="6" t="str">
        <f>VLOOKUP(PopAgeSexCountry[[#This Row],[VARIABLE]],MapSexAge[],3,FALSE)</f>
        <v>60-64</v>
      </c>
      <c r="H945" s="6">
        <f ca="1">SUMIFS(INDIRECT(_xlfn.CONCAT("SSPMDER[",PopAgeSexCountry[[#This Row],[Sex]],"]")),SSPMDER[age],PopAgeSexCountry[[#This Row],[Age]])</f>
        <v>1800</v>
      </c>
      <c r="I945" s="6" t="s">
        <v>71</v>
      </c>
      <c r="J945" s="6">
        <v>1.9206369999999999</v>
      </c>
      <c r="K945" s="6">
        <v>1.8678456115341699</v>
      </c>
      <c r="L945" s="6">
        <v>2.0209416456235698</v>
      </c>
      <c r="M945" s="6">
        <v>2.3090315530006902</v>
      </c>
      <c r="N945" s="6">
        <v>2.4587675420300199</v>
      </c>
      <c r="O945" s="6">
        <v>2.4266024228792999</v>
      </c>
      <c r="P945" s="6">
        <v>2.2004758710282499</v>
      </c>
      <c r="Q945" s="6">
        <v>1.9645756632973601</v>
      </c>
      <c r="R945" s="6">
        <v>1.8731296177188601</v>
      </c>
      <c r="S945" s="6">
        <f ca="1">PopAgeSexCountry[[#This Row],[2010]]*PopAgeSexCountry[[#This Row],[MDER]]</f>
        <v>3457.1466</v>
      </c>
      <c r="T945" s="6">
        <f ca="1">PopAgeSexCountry[[#This Row],[2015]]*PopAgeSexCountry[[#This Row],[MDER]]</f>
        <v>3362.1221007615059</v>
      </c>
      <c r="U945" s="6">
        <f ca="1">PopAgeSexCountry[[#This Row],[2020]]*PopAgeSexCountry[[#This Row],[MDER]]</f>
        <v>3637.6949621224257</v>
      </c>
      <c r="V945" s="6">
        <f ca="1">PopAgeSexCountry[[#This Row],[2025]]*PopAgeSexCountry[[#This Row],[MDER]]</f>
        <v>4156.256795401242</v>
      </c>
      <c r="W945" s="6">
        <f ca="1">PopAgeSexCountry[[#This Row],[2030]]*PopAgeSexCountry[[#This Row],[MDER]]</f>
        <v>4425.7815756540358</v>
      </c>
      <c r="X945" s="6">
        <f ca="1">PopAgeSexCountry[[#This Row],[2035]]*PopAgeSexCountry[[#This Row],[MDER]]</f>
        <v>4367.8843611827397</v>
      </c>
      <c r="Y945" s="6">
        <f ca="1">PopAgeSexCountry[[#This Row],[2040]]*PopAgeSexCountry[[#This Row],[MDER]]</f>
        <v>3960.8565678508498</v>
      </c>
      <c r="Z945" s="6">
        <f ca="1">PopAgeSexCountry[[#This Row],[2045]]*PopAgeSexCountry[[#This Row],[MDER]]</f>
        <v>3536.2361939352481</v>
      </c>
      <c r="AA945" s="6">
        <f ca="1">PopAgeSexCountry[[#This Row],[2050]]*PopAgeSexCountry[[#This Row],[MDER]]</f>
        <v>3371.6333118939483</v>
      </c>
    </row>
    <row r="946" spans="1:27" x14ac:dyDescent="0.2">
      <c r="A946" s="5" t="s">
        <v>67</v>
      </c>
      <c r="B946" s="5" t="s">
        <v>68</v>
      </c>
      <c r="C946" s="5" t="s">
        <v>134</v>
      </c>
      <c r="D946" s="5" t="str">
        <f>VLOOKUP(PopAgeSexCountry[[#This Row],[REGION]],MapRegion[],2,FALSE)</f>
        <v>ITA</v>
      </c>
      <c r="E946" s="5" t="s">
        <v>85</v>
      </c>
      <c r="F946" s="5" t="str">
        <f>VLOOKUP(PopAgeSexCountry[[#This Row],[VARIABLE]],MapSexAge[],2,FALSE)</f>
        <v>Female</v>
      </c>
      <c r="G946" s="5" t="str">
        <f>VLOOKUP(PopAgeSexCountry[[#This Row],[VARIABLE]],MapSexAge[],3,FALSE)</f>
        <v>65-69</v>
      </c>
      <c r="H946" s="5">
        <f ca="1">SUMIFS(INDIRECT(_xlfn.CONCAT("SSPMDER[",PopAgeSexCountry[[#This Row],[Sex]],"]")),SSPMDER[age],PopAgeSexCountry[[#This Row],[Age]])</f>
        <v>1800</v>
      </c>
      <c r="I946" s="5" t="s">
        <v>71</v>
      </c>
      <c r="J946" s="5">
        <v>1.6740219999999999</v>
      </c>
      <c r="K946" s="5">
        <v>1.88037731547478</v>
      </c>
      <c r="L946" s="5">
        <v>1.8346986694709599</v>
      </c>
      <c r="M946" s="5">
        <v>1.9914657242827301</v>
      </c>
      <c r="N946" s="5">
        <v>2.28070560113132</v>
      </c>
      <c r="O946" s="5">
        <v>2.4332967651650499</v>
      </c>
      <c r="P946" s="5">
        <v>2.4061084332543601</v>
      </c>
      <c r="Q946" s="5">
        <v>2.1860456311899199</v>
      </c>
      <c r="R946" s="5">
        <v>1.95559035878043</v>
      </c>
      <c r="S946" s="6">
        <f ca="1">PopAgeSexCountry[[#This Row],[2010]]*PopAgeSexCountry[[#This Row],[MDER]]</f>
        <v>3013.2395999999999</v>
      </c>
      <c r="T946" s="6">
        <f ca="1">PopAgeSexCountry[[#This Row],[2015]]*PopAgeSexCountry[[#This Row],[MDER]]</f>
        <v>3384.6791678546042</v>
      </c>
      <c r="U946" s="6">
        <f ca="1">PopAgeSexCountry[[#This Row],[2020]]*PopAgeSexCountry[[#This Row],[MDER]]</f>
        <v>3302.4576050477281</v>
      </c>
      <c r="V946" s="6">
        <f ca="1">PopAgeSexCountry[[#This Row],[2025]]*PopAgeSexCountry[[#This Row],[MDER]]</f>
        <v>3584.638303708914</v>
      </c>
      <c r="W946" s="6">
        <f ca="1">PopAgeSexCountry[[#This Row],[2030]]*PopAgeSexCountry[[#This Row],[MDER]]</f>
        <v>4105.2700820363762</v>
      </c>
      <c r="X946" s="6">
        <f ca="1">PopAgeSexCountry[[#This Row],[2035]]*PopAgeSexCountry[[#This Row],[MDER]]</f>
        <v>4379.9341772970902</v>
      </c>
      <c r="Y946" s="6">
        <f ca="1">PopAgeSexCountry[[#This Row],[2040]]*PopAgeSexCountry[[#This Row],[MDER]]</f>
        <v>4330.9951798578477</v>
      </c>
      <c r="Z946" s="6">
        <f ca="1">PopAgeSexCountry[[#This Row],[2045]]*PopAgeSexCountry[[#This Row],[MDER]]</f>
        <v>3934.8821361418559</v>
      </c>
      <c r="AA946" s="6">
        <f ca="1">PopAgeSexCountry[[#This Row],[2050]]*PopAgeSexCountry[[#This Row],[MDER]]</f>
        <v>3520.0626458047741</v>
      </c>
    </row>
    <row r="947" spans="1:27" x14ac:dyDescent="0.2">
      <c r="A947" s="6" t="s">
        <v>67</v>
      </c>
      <c r="B947" s="6" t="s">
        <v>68</v>
      </c>
      <c r="C947" s="6" t="s">
        <v>134</v>
      </c>
      <c r="D947" s="6" t="str">
        <f>VLOOKUP(PopAgeSexCountry[[#This Row],[REGION]],MapRegion[],2,FALSE)</f>
        <v>ITA</v>
      </c>
      <c r="E947" s="6" t="s">
        <v>86</v>
      </c>
      <c r="F947" s="6" t="str">
        <f>VLOOKUP(PopAgeSexCountry[[#This Row],[VARIABLE]],MapSexAge[],2,FALSE)</f>
        <v>Female</v>
      </c>
      <c r="G947" s="6" t="str">
        <f>VLOOKUP(PopAgeSexCountry[[#This Row],[VARIABLE]],MapSexAge[],3,FALSE)</f>
        <v>70-74</v>
      </c>
      <c r="H947" s="6">
        <f ca="1">SUMIFS(INDIRECT(_xlfn.CONCAT("SSPMDER[",PopAgeSexCountry[[#This Row],[Sex]],"]")),SSPMDER[age],PopAgeSexCountry[[#This Row],[Age]])</f>
        <v>1800</v>
      </c>
      <c r="I947" s="6" t="s">
        <v>71</v>
      </c>
      <c r="J947" s="6">
        <v>1.661286</v>
      </c>
      <c r="K947" s="6">
        <v>1.6076278383476501</v>
      </c>
      <c r="L947" s="6">
        <v>1.81619301625831</v>
      </c>
      <c r="M947" s="6">
        <v>1.7820665763831001</v>
      </c>
      <c r="N947" s="6">
        <v>1.9431602907101999</v>
      </c>
      <c r="O947" s="6">
        <v>2.2326567407489102</v>
      </c>
      <c r="P947" s="6">
        <v>2.3881896215384901</v>
      </c>
      <c r="Q947" s="6">
        <v>2.3690175887909999</v>
      </c>
      <c r="R947" s="6">
        <v>2.1572337511041</v>
      </c>
      <c r="S947" s="6">
        <f ca="1">PopAgeSexCountry[[#This Row],[2010]]*PopAgeSexCountry[[#This Row],[MDER]]</f>
        <v>2990.3148000000001</v>
      </c>
      <c r="T947" s="6">
        <f ca="1">PopAgeSexCountry[[#This Row],[2015]]*PopAgeSexCountry[[#This Row],[MDER]]</f>
        <v>2893.7301090257702</v>
      </c>
      <c r="U947" s="6">
        <f ca="1">PopAgeSexCountry[[#This Row],[2020]]*PopAgeSexCountry[[#This Row],[MDER]]</f>
        <v>3269.1474292649577</v>
      </c>
      <c r="V947" s="6">
        <f ca="1">PopAgeSexCountry[[#This Row],[2025]]*PopAgeSexCountry[[#This Row],[MDER]]</f>
        <v>3207.7198374895802</v>
      </c>
      <c r="W947" s="6">
        <f ca="1">PopAgeSexCountry[[#This Row],[2030]]*PopAgeSexCountry[[#This Row],[MDER]]</f>
        <v>3497.6885232783598</v>
      </c>
      <c r="X947" s="6">
        <f ca="1">PopAgeSexCountry[[#This Row],[2035]]*PopAgeSexCountry[[#This Row],[MDER]]</f>
        <v>4018.7821333480383</v>
      </c>
      <c r="Y947" s="6">
        <f ca="1">PopAgeSexCountry[[#This Row],[2040]]*PopAgeSexCountry[[#This Row],[MDER]]</f>
        <v>4298.7413187692819</v>
      </c>
      <c r="Z947" s="6">
        <f ca="1">PopAgeSexCountry[[#This Row],[2045]]*PopAgeSexCountry[[#This Row],[MDER]]</f>
        <v>4264.2316598237994</v>
      </c>
      <c r="AA947" s="6">
        <f ca="1">PopAgeSexCountry[[#This Row],[2050]]*PopAgeSexCountry[[#This Row],[MDER]]</f>
        <v>3883.0207519873798</v>
      </c>
    </row>
    <row r="948" spans="1:27" x14ac:dyDescent="0.2">
      <c r="A948" s="5" t="s">
        <v>67</v>
      </c>
      <c r="B948" s="5" t="s">
        <v>68</v>
      </c>
      <c r="C948" s="5" t="s">
        <v>134</v>
      </c>
      <c r="D948" s="5" t="str">
        <f>VLOOKUP(PopAgeSexCountry[[#This Row],[REGION]],MapRegion[],2,FALSE)</f>
        <v>ITA</v>
      </c>
      <c r="E948" s="5" t="s">
        <v>87</v>
      </c>
      <c r="F948" s="5" t="str">
        <f>VLOOKUP(PopAgeSexCountry[[#This Row],[VARIABLE]],MapSexAge[],2,FALSE)</f>
        <v>Female</v>
      </c>
      <c r="G948" s="5" t="str">
        <f>VLOOKUP(PopAgeSexCountry[[#This Row],[VARIABLE]],MapSexAge[],3,FALSE)</f>
        <v>75-79</v>
      </c>
      <c r="H948" s="5">
        <f ca="1">SUMIFS(INDIRECT(_xlfn.CONCAT("SSPMDER[",PopAgeSexCountry[[#This Row],[Sex]],"]")),SSPMDER[age],PopAgeSexCountry[[#This Row],[Age]])</f>
        <v>1800</v>
      </c>
      <c r="I948" s="5" t="s">
        <v>71</v>
      </c>
      <c r="J948" s="5">
        <v>1.4729369999999999</v>
      </c>
      <c r="K948" s="5">
        <v>1.5261436075399699</v>
      </c>
      <c r="L948" s="5">
        <v>1.4942193086764699</v>
      </c>
      <c r="M948" s="5">
        <v>1.7048330015875599</v>
      </c>
      <c r="N948" s="5">
        <v>1.6888384744506799</v>
      </c>
      <c r="O948" s="5">
        <v>1.85486605203974</v>
      </c>
      <c r="P948" s="5">
        <v>2.14242615117006</v>
      </c>
      <c r="Q948" s="5">
        <v>2.3049481780892398</v>
      </c>
      <c r="R948" s="5">
        <v>2.2965379352953201</v>
      </c>
      <c r="S948" s="6">
        <f ca="1">PopAgeSexCountry[[#This Row],[2010]]*PopAgeSexCountry[[#This Row],[MDER]]</f>
        <v>2651.2865999999999</v>
      </c>
      <c r="T948" s="6">
        <f ca="1">PopAgeSexCountry[[#This Row],[2015]]*PopAgeSexCountry[[#This Row],[MDER]]</f>
        <v>2747.0584935719457</v>
      </c>
      <c r="U948" s="6">
        <f ca="1">PopAgeSexCountry[[#This Row],[2020]]*PopAgeSexCountry[[#This Row],[MDER]]</f>
        <v>2689.5947556176457</v>
      </c>
      <c r="V948" s="6">
        <f ca="1">PopAgeSexCountry[[#This Row],[2025]]*PopAgeSexCountry[[#This Row],[MDER]]</f>
        <v>3068.6994028576078</v>
      </c>
      <c r="W948" s="6">
        <f ca="1">PopAgeSexCountry[[#This Row],[2030]]*PopAgeSexCountry[[#This Row],[MDER]]</f>
        <v>3039.9092540112238</v>
      </c>
      <c r="X948" s="6">
        <f ca="1">PopAgeSexCountry[[#This Row],[2035]]*PopAgeSexCountry[[#This Row],[MDER]]</f>
        <v>3338.758893671532</v>
      </c>
      <c r="Y948" s="6">
        <f ca="1">PopAgeSexCountry[[#This Row],[2040]]*PopAgeSexCountry[[#This Row],[MDER]]</f>
        <v>3856.367072106108</v>
      </c>
      <c r="Z948" s="6">
        <f ca="1">PopAgeSexCountry[[#This Row],[2045]]*PopAgeSexCountry[[#This Row],[MDER]]</f>
        <v>4148.9067205606316</v>
      </c>
      <c r="AA948" s="6">
        <f ca="1">PopAgeSexCountry[[#This Row],[2050]]*PopAgeSexCountry[[#This Row],[MDER]]</f>
        <v>4133.7682835315763</v>
      </c>
    </row>
    <row r="949" spans="1:27" x14ac:dyDescent="0.2">
      <c r="A949" s="6" t="s">
        <v>67</v>
      </c>
      <c r="B949" s="6" t="s">
        <v>68</v>
      </c>
      <c r="C949" s="6" t="s">
        <v>134</v>
      </c>
      <c r="D949" s="6" t="str">
        <f>VLOOKUP(PopAgeSexCountry[[#This Row],[REGION]],MapRegion[],2,FALSE)</f>
        <v>ITA</v>
      </c>
      <c r="E949" s="6" t="s">
        <v>88</v>
      </c>
      <c r="F949" s="6" t="str">
        <f>VLOOKUP(PopAgeSexCountry[[#This Row],[VARIABLE]],MapSexAge[],2,FALSE)</f>
        <v>Female</v>
      </c>
      <c r="G949" s="6" t="str">
        <f>VLOOKUP(PopAgeSexCountry[[#This Row],[VARIABLE]],MapSexAge[],3,FALSE)</f>
        <v>80-84</v>
      </c>
      <c r="H949" s="6">
        <f ca="1">SUMIFS(INDIRECT(_xlfn.CONCAT("SSPMDER[",PopAgeSexCountry[[#This Row],[Sex]],"]")),SSPMDER[age],PopAgeSexCountry[[#This Row],[Age]])</f>
        <v>1800</v>
      </c>
      <c r="I949" s="6" t="s">
        <v>71</v>
      </c>
      <c r="J949" s="6">
        <v>1.186701</v>
      </c>
      <c r="K949" s="6">
        <v>1.24266700126174</v>
      </c>
      <c r="L949" s="6">
        <v>1.3153222213482101</v>
      </c>
      <c r="M949" s="6">
        <v>1.31133233225271</v>
      </c>
      <c r="N949" s="6">
        <v>1.5221724363045801</v>
      </c>
      <c r="O949" s="6">
        <v>1.5309786042036</v>
      </c>
      <c r="P949" s="6">
        <v>1.70183520562935</v>
      </c>
      <c r="Q949" s="6">
        <v>1.9871326434268199</v>
      </c>
      <c r="R949" s="6">
        <v>2.1566823450458501</v>
      </c>
      <c r="S949" s="6">
        <f ca="1">PopAgeSexCountry[[#This Row],[2010]]*PopAgeSexCountry[[#This Row],[MDER]]</f>
        <v>2136.0617999999999</v>
      </c>
      <c r="T949" s="6">
        <f ca="1">PopAgeSexCountry[[#This Row],[2015]]*PopAgeSexCountry[[#This Row],[MDER]]</f>
        <v>2236.800602271132</v>
      </c>
      <c r="U949" s="6">
        <f ca="1">PopAgeSexCountry[[#This Row],[2020]]*PopAgeSexCountry[[#This Row],[MDER]]</f>
        <v>2367.5799984267783</v>
      </c>
      <c r="V949" s="6">
        <f ca="1">PopAgeSexCountry[[#This Row],[2025]]*PopAgeSexCountry[[#This Row],[MDER]]</f>
        <v>2360.3981980548779</v>
      </c>
      <c r="W949" s="6">
        <f ca="1">PopAgeSexCountry[[#This Row],[2030]]*PopAgeSexCountry[[#This Row],[MDER]]</f>
        <v>2739.9103853482443</v>
      </c>
      <c r="X949" s="6">
        <f ca="1">PopAgeSexCountry[[#This Row],[2035]]*PopAgeSexCountry[[#This Row],[MDER]]</f>
        <v>2755.7614875664799</v>
      </c>
      <c r="Y949" s="6">
        <f ca="1">PopAgeSexCountry[[#This Row],[2040]]*PopAgeSexCountry[[#This Row],[MDER]]</f>
        <v>3063.30337013283</v>
      </c>
      <c r="Z949" s="6">
        <f ca="1">PopAgeSexCountry[[#This Row],[2045]]*PopAgeSexCountry[[#This Row],[MDER]]</f>
        <v>3576.8387581682759</v>
      </c>
      <c r="AA949" s="6">
        <f ca="1">PopAgeSexCountry[[#This Row],[2050]]*PopAgeSexCountry[[#This Row],[MDER]]</f>
        <v>3882.0282210825303</v>
      </c>
    </row>
    <row r="950" spans="1:27" x14ac:dyDescent="0.2">
      <c r="A950" s="5" t="s">
        <v>67</v>
      </c>
      <c r="B950" s="5" t="s">
        <v>68</v>
      </c>
      <c r="C950" s="5" t="s">
        <v>134</v>
      </c>
      <c r="D950" s="5" t="str">
        <f>VLOOKUP(PopAgeSexCountry[[#This Row],[REGION]],MapRegion[],2,FALSE)</f>
        <v>ITA</v>
      </c>
      <c r="E950" s="5" t="s">
        <v>89</v>
      </c>
      <c r="F950" s="5" t="str">
        <f>VLOOKUP(PopAgeSexCountry[[#This Row],[VARIABLE]],MapSexAge[],2,FALSE)</f>
        <v>Female</v>
      </c>
      <c r="G950" s="5" t="str">
        <f>VLOOKUP(PopAgeSexCountry[[#This Row],[VARIABLE]],MapSexAge[],3,FALSE)</f>
        <v>85-89</v>
      </c>
      <c r="H950" s="5">
        <f ca="1">SUMIFS(INDIRECT(_xlfn.CONCAT("SSPMDER[",PopAgeSexCountry[[#This Row],[Sex]],"]")),SSPMDER[age],PopAgeSexCountry[[#This Row],[Age]])</f>
        <v>1800</v>
      </c>
      <c r="I950" s="5" t="s">
        <v>71</v>
      </c>
      <c r="J950" s="5">
        <v>0.80999100000000002</v>
      </c>
      <c r="K950" s="5">
        <v>0.858176017595635</v>
      </c>
      <c r="L950" s="5">
        <v>0.92697527538725599</v>
      </c>
      <c r="M950" s="5">
        <v>1.01389146219269</v>
      </c>
      <c r="N950" s="5">
        <v>1.0409140323375199</v>
      </c>
      <c r="O950" s="5">
        <v>1.2405449261086401</v>
      </c>
      <c r="P950" s="5">
        <v>1.2799581142512799</v>
      </c>
      <c r="Q950" s="5">
        <v>1.4535210120836799</v>
      </c>
      <c r="R950" s="5">
        <v>1.72792200798767</v>
      </c>
      <c r="S950" s="6">
        <f ca="1">PopAgeSexCountry[[#This Row],[2010]]*PopAgeSexCountry[[#This Row],[MDER]]</f>
        <v>1457.9838</v>
      </c>
      <c r="T950" s="6">
        <f ca="1">PopAgeSexCountry[[#This Row],[2015]]*PopAgeSexCountry[[#This Row],[MDER]]</f>
        <v>1544.7168316721429</v>
      </c>
      <c r="U950" s="6">
        <f ca="1">PopAgeSexCountry[[#This Row],[2020]]*PopAgeSexCountry[[#This Row],[MDER]]</f>
        <v>1668.5554956970607</v>
      </c>
      <c r="V950" s="6">
        <f ca="1">PopAgeSexCountry[[#This Row],[2025]]*PopAgeSexCountry[[#This Row],[MDER]]</f>
        <v>1825.004631946842</v>
      </c>
      <c r="W950" s="6">
        <f ca="1">PopAgeSexCountry[[#This Row],[2030]]*PopAgeSexCountry[[#This Row],[MDER]]</f>
        <v>1873.6452582075358</v>
      </c>
      <c r="X950" s="6">
        <f ca="1">PopAgeSexCountry[[#This Row],[2035]]*PopAgeSexCountry[[#This Row],[MDER]]</f>
        <v>2232.9808669955523</v>
      </c>
      <c r="Y950" s="6">
        <f ca="1">PopAgeSexCountry[[#This Row],[2040]]*PopAgeSexCountry[[#This Row],[MDER]]</f>
        <v>2303.9246056523039</v>
      </c>
      <c r="Z950" s="6">
        <f ca="1">PopAgeSexCountry[[#This Row],[2045]]*PopAgeSexCountry[[#This Row],[MDER]]</f>
        <v>2616.3378217506238</v>
      </c>
      <c r="AA950" s="6">
        <f ca="1">PopAgeSexCountry[[#This Row],[2050]]*PopAgeSexCountry[[#This Row],[MDER]]</f>
        <v>3110.259614377806</v>
      </c>
    </row>
    <row r="951" spans="1:27" x14ac:dyDescent="0.2">
      <c r="A951" s="6" t="s">
        <v>67</v>
      </c>
      <c r="B951" s="6" t="s">
        <v>68</v>
      </c>
      <c r="C951" s="6" t="s">
        <v>134</v>
      </c>
      <c r="D951" s="6" t="str">
        <f>VLOOKUP(PopAgeSexCountry[[#This Row],[REGION]],MapRegion[],2,FALSE)</f>
        <v>ITA</v>
      </c>
      <c r="E951" s="6" t="s">
        <v>90</v>
      </c>
      <c r="F951" s="6" t="str">
        <f>VLOOKUP(PopAgeSexCountry[[#This Row],[VARIABLE]],MapSexAge[],2,FALSE)</f>
        <v>Female</v>
      </c>
      <c r="G951" s="6" t="str">
        <f>VLOOKUP(PopAgeSexCountry[[#This Row],[VARIABLE]],MapSexAge[],3,FALSE)</f>
        <v>90-94</v>
      </c>
      <c r="H951" s="6">
        <f ca="1">SUMIFS(INDIRECT(_xlfn.CONCAT("SSPMDER[",PopAgeSexCountry[[#This Row],[Sex]],"]")),SSPMDER[age],PopAgeSexCountry[[#This Row],[Age]])</f>
        <v>1800</v>
      </c>
      <c r="I951" s="6" t="s">
        <v>71</v>
      </c>
      <c r="J951" s="6">
        <v>0.241092</v>
      </c>
      <c r="K951" s="6">
        <v>0.44605774314795998</v>
      </c>
      <c r="L951" s="6">
        <v>0.49790150144746997</v>
      </c>
      <c r="M951" s="6">
        <v>0.56447967088949003</v>
      </c>
      <c r="N951" s="6">
        <v>0.64778259623543299</v>
      </c>
      <c r="O951" s="6">
        <v>0.69372405252114999</v>
      </c>
      <c r="P951" s="6">
        <v>0.86375490853827297</v>
      </c>
      <c r="Q951" s="6">
        <v>0.92565449534716204</v>
      </c>
      <c r="R951" s="6">
        <v>1.0910421553235901</v>
      </c>
      <c r="S951" s="6">
        <f ca="1">PopAgeSexCountry[[#This Row],[2010]]*PopAgeSexCountry[[#This Row],[MDER]]</f>
        <v>433.96559999999999</v>
      </c>
      <c r="T951" s="6">
        <f ca="1">PopAgeSexCountry[[#This Row],[2015]]*PopAgeSexCountry[[#This Row],[MDER]]</f>
        <v>802.90393766632792</v>
      </c>
      <c r="U951" s="6">
        <f ca="1">PopAgeSexCountry[[#This Row],[2020]]*PopAgeSexCountry[[#This Row],[MDER]]</f>
        <v>896.22270260544599</v>
      </c>
      <c r="V951" s="6">
        <f ca="1">PopAgeSexCountry[[#This Row],[2025]]*PopAgeSexCountry[[#This Row],[MDER]]</f>
        <v>1016.0634076010821</v>
      </c>
      <c r="W951" s="6">
        <f ca="1">PopAgeSexCountry[[#This Row],[2030]]*PopAgeSexCountry[[#This Row],[MDER]]</f>
        <v>1166.0086732237794</v>
      </c>
      <c r="X951" s="6">
        <f ca="1">PopAgeSexCountry[[#This Row],[2035]]*PopAgeSexCountry[[#This Row],[MDER]]</f>
        <v>1248.7032945380699</v>
      </c>
      <c r="Y951" s="6">
        <f ca="1">PopAgeSexCountry[[#This Row],[2040]]*PopAgeSexCountry[[#This Row],[MDER]]</f>
        <v>1554.7588353688914</v>
      </c>
      <c r="Z951" s="6">
        <f ca="1">PopAgeSexCountry[[#This Row],[2045]]*PopAgeSexCountry[[#This Row],[MDER]]</f>
        <v>1666.1780916248917</v>
      </c>
      <c r="AA951" s="6">
        <f ca="1">PopAgeSexCountry[[#This Row],[2050]]*PopAgeSexCountry[[#This Row],[MDER]]</f>
        <v>1963.8758795824622</v>
      </c>
    </row>
    <row r="952" spans="1:27" x14ac:dyDescent="0.2">
      <c r="A952" s="5" t="s">
        <v>67</v>
      </c>
      <c r="B952" s="5" t="s">
        <v>68</v>
      </c>
      <c r="C952" s="5" t="s">
        <v>134</v>
      </c>
      <c r="D952" s="5" t="str">
        <f>VLOOKUP(PopAgeSexCountry[[#This Row],[REGION]],MapRegion[],2,FALSE)</f>
        <v>ITA</v>
      </c>
      <c r="E952" s="5" t="s">
        <v>91</v>
      </c>
      <c r="F952" s="5" t="str">
        <f>VLOOKUP(PopAgeSexCountry[[#This Row],[VARIABLE]],MapSexAge[],2,FALSE)</f>
        <v>Female</v>
      </c>
      <c r="G952" s="5" t="str">
        <f>VLOOKUP(PopAgeSexCountry[[#This Row],[VARIABLE]],MapSexAge[],3,FALSE)</f>
        <v>95-99</v>
      </c>
      <c r="H952" s="5">
        <f ca="1">SUMIFS(INDIRECT(_xlfn.CONCAT("SSPMDER[",PopAgeSexCountry[[#This Row],[Sex]],"]")),SSPMDER[age],PopAgeSexCountry[[#This Row],[Age]])</f>
        <v>1800</v>
      </c>
      <c r="I952" s="5" t="s">
        <v>71</v>
      </c>
      <c r="J952" s="5">
        <v>9.1025999999999996E-2</v>
      </c>
      <c r="K952" s="5">
        <v>8.5620001632823003E-2</v>
      </c>
      <c r="L952" s="5">
        <v>0.17080639982331</v>
      </c>
      <c r="M952" s="5">
        <v>0.20629916064359199</v>
      </c>
      <c r="N952" s="5">
        <v>0.24945301645920601</v>
      </c>
      <c r="O952" s="5">
        <v>0.30497040152601201</v>
      </c>
      <c r="P952" s="5">
        <v>0.34930900638936502</v>
      </c>
      <c r="Q952" s="5">
        <v>0.45848379604990203</v>
      </c>
      <c r="R952" s="5">
        <v>0.52557931274123404</v>
      </c>
      <c r="S952" s="6">
        <f ca="1">PopAgeSexCountry[[#This Row],[2010]]*PopAgeSexCountry[[#This Row],[MDER]]</f>
        <v>163.8468</v>
      </c>
      <c r="T952" s="6">
        <f ca="1">PopAgeSexCountry[[#This Row],[2015]]*PopAgeSexCountry[[#This Row],[MDER]]</f>
        <v>154.1160029390814</v>
      </c>
      <c r="U952" s="6">
        <f ca="1">PopAgeSexCountry[[#This Row],[2020]]*PopAgeSexCountry[[#This Row],[MDER]]</f>
        <v>307.45151968195802</v>
      </c>
      <c r="V952" s="6">
        <f ca="1">PopAgeSexCountry[[#This Row],[2025]]*PopAgeSexCountry[[#This Row],[MDER]]</f>
        <v>371.33848915846556</v>
      </c>
      <c r="W952" s="6">
        <f ca="1">PopAgeSexCountry[[#This Row],[2030]]*PopAgeSexCountry[[#This Row],[MDER]]</f>
        <v>449.01542962657084</v>
      </c>
      <c r="X952" s="6">
        <f ca="1">PopAgeSexCountry[[#This Row],[2035]]*PopAgeSexCountry[[#This Row],[MDER]]</f>
        <v>548.94672274682159</v>
      </c>
      <c r="Y952" s="6">
        <f ca="1">PopAgeSexCountry[[#This Row],[2040]]*PopAgeSexCountry[[#This Row],[MDER]]</f>
        <v>628.75621150085703</v>
      </c>
      <c r="Z952" s="6">
        <f ca="1">PopAgeSexCountry[[#This Row],[2045]]*PopAgeSexCountry[[#This Row],[MDER]]</f>
        <v>825.27083288982362</v>
      </c>
      <c r="AA952" s="6">
        <f ca="1">PopAgeSexCountry[[#This Row],[2050]]*PopAgeSexCountry[[#This Row],[MDER]]</f>
        <v>946.04276293422129</v>
      </c>
    </row>
    <row r="953" spans="1:27" x14ac:dyDescent="0.2">
      <c r="A953" s="6" t="s">
        <v>67</v>
      </c>
      <c r="B953" s="6" t="s">
        <v>68</v>
      </c>
      <c r="C953" s="6" t="s">
        <v>134</v>
      </c>
      <c r="D953" s="6" t="str">
        <f>VLOOKUP(PopAgeSexCountry[[#This Row],[REGION]],MapRegion[],2,FALSE)</f>
        <v>ITA</v>
      </c>
      <c r="E953" s="6" t="s">
        <v>92</v>
      </c>
      <c r="F953" s="6" t="str">
        <f>VLOOKUP(PopAgeSexCountry[[#This Row],[VARIABLE]],MapSexAge[],2,FALSE)</f>
        <v>Male</v>
      </c>
      <c r="G953" s="6" t="str">
        <f>VLOOKUP(PopAgeSexCountry[[#This Row],[VARIABLE]],MapSexAge[],3,FALSE)</f>
        <v>0-4</v>
      </c>
      <c r="H953" s="6">
        <f ca="1">SUMIFS(INDIRECT(_xlfn.CONCAT("SSPMDER[",PopAgeSexCountry[[#This Row],[Sex]],"]")),SSPMDER[age],PopAgeSexCountry[[#This Row],[Age]])</f>
        <v>1040</v>
      </c>
      <c r="I953" s="6" t="s">
        <v>71</v>
      </c>
      <c r="J953" s="6">
        <v>1.531166</v>
      </c>
      <c r="K953" s="6">
        <v>1.3603131878103201</v>
      </c>
      <c r="L953" s="6">
        <v>1.2934840787599799</v>
      </c>
      <c r="M953" s="6">
        <v>1.2640481515014901</v>
      </c>
      <c r="N953" s="6">
        <v>1.26382410697117</v>
      </c>
      <c r="O953" s="6">
        <v>1.27115288860783</v>
      </c>
      <c r="P953" s="6">
        <v>1.2651983080953999</v>
      </c>
      <c r="Q953" s="6">
        <v>1.24011339684551</v>
      </c>
      <c r="R953" s="6">
        <v>1.1985239572981099</v>
      </c>
      <c r="S953" s="6">
        <f ca="1">PopAgeSexCountry[[#This Row],[2010]]*PopAgeSexCountry[[#This Row],[MDER]]</f>
        <v>1592.41264</v>
      </c>
      <c r="T953" s="6">
        <f ca="1">PopAgeSexCountry[[#This Row],[2015]]*PopAgeSexCountry[[#This Row],[MDER]]</f>
        <v>1414.7257153227329</v>
      </c>
      <c r="U953" s="6">
        <f ca="1">PopAgeSexCountry[[#This Row],[2020]]*PopAgeSexCountry[[#This Row],[MDER]]</f>
        <v>1345.2234419103791</v>
      </c>
      <c r="V953" s="6">
        <f ca="1">PopAgeSexCountry[[#This Row],[2025]]*PopAgeSexCountry[[#This Row],[MDER]]</f>
        <v>1314.6100775615496</v>
      </c>
      <c r="W953" s="6">
        <f ca="1">PopAgeSexCountry[[#This Row],[2030]]*PopAgeSexCountry[[#This Row],[MDER]]</f>
        <v>1314.3770712500168</v>
      </c>
      <c r="X953" s="6">
        <f ca="1">PopAgeSexCountry[[#This Row],[2035]]*PopAgeSexCountry[[#This Row],[MDER]]</f>
        <v>1321.9990041521432</v>
      </c>
      <c r="Y953" s="6">
        <f ca="1">PopAgeSexCountry[[#This Row],[2040]]*PopAgeSexCountry[[#This Row],[MDER]]</f>
        <v>1315.806240419216</v>
      </c>
      <c r="Z953" s="6">
        <f ca="1">PopAgeSexCountry[[#This Row],[2045]]*PopAgeSexCountry[[#This Row],[MDER]]</f>
        <v>1289.7179327193305</v>
      </c>
      <c r="AA953" s="6">
        <f ca="1">PopAgeSexCountry[[#This Row],[2050]]*PopAgeSexCountry[[#This Row],[MDER]]</f>
        <v>1246.4649155900343</v>
      </c>
    </row>
    <row r="954" spans="1:27" x14ac:dyDescent="0.2">
      <c r="A954" s="5" t="s">
        <v>67</v>
      </c>
      <c r="B954" s="5" t="s">
        <v>68</v>
      </c>
      <c r="C954" s="5" t="s">
        <v>134</v>
      </c>
      <c r="D954" s="5" t="str">
        <f>VLOOKUP(PopAgeSexCountry[[#This Row],[REGION]],MapRegion[],2,FALSE)</f>
        <v>ITA</v>
      </c>
      <c r="E954" s="5" t="s">
        <v>93</v>
      </c>
      <c r="F954" s="5" t="str">
        <f>VLOOKUP(PopAgeSexCountry[[#This Row],[VARIABLE]],MapSexAge[],2,FALSE)</f>
        <v>Male</v>
      </c>
      <c r="G954" s="5" t="str">
        <f>VLOOKUP(PopAgeSexCountry[[#This Row],[VARIABLE]],MapSexAge[],3,FALSE)</f>
        <v>10-14</v>
      </c>
      <c r="H954" s="5">
        <f ca="1">SUMIFS(INDIRECT(_xlfn.CONCAT("SSPMDER[",PopAgeSexCountry[[#This Row],[Sex]],"]")),SSPMDER[age],PopAgeSexCountry[[#This Row],[Age]])</f>
        <v>2120</v>
      </c>
      <c r="I954" s="5" t="s">
        <v>71</v>
      </c>
      <c r="J954" s="5">
        <v>1.444979</v>
      </c>
      <c r="K954" s="5">
        <v>1.4693046881074401</v>
      </c>
      <c r="L954" s="5">
        <v>1.6013216967181401</v>
      </c>
      <c r="M954" s="5">
        <v>1.4092862992455699</v>
      </c>
      <c r="N954" s="5">
        <v>1.3424074251759599</v>
      </c>
      <c r="O954" s="5">
        <v>1.3120473329689999</v>
      </c>
      <c r="P954" s="5">
        <v>1.31060926634105</v>
      </c>
      <c r="Q954" s="5">
        <v>1.31718773286852</v>
      </c>
      <c r="R954" s="5">
        <v>1.31072272249859</v>
      </c>
      <c r="S954" s="6">
        <f ca="1">PopAgeSexCountry[[#This Row],[2010]]*PopAgeSexCountry[[#This Row],[MDER]]</f>
        <v>3063.3554800000002</v>
      </c>
      <c r="T954" s="6">
        <f ca="1">PopAgeSexCountry[[#This Row],[2015]]*PopAgeSexCountry[[#This Row],[MDER]]</f>
        <v>3114.9259387877728</v>
      </c>
      <c r="U954" s="6">
        <f ca="1">PopAgeSexCountry[[#This Row],[2020]]*PopAgeSexCountry[[#This Row],[MDER]]</f>
        <v>3394.8019970424571</v>
      </c>
      <c r="V954" s="6">
        <f ca="1">PopAgeSexCountry[[#This Row],[2025]]*PopAgeSexCountry[[#This Row],[MDER]]</f>
        <v>2987.6869544006081</v>
      </c>
      <c r="W954" s="6">
        <f ca="1">PopAgeSexCountry[[#This Row],[2030]]*PopAgeSexCountry[[#This Row],[MDER]]</f>
        <v>2845.9037413730348</v>
      </c>
      <c r="X954" s="6">
        <f ca="1">PopAgeSexCountry[[#This Row],[2035]]*PopAgeSexCountry[[#This Row],[MDER]]</f>
        <v>2781.5403458942797</v>
      </c>
      <c r="Y954" s="6">
        <f ca="1">PopAgeSexCountry[[#This Row],[2040]]*PopAgeSexCountry[[#This Row],[MDER]]</f>
        <v>2778.4916446430261</v>
      </c>
      <c r="Z954" s="6">
        <f ca="1">PopAgeSexCountry[[#This Row],[2045]]*PopAgeSexCountry[[#This Row],[MDER]]</f>
        <v>2792.4379936812625</v>
      </c>
      <c r="AA954" s="6">
        <f ca="1">PopAgeSexCountry[[#This Row],[2050]]*PopAgeSexCountry[[#This Row],[MDER]]</f>
        <v>2778.7321716970109</v>
      </c>
    </row>
    <row r="955" spans="1:27" x14ac:dyDescent="0.2">
      <c r="A955" s="6" t="s">
        <v>67</v>
      </c>
      <c r="B955" s="6" t="s">
        <v>68</v>
      </c>
      <c r="C955" s="6" t="s">
        <v>134</v>
      </c>
      <c r="D955" s="6" t="str">
        <f>VLOOKUP(PopAgeSexCountry[[#This Row],[REGION]],MapRegion[],2,FALSE)</f>
        <v>ITA</v>
      </c>
      <c r="E955" s="6" t="s">
        <v>94</v>
      </c>
      <c r="F955" s="6" t="str">
        <f>VLOOKUP(PopAgeSexCountry[[#This Row],[VARIABLE]],MapSexAge[],2,FALSE)</f>
        <v>Male</v>
      </c>
      <c r="G955" s="6" t="str">
        <f>VLOOKUP(PopAgeSexCountry[[#This Row],[VARIABLE]],MapSexAge[],3,FALSE)</f>
        <v>100p</v>
      </c>
      <c r="H955" s="6">
        <f ca="1">SUMIFS(INDIRECT(_xlfn.CONCAT("SSPMDER[",PopAgeSexCountry[[#This Row],[Sex]],"]")),SSPMDER[age],PopAgeSexCountry[[#This Row],[Age]])</f>
        <v>2200</v>
      </c>
      <c r="I955" s="6" t="s">
        <v>71</v>
      </c>
      <c r="J955" s="6">
        <v>2.114E-3</v>
      </c>
      <c r="K955" s="6">
        <v>3.8498067161694799E-3</v>
      </c>
      <c r="L955" s="6">
        <v>4.1889937442731104E-3</v>
      </c>
      <c r="M955" s="6">
        <v>8.8814723992346207E-3</v>
      </c>
      <c r="N955" s="6">
        <v>1.3263372092265E-2</v>
      </c>
      <c r="O955" s="6">
        <v>1.9193150238495198E-2</v>
      </c>
      <c r="P955" s="6">
        <v>2.8732910765813999E-2</v>
      </c>
      <c r="Q955" s="6">
        <v>3.8556513942401803E-2</v>
      </c>
      <c r="R955" s="6">
        <v>6.0379878334176802E-2</v>
      </c>
      <c r="S955" s="6">
        <f ca="1">PopAgeSexCountry[[#This Row],[2010]]*PopAgeSexCountry[[#This Row],[MDER]]</f>
        <v>4.6508000000000003</v>
      </c>
      <c r="T955" s="6">
        <f ca="1">PopAgeSexCountry[[#This Row],[2015]]*PopAgeSexCountry[[#This Row],[MDER]]</f>
        <v>8.4695747755728554</v>
      </c>
      <c r="U955" s="6">
        <f ca="1">PopAgeSexCountry[[#This Row],[2020]]*PopAgeSexCountry[[#This Row],[MDER]]</f>
        <v>9.2157862374008435</v>
      </c>
      <c r="V955" s="6">
        <f ca="1">PopAgeSexCountry[[#This Row],[2025]]*PopAgeSexCountry[[#This Row],[MDER]]</f>
        <v>19.539239278316167</v>
      </c>
      <c r="W955" s="6">
        <f ca="1">PopAgeSexCountry[[#This Row],[2030]]*PopAgeSexCountry[[#This Row],[MDER]]</f>
        <v>29.179418602982999</v>
      </c>
      <c r="X955" s="6">
        <f ca="1">PopAgeSexCountry[[#This Row],[2035]]*PopAgeSexCountry[[#This Row],[MDER]]</f>
        <v>42.224930524689434</v>
      </c>
      <c r="Y955" s="6">
        <f ca="1">PopAgeSexCountry[[#This Row],[2040]]*PopAgeSexCountry[[#This Row],[MDER]]</f>
        <v>63.2124036847908</v>
      </c>
      <c r="Z955" s="6">
        <f ca="1">PopAgeSexCountry[[#This Row],[2045]]*PopAgeSexCountry[[#This Row],[MDER]]</f>
        <v>84.824330673283967</v>
      </c>
      <c r="AA955" s="6">
        <f ca="1">PopAgeSexCountry[[#This Row],[2050]]*PopAgeSexCountry[[#This Row],[MDER]]</f>
        <v>132.83573233518896</v>
      </c>
    </row>
    <row r="956" spans="1:27" x14ac:dyDescent="0.2">
      <c r="A956" s="5" t="s">
        <v>67</v>
      </c>
      <c r="B956" s="5" t="s">
        <v>68</v>
      </c>
      <c r="C956" s="5" t="s">
        <v>134</v>
      </c>
      <c r="D956" s="5" t="str">
        <f>VLOOKUP(PopAgeSexCountry[[#This Row],[REGION]],MapRegion[],2,FALSE)</f>
        <v>ITA</v>
      </c>
      <c r="E956" s="5" t="s">
        <v>95</v>
      </c>
      <c r="F956" s="5" t="str">
        <f>VLOOKUP(PopAgeSexCountry[[#This Row],[VARIABLE]],MapSexAge[],2,FALSE)</f>
        <v>Male</v>
      </c>
      <c r="G956" s="5" t="str">
        <f>VLOOKUP(PopAgeSexCountry[[#This Row],[VARIABLE]],MapSexAge[],3,FALSE)</f>
        <v>15-19</v>
      </c>
      <c r="H956" s="5">
        <f ca="1">SUMIFS(INDIRECT(_xlfn.CONCAT("SSPMDER[",PopAgeSexCountry[[#This Row],[Sex]],"]")),SSPMDER[age],PopAgeSexCountry[[#This Row],[Age]])</f>
        <v>2760</v>
      </c>
      <c r="I956" s="5" t="s">
        <v>71</v>
      </c>
      <c r="J956" s="5">
        <v>1.509857</v>
      </c>
      <c r="K956" s="5">
        <v>1.4611791596882</v>
      </c>
      <c r="L956" s="5">
        <v>1.47833338219665</v>
      </c>
      <c r="M956" s="5">
        <v>1.6107785953289999</v>
      </c>
      <c r="N956" s="5">
        <v>1.41918174807354</v>
      </c>
      <c r="O956" s="5">
        <v>1.35252962624491</v>
      </c>
      <c r="P956" s="5">
        <v>1.3221554678698799</v>
      </c>
      <c r="Q956" s="5">
        <v>1.32061285141268</v>
      </c>
      <c r="R956" s="5">
        <v>1.32714932193567</v>
      </c>
      <c r="S956" s="6">
        <f ca="1">PopAgeSexCountry[[#This Row],[2010]]*PopAgeSexCountry[[#This Row],[MDER]]</f>
        <v>4167.20532</v>
      </c>
      <c r="T956" s="6">
        <f ca="1">PopAgeSexCountry[[#This Row],[2015]]*PopAgeSexCountry[[#This Row],[MDER]]</f>
        <v>4032.8544807394319</v>
      </c>
      <c r="U956" s="6">
        <f ca="1">PopAgeSexCountry[[#This Row],[2020]]*PopAgeSexCountry[[#This Row],[MDER]]</f>
        <v>4080.2001348627541</v>
      </c>
      <c r="V956" s="6">
        <f ca="1">PopAgeSexCountry[[#This Row],[2025]]*PopAgeSexCountry[[#This Row],[MDER]]</f>
        <v>4445.7489231080399</v>
      </c>
      <c r="W956" s="6">
        <f ca="1">PopAgeSexCountry[[#This Row],[2030]]*PopAgeSexCountry[[#This Row],[MDER]]</f>
        <v>3916.9416246829705</v>
      </c>
      <c r="X956" s="6">
        <f ca="1">PopAgeSexCountry[[#This Row],[2035]]*PopAgeSexCountry[[#This Row],[MDER]]</f>
        <v>3732.9817684359518</v>
      </c>
      <c r="Y956" s="6">
        <f ca="1">PopAgeSexCountry[[#This Row],[2040]]*PopAgeSexCountry[[#This Row],[MDER]]</f>
        <v>3649.1490913208686</v>
      </c>
      <c r="Z956" s="6">
        <f ca="1">PopAgeSexCountry[[#This Row],[2045]]*PopAgeSexCountry[[#This Row],[MDER]]</f>
        <v>3644.891469898997</v>
      </c>
      <c r="AA956" s="6">
        <f ca="1">PopAgeSexCountry[[#This Row],[2050]]*PopAgeSexCountry[[#This Row],[MDER]]</f>
        <v>3662.9321285424494</v>
      </c>
    </row>
    <row r="957" spans="1:27" x14ac:dyDescent="0.2">
      <c r="A957" s="6" t="s">
        <v>67</v>
      </c>
      <c r="B957" s="6" t="s">
        <v>68</v>
      </c>
      <c r="C957" s="6" t="s">
        <v>134</v>
      </c>
      <c r="D957" s="6" t="str">
        <f>VLOOKUP(PopAgeSexCountry[[#This Row],[REGION]],MapRegion[],2,FALSE)</f>
        <v>ITA</v>
      </c>
      <c r="E957" s="6" t="s">
        <v>96</v>
      </c>
      <c r="F957" s="6" t="str">
        <f>VLOOKUP(PopAgeSexCountry[[#This Row],[VARIABLE]],MapSexAge[],2,FALSE)</f>
        <v>Male</v>
      </c>
      <c r="G957" s="6" t="str">
        <f>VLOOKUP(PopAgeSexCountry[[#This Row],[VARIABLE]],MapSexAge[],3,FALSE)</f>
        <v>20-24</v>
      </c>
      <c r="H957" s="6">
        <f ca="1">SUMIFS(INDIRECT(_xlfn.CONCAT("SSPMDER[",PopAgeSexCountry[[#This Row],[Sex]],"]")),SSPMDER[age],PopAgeSexCountry[[#This Row],[Age]])</f>
        <v>2800</v>
      </c>
      <c r="I957" s="6" t="s">
        <v>71</v>
      </c>
      <c r="J957" s="6">
        <v>1.5537019999999999</v>
      </c>
      <c r="K957" s="6">
        <v>1.52401017379704</v>
      </c>
      <c r="L957" s="6">
        <v>1.46811114354898</v>
      </c>
      <c r="M957" s="6">
        <v>1.4856342068286099</v>
      </c>
      <c r="N957" s="6">
        <v>1.6185104309459399</v>
      </c>
      <c r="O957" s="6">
        <v>1.42758178707788</v>
      </c>
      <c r="P957" s="6">
        <v>1.36131787510379</v>
      </c>
      <c r="Q957" s="6">
        <v>1.33107167012503</v>
      </c>
      <c r="R957" s="6">
        <v>1.3295444275163399</v>
      </c>
      <c r="S957" s="6">
        <f ca="1">PopAgeSexCountry[[#This Row],[2010]]*PopAgeSexCountry[[#This Row],[MDER]]</f>
        <v>4350.3656000000001</v>
      </c>
      <c r="T957" s="6">
        <f ca="1">PopAgeSexCountry[[#This Row],[2015]]*PopAgeSexCountry[[#This Row],[MDER]]</f>
        <v>4267.2284866317123</v>
      </c>
      <c r="U957" s="6">
        <f ca="1">PopAgeSexCountry[[#This Row],[2020]]*PopAgeSexCountry[[#This Row],[MDER]]</f>
        <v>4110.7112019371443</v>
      </c>
      <c r="V957" s="6">
        <f ca="1">PopAgeSexCountry[[#This Row],[2025]]*PopAgeSexCountry[[#This Row],[MDER]]</f>
        <v>4159.7757791201075</v>
      </c>
      <c r="W957" s="6">
        <f ca="1">PopAgeSexCountry[[#This Row],[2030]]*PopAgeSexCountry[[#This Row],[MDER]]</f>
        <v>4531.829206648632</v>
      </c>
      <c r="X957" s="6">
        <f ca="1">PopAgeSexCountry[[#This Row],[2035]]*PopAgeSexCountry[[#This Row],[MDER]]</f>
        <v>3997.229003818064</v>
      </c>
      <c r="Y957" s="6">
        <f ca="1">PopAgeSexCountry[[#This Row],[2040]]*PopAgeSexCountry[[#This Row],[MDER]]</f>
        <v>3811.6900502906119</v>
      </c>
      <c r="Z957" s="6">
        <f ca="1">PopAgeSexCountry[[#This Row],[2045]]*PopAgeSexCountry[[#This Row],[MDER]]</f>
        <v>3727.0006763500842</v>
      </c>
      <c r="AA957" s="6">
        <f ca="1">PopAgeSexCountry[[#This Row],[2050]]*PopAgeSexCountry[[#This Row],[MDER]]</f>
        <v>3722.7243970457516</v>
      </c>
    </row>
    <row r="958" spans="1:27" x14ac:dyDescent="0.2">
      <c r="A958" s="5" t="s">
        <v>67</v>
      </c>
      <c r="B958" s="5" t="s">
        <v>68</v>
      </c>
      <c r="C958" s="5" t="s">
        <v>134</v>
      </c>
      <c r="D958" s="5" t="str">
        <f>VLOOKUP(PopAgeSexCountry[[#This Row],[REGION]],MapRegion[],2,FALSE)</f>
        <v>ITA</v>
      </c>
      <c r="E958" s="5" t="s">
        <v>97</v>
      </c>
      <c r="F958" s="5" t="str">
        <f>VLOOKUP(PopAgeSexCountry[[#This Row],[VARIABLE]],MapSexAge[],2,FALSE)</f>
        <v>Male</v>
      </c>
      <c r="G958" s="5" t="str">
        <f>VLOOKUP(PopAgeSexCountry[[#This Row],[VARIABLE]],MapSexAge[],3,FALSE)</f>
        <v>25-29</v>
      </c>
      <c r="H958" s="5">
        <f ca="1">SUMIFS(INDIRECT(_xlfn.CONCAT("SSPMDER[",PopAgeSexCountry[[#This Row],[Sex]],"]")),SSPMDER[age],PopAgeSexCountry[[#This Row],[Age]])</f>
        <v>2640</v>
      </c>
      <c r="I958" s="5" t="s">
        <v>71</v>
      </c>
      <c r="J958" s="5">
        <v>1.787113</v>
      </c>
      <c r="K958" s="5">
        <v>1.6398590502160699</v>
      </c>
      <c r="L958" s="5">
        <v>1.5727766241524499</v>
      </c>
      <c r="M958" s="5">
        <v>1.51670002444386</v>
      </c>
      <c r="N958" s="5">
        <v>1.5349355177792099</v>
      </c>
      <c r="O958" s="5">
        <v>1.66961765952038</v>
      </c>
      <c r="P958" s="5">
        <v>1.47947011269424</v>
      </c>
      <c r="Q958" s="5">
        <v>1.4135448316114401</v>
      </c>
      <c r="R958" s="5">
        <v>1.38276265207916</v>
      </c>
      <c r="S958" s="6">
        <f ca="1">PopAgeSexCountry[[#This Row],[2010]]*PopAgeSexCountry[[#This Row],[MDER]]</f>
        <v>4717.9783200000002</v>
      </c>
      <c r="T958" s="6">
        <f ca="1">PopAgeSexCountry[[#This Row],[2015]]*PopAgeSexCountry[[#This Row],[MDER]]</f>
        <v>4329.227892570425</v>
      </c>
      <c r="U958" s="6">
        <f ca="1">PopAgeSexCountry[[#This Row],[2020]]*PopAgeSexCountry[[#This Row],[MDER]]</f>
        <v>4152.1302877624676</v>
      </c>
      <c r="V958" s="6">
        <f ca="1">PopAgeSexCountry[[#This Row],[2025]]*PopAgeSexCountry[[#This Row],[MDER]]</f>
        <v>4004.0880645317902</v>
      </c>
      <c r="W958" s="6">
        <f ca="1">PopAgeSexCountry[[#This Row],[2030]]*PopAgeSexCountry[[#This Row],[MDER]]</f>
        <v>4052.2297669371142</v>
      </c>
      <c r="X958" s="6">
        <f ca="1">PopAgeSexCountry[[#This Row],[2035]]*PopAgeSexCountry[[#This Row],[MDER]]</f>
        <v>4407.7906211338031</v>
      </c>
      <c r="Y958" s="6">
        <f ca="1">PopAgeSexCountry[[#This Row],[2040]]*PopAgeSexCountry[[#This Row],[MDER]]</f>
        <v>3905.8010975127936</v>
      </c>
      <c r="Z958" s="6">
        <f ca="1">PopAgeSexCountry[[#This Row],[2045]]*PopAgeSexCountry[[#This Row],[MDER]]</f>
        <v>3731.7583554542016</v>
      </c>
      <c r="AA958" s="6">
        <f ca="1">PopAgeSexCountry[[#This Row],[2050]]*PopAgeSexCountry[[#This Row],[MDER]]</f>
        <v>3650.4934014889827</v>
      </c>
    </row>
    <row r="959" spans="1:27" x14ac:dyDescent="0.2">
      <c r="A959" s="6" t="s">
        <v>67</v>
      </c>
      <c r="B959" s="6" t="s">
        <v>68</v>
      </c>
      <c r="C959" s="6" t="s">
        <v>134</v>
      </c>
      <c r="D959" s="6" t="str">
        <f>VLOOKUP(PopAgeSexCountry[[#This Row],[REGION]],MapRegion[],2,FALSE)</f>
        <v>ITA</v>
      </c>
      <c r="E959" s="6" t="s">
        <v>98</v>
      </c>
      <c r="F959" s="6" t="str">
        <f>VLOOKUP(PopAgeSexCountry[[#This Row],[VARIABLE]],MapSexAge[],2,FALSE)</f>
        <v>Male</v>
      </c>
      <c r="G959" s="6" t="str">
        <f>VLOOKUP(PopAgeSexCountry[[#This Row],[VARIABLE]],MapSexAge[],3,FALSE)</f>
        <v>30-34</v>
      </c>
      <c r="H959" s="6">
        <f ca="1">SUMIFS(INDIRECT(_xlfn.CONCAT("SSPMDER[",PopAgeSexCountry[[#This Row],[Sex]],"]")),SSPMDER[age],PopAgeSexCountry[[#This Row],[Age]])</f>
        <v>2600</v>
      </c>
      <c r="I959" s="6" t="s">
        <v>71</v>
      </c>
      <c r="J959" s="6">
        <v>2.1478920000000001</v>
      </c>
      <c r="K959" s="6">
        <v>1.9220977728573601</v>
      </c>
      <c r="L959" s="6">
        <v>1.7231741913536001</v>
      </c>
      <c r="M959" s="6">
        <v>1.65660721688538</v>
      </c>
      <c r="N959" s="6">
        <v>1.5995118460162401</v>
      </c>
      <c r="O959" s="6">
        <v>1.6186772308922399</v>
      </c>
      <c r="P959" s="6">
        <v>1.75610400616996</v>
      </c>
      <c r="Q959" s="6">
        <v>1.56674296070811</v>
      </c>
      <c r="R959" s="6">
        <v>1.5013884920148599</v>
      </c>
      <c r="S959" s="6">
        <f ca="1">PopAgeSexCountry[[#This Row],[2010]]*PopAgeSexCountry[[#This Row],[MDER]]</f>
        <v>5584.5192000000006</v>
      </c>
      <c r="T959" s="6">
        <f ca="1">PopAgeSexCountry[[#This Row],[2015]]*PopAgeSexCountry[[#This Row],[MDER]]</f>
        <v>4997.4542094291364</v>
      </c>
      <c r="U959" s="6">
        <f ca="1">PopAgeSexCountry[[#This Row],[2020]]*PopAgeSexCountry[[#This Row],[MDER]]</f>
        <v>4480.25289751936</v>
      </c>
      <c r="V959" s="6">
        <f ca="1">PopAgeSexCountry[[#This Row],[2025]]*PopAgeSexCountry[[#This Row],[MDER]]</f>
        <v>4307.1787639019885</v>
      </c>
      <c r="W959" s="6">
        <f ca="1">PopAgeSexCountry[[#This Row],[2030]]*PopAgeSexCountry[[#This Row],[MDER]]</f>
        <v>4158.7307996422242</v>
      </c>
      <c r="X959" s="6">
        <f ca="1">PopAgeSexCountry[[#This Row],[2035]]*PopAgeSexCountry[[#This Row],[MDER]]</f>
        <v>4208.560800319824</v>
      </c>
      <c r="Y959" s="6">
        <f ca="1">PopAgeSexCountry[[#This Row],[2040]]*PopAgeSexCountry[[#This Row],[MDER]]</f>
        <v>4565.8704160418956</v>
      </c>
      <c r="Z959" s="6">
        <f ca="1">PopAgeSexCountry[[#This Row],[2045]]*PopAgeSexCountry[[#This Row],[MDER]]</f>
        <v>4073.531697841086</v>
      </c>
      <c r="AA959" s="6">
        <f ca="1">PopAgeSexCountry[[#This Row],[2050]]*PopAgeSexCountry[[#This Row],[MDER]]</f>
        <v>3903.610079238636</v>
      </c>
    </row>
    <row r="960" spans="1:27" x14ac:dyDescent="0.2">
      <c r="A960" s="5" t="s">
        <v>67</v>
      </c>
      <c r="B960" s="5" t="s">
        <v>68</v>
      </c>
      <c r="C960" s="5" t="s">
        <v>134</v>
      </c>
      <c r="D960" s="5" t="str">
        <f>VLOOKUP(PopAgeSexCountry[[#This Row],[REGION]],MapRegion[],2,FALSE)</f>
        <v>ITA</v>
      </c>
      <c r="E960" s="5" t="s">
        <v>99</v>
      </c>
      <c r="F960" s="5" t="str">
        <f>VLOOKUP(PopAgeSexCountry[[#This Row],[VARIABLE]],MapSexAge[],2,FALSE)</f>
        <v>Male</v>
      </c>
      <c r="G960" s="5" t="str">
        <f>VLOOKUP(PopAgeSexCountry[[#This Row],[VARIABLE]],MapSexAge[],3,FALSE)</f>
        <v>35-39</v>
      </c>
      <c r="H960" s="5">
        <f ca="1">SUMIFS(INDIRECT(_xlfn.CONCAT("SSPMDER[",PopAgeSexCountry[[#This Row],[Sex]],"]")),SSPMDER[age],PopAgeSexCountry[[#This Row],[Age]])</f>
        <v>2600</v>
      </c>
      <c r="I960" s="5" t="s">
        <v>71</v>
      </c>
      <c r="J960" s="5">
        <v>2.515638</v>
      </c>
      <c r="K960" s="5">
        <v>2.2419804367924998</v>
      </c>
      <c r="L960" s="5">
        <v>1.9825972254318001</v>
      </c>
      <c r="M960" s="5">
        <v>1.7896979331715499</v>
      </c>
      <c r="N960" s="5">
        <v>1.72376446959643</v>
      </c>
      <c r="O960" s="5">
        <v>1.66604801167727</v>
      </c>
      <c r="P960" s="5">
        <v>1.6862067911310099</v>
      </c>
      <c r="Q960" s="5">
        <v>1.8259397757609901</v>
      </c>
      <c r="R960" s="5">
        <v>1.6372916708002501</v>
      </c>
      <c r="S960" s="6">
        <f ca="1">PopAgeSexCountry[[#This Row],[2010]]*PopAgeSexCountry[[#This Row],[MDER]]</f>
        <v>6540.6588000000002</v>
      </c>
      <c r="T960" s="6">
        <f ca="1">PopAgeSexCountry[[#This Row],[2015]]*PopAgeSexCountry[[#This Row],[MDER]]</f>
        <v>5829.1491356604993</v>
      </c>
      <c r="U960" s="6">
        <f ca="1">PopAgeSexCountry[[#This Row],[2020]]*PopAgeSexCountry[[#This Row],[MDER]]</f>
        <v>5154.7527861226799</v>
      </c>
      <c r="V960" s="6">
        <f ca="1">PopAgeSexCountry[[#This Row],[2025]]*PopAgeSexCountry[[#This Row],[MDER]]</f>
        <v>4653.2146262460301</v>
      </c>
      <c r="W960" s="6">
        <f ca="1">PopAgeSexCountry[[#This Row],[2030]]*PopAgeSexCountry[[#This Row],[MDER]]</f>
        <v>4481.7876209507185</v>
      </c>
      <c r="X960" s="6">
        <f ca="1">PopAgeSexCountry[[#This Row],[2035]]*PopAgeSexCountry[[#This Row],[MDER]]</f>
        <v>4331.7248303609022</v>
      </c>
      <c r="Y960" s="6">
        <f ca="1">PopAgeSexCountry[[#This Row],[2040]]*PopAgeSexCountry[[#This Row],[MDER]]</f>
        <v>4384.1376569406257</v>
      </c>
      <c r="Z960" s="6">
        <f ca="1">PopAgeSexCountry[[#This Row],[2045]]*PopAgeSexCountry[[#This Row],[MDER]]</f>
        <v>4747.4434169785745</v>
      </c>
      <c r="AA960" s="6">
        <f ca="1">PopAgeSexCountry[[#This Row],[2050]]*PopAgeSexCountry[[#This Row],[MDER]]</f>
        <v>4256.95834408065</v>
      </c>
    </row>
    <row r="961" spans="1:27" x14ac:dyDescent="0.2">
      <c r="A961" s="6" t="s">
        <v>67</v>
      </c>
      <c r="B961" s="6" t="s">
        <v>68</v>
      </c>
      <c r="C961" s="6" t="s">
        <v>134</v>
      </c>
      <c r="D961" s="6" t="str">
        <f>VLOOKUP(PopAgeSexCountry[[#This Row],[REGION]],MapRegion[],2,FALSE)</f>
        <v>ITA</v>
      </c>
      <c r="E961" s="6" t="s">
        <v>100</v>
      </c>
      <c r="F961" s="6" t="str">
        <f>VLOOKUP(PopAgeSexCountry[[#This Row],[VARIABLE]],MapSexAge[],2,FALSE)</f>
        <v>Male</v>
      </c>
      <c r="G961" s="6" t="str">
        <f>VLOOKUP(PopAgeSexCountry[[#This Row],[VARIABLE]],MapSexAge[],3,FALSE)</f>
        <v>40-44</v>
      </c>
      <c r="H961" s="6">
        <f ca="1">SUMIFS(INDIRECT(_xlfn.CONCAT("SSPMDER[",PopAgeSexCountry[[#This Row],[Sex]],"]")),SSPMDER[age],PopAgeSexCountry[[#This Row],[Age]])</f>
        <v>2600</v>
      </c>
      <c r="I961" s="6" t="s">
        <v>71</v>
      </c>
      <c r="J961" s="6">
        <v>2.5394389999999998</v>
      </c>
      <c r="K961" s="6">
        <v>2.5673892314170699</v>
      </c>
      <c r="L961" s="6">
        <v>2.2724216759148401</v>
      </c>
      <c r="M961" s="6">
        <v>2.0189551501716299</v>
      </c>
      <c r="N961" s="6">
        <v>1.83070802242036</v>
      </c>
      <c r="O961" s="6">
        <v>1.76568699278013</v>
      </c>
      <c r="P961" s="6">
        <v>1.7080359632015401</v>
      </c>
      <c r="Q961" s="6">
        <v>1.7291490672684899</v>
      </c>
      <c r="R961" s="6">
        <v>1.8705403305381101</v>
      </c>
      <c r="S961" s="6">
        <f ca="1">PopAgeSexCountry[[#This Row],[2010]]*PopAgeSexCountry[[#This Row],[MDER]]</f>
        <v>6602.5413999999992</v>
      </c>
      <c r="T961" s="6">
        <f ca="1">PopAgeSexCountry[[#This Row],[2015]]*PopAgeSexCountry[[#This Row],[MDER]]</f>
        <v>6675.2120016843819</v>
      </c>
      <c r="U961" s="6">
        <f ca="1">PopAgeSexCountry[[#This Row],[2020]]*PopAgeSexCountry[[#This Row],[MDER]]</f>
        <v>5908.2963573785846</v>
      </c>
      <c r="V961" s="6">
        <f ca="1">PopAgeSexCountry[[#This Row],[2025]]*PopAgeSexCountry[[#This Row],[MDER]]</f>
        <v>5249.2833904462377</v>
      </c>
      <c r="W961" s="6">
        <f ca="1">PopAgeSexCountry[[#This Row],[2030]]*PopAgeSexCountry[[#This Row],[MDER]]</f>
        <v>4759.840858292936</v>
      </c>
      <c r="X961" s="6">
        <f ca="1">PopAgeSexCountry[[#This Row],[2035]]*PopAgeSexCountry[[#This Row],[MDER]]</f>
        <v>4590.7861812283381</v>
      </c>
      <c r="Y961" s="6">
        <f ca="1">PopAgeSexCountry[[#This Row],[2040]]*PopAgeSexCountry[[#This Row],[MDER]]</f>
        <v>4440.8935043240044</v>
      </c>
      <c r="Z961" s="6">
        <f ca="1">PopAgeSexCountry[[#This Row],[2045]]*PopAgeSexCountry[[#This Row],[MDER]]</f>
        <v>4495.7875748980741</v>
      </c>
      <c r="AA961" s="6">
        <f ca="1">PopAgeSexCountry[[#This Row],[2050]]*PopAgeSexCountry[[#This Row],[MDER]]</f>
        <v>4863.4048593990865</v>
      </c>
    </row>
    <row r="962" spans="1:27" x14ac:dyDescent="0.2">
      <c r="A962" s="5" t="s">
        <v>67</v>
      </c>
      <c r="B962" s="5" t="s">
        <v>68</v>
      </c>
      <c r="C962" s="5" t="s">
        <v>134</v>
      </c>
      <c r="D962" s="5" t="str">
        <f>VLOOKUP(PopAgeSexCountry[[#This Row],[REGION]],MapRegion[],2,FALSE)</f>
        <v>ITA</v>
      </c>
      <c r="E962" s="5" t="s">
        <v>101</v>
      </c>
      <c r="F962" s="5" t="str">
        <f>VLOOKUP(PopAgeSexCountry[[#This Row],[VARIABLE]],MapSexAge[],2,FALSE)</f>
        <v>Male</v>
      </c>
      <c r="G962" s="5" t="str">
        <f>VLOOKUP(PopAgeSexCountry[[#This Row],[VARIABLE]],MapSexAge[],3,FALSE)</f>
        <v>45-49</v>
      </c>
      <c r="H962" s="5">
        <f ca="1">SUMIFS(INDIRECT(_xlfn.CONCAT("SSPMDER[",PopAgeSexCountry[[#This Row],[Sex]],"]")),SSPMDER[age],PopAgeSexCountry[[#This Row],[Age]])</f>
        <v>2440</v>
      </c>
      <c r="I962" s="5" t="s">
        <v>71</v>
      </c>
      <c r="J962" s="5">
        <v>2.3566600000000002</v>
      </c>
      <c r="K962" s="5">
        <v>2.5593764028011101</v>
      </c>
      <c r="L962" s="5">
        <v>2.5749692354136302</v>
      </c>
      <c r="M962" s="5">
        <v>2.2841654987624702</v>
      </c>
      <c r="N962" s="5">
        <v>2.0358578734846402</v>
      </c>
      <c r="O962" s="5">
        <v>1.8515654894804701</v>
      </c>
      <c r="P962" s="5">
        <v>1.7879326925049801</v>
      </c>
      <c r="Q962" s="5">
        <v>1.73099944099033</v>
      </c>
      <c r="R962" s="5">
        <v>1.7531054672347299</v>
      </c>
      <c r="S962" s="6">
        <f ca="1">PopAgeSexCountry[[#This Row],[2010]]*PopAgeSexCountry[[#This Row],[MDER]]</f>
        <v>5750.2504000000008</v>
      </c>
      <c r="T962" s="6">
        <f ca="1">PopAgeSexCountry[[#This Row],[2015]]*PopAgeSexCountry[[#This Row],[MDER]]</f>
        <v>6244.8784228347085</v>
      </c>
      <c r="U962" s="6">
        <f ca="1">PopAgeSexCountry[[#This Row],[2020]]*PopAgeSexCountry[[#This Row],[MDER]]</f>
        <v>6282.9249344092577</v>
      </c>
      <c r="V962" s="6">
        <f ca="1">PopAgeSexCountry[[#This Row],[2025]]*PopAgeSexCountry[[#This Row],[MDER]]</f>
        <v>5573.3638169804271</v>
      </c>
      <c r="W962" s="6">
        <f ca="1">PopAgeSexCountry[[#This Row],[2030]]*PopAgeSexCountry[[#This Row],[MDER]]</f>
        <v>4967.4932113025225</v>
      </c>
      <c r="X962" s="6">
        <f ca="1">PopAgeSexCountry[[#This Row],[2035]]*PopAgeSexCountry[[#This Row],[MDER]]</f>
        <v>4517.8197943323466</v>
      </c>
      <c r="Y962" s="6">
        <f ca="1">PopAgeSexCountry[[#This Row],[2040]]*PopAgeSexCountry[[#This Row],[MDER]]</f>
        <v>4362.5557697121512</v>
      </c>
      <c r="Z962" s="6">
        <f ca="1">PopAgeSexCountry[[#This Row],[2045]]*PopAgeSexCountry[[#This Row],[MDER]]</f>
        <v>4223.6386360164051</v>
      </c>
      <c r="AA962" s="6">
        <f ca="1">PopAgeSexCountry[[#This Row],[2050]]*PopAgeSexCountry[[#This Row],[MDER]]</f>
        <v>4277.5773400527414</v>
      </c>
    </row>
    <row r="963" spans="1:27" x14ac:dyDescent="0.2">
      <c r="A963" s="6" t="s">
        <v>67</v>
      </c>
      <c r="B963" s="6" t="s">
        <v>68</v>
      </c>
      <c r="C963" s="6" t="s">
        <v>134</v>
      </c>
      <c r="D963" s="6" t="str">
        <f>VLOOKUP(PopAgeSexCountry[[#This Row],[REGION]],MapRegion[],2,FALSE)</f>
        <v>ITA</v>
      </c>
      <c r="E963" s="6" t="s">
        <v>102</v>
      </c>
      <c r="F963" s="6" t="str">
        <f>VLOOKUP(PopAgeSexCountry[[#This Row],[VARIABLE]],MapSexAge[],2,FALSE)</f>
        <v>Male</v>
      </c>
      <c r="G963" s="6" t="str">
        <f>VLOOKUP(PopAgeSexCountry[[#This Row],[VARIABLE]],MapSexAge[],3,FALSE)</f>
        <v>5-9</v>
      </c>
      <c r="H963" s="6">
        <f ca="1">SUMIFS(INDIRECT(_xlfn.CONCAT("SSPMDER[",PopAgeSexCountry[[#This Row],[Sex]],"]")),SSPMDER[age],PopAgeSexCountry[[#This Row],[Age]])</f>
        <v>1600</v>
      </c>
      <c r="I963" s="6" t="s">
        <v>71</v>
      </c>
      <c r="J963" s="6">
        <v>1.4390240000000001</v>
      </c>
      <c r="K963" s="6">
        <v>1.5829325060762001</v>
      </c>
      <c r="L963" s="6">
        <v>1.3907041286144299</v>
      </c>
      <c r="M963" s="6">
        <v>1.3237733260322999</v>
      </c>
      <c r="N963" s="6">
        <v>1.2936983812974101</v>
      </c>
      <c r="O963" s="6">
        <v>1.29266525403177</v>
      </c>
      <c r="P963" s="6">
        <v>1.29947695504927</v>
      </c>
      <c r="Q963" s="6">
        <v>1.2931630240987</v>
      </c>
      <c r="R963" s="6">
        <v>1.2676354954081099</v>
      </c>
      <c r="S963" s="6">
        <f ca="1">PopAgeSexCountry[[#This Row],[2010]]*PopAgeSexCountry[[#This Row],[MDER]]</f>
        <v>2302.4384</v>
      </c>
      <c r="T963" s="6">
        <f ca="1">PopAgeSexCountry[[#This Row],[2015]]*PopAgeSexCountry[[#This Row],[MDER]]</f>
        <v>2532.6920097219199</v>
      </c>
      <c r="U963" s="6">
        <f ca="1">PopAgeSexCountry[[#This Row],[2020]]*PopAgeSexCountry[[#This Row],[MDER]]</f>
        <v>2225.1266057830881</v>
      </c>
      <c r="V963" s="6">
        <f ca="1">PopAgeSexCountry[[#This Row],[2025]]*PopAgeSexCountry[[#This Row],[MDER]]</f>
        <v>2118.03732165168</v>
      </c>
      <c r="W963" s="6">
        <f ca="1">PopAgeSexCountry[[#This Row],[2030]]*PopAgeSexCountry[[#This Row],[MDER]]</f>
        <v>2069.917410075856</v>
      </c>
      <c r="X963" s="6">
        <f ca="1">PopAgeSexCountry[[#This Row],[2035]]*PopAgeSexCountry[[#This Row],[MDER]]</f>
        <v>2068.2644064508322</v>
      </c>
      <c r="Y963" s="6">
        <f ca="1">PopAgeSexCountry[[#This Row],[2040]]*PopAgeSexCountry[[#This Row],[MDER]]</f>
        <v>2079.163128078832</v>
      </c>
      <c r="Z963" s="6">
        <f ca="1">PopAgeSexCountry[[#This Row],[2045]]*PopAgeSexCountry[[#This Row],[MDER]]</f>
        <v>2069.0608385579199</v>
      </c>
      <c r="AA963" s="6">
        <f ca="1">PopAgeSexCountry[[#This Row],[2050]]*PopAgeSexCountry[[#This Row],[MDER]]</f>
        <v>2028.216792652976</v>
      </c>
    </row>
    <row r="964" spans="1:27" x14ac:dyDescent="0.2">
      <c r="A964" s="5" t="s">
        <v>67</v>
      </c>
      <c r="B964" s="5" t="s">
        <v>68</v>
      </c>
      <c r="C964" s="5" t="s">
        <v>134</v>
      </c>
      <c r="D964" s="5" t="str">
        <f>VLOOKUP(PopAgeSexCountry[[#This Row],[REGION]],MapRegion[],2,FALSE)</f>
        <v>ITA</v>
      </c>
      <c r="E964" s="5" t="s">
        <v>103</v>
      </c>
      <c r="F964" s="5" t="str">
        <f>VLOOKUP(PopAgeSexCountry[[#This Row],[VARIABLE]],MapSexAge[],2,FALSE)</f>
        <v>Male</v>
      </c>
      <c r="G964" s="5" t="str">
        <f>VLOOKUP(PopAgeSexCountry[[#This Row],[VARIABLE]],MapSexAge[],3,FALSE)</f>
        <v>50-54</v>
      </c>
      <c r="H964" s="5">
        <f ca="1">SUMIFS(INDIRECT(_xlfn.CONCAT("SSPMDER[",PopAgeSexCountry[[#This Row],[Sex]],"]")),SSPMDER[age],PopAgeSexCountry[[#This Row],[Age]])</f>
        <v>2400</v>
      </c>
      <c r="I964" s="5" t="s">
        <v>71</v>
      </c>
      <c r="J964" s="5">
        <v>1.991879</v>
      </c>
      <c r="K964" s="5">
        <v>2.3544448142281502</v>
      </c>
      <c r="L964" s="5">
        <v>2.5487389013365198</v>
      </c>
      <c r="M964" s="5">
        <v>2.5678898296119899</v>
      </c>
      <c r="N964" s="5">
        <v>2.28251663148311</v>
      </c>
      <c r="O964" s="5">
        <v>2.0395595097961001</v>
      </c>
      <c r="P964" s="5">
        <v>1.8594542594433201</v>
      </c>
      <c r="Q964" s="5">
        <v>1.79770131275537</v>
      </c>
      <c r="R964" s="5">
        <v>1.7420645229415299</v>
      </c>
      <c r="S964" s="6">
        <f ca="1">PopAgeSexCountry[[#This Row],[2010]]*PopAgeSexCountry[[#This Row],[MDER]]</f>
        <v>4780.5096000000003</v>
      </c>
      <c r="T964" s="6">
        <f ca="1">PopAgeSexCountry[[#This Row],[2015]]*PopAgeSexCountry[[#This Row],[MDER]]</f>
        <v>5650.6675541475606</v>
      </c>
      <c r="U964" s="6">
        <f ca="1">PopAgeSexCountry[[#This Row],[2020]]*PopAgeSexCountry[[#This Row],[MDER]]</f>
        <v>6116.9733632076477</v>
      </c>
      <c r="V964" s="6">
        <f ca="1">PopAgeSexCountry[[#This Row],[2025]]*PopAgeSexCountry[[#This Row],[MDER]]</f>
        <v>6162.9355910687755</v>
      </c>
      <c r="W964" s="6">
        <f ca="1">PopAgeSexCountry[[#This Row],[2030]]*PopAgeSexCountry[[#This Row],[MDER]]</f>
        <v>5478.0399155594641</v>
      </c>
      <c r="X964" s="6">
        <f ca="1">PopAgeSexCountry[[#This Row],[2035]]*PopAgeSexCountry[[#This Row],[MDER]]</f>
        <v>4894.9428235106407</v>
      </c>
      <c r="Y964" s="6">
        <f ca="1">PopAgeSexCountry[[#This Row],[2040]]*PopAgeSexCountry[[#This Row],[MDER]]</f>
        <v>4462.6902226639686</v>
      </c>
      <c r="Z964" s="6">
        <f ca="1">PopAgeSexCountry[[#This Row],[2045]]*PopAgeSexCountry[[#This Row],[MDER]]</f>
        <v>4314.4831506128885</v>
      </c>
      <c r="AA964" s="6">
        <f ca="1">PopAgeSexCountry[[#This Row],[2050]]*PopAgeSexCountry[[#This Row],[MDER]]</f>
        <v>4180.9548550596719</v>
      </c>
    </row>
    <row r="965" spans="1:27" x14ac:dyDescent="0.2">
      <c r="A965" s="6" t="s">
        <v>67</v>
      </c>
      <c r="B965" s="6" t="s">
        <v>68</v>
      </c>
      <c r="C965" s="6" t="s">
        <v>134</v>
      </c>
      <c r="D965" s="6" t="str">
        <f>VLOOKUP(PopAgeSexCountry[[#This Row],[REGION]],MapRegion[],2,FALSE)</f>
        <v>ITA</v>
      </c>
      <c r="E965" s="6" t="s">
        <v>104</v>
      </c>
      <c r="F965" s="6" t="str">
        <f>VLOOKUP(PopAgeSexCountry[[#This Row],[VARIABLE]],MapSexAge[],2,FALSE)</f>
        <v>Male</v>
      </c>
      <c r="G965" s="6" t="str">
        <f>VLOOKUP(PopAgeSexCountry[[#This Row],[VARIABLE]],MapSexAge[],3,FALSE)</f>
        <v>55-59</v>
      </c>
      <c r="H965" s="6">
        <f ca="1">SUMIFS(INDIRECT(_xlfn.CONCAT("SSPMDER[",PopAgeSexCountry[[#This Row],[Sex]],"]")),SSPMDER[age],PopAgeSexCountry[[#This Row],[Age]])</f>
        <v>2400</v>
      </c>
      <c r="I965" s="6" t="s">
        <v>71</v>
      </c>
      <c r="J965" s="6">
        <v>1.806559</v>
      </c>
      <c r="K965" s="6">
        <v>1.97105275607463</v>
      </c>
      <c r="L965" s="6">
        <v>2.3262074170901399</v>
      </c>
      <c r="M965" s="6">
        <v>2.5225418851580601</v>
      </c>
      <c r="N965" s="6">
        <v>2.5465474332140499</v>
      </c>
      <c r="O965" s="6">
        <v>2.2685257891516999</v>
      </c>
      <c r="P965" s="6">
        <v>2.0322903176161802</v>
      </c>
      <c r="Q965" s="6">
        <v>1.8571255589026401</v>
      </c>
      <c r="R965" s="6">
        <v>1.79799367740974</v>
      </c>
      <c r="S965" s="6">
        <f ca="1">PopAgeSexCountry[[#This Row],[2010]]*PopAgeSexCountry[[#This Row],[MDER]]</f>
        <v>4335.7416000000003</v>
      </c>
      <c r="T965" s="6">
        <f ca="1">PopAgeSexCountry[[#This Row],[2015]]*PopAgeSexCountry[[#This Row],[MDER]]</f>
        <v>4730.526614579112</v>
      </c>
      <c r="U965" s="6">
        <f ca="1">PopAgeSexCountry[[#This Row],[2020]]*PopAgeSexCountry[[#This Row],[MDER]]</f>
        <v>5582.8978010163355</v>
      </c>
      <c r="V965" s="6">
        <f ca="1">PopAgeSexCountry[[#This Row],[2025]]*PopAgeSexCountry[[#This Row],[MDER]]</f>
        <v>6054.1005243793443</v>
      </c>
      <c r="W965" s="6">
        <f ca="1">PopAgeSexCountry[[#This Row],[2030]]*PopAgeSexCountry[[#This Row],[MDER]]</f>
        <v>6111.7138397137196</v>
      </c>
      <c r="X965" s="6">
        <f ca="1">PopAgeSexCountry[[#This Row],[2035]]*PopAgeSexCountry[[#This Row],[MDER]]</f>
        <v>5444.4618939640795</v>
      </c>
      <c r="Y965" s="6">
        <f ca="1">PopAgeSexCountry[[#This Row],[2040]]*PopAgeSexCountry[[#This Row],[MDER]]</f>
        <v>4877.4967622788326</v>
      </c>
      <c r="Z965" s="6">
        <f ca="1">PopAgeSexCountry[[#This Row],[2045]]*PopAgeSexCountry[[#This Row],[MDER]]</f>
        <v>4457.1013413663359</v>
      </c>
      <c r="AA965" s="6">
        <f ca="1">PopAgeSexCountry[[#This Row],[2050]]*PopAgeSexCountry[[#This Row],[MDER]]</f>
        <v>4315.1848257833763</v>
      </c>
    </row>
    <row r="966" spans="1:27" x14ac:dyDescent="0.2">
      <c r="A966" s="5" t="s">
        <v>67</v>
      </c>
      <c r="B966" s="5" t="s">
        <v>68</v>
      </c>
      <c r="C966" s="5" t="s">
        <v>134</v>
      </c>
      <c r="D966" s="5" t="str">
        <f>VLOOKUP(PopAgeSexCountry[[#This Row],[REGION]],MapRegion[],2,FALSE)</f>
        <v>ITA</v>
      </c>
      <c r="E966" s="5" t="s">
        <v>105</v>
      </c>
      <c r="F966" s="5" t="str">
        <f>VLOOKUP(PopAgeSexCountry[[#This Row],[VARIABLE]],MapSexAge[],2,FALSE)</f>
        <v>Male</v>
      </c>
      <c r="G966" s="5" t="str">
        <f>VLOOKUP(PopAgeSexCountry[[#This Row],[VARIABLE]],MapSexAge[],3,FALSE)</f>
        <v>60-64</v>
      </c>
      <c r="H966" s="5">
        <f ca="1">SUMIFS(INDIRECT(_xlfn.CONCAT("SSPMDER[",PopAgeSexCountry[[#This Row],[Sex]],"]")),SSPMDER[age],PopAgeSexCountry[[#This Row],[Age]])</f>
        <v>2400</v>
      </c>
      <c r="I966" s="5" t="s">
        <v>71</v>
      </c>
      <c r="J966" s="5">
        <v>1.8173649999999999</v>
      </c>
      <c r="K966" s="5">
        <v>1.7619224219393601</v>
      </c>
      <c r="L966" s="5">
        <v>1.92503702571286</v>
      </c>
      <c r="M966" s="5">
        <v>2.27752040342097</v>
      </c>
      <c r="N966" s="5">
        <v>2.4765458919231</v>
      </c>
      <c r="O966" s="5">
        <v>2.5070641616835401</v>
      </c>
      <c r="P966" s="5">
        <v>2.2398459185806701</v>
      </c>
      <c r="Q966" s="5">
        <v>2.0124422351741398</v>
      </c>
      <c r="R966" s="5">
        <v>1.8438160229596401</v>
      </c>
      <c r="S966" s="6">
        <f ca="1">PopAgeSexCountry[[#This Row],[2010]]*PopAgeSexCountry[[#This Row],[MDER]]</f>
        <v>4361.6759999999995</v>
      </c>
      <c r="T966" s="6">
        <f ca="1">PopAgeSexCountry[[#This Row],[2015]]*PopAgeSexCountry[[#This Row],[MDER]]</f>
        <v>4228.6138126544647</v>
      </c>
      <c r="U966" s="6">
        <f ca="1">PopAgeSexCountry[[#This Row],[2020]]*PopAgeSexCountry[[#This Row],[MDER]]</f>
        <v>4620.088861710864</v>
      </c>
      <c r="V966" s="6">
        <f ca="1">PopAgeSexCountry[[#This Row],[2025]]*PopAgeSexCountry[[#This Row],[MDER]]</f>
        <v>5466.048968210328</v>
      </c>
      <c r="W966" s="6">
        <f ca="1">PopAgeSexCountry[[#This Row],[2030]]*PopAgeSexCountry[[#This Row],[MDER]]</f>
        <v>5943.7101406154397</v>
      </c>
      <c r="X966" s="6">
        <f ca="1">PopAgeSexCountry[[#This Row],[2035]]*PopAgeSexCountry[[#This Row],[MDER]]</f>
        <v>6016.9539880404964</v>
      </c>
      <c r="Y966" s="6">
        <f ca="1">PopAgeSexCountry[[#This Row],[2040]]*PopAgeSexCountry[[#This Row],[MDER]]</f>
        <v>5375.6302045936081</v>
      </c>
      <c r="Z966" s="6">
        <f ca="1">PopAgeSexCountry[[#This Row],[2045]]*PopAgeSexCountry[[#This Row],[MDER]]</f>
        <v>4829.8613644179359</v>
      </c>
      <c r="AA966" s="6">
        <f ca="1">PopAgeSexCountry[[#This Row],[2050]]*PopAgeSexCountry[[#This Row],[MDER]]</f>
        <v>4425.1584551031365</v>
      </c>
    </row>
    <row r="967" spans="1:27" x14ac:dyDescent="0.2">
      <c r="A967" s="6" t="s">
        <v>67</v>
      </c>
      <c r="B967" s="6" t="s">
        <v>68</v>
      </c>
      <c r="C967" s="6" t="s">
        <v>134</v>
      </c>
      <c r="D967" s="6" t="str">
        <f>VLOOKUP(PopAgeSexCountry[[#This Row],[REGION]],MapRegion[],2,FALSE)</f>
        <v>ITA</v>
      </c>
      <c r="E967" s="6" t="s">
        <v>106</v>
      </c>
      <c r="F967" s="6" t="str">
        <f>VLOOKUP(PopAgeSexCountry[[#This Row],[VARIABLE]],MapSexAge[],2,FALSE)</f>
        <v>Male</v>
      </c>
      <c r="G967" s="6" t="str">
        <f>VLOOKUP(PopAgeSexCountry[[#This Row],[VARIABLE]],MapSexAge[],3,FALSE)</f>
        <v>65-69</v>
      </c>
      <c r="H967" s="6">
        <f ca="1">SUMIFS(INDIRECT(_xlfn.CONCAT("SSPMDER[",PopAgeSexCountry[[#This Row],[Sex]],"]")),SSPMDER[age],PopAgeSexCountry[[#This Row],[Age]])</f>
        <v>2240</v>
      </c>
      <c r="I967" s="6" t="s">
        <v>71</v>
      </c>
      <c r="J967" s="6">
        <v>1.4898830000000001</v>
      </c>
      <c r="K967" s="6">
        <v>1.7321527082032699</v>
      </c>
      <c r="L967" s="6">
        <v>1.6885570648966699</v>
      </c>
      <c r="M967" s="6">
        <v>1.8539180017246999</v>
      </c>
      <c r="N967" s="6">
        <v>2.2019424706841</v>
      </c>
      <c r="O967" s="6">
        <v>2.4037902215767799</v>
      </c>
      <c r="P967" s="6">
        <v>2.4437153278468098</v>
      </c>
      <c r="Q967" s="6">
        <v>2.1915625333732098</v>
      </c>
      <c r="R967" s="6">
        <v>1.9762697116504899</v>
      </c>
      <c r="S967" s="6">
        <f ca="1">PopAgeSexCountry[[#This Row],[2010]]*PopAgeSexCountry[[#This Row],[MDER]]</f>
        <v>3337.3379199999999</v>
      </c>
      <c r="T967" s="6">
        <f ca="1">PopAgeSexCountry[[#This Row],[2015]]*PopAgeSexCountry[[#This Row],[MDER]]</f>
        <v>3880.0220663753248</v>
      </c>
      <c r="U967" s="6">
        <f ca="1">PopAgeSexCountry[[#This Row],[2020]]*PopAgeSexCountry[[#This Row],[MDER]]</f>
        <v>3782.3678253685407</v>
      </c>
      <c r="V967" s="6">
        <f ca="1">PopAgeSexCountry[[#This Row],[2025]]*PopAgeSexCountry[[#This Row],[MDER]]</f>
        <v>4152.7763238633279</v>
      </c>
      <c r="W967" s="6">
        <f ca="1">PopAgeSexCountry[[#This Row],[2030]]*PopAgeSexCountry[[#This Row],[MDER]]</f>
        <v>4932.3511343323844</v>
      </c>
      <c r="X967" s="6">
        <f ca="1">PopAgeSexCountry[[#This Row],[2035]]*PopAgeSexCountry[[#This Row],[MDER]]</f>
        <v>5384.4900963319869</v>
      </c>
      <c r="Y967" s="6">
        <f ca="1">PopAgeSexCountry[[#This Row],[2040]]*PopAgeSexCountry[[#This Row],[MDER]]</f>
        <v>5473.9223343768535</v>
      </c>
      <c r="Z967" s="6">
        <f ca="1">PopAgeSexCountry[[#This Row],[2045]]*PopAgeSexCountry[[#This Row],[MDER]]</f>
        <v>4909.1000747559901</v>
      </c>
      <c r="AA967" s="6">
        <f ca="1">PopAgeSexCountry[[#This Row],[2050]]*PopAgeSexCountry[[#This Row],[MDER]]</f>
        <v>4426.8441540970971</v>
      </c>
    </row>
    <row r="968" spans="1:27" x14ac:dyDescent="0.2">
      <c r="A968" s="5" t="s">
        <v>67</v>
      </c>
      <c r="B968" s="5" t="s">
        <v>68</v>
      </c>
      <c r="C968" s="5" t="s">
        <v>134</v>
      </c>
      <c r="D968" s="5" t="str">
        <f>VLOOKUP(PopAgeSexCountry[[#This Row],[REGION]],MapRegion[],2,FALSE)</f>
        <v>ITA</v>
      </c>
      <c r="E968" s="5" t="s">
        <v>107</v>
      </c>
      <c r="F968" s="5" t="str">
        <f>VLOOKUP(PopAgeSexCountry[[#This Row],[VARIABLE]],MapSexAge[],2,FALSE)</f>
        <v>Male</v>
      </c>
      <c r="G968" s="5" t="str">
        <f>VLOOKUP(PopAgeSexCountry[[#This Row],[VARIABLE]],MapSexAge[],3,FALSE)</f>
        <v>70-74</v>
      </c>
      <c r="H968" s="5">
        <f ca="1">SUMIFS(INDIRECT(_xlfn.CONCAT("SSPMDER[",PopAgeSexCountry[[#This Row],[Sex]],"]")),SSPMDER[age],PopAgeSexCountry[[#This Row],[Age]])</f>
        <v>2200</v>
      </c>
      <c r="I968" s="5" t="s">
        <v>71</v>
      </c>
      <c r="J968" s="5">
        <v>1.4017759999999999</v>
      </c>
      <c r="K968" s="5">
        <v>1.3659332343822399</v>
      </c>
      <c r="L968" s="5">
        <v>1.6036263900291099</v>
      </c>
      <c r="M968" s="5">
        <v>1.57788315891688</v>
      </c>
      <c r="N968" s="5">
        <v>1.7449657910498</v>
      </c>
      <c r="O968" s="5">
        <v>2.0849267852726099</v>
      </c>
      <c r="P968" s="5">
        <v>2.2904360140008699</v>
      </c>
      <c r="Q968" s="5">
        <v>2.3427573393074801</v>
      </c>
      <c r="R968" s="5">
        <v>2.1120558814491002</v>
      </c>
      <c r="S968" s="6">
        <f ca="1">PopAgeSexCountry[[#This Row],[2010]]*PopAgeSexCountry[[#This Row],[MDER]]</f>
        <v>3083.9071999999996</v>
      </c>
      <c r="T968" s="6">
        <f ca="1">PopAgeSexCountry[[#This Row],[2015]]*PopAgeSexCountry[[#This Row],[MDER]]</f>
        <v>3005.0531156409279</v>
      </c>
      <c r="U968" s="6">
        <f ca="1">PopAgeSexCountry[[#This Row],[2020]]*PopAgeSexCountry[[#This Row],[MDER]]</f>
        <v>3527.9780580640418</v>
      </c>
      <c r="V968" s="6">
        <f ca="1">PopAgeSexCountry[[#This Row],[2025]]*PopAgeSexCountry[[#This Row],[MDER]]</f>
        <v>3471.3429496171361</v>
      </c>
      <c r="W968" s="6">
        <f ca="1">PopAgeSexCountry[[#This Row],[2030]]*PopAgeSexCountry[[#This Row],[MDER]]</f>
        <v>3838.9247403095601</v>
      </c>
      <c r="X968" s="6">
        <f ca="1">PopAgeSexCountry[[#This Row],[2035]]*PopAgeSexCountry[[#This Row],[MDER]]</f>
        <v>4586.8389275997415</v>
      </c>
      <c r="Y968" s="6">
        <f ca="1">PopAgeSexCountry[[#This Row],[2040]]*PopAgeSexCountry[[#This Row],[MDER]]</f>
        <v>5038.9592308019137</v>
      </c>
      <c r="Z968" s="6">
        <f ca="1">PopAgeSexCountry[[#This Row],[2045]]*PopAgeSexCountry[[#This Row],[MDER]]</f>
        <v>5154.0661464764562</v>
      </c>
      <c r="AA968" s="6">
        <f ca="1">PopAgeSexCountry[[#This Row],[2050]]*PopAgeSexCountry[[#This Row],[MDER]]</f>
        <v>4646.5229391880202</v>
      </c>
    </row>
    <row r="969" spans="1:27" x14ac:dyDescent="0.2">
      <c r="A969" s="6" t="s">
        <v>67</v>
      </c>
      <c r="B969" s="6" t="s">
        <v>68</v>
      </c>
      <c r="C969" s="6" t="s">
        <v>134</v>
      </c>
      <c r="D969" s="6" t="str">
        <f>VLOOKUP(PopAgeSexCountry[[#This Row],[REGION]],MapRegion[],2,FALSE)</f>
        <v>ITA</v>
      </c>
      <c r="E969" s="6" t="s">
        <v>108</v>
      </c>
      <c r="F969" s="6" t="str">
        <f>VLOOKUP(PopAgeSexCountry[[#This Row],[VARIABLE]],MapSexAge[],2,FALSE)</f>
        <v>Male</v>
      </c>
      <c r="G969" s="6" t="str">
        <f>VLOOKUP(PopAgeSexCountry[[#This Row],[VARIABLE]],MapSexAge[],3,FALSE)</f>
        <v>75-79</v>
      </c>
      <c r="H969" s="6">
        <f ca="1">SUMIFS(INDIRECT(_xlfn.CONCAT("SSPMDER[",PopAgeSexCountry[[#This Row],[Sex]],"]")),SSPMDER[age],PopAgeSexCountry[[#This Row],[Age]])</f>
        <v>2200</v>
      </c>
      <c r="I969" s="6" t="s">
        <v>71</v>
      </c>
      <c r="J969" s="6">
        <v>1.0764579999999999</v>
      </c>
      <c r="K969" s="6">
        <v>1.18998329442907</v>
      </c>
      <c r="L969" s="6">
        <v>1.1800914163712699</v>
      </c>
      <c r="M969" s="6">
        <v>1.40823528845611</v>
      </c>
      <c r="N969" s="6">
        <v>1.4060370573999601</v>
      </c>
      <c r="O969" s="6">
        <v>1.5736900453578699</v>
      </c>
      <c r="P969" s="6">
        <v>1.89987348939339</v>
      </c>
      <c r="Q969" s="6">
        <v>2.10818896369998</v>
      </c>
      <c r="R969" s="6">
        <v>2.1771748852935899</v>
      </c>
      <c r="S969" s="6">
        <f ca="1">PopAgeSexCountry[[#This Row],[2010]]*PopAgeSexCountry[[#This Row],[MDER]]</f>
        <v>2368.2075999999997</v>
      </c>
      <c r="T969" s="6">
        <f ca="1">PopAgeSexCountry[[#This Row],[2015]]*PopAgeSexCountry[[#This Row],[MDER]]</f>
        <v>2617.9632477439541</v>
      </c>
      <c r="U969" s="6">
        <f ca="1">PopAgeSexCountry[[#This Row],[2020]]*PopAgeSexCountry[[#This Row],[MDER]]</f>
        <v>2596.201116016794</v>
      </c>
      <c r="V969" s="6">
        <f ca="1">PopAgeSexCountry[[#This Row],[2025]]*PopAgeSexCountry[[#This Row],[MDER]]</f>
        <v>3098.1176346034422</v>
      </c>
      <c r="W969" s="6">
        <f ca="1">PopAgeSexCountry[[#This Row],[2030]]*PopAgeSexCountry[[#This Row],[MDER]]</f>
        <v>3093.2815262799122</v>
      </c>
      <c r="X969" s="6">
        <f ca="1">PopAgeSexCountry[[#This Row],[2035]]*PopAgeSexCountry[[#This Row],[MDER]]</f>
        <v>3462.1180997873139</v>
      </c>
      <c r="Y969" s="6">
        <f ca="1">PopAgeSexCountry[[#This Row],[2040]]*PopAgeSexCountry[[#This Row],[MDER]]</f>
        <v>4179.7216766654583</v>
      </c>
      <c r="Z969" s="6">
        <f ca="1">PopAgeSexCountry[[#This Row],[2045]]*PopAgeSexCountry[[#This Row],[MDER]]</f>
        <v>4638.0157201399561</v>
      </c>
      <c r="AA969" s="6">
        <f ca="1">PopAgeSexCountry[[#This Row],[2050]]*PopAgeSexCountry[[#This Row],[MDER]]</f>
        <v>4789.7847476458983</v>
      </c>
    </row>
    <row r="970" spans="1:27" x14ac:dyDescent="0.2">
      <c r="A970" s="5" t="s">
        <v>67</v>
      </c>
      <c r="B970" s="5" t="s">
        <v>68</v>
      </c>
      <c r="C970" s="5" t="s">
        <v>134</v>
      </c>
      <c r="D970" s="5" t="str">
        <f>VLOOKUP(PopAgeSexCountry[[#This Row],[REGION]],MapRegion[],2,FALSE)</f>
        <v>ITA</v>
      </c>
      <c r="E970" s="5" t="s">
        <v>109</v>
      </c>
      <c r="F970" s="5" t="str">
        <f>VLOOKUP(PopAgeSexCountry[[#This Row],[VARIABLE]],MapSexAge[],2,FALSE)</f>
        <v>Male</v>
      </c>
      <c r="G970" s="5" t="str">
        <f>VLOOKUP(PopAgeSexCountry[[#This Row],[VARIABLE]],MapSexAge[],3,FALSE)</f>
        <v>80-84</v>
      </c>
      <c r="H970" s="5">
        <f ca="1">SUMIFS(INDIRECT(_xlfn.CONCAT("SSPMDER[",PopAgeSexCountry[[#This Row],[Sex]],"]")),SSPMDER[age],PopAgeSexCountry[[#This Row],[Age]])</f>
        <v>2200</v>
      </c>
      <c r="I970" s="5" t="s">
        <v>71</v>
      </c>
      <c r="J970" s="5">
        <v>0.71658599999999995</v>
      </c>
      <c r="K970" s="5">
        <v>0.79998499813144996</v>
      </c>
      <c r="L970" s="5">
        <v>0.91111157987053004</v>
      </c>
      <c r="M970" s="5">
        <v>0.92761283679450501</v>
      </c>
      <c r="N970" s="5">
        <v>1.1359259432164399</v>
      </c>
      <c r="O970" s="5">
        <v>1.1604942948151</v>
      </c>
      <c r="P970" s="5">
        <v>1.32495740126201</v>
      </c>
      <c r="Q970" s="5">
        <v>1.6258849936478399</v>
      </c>
      <c r="R970" s="5">
        <v>1.8331993611801201</v>
      </c>
      <c r="S970" s="6">
        <f ca="1">PopAgeSexCountry[[#This Row],[2010]]*PopAgeSexCountry[[#This Row],[MDER]]</f>
        <v>1576.4892</v>
      </c>
      <c r="T970" s="6">
        <f ca="1">PopAgeSexCountry[[#This Row],[2015]]*PopAgeSexCountry[[#This Row],[MDER]]</f>
        <v>1759.96699588919</v>
      </c>
      <c r="U970" s="6">
        <f ca="1">PopAgeSexCountry[[#This Row],[2020]]*PopAgeSexCountry[[#This Row],[MDER]]</f>
        <v>2004.4454757151661</v>
      </c>
      <c r="V970" s="6">
        <f ca="1">PopAgeSexCountry[[#This Row],[2025]]*PopAgeSexCountry[[#This Row],[MDER]]</f>
        <v>2040.748240947911</v>
      </c>
      <c r="W970" s="6">
        <f ca="1">PopAgeSexCountry[[#This Row],[2030]]*PopAgeSexCountry[[#This Row],[MDER]]</f>
        <v>2499.0370750761676</v>
      </c>
      <c r="X970" s="6">
        <f ca="1">PopAgeSexCountry[[#This Row],[2035]]*PopAgeSexCountry[[#This Row],[MDER]]</f>
        <v>2553.08744859322</v>
      </c>
      <c r="Y970" s="6">
        <f ca="1">PopAgeSexCountry[[#This Row],[2040]]*PopAgeSexCountry[[#This Row],[MDER]]</f>
        <v>2914.9062827764219</v>
      </c>
      <c r="Z970" s="6">
        <f ca="1">PopAgeSexCountry[[#This Row],[2045]]*PopAgeSexCountry[[#This Row],[MDER]]</f>
        <v>3576.946986025248</v>
      </c>
      <c r="AA970" s="6">
        <f ca="1">PopAgeSexCountry[[#This Row],[2050]]*PopAgeSexCountry[[#This Row],[MDER]]</f>
        <v>4033.0385945962639</v>
      </c>
    </row>
    <row r="971" spans="1:27" x14ac:dyDescent="0.2">
      <c r="A971" s="6" t="s">
        <v>67</v>
      </c>
      <c r="B971" s="6" t="s">
        <v>68</v>
      </c>
      <c r="C971" s="6" t="s">
        <v>134</v>
      </c>
      <c r="D971" s="6" t="str">
        <f>VLOOKUP(PopAgeSexCountry[[#This Row],[REGION]],MapRegion[],2,FALSE)</f>
        <v>ITA</v>
      </c>
      <c r="E971" s="6" t="s">
        <v>110</v>
      </c>
      <c r="F971" s="6" t="str">
        <f>VLOOKUP(PopAgeSexCountry[[#This Row],[VARIABLE]],MapSexAge[],2,FALSE)</f>
        <v>Male</v>
      </c>
      <c r="G971" s="6" t="str">
        <f>VLOOKUP(PopAgeSexCountry[[#This Row],[VARIABLE]],MapSexAge[],3,FALSE)</f>
        <v>85-89</v>
      </c>
      <c r="H971" s="6">
        <f ca="1">SUMIFS(INDIRECT(_xlfn.CONCAT("SSPMDER[",PopAgeSexCountry[[#This Row],[Sex]],"]")),SSPMDER[age],PopAgeSexCountry[[#This Row],[Age]])</f>
        <v>2200</v>
      </c>
      <c r="I971" s="6" t="s">
        <v>71</v>
      </c>
      <c r="J971" s="6">
        <v>0.37547000000000003</v>
      </c>
      <c r="K971" s="6">
        <v>0.43117920899817902</v>
      </c>
      <c r="L971" s="6">
        <v>0.499659325141391</v>
      </c>
      <c r="M971" s="6">
        <v>0.59359333868216002</v>
      </c>
      <c r="N971" s="6">
        <v>0.62917925386267604</v>
      </c>
      <c r="O971" s="6">
        <v>0.79977390838606099</v>
      </c>
      <c r="P971" s="6">
        <v>0.84694484058823505</v>
      </c>
      <c r="Q971" s="6">
        <v>0.99618179811082397</v>
      </c>
      <c r="R971" s="6">
        <v>1.25430396833707</v>
      </c>
      <c r="S971" s="6">
        <f ca="1">PopAgeSexCountry[[#This Row],[2010]]*PopAgeSexCountry[[#This Row],[MDER]]</f>
        <v>826.03400000000011</v>
      </c>
      <c r="T971" s="6">
        <f ca="1">PopAgeSexCountry[[#This Row],[2015]]*PopAgeSexCountry[[#This Row],[MDER]]</f>
        <v>948.59425979599382</v>
      </c>
      <c r="U971" s="6">
        <f ca="1">PopAgeSexCountry[[#This Row],[2020]]*PopAgeSexCountry[[#This Row],[MDER]]</f>
        <v>1099.2505153110601</v>
      </c>
      <c r="V971" s="6">
        <f ca="1">PopAgeSexCountry[[#This Row],[2025]]*PopAgeSexCountry[[#This Row],[MDER]]</f>
        <v>1305.9053451007521</v>
      </c>
      <c r="W971" s="6">
        <f ca="1">PopAgeSexCountry[[#This Row],[2030]]*PopAgeSexCountry[[#This Row],[MDER]]</f>
        <v>1384.1943584978874</v>
      </c>
      <c r="X971" s="6">
        <f ca="1">PopAgeSexCountry[[#This Row],[2035]]*PopAgeSexCountry[[#This Row],[MDER]]</f>
        <v>1759.5025984493343</v>
      </c>
      <c r="Y971" s="6">
        <f ca="1">PopAgeSexCountry[[#This Row],[2040]]*PopAgeSexCountry[[#This Row],[MDER]]</f>
        <v>1863.278649294117</v>
      </c>
      <c r="Z971" s="6">
        <f ca="1">PopAgeSexCountry[[#This Row],[2045]]*PopAgeSexCountry[[#This Row],[MDER]]</f>
        <v>2191.5999558438129</v>
      </c>
      <c r="AA971" s="6">
        <f ca="1">PopAgeSexCountry[[#This Row],[2050]]*PopAgeSexCountry[[#This Row],[MDER]]</f>
        <v>2759.468730341554</v>
      </c>
    </row>
    <row r="972" spans="1:27" x14ac:dyDescent="0.2">
      <c r="A972" s="5" t="s">
        <v>67</v>
      </c>
      <c r="B972" s="5" t="s">
        <v>68</v>
      </c>
      <c r="C972" s="5" t="s">
        <v>134</v>
      </c>
      <c r="D972" s="5" t="str">
        <f>VLOOKUP(PopAgeSexCountry[[#This Row],[REGION]],MapRegion[],2,FALSE)</f>
        <v>ITA</v>
      </c>
      <c r="E972" s="5" t="s">
        <v>111</v>
      </c>
      <c r="F972" s="5" t="str">
        <f>VLOOKUP(PopAgeSexCountry[[#This Row],[VARIABLE]],MapSexAge[],2,FALSE)</f>
        <v>Male</v>
      </c>
      <c r="G972" s="5" t="str">
        <f>VLOOKUP(PopAgeSexCountry[[#This Row],[VARIABLE]],MapSexAge[],3,FALSE)</f>
        <v>90-94</v>
      </c>
      <c r="H972" s="5">
        <f ca="1">SUMIFS(INDIRECT(_xlfn.CONCAT("SSPMDER[",PopAgeSexCountry[[#This Row],[Sex]],"]")),SSPMDER[age],PopAgeSexCountry[[#This Row],[Age]])</f>
        <v>2200</v>
      </c>
      <c r="I972" s="5" t="s">
        <v>71</v>
      </c>
      <c r="J972" s="5">
        <v>8.7565000000000004E-2</v>
      </c>
      <c r="K972" s="5">
        <v>0.16253161999856799</v>
      </c>
      <c r="L972" s="5">
        <v>0.19741174603199699</v>
      </c>
      <c r="M972" s="5">
        <v>0.24109563815982499</v>
      </c>
      <c r="N972" s="5">
        <v>0.304417113124758</v>
      </c>
      <c r="O972" s="5">
        <v>0.34016966681251998</v>
      </c>
      <c r="P972" s="5">
        <v>0.45675054401284298</v>
      </c>
      <c r="Q972" s="5">
        <v>0.50829806586341697</v>
      </c>
      <c r="R972" s="5">
        <v>0.62514045486396597</v>
      </c>
      <c r="S972" s="6">
        <f ca="1">PopAgeSexCountry[[#This Row],[2010]]*PopAgeSexCountry[[#This Row],[MDER]]</f>
        <v>192.643</v>
      </c>
      <c r="T972" s="6">
        <f ca="1">PopAgeSexCountry[[#This Row],[2015]]*PopAgeSexCountry[[#This Row],[MDER]]</f>
        <v>357.56956399684958</v>
      </c>
      <c r="U972" s="6">
        <f ca="1">PopAgeSexCountry[[#This Row],[2020]]*PopAgeSexCountry[[#This Row],[MDER]]</f>
        <v>434.30584127039339</v>
      </c>
      <c r="V972" s="6">
        <f ca="1">PopAgeSexCountry[[#This Row],[2025]]*PopAgeSexCountry[[#This Row],[MDER]]</f>
        <v>530.41040395161497</v>
      </c>
      <c r="W972" s="6">
        <f ca="1">PopAgeSexCountry[[#This Row],[2030]]*PopAgeSexCountry[[#This Row],[MDER]]</f>
        <v>669.71764887446761</v>
      </c>
      <c r="X972" s="6">
        <f ca="1">PopAgeSexCountry[[#This Row],[2035]]*PopAgeSexCountry[[#This Row],[MDER]]</f>
        <v>748.37326698754396</v>
      </c>
      <c r="Y972" s="6">
        <f ca="1">PopAgeSexCountry[[#This Row],[2040]]*PopAgeSexCountry[[#This Row],[MDER]]</f>
        <v>1004.8511968282546</v>
      </c>
      <c r="Z972" s="6">
        <f ca="1">PopAgeSexCountry[[#This Row],[2045]]*PopAgeSexCountry[[#This Row],[MDER]]</f>
        <v>1118.2557448995174</v>
      </c>
      <c r="AA972" s="6">
        <f ca="1">PopAgeSexCountry[[#This Row],[2050]]*PopAgeSexCountry[[#This Row],[MDER]]</f>
        <v>1375.3090007007252</v>
      </c>
    </row>
    <row r="973" spans="1:27" x14ac:dyDescent="0.2">
      <c r="A973" s="6" t="s">
        <v>67</v>
      </c>
      <c r="B973" s="6" t="s">
        <v>68</v>
      </c>
      <c r="C973" s="6" t="s">
        <v>134</v>
      </c>
      <c r="D973" s="6" t="str">
        <f>VLOOKUP(PopAgeSexCountry[[#This Row],[REGION]],MapRegion[],2,FALSE)</f>
        <v>ITA</v>
      </c>
      <c r="E973" s="6" t="s">
        <v>112</v>
      </c>
      <c r="F973" s="6" t="str">
        <f>VLOOKUP(PopAgeSexCountry[[#This Row],[VARIABLE]],MapSexAge[],2,FALSE)</f>
        <v>Male</v>
      </c>
      <c r="G973" s="6" t="str">
        <f>VLOOKUP(PopAgeSexCountry[[#This Row],[VARIABLE]],MapSexAge[],3,FALSE)</f>
        <v>95-99</v>
      </c>
      <c r="H973" s="6">
        <f ca="1">SUMIFS(INDIRECT(_xlfn.CONCAT("SSPMDER[",PopAgeSexCountry[[#This Row],[Sex]],"]")),SSPMDER[age],PopAgeSexCountry[[#This Row],[Age]])</f>
        <v>2200</v>
      </c>
      <c r="I973" s="6" t="s">
        <v>71</v>
      </c>
      <c r="J973" s="6">
        <v>2.4795000000000001E-2</v>
      </c>
      <c r="K973" s="6">
        <v>2.3514781895120299E-2</v>
      </c>
      <c r="L973" s="6">
        <v>4.7195644813225697E-2</v>
      </c>
      <c r="M973" s="6">
        <v>6.1664362886347801E-2</v>
      </c>
      <c r="N973" s="6">
        <v>8.1278066265800294E-2</v>
      </c>
      <c r="O973" s="6">
        <v>0.11010955930553901</v>
      </c>
      <c r="P973" s="6">
        <v>0.13234176991987401</v>
      </c>
      <c r="Q973" s="6">
        <v>0.19041591064966601</v>
      </c>
      <c r="R973" s="6">
        <v>0.22698855863815801</v>
      </c>
      <c r="S973" s="6">
        <f ca="1">PopAgeSexCountry[[#This Row],[2010]]*PopAgeSexCountry[[#This Row],[MDER]]</f>
        <v>54.548999999999999</v>
      </c>
      <c r="T973" s="6">
        <f ca="1">PopAgeSexCountry[[#This Row],[2015]]*PopAgeSexCountry[[#This Row],[MDER]]</f>
        <v>51.73252016926466</v>
      </c>
      <c r="U973" s="6">
        <f ca="1">PopAgeSexCountry[[#This Row],[2020]]*PopAgeSexCountry[[#This Row],[MDER]]</f>
        <v>103.83041858909654</v>
      </c>
      <c r="V973" s="6">
        <f ca="1">PopAgeSexCountry[[#This Row],[2025]]*PopAgeSexCountry[[#This Row],[MDER]]</f>
        <v>135.66159834996517</v>
      </c>
      <c r="W973" s="6">
        <f ca="1">PopAgeSexCountry[[#This Row],[2030]]*PopAgeSexCountry[[#This Row],[MDER]]</f>
        <v>178.81174578476066</v>
      </c>
      <c r="X973" s="6">
        <f ca="1">PopAgeSexCountry[[#This Row],[2035]]*PopAgeSexCountry[[#This Row],[MDER]]</f>
        <v>242.24103047218583</v>
      </c>
      <c r="Y973" s="6">
        <f ca="1">PopAgeSexCountry[[#This Row],[2040]]*PopAgeSexCountry[[#This Row],[MDER]]</f>
        <v>291.15189382372284</v>
      </c>
      <c r="Z973" s="6">
        <f ca="1">PopAgeSexCountry[[#This Row],[2045]]*PopAgeSexCountry[[#This Row],[MDER]]</f>
        <v>418.9150034292652</v>
      </c>
      <c r="AA973" s="6">
        <f ca="1">PopAgeSexCountry[[#This Row],[2050]]*PopAgeSexCountry[[#This Row],[MDER]]</f>
        <v>499.37482900394764</v>
      </c>
    </row>
    <row r="974" spans="1:27" x14ac:dyDescent="0.2">
      <c r="A974" s="5" t="s">
        <v>67</v>
      </c>
      <c r="B974" s="5" t="s">
        <v>68</v>
      </c>
      <c r="C974" s="5" t="s">
        <v>135</v>
      </c>
      <c r="D974" s="5" t="str">
        <f>VLOOKUP(PopAgeSexCountry[[#This Row],[REGION]],MapRegion[],2,FALSE)</f>
        <v>LTU</v>
      </c>
      <c r="E974" s="5" t="s">
        <v>70</v>
      </c>
      <c r="F974" s="5" t="str">
        <f>VLOOKUP(PopAgeSexCountry[[#This Row],[VARIABLE]],MapSexAge[],2,FALSE)</f>
        <v>Female</v>
      </c>
      <c r="G974" s="5" t="str">
        <f>VLOOKUP(PopAgeSexCountry[[#This Row],[VARIABLE]],MapSexAge[],3,FALSE)</f>
        <v>0-4</v>
      </c>
      <c r="H974" s="5">
        <f ca="1">SUMIFS(INDIRECT(_xlfn.CONCAT("SSPMDER[",PopAgeSexCountry[[#This Row],[Sex]],"]")),SSPMDER[age],PopAgeSexCountry[[#This Row],[Age]])</f>
        <v>1000</v>
      </c>
      <c r="I974" s="5" t="s">
        <v>71</v>
      </c>
      <c r="J974" s="5">
        <v>8.1656999999999993E-2</v>
      </c>
      <c r="K974" s="5">
        <v>8.8888132106026502E-2</v>
      </c>
      <c r="L974" s="5">
        <v>8.5948806676806697E-2</v>
      </c>
      <c r="M974" s="5">
        <v>8.0018043766705599E-2</v>
      </c>
      <c r="N974" s="5">
        <v>7.0751148921276694E-2</v>
      </c>
      <c r="O974" s="5">
        <v>6.2201784212527103E-2</v>
      </c>
      <c r="P974" s="5">
        <v>6.0223716175220002E-2</v>
      </c>
      <c r="Q974" s="5">
        <v>6.1900044905069201E-2</v>
      </c>
      <c r="R974" s="5">
        <v>6.2141861704506203E-2</v>
      </c>
      <c r="S974" s="6">
        <f ca="1">PopAgeSexCountry[[#This Row],[2010]]*PopAgeSexCountry[[#This Row],[MDER]]</f>
        <v>81.656999999999996</v>
      </c>
      <c r="T974" s="6">
        <f ca="1">PopAgeSexCountry[[#This Row],[2015]]*PopAgeSexCountry[[#This Row],[MDER]]</f>
        <v>88.888132106026504</v>
      </c>
      <c r="U974" s="6">
        <f ca="1">PopAgeSexCountry[[#This Row],[2020]]*PopAgeSexCountry[[#This Row],[MDER]]</f>
        <v>85.948806676806697</v>
      </c>
      <c r="V974" s="6">
        <f ca="1">PopAgeSexCountry[[#This Row],[2025]]*PopAgeSexCountry[[#This Row],[MDER]]</f>
        <v>80.018043766705603</v>
      </c>
      <c r="W974" s="6">
        <f ca="1">PopAgeSexCountry[[#This Row],[2030]]*PopAgeSexCountry[[#This Row],[MDER]]</f>
        <v>70.751148921276695</v>
      </c>
      <c r="X974" s="6">
        <f ca="1">PopAgeSexCountry[[#This Row],[2035]]*PopAgeSexCountry[[#This Row],[MDER]]</f>
        <v>62.201784212527102</v>
      </c>
      <c r="Y974" s="6">
        <f ca="1">PopAgeSexCountry[[#This Row],[2040]]*PopAgeSexCountry[[#This Row],[MDER]]</f>
        <v>60.223716175220005</v>
      </c>
      <c r="Z974" s="6">
        <f ca="1">PopAgeSexCountry[[#This Row],[2045]]*PopAgeSexCountry[[#This Row],[MDER]]</f>
        <v>61.900044905069201</v>
      </c>
      <c r="AA974" s="6">
        <f ca="1">PopAgeSexCountry[[#This Row],[2050]]*PopAgeSexCountry[[#This Row],[MDER]]</f>
        <v>62.141861704506205</v>
      </c>
    </row>
    <row r="975" spans="1:27" x14ac:dyDescent="0.2">
      <c r="A975" s="6" t="s">
        <v>67</v>
      </c>
      <c r="B975" s="6" t="s">
        <v>68</v>
      </c>
      <c r="C975" s="6" t="s">
        <v>135</v>
      </c>
      <c r="D975" s="6" t="str">
        <f>VLOOKUP(PopAgeSexCountry[[#This Row],[REGION]],MapRegion[],2,FALSE)</f>
        <v>LTU</v>
      </c>
      <c r="E975" s="6" t="s">
        <v>72</v>
      </c>
      <c r="F975" s="6" t="str">
        <f>VLOOKUP(PopAgeSexCountry[[#This Row],[VARIABLE]],MapSexAge[],2,FALSE)</f>
        <v>Female</v>
      </c>
      <c r="G975" s="6" t="str">
        <f>VLOOKUP(PopAgeSexCountry[[#This Row],[VARIABLE]],MapSexAge[],3,FALSE)</f>
        <v>10-14</v>
      </c>
      <c r="H975" s="6">
        <f ca="1">SUMIFS(INDIRECT(_xlfn.CONCAT("SSPMDER[",PopAgeSexCountry[[#This Row],[Sex]],"]")),SSPMDER[age],PopAgeSexCountry[[#This Row],[Age]])</f>
        <v>1920</v>
      </c>
      <c r="I975" s="6" t="s">
        <v>71</v>
      </c>
      <c r="J975" s="6">
        <v>8.6655999999999997E-2</v>
      </c>
      <c r="K975" s="6">
        <v>7.20771982431377E-2</v>
      </c>
      <c r="L975" s="6">
        <v>7.88124203441007E-2</v>
      </c>
      <c r="M975" s="6">
        <v>8.5794942571012403E-2</v>
      </c>
      <c r="N975" s="6">
        <v>8.2930642564918403E-2</v>
      </c>
      <c r="O975" s="6">
        <v>7.7198365152335302E-2</v>
      </c>
      <c r="P975" s="6">
        <v>6.8256092949876501E-2</v>
      </c>
      <c r="Q975" s="6">
        <v>6.00112094253221E-2</v>
      </c>
      <c r="R975" s="6">
        <v>5.81145193573969E-2</v>
      </c>
      <c r="S975" s="6">
        <f ca="1">PopAgeSexCountry[[#This Row],[2010]]*PopAgeSexCountry[[#This Row],[MDER]]</f>
        <v>166.37951999999999</v>
      </c>
      <c r="T975" s="6">
        <f ca="1">PopAgeSexCountry[[#This Row],[2015]]*PopAgeSexCountry[[#This Row],[MDER]]</f>
        <v>138.38822062682439</v>
      </c>
      <c r="U975" s="6">
        <f ca="1">PopAgeSexCountry[[#This Row],[2020]]*PopAgeSexCountry[[#This Row],[MDER]]</f>
        <v>151.31984706067334</v>
      </c>
      <c r="V975" s="6">
        <f ca="1">PopAgeSexCountry[[#This Row],[2025]]*PopAgeSexCountry[[#This Row],[MDER]]</f>
        <v>164.7262897363438</v>
      </c>
      <c r="W975" s="6">
        <f ca="1">PopAgeSexCountry[[#This Row],[2030]]*PopAgeSexCountry[[#This Row],[MDER]]</f>
        <v>159.22683372464334</v>
      </c>
      <c r="X975" s="6">
        <f ca="1">PopAgeSexCountry[[#This Row],[2035]]*PopAgeSexCountry[[#This Row],[MDER]]</f>
        <v>148.22086109248377</v>
      </c>
      <c r="Y975" s="6">
        <f ca="1">PopAgeSexCountry[[#This Row],[2040]]*PopAgeSexCountry[[#This Row],[MDER]]</f>
        <v>131.05169846376288</v>
      </c>
      <c r="Z975" s="6">
        <f ca="1">PopAgeSexCountry[[#This Row],[2045]]*PopAgeSexCountry[[#This Row],[MDER]]</f>
        <v>115.22152209661843</v>
      </c>
      <c r="AA975" s="6">
        <f ca="1">PopAgeSexCountry[[#This Row],[2050]]*PopAgeSexCountry[[#This Row],[MDER]]</f>
        <v>111.57987716620205</v>
      </c>
    </row>
    <row r="976" spans="1:27" x14ac:dyDescent="0.2">
      <c r="A976" s="5" t="s">
        <v>67</v>
      </c>
      <c r="B976" s="5" t="s">
        <v>68</v>
      </c>
      <c r="C976" s="5" t="s">
        <v>135</v>
      </c>
      <c r="D976" s="5" t="str">
        <f>VLOOKUP(PopAgeSexCountry[[#This Row],[REGION]],MapRegion[],2,FALSE)</f>
        <v>LTU</v>
      </c>
      <c r="E976" s="5" t="s">
        <v>73</v>
      </c>
      <c r="F976" s="5" t="str">
        <f>VLOOKUP(PopAgeSexCountry[[#This Row],[VARIABLE]],MapSexAge[],2,FALSE)</f>
        <v>Female</v>
      </c>
      <c r="G976" s="5" t="str">
        <f>VLOOKUP(PopAgeSexCountry[[#This Row],[VARIABLE]],MapSexAge[],3,FALSE)</f>
        <v>100p</v>
      </c>
      <c r="H976" s="5">
        <f ca="1">SUMIFS(INDIRECT(_xlfn.CONCAT("SSPMDER[",PopAgeSexCountry[[#This Row],[Sex]],"]")),SSPMDER[age],PopAgeSexCountry[[#This Row],[Age]])</f>
        <v>1800</v>
      </c>
      <c r="I976" s="5" t="s">
        <v>71</v>
      </c>
      <c r="J976" s="5">
        <v>1.9000000000000001E-4</v>
      </c>
      <c r="K976" s="5">
        <v>2.34751051865851E-4</v>
      </c>
      <c r="L976" s="5">
        <v>2.3573783126171999E-4</v>
      </c>
      <c r="M976" s="5">
        <v>4.79930788472082E-4</v>
      </c>
      <c r="N976" s="5">
        <v>8.0453524283235101E-4</v>
      </c>
      <c r="O976" s="5">
        <v>1.1035520423245599E-3</v>
      </c>
      <c r="P976" s="5">
        <v>1.5559819324894599E-3</v>
      </c>
      <c r="Q976" s="5">
        <v>2.0372711078444198E-3</v>
      </c>
      <c r="R976" s="5">
        <v>2.7669755218593102E-3</v>
      </c>
      <c r="S976" s="6">
        <f ca="1">PopAgeSexCountry[[#This Row],[2010]]*PopAgeSexCountry[[#This Row],[MDER]]</f>
        <v>0.34200000000000003</v>
      </c>
      <c r="T976" s="6">
        <f ca="1">PopAgeSexCountry[[#This Row],[2015]]*PopAgeSexCountry[[#This Row],[MDER]]</f>
        <v>0.42255189335853177</v>
      </c>
      <c r="U976" s="6">
        <f ca="1">PopAgeSexCountry[[#This Row],[2020]]*PopAgeSexCountry[[#This Row],[MDER]]</f>
        <v>0.42432809627109597</v>
      </c>
      <c r="V976" s="6">
        <f ca="1">PopAgeSexCountry[[#This Row],[2025]]*PopAgeSexCountry[[#This Row],[MDER]]</f>
        <v>0.86387541924974764</v>
      </c>
      <c r="W976" s="6">
        <f ca="1">PopAgeSexCountry[[#This Row],[2030]]*PopAgeSexCountry[[#This Row],[MDER]]</f>
        <v>1.4481634370982319</v>
      </c>
      <c r="X976" s="6">
        <f ca="1">PopAgeSexCountry[[#This Row],[2035]]*PopAgeSexCountry[[#This Row],[MDER]]</f>
        <v>1.9863936761842078</v>
      </c>
      <c r="Y976" s="6">
        <f ca="1">PopAgeSexCountry[[#This Row],[2040]]*PopAgeSexCountry[[#This Row],[MDER]]</f>
        <v>2.8007674784810277</v>
      </c>
      <c r="Z976" s="6">
        <f ca="1">PopAgeSexCountry[[#This Row],[2045]]*PopAgeSexCountry[[#This Row],[MDER]]</f>
        <v>3.6670879941199557</v>
      </c>
      <c r="AA976" s="6">
        <f ca="1">PopAgeSexCountry[[#This Row],[2050]]*PopAgeSexCountry[[#This Row],[MDER]]</f>
        <v>4.9805559393467584</v>
      </c>
    </row>
    <row r="977" spans="1:27" x14ac:dyDescent="0.2">
      <c r="A977" s="6" t="s">
        <v>67</v>
      </c>
      <c r="B977" s="6" t="s">
        <v>68</v>
      </c>
      <c r="C977" s="6" t="s">
        <v>135</v>
      </c>
      <c r="D977" s="6" t="str">
        <f>VLOOKUP(PopAgeSexCountry[[#This Row],[REGION]],MapRegion[],2,FALSE)</f>
        <v>LTU</v>
      </c>
      <c r="E977" s="6" t="s">
        <v>74</v>
      </c>
      <c r="F977" s="6" t="str">
        <f>VLOOKUP(PopAgeSexCountry[[#This Row],[VARIABLE]],MapSexAge[],2,FALSE)</f>
        <v>Female</v>
      </c>
      <c r="G977" s="6" t="str">
        <f>VLOOKUP(PopAgeSexCountry[[#This Row],[VARIABLE]],MapSexAge[],3,FALSE)</f>
        <v>15-19</v>
      </c>
      <c r="H977" s="6">
        <f ca="1">SUMIFS(INDIRECT(_xlfn.CONCAT("SSPMDER[",PopAgeSexCountry[[#This Row],[Sex]],"]")),SSPMDER[age],PopAgeSexCountry[[#This Row],[Age]])</f>
        <v>2040</v>
      </c>
      <c r="I977" s="6" t="s">
        <v>71</v>
      </c>
      <c r="J977" s="6">
        <v>0.114481</v>
      </c>
      <c r="K977" s="6">
        <v>8.6095424621168704E-2</v>
      </c>
      <c r="L977" s="6">
        <v>7.1622789992912397E-2</v>
      </c>
      <c r="M977" s="6">
        <v>7.8328958638784196E-2</v>
      </c>
      <c r="N977" s="6">
        <v>8.5278815908195096E-2</v>
      </c>
      <c r="O977" s="6">
        <v>8.2438146789336503E-2</v>
      </c>
      <c r="P977" s="6">
        <v>7.6745736238346698E-2</v>
      </c>
      <c r="Q977" s="6">
        <v>6.7861154963863898E-2</v>
      </c>
      <c r="R977" s="6">
        <v>5.9668868992791099E-2</v>
      </c>
      <c r="S977" s="6">
        <f ca="1">PopAgeSexCountry[[#This Row],[2010]]*PopAgeSexCountry[[#This Row],[MDER]]</f>
        <v>233.54123999999999</v>
      </c>
      <c r="T977" s="6">
        <f ca="1">PopAgeSexCountry[[#This Row],[2015]]*PopAgeSexCountry[[#This Row],[MDER]]</f>
        <v>175.63466622718414</v>
      </c>
      <c r="U977" s="6">
        <f ca="1">PopAgeSexCountry[[#This Row],[2020]]*PopAgeSexCountry[[#This Row],[MDER]]</f>
        <v>146.1104915855413</v>
      </c>
      <c r="V977" s="6">
        <f ca="1">PopAgeSexCountry[[#This Row],[2025]]*PopAgeSexCountry[[#This Row],[MDER]]</f>
        <v>159.79107562311975</v>
      </c>
      <c r="W977" s="6">
        <f ca="1">PopAgeSexCountry[[#This Row],[2030]]*PopAgeSexCountry[[#This Row],[MDER]]</f>
        <v>173.96878445271798</v>
      </c>
      <c r="X977" s="6">
        <f ca="1">PopAgeSexCountry[[#This Row],[2035]]*PopAgeSexCountry[[#This Row],[MDER]]</f>
        <v>168.17381945024647</v>
      </c>
      <c r="Y977" s="6">
        <f ca="1">PopAgeSexCountry[[#This Row],[2040]]*PopAgeSexCountry[[#This Row],[MDER]]</f>
        <v>156.56130192622726</v>
      </c>
      <c r="Z977" s="6">
        <f ca="1">PopAgeSexCountry[[#This Row],[2045]]*PopAgeSexCountry[[#This Row],[MDER]]</f>
        <v>138.43675612628235</v>
      </c>
      <c r="AA977" s="6">
        <f ca="1">PopAgeSexCountry[[#This Row],[2050]]*PopAgeSexCountry[[#This Row],[MDER]]</f>
        <v>121.72449274529384</v>
      </c>
    </row>
    <row r="978" spans="1:27" x14ac:dyDescent="0.2">
      <c r="A978" s="5" t="s">
        <v>67</v>
      </c>
      <c r="B978" s="5" t="s">
        <v>68</v>
      </c>
      <c r="C978" s="5" t="s">
        <v>135</v>
      </c>
      <c r="D978" s="5" t="str">
        <f>VLOOKUP(PopAgeSexCountry[[#This Row],[REGION]],MapRegion[],2,FALSE)</f>
        <v>LTU</v>
      </c>
      <c r="E978" s="5" t="s">
        <v>75</v>
      </c>
      <c r="F978" s="5" t="str">
        <f>VLOOKUP(PopAgeSexCountry[[#This Row],[VARIABLE]],MapSexAge[],2,FALSE)</f>
        <v>Female</v>
      </c>
      <c r="G978" s="5" t="str">
        <f>VLOOKUP(PopAgeSexCountry[[#This Row],[VARIABLE]],MapSexAge[],3,FALSE)</f>
        <v>20-24</v>
      </c>
      <c r="H978" s="5">
        <f ca="1">SUMIFS(INDIRECT(_xlfn.CONCAT("SSPMDER[",PopAgeSexCountry[[#This Row],[Sex]],"]")),SSPMDER[age],PopAgeSexCountry[[#This Row],[Age]])</f>
        <v>2200</v>
      </c>
      <c r="I978" s="5" t="s">
        <v>71</v>
      </c>
      <c r="J978" s="5">
        <v>0.13366900000000001</v>
      </c>
      <c r="K978" s="5">
        <v>0.113629809449387</v>
      </c>
      <c r="L978" s="5">
        <v>8.5468623557576798E-2</v>
      </c>
      <c r="M978" s="5">
        <v>7.11117465561176E-2</v>
      </c>
      <c r="N978" s="5">
        <v>7.7782987850455995E-2</v>
      </c>
      <c r="O978" s="5">
        <v>8.4696377340576195E-2</v>
      </c>
      <c r="P978" s="5">
        <v>8.1884171122648106E-2</v>
      </c>
      <c r="Q978" s="5">
        <v>7.6239427493708198E-2</v>
      </c>
      <c r="R978" s="5">
        <v>6.7421002365294705E-2</v>
      </c>
      <c r="S978" s="6">
        <f ca="1">PopAgeSexCountry[[#This Row],[2010]]*PopAgeSexCountry[[#This Row],[MDER]]</f>
        <v>294.0718</v>
      </c>
      <c r="T978" s="6">
        <f ca="1">PopAgeSexCountry[[#This Row],[2015]]*PopAgeSexCountry[[#This Row],[MDER]]</f>
        <v>249.98558078865139</v>
      </c>
      <c r="U978" s="6">
        <f ca="1">PopAgeSexCountry[[#This Row],[2020]]*PopAgeSexCountry[[#This Row],[MDER]]</f>
        <v>188.03097182666895</v>
      </c>
      <c r="V978" s="6">
        <f ca="1">PopAgeSexCountry[[#This Row],[2025]]*PopAgeSexCountry[[#This Row],[MDER]]</f>
        <v>156.44584242345871</v>
      </c>
      <c r="W978" s="6">
        <f ca="1">PopAgeSexCountry[[#This Row],[2030]]*PopAgeSexCountry[[#This Row],[MDER]]</f>
        <v>171.12257327100318</v>
      </c>
      <c r="X978" s="6">
        <f ca="1">PopAgeSexCountry[[#This Row],[2035]]*PopAgeSexCountry[[#This Row],[MDER]]</f>
        <v>186.33203014926764</v>
      </c>
      <c r="Y978" s="6">
        <f ca="1">PopAgeSexCountry[[#This Row],[2040]]*PopAgeSexCountry[[#This Row],[MDER]]</f>
        <v>180.14517646982583</v>
      </c>
      <c r="Z978" s="6">
        <f ca="1">PopAgeSexCountry[[#This Row],[2045]]*PopAgeSexCountry[[#This Row],[MDER]]</f>
        <v>167.72674048615804</v>
      </c>
      <c r="AA978" s="6">
        <f ca="1">PopAgeSexCountry[[#This Row],[2050]]*PopAgeSexCountry[[#This Row],[MDER]]</f>
        <v>148.32620520364836</v>
      </c>
    </row>
    <row r="979" spans="1:27" x14ac:dyDescent="0.2">
      <c r="A979" s="6" t="s">
        <v>67</v>
      </c>
      <c r="B979" s="6" t="s">
        <v>68</v>
      </c>
      <c r="C979" s="6" t="s">
        <v>135</v>
      </c>
      <c r="D979" s="6" t="str">
        <f>VLOOKUP(PopAgeSexCountry[[#This Row],[REGION]],MapRegion[],2,FALSE)</f>
        <v>LTU</v>
      </c>
      <c r="E979" s="6" t="s">
        <v>76</v>
      </c>
      <c r="F979" s="6" t="str">
        <f>VLOOKUP(PopAgeSexCountry[[#This Row],[VARIABLE]],MapSexAge[],2,FALSE)</f>
        <v>Female</v>
      </c>
      <c r="G979" s="6" t="str">
        <f>VLOOKUP(PopAgeSexCountry[[#This Row],[VARIABLE]],MapSexAge[],3,FALSE)</f>
        <v>25-29</v>
      </c>
      <c r="H979" s="6">
        <f ca="1">SUMIFS(INDIRECT(_xlfn.CONCAT("SSPMDER[",PopAgeSexCountry[[#This Row],[Sex]],"]")),SSPMDER[age],PopAgeSexCountry[[#This Row],[Age]])</f>
        <v>2040</v>
      </c>
      <c r="I979" s="6" t="s">
        <v>71</v>
      </c>
      <c r="J979" s="6">
        <v>0.121432</v>
      </c>
      <c r="K979" s="6">
        <v>0.128587093487847</v>
      </c>
      <c r="L979" s="6">
        <v>0.109335180953888</v>
      </c>
      <c r="M979" s="6">
        <v>8.22359529652604E-2</v>
      </c>
      <c r="N979" s="6">
        <v>6.84398545987802E-2</v>
      </c>
      <c r="O979" s="6">
        <v>7.4890520907138602E-2</v>
      </c>
      <c r="P979" s="6">
        <v>8.1573612308521101E-2</v>
      </c>
      <c r="Q979" s="6">
        <v>7.8863579925168195E-2</v>
      </c>
      <c r="R979" s="6">
        <v>7.3430508179895299E-2</v>
      </c>
      <c r="S979" s="6">
        <f ca="1">PopAgeSexCountry[[#This Row],[2010]]*PopAgeSexCountry[[#This Row],[MDER]]</f>
        <v>247.72128000000001</v>
      </c>
      <c r="T979" s="6">
        <f ca="1">PopAgeSexCountry[[#This Row],[2015]]*PopAgeSexCountry[[#This Row],[MDER]]</f>
        <v>262.3176707152079</v>
      </c>
      <c r="U979" s="6">
        <f ca="1">PopAgeSexCountry[[#This Row],[2020]]*PopAgeSexCountry[[#This Row],[MDER]]</f>
        <v>223.04376914593152</v>
      </c>
      <c r="V979" s="6">
        <f ca="1">PopAgeSexCountry[[#This Row],[2025]]*PopAgeSexCountry[[#This Row],[MDER]]</f>
        <v>167.76134404913122</v>
      </c>
      <c r="W979" s="6">
        <f ca="1">PopAgeSexCountry[[#This Row],[2030]]*PopAgeSexCountry[[#This Row],[MDER]]</f>
        <v>139.61730338151162</v>
      </c>
      <c r="X979" s="6">
        <f ca="1">PopAgeSexCountry[[#This Row],[2035]]*PopAgeSexCountry[[#This Row],[MDER]]</f>
        <v>152.77666265056274</v>
      </c>
      <c r="Y979" s="6">
        <f ca="1">PopAgeSexCountry[[#This Row],[2040]]*PopAgeSexCountry[[#This Row],[MDER]]</f>
        <v>166.41016910938305</v>
      </c>
      <c r="Z979" s="6">
        <f ca="1">PopAgeSexCountry[[#This Row],[2045]]*PopAgeSexCountry[[#This Row],[MDER]]</f>
        <v>160.88170304734311</v>
      </c>
      <c r="AA979" s="6">
        <f ca="1">PopAgeSexCountry[[#This Row],[2050]]*PopAgeSexCountry[[#This Row],[MDER]]</f>
        <v>149.7982366869864</v>
      </c>
    </row>
    <row r="980" spans="1:27" x14ac:dyDescent="0.2">
      <c r="A980" s="5" t="s">
        <v>67</v>
      </c>
      <c r="B980" s="5" t="s">
        <v>68</v>
      </c>
      <c r="C980" s="5" t="s">
        <v>135</v>
      </c>
      <c r="D980" s="5" t="str">
        <f>VLOOKUP(PopAgeSexCountry[[#This Row],[REGION]],MapRegion[],2,FALSE)</f>
        <v>LTU</v>
      </c>
      <c r="E980" s="5" t="s">
        <v>77</v>
      </c>
      <c r="F980" s="5" t="str">
        <f>VLOOKUP(PopAgeSexCountry[[#This Row],[VARIABLE]],MapSexAge[],2,FALSE)</f>
        <v>Female</v>
      </c>
      <c r="G980" s="5" t="str">
        <f>VLOOKUP(PopAgeSexCountry[[#This Row],[VARIABLE]],MapSexAge[],3,FALSE)</f>
        <v>30-34</v>
      </c>
      <c r="H980" s="5">
        <f ca="1">SUMIFS(INDIRECT(_xlfn.CONCAT("SSPMDER[",PopAgeSexCountry[[#This Row],[Sex]],"]")),SSPMDER[age],PopAgeSexCountry[[#This Row],[Age]])</f>
        <v>2000</v>
      </c>
      <c r="I980" s="5" t="s">
        <v>71</v>
      </c>
      <c r="J980" s="5">
        <v>0.107464</v>
      </c>
      <c r="K980" s="5">
        <v>0.116871422399521</v>
      </c>
      <c r="L980" s="5">
        <v>0.123812245257169</v>
      </c>
      <c r="M980" s="5">
        <v>0.105307246151418</v>
      </c>
      <c r="N980" s="5">
        <v>7.9217881226850501E-2</v>
      </c>
      <c r="O980" s="5">
        <v>6.59632594006722E-2</v>
      </c>
      <c r="P980" s="5">
        <v>7.2210133448318697E-2</v>
      </c>
      <c r="Q980" s="5">
        <v>7.8674122110857295E-2</v>
      </c>
      <c r="R980" s="5">
        <v>7.6073701265087806E-2</v>
      </c>
      <c r="S980" s="6">
        <f ca="1">PopAgeSexCountry[[#This Row],[2010]]*PopAgeSexCountry[[#This Row],[MDER]]</f>
        <v>214.928</v>
      </c>
      <c r="T980" s="6">
        <f ca="1">PopAgeSexCountry[[#This Row],[2015]]*PopAgeSexCountry[[#This Row],[MDER]]</f>
        <v>233.74284479904202</v>
      </c>
      <c r="U980" s="6">
        <f ca="1">PopAgeSexCountry[[#This Row],[2020]]*PopAgeSexCountry[[#This Row],[MDER]]</f>
        <v>247.62449051433799</v>
      </c>
      <c r="V980" s="6">
        <f ca="1">PopAgeSexCountry[[#This Row],[2025]]*PopAgeSexCountry[[#This Row],[MDER]]</f>
        <v>210.614492302836</v>
      </c>
      <c r="W980" s="6">
        <f ca="1">PopAgeSexCountry[[#This Row],[2030]]*PopAgeSexCountry[[#This Row],[MDER]]</f>
        <v>158.43576245370099</v>
      </c>
      <c r="X980" s="6">
        <f ca="1">PopAgeSexCountry[[#This Row],[2035]]*PopAgeSexCountry[[#This Row],[MDER]]</f>
        <v>131.9265188013444</v>
      </c>
      <c r="Y980" s="6">
        <f ca="1">PopAgeSexCountry[[#This Row],[2040]]*PopAgeSexCountry[[#This Row],[MDER]]</f>
        <v>144.4202668966374</v>
      </c>
      <c r="Z980" s="6">
        <f ca="1">PopAgeSexCountry[[#This Row],[2045]]*PopAgeSexCountry[[#This Row],[MDER]]</f>
        <v>157.34824422171459</v>
      </c>
      <c r="AA980" s="6">
        <f ca="1">PopAgeSexCountry[[#This Row],[2050]]*PopAgeSexCountry[[#This Row],[MDER]]</f>
        <v>152.14740253017561</v>
      </c>
    </row>
    <row r="981" spans="1:27" x14ac:dyDescent="0.2">
      <c r="A981" s="6" t="s">
        <v>67</v>
      </c>
      <c r="B981" s="6" t="s">
        <v>68</v>
      </c>
      <c r="C981" s="6" t="s">
        <v>135</v>
      </c>
      <c r="D981" s="6" t="str">
        <f>VLOOKUP(PopAgeSexCountry[[#This Row],[REGION]],MapRegion[],2,FALSE)</f>
        <v>LTU</v>
      </c>
      <c r="E981" s="6" t="s">
        <v>78</v>
      </c>
      <c r="F981" s="6" t="str">
        <f>VLOOKUP(PopAgeSexCountry[[#This Row],[VARIABLE]],MapSexAge[],2,FALSE)</f>
        <v>Female</v>
      </c>
      <c r="G981" s="6" t="str">
        <f>VLOOKUP(PopAgeSexCountry[[#This Row],[VARIABLE]],MapSexAge[],3,FALSE)</f>
        <v>35-39</v>
      </c>
      <c r="H981" s="6">
        <f ca="1">SUMIFS(INDIRECT(_xlfn.CONCAT("SSPMDER[",PopAgeSexCountry[[#This Row],[Sex]],"]")),SSPMDER[age],PopAgeSexCountry[[#This Row],[Age]])</f>
        <v>2000</v>
      </c>
      <c r="I981" s="6" t="s">
        <v>71</v>
      </c>
      <c r="J981" s="6">
        <v>0.116435</v>
      </c>
      <c r="K981" s="6">
        <v>0.104771170479976</v>
      </c>
      <c r="L981" s="6">
        <v>0.11401368271651</v>
      </c>
      <c r="M981" s="6">
        <v>0.120808031368241</v>
      </c>
      <c r="N981" s="6">
        <v>0.102805010034446</v>
      </c>
      <c r="O981" s="6">
        <v>7.7370069755540005E-2</v>
      </c>
      <c r="P981" s="6">
        <v>6.4465994318014294E-2</v>
      </c>
      <c r="Q981" s="6">
        <v>7.0601146253504499E-2</v>
      </c>
      <c r="R981" s="6">
        <v>7.6944364190620895E-2</v>
      </c>
      <c r="S981" s="6">
        <f ca="1">PopAgeSexCountry[[#This Row],[2010]]*PopAgeSexCountry[[#This Row],[MDER]]</f>
        <v>232.87</v>
      </c>
      <c r="T981" s="6">
        <f ca="1">PopAgeSexCountry[[#This Row],[2015]]*PopAgeSexCountry[[#This Row],[MDER]]</f>
        <v>209.54234095995201</v>
      </c>
      <c r="U981" s="6">
        <f ca="1">PopAgeSexCountry[[#This Row],[2020]]*PopAgeSexCountry[[#This Row],[MDER]]</f>
        <v>228.02736543301998</v>
      </c>
      <c r="V981" s="6">
        <f ca="1">PopAgeSexCountry[[#This Row],[2025]]*PopAgeSexCountry[[#This Row],[MDER]]</f>
        <v>241.61606273648201</v>
      </c>
      <c r="W981" s="6">
        <f ca="1">PopAgeSexCountry[[#This Row],[2030]]*PopAgeSexCountry[[#This Row],[MDER]]</f>
        <v>205.610020068892</v>
      </c>
      <c r="X981" s="6">
        <f ca="1">PopAgeSexCountry[[#This Row],[2035]]*PopAgeSexCountry[[#This Row],[MDER]]</f>
        <v>154.74013951108</v>
      </c>
      <c r="Y981" s="6">
        <f ca="1">PopAgeSexCountry[[#This Row],[2040]]*PopAgeSexCountry[[#This Row],[MDER]]</f>
        <v>128.93198863602859</v>
      </c>
      <c r="Z981" s="6">
        <f ca="1">PopAgeSexCountry[[#This Row],[2045]]*PopAgeSexCountry[[#This Row],[MDER]]</f>
        <v>141.20229250700899</v>
      </c>
      <c r="AA981" s="6">
        <f ca="1">PopAgeSexCountry[[#This Row],[2050]]*PopAgeSexCountry[[#This Row],[MDER]]</f>
        <v>153.88872838124178</v>
      </c>
    </row>
    <row r="982" spans="1:27" x14ac:dyDescent="0.2">
      <c r="A982" s="5" t="s">
        <v>67</v>
      </c>
      <c r="B982" s="5" t="s">
        <v>68</v>
      </c>
      <c r="C982" s="5" t="s">
        <v>135</v>
      </c>
      <c r="D982" s="5" t="str">
        <f>VLOOKUP(PopAgeSexCountry[[#This Row],[REGION]],MapRegion[],2,FALSE)</f>
        <v>LTU</v>
      </c>
      <c r="E982" s="5" t="s">
        <v>79</v>
      </c>
      <c r="F982" s="5" t="str">
        <f>VLOOKUP(PopAgeSexCountry[[#This Row],[VARIABLE]],MapSexAge[],2,FALSE)</f>
        <v>Female</v>
      </c>
      <c r="G982" s="5" t="str">
        <f>VLOOKUP(PopAgeSexCountry[[#This Row],[VARIABLE]],MapSexAge[],3,FALSE)</f>
        <v>40-44</v>
      </c>
      <c r="H982" s="5">
        <f ca="1">SUMIFS(INDIRECT(_xlfn.CONCAT("SSPMDER[",PopAgeSexCountry[[#This Row],[Sex]],"]")),SSPMDER[age],PopAgeSexCountry[[#This Row],[Age]])</f>
        <v>2000</v>
      </c>
      <c r="I982" s="5" t="s">
        <v>71</v>
      </c>
      <c r="J982" s="5">
        <v>0.12282999999999999</v>
      </c>
      <c r="K982" s="5">
        <v>0.11422338498931101</v>
      </c>
      <c r="L982" s="5">
        <v>0.102881119604843</v>
      </c>
      <c r="M982" s="5">
        <v>0.112039792259128</v>
      </c>
      <c r="N982" s="5">
        <v>0.11877917244220799</v>
      </c>
      <c r="O982" s="5">
        <v>0.101150143705684</v>
      </c>
      <c r="P982" s="5">
        <v>7.6174108929323595E-2</v>
      </c>
      <c r="Q982" s="5">
        <v>6.3515197961996506E-2</v>
      </c>
      <c r="R982" s="5">
        <v>6.9594791161656303E-2</v>
      </c>
      <c r="S982" s="6">
        <f ca="1">PopAgeSexCountry[[#This Row],[2010]]*PopAgeSexCountry[[#This Row],[MDER]]</f>
        <v>245.66</v>
      </c>
      <c r="T982" s="6">
        <f ca="1">PopAgeSexCountry[[#This Row],[2015]]*PopAgeSexCountry[[#This Row],[MDER]]</f>
        <v>228.446769978622</v>
      </c>
      <c r="U982" s="6">
        <f ca="1">PopAgeSexCountry[[#This Row],[2020]]*PopAgeSexCountry[[#This Row],[MDER]]</f>
        <v>205.76223920968602</v>
      </c>
      <c r="V982" s="6">
        <f ca="1">PopAgeSexCountry[[#This Row],[2025]]*PopAgeSexCountry[[#This Row],[MDER]]</f>
        <v>224.07958451825598</v>
      </c>
      <c r="W982" s="6">
        <f ca="1">PopAgeSexCountry[[#This Row],[2030]]*PopAgeSexCountry[[#This Row],[MDER]]</f>
        <v>237.55834488441599</v>
      </c>
      <c r="X982" s="6">
        <f ca="1">PopAgeSexCountry[[#This Row],[2035]]*PopAgeSexCountry[[#This Row],[MDER]]</f>
        <v>202.300287411368</v>
      </c>
      <c r="Y982" s="6">
        <f ca="1">PopAgeSexCountry[[#This Row],[2040]]*PopAgeSexCountry[[#This Row],[MDER]]</f>
        <v>152.34821785864719</v>
      </c>
      <c r="Z982" s="6">
        <f ca="1">PopAgeSexCountry[[#This Row],[2045]]*PopAgeSexCountry[[#This Row],[MDER]]</f>
        <v>127.03039592399301</v>
      </c>
      <c r="AA982" s="6">
        <f ca="1">PopAgeSexCountry[[#This Row],[2050]]*PopAgeSexCountry[[#This Row],[MDER]]</f>
        <v>139.18958232331261</v>
      </c>
    </row>
    <row r="983" spans="1:27" x14ac:dyDescent="0.2">
      <c r="A983" s="6" t="s">
        <v>67</v>
      </c>
      <c r="B983" s="6" t="s">
        <v>68</v>
      </c>
      <c r="C983" s="6" t="s">
        <v>135</v>
      </c>
      <c r="D983" s="6" t="str">
        <f>VLOOKUP(PopAgeSexCountry[[#This Row],[REGION]],MapRegion[],2,FALSE)</f>
        <v>LTU</v>
      </c>
      <c r="E983" s="6" t="s">
        <v>80</v>
      </c>
      <c r="F983" s="6" t="str">
        <f>VLOOKUP(PopAgeSexCountry[[#This Row],[VARIABLE]],MapSexAge[],2,FALSE)</f>
        <v>Female</v>
      </c>
      <c r="G983" s="6" t="str">
        <f>VLOOKUP(PopAgeSexCountry[[#This Row],[VARIABLE]],MapSexAge[],3,FALSE)</f>
        <v>45-49</v>
      </c>
      <c r="H983" s="6">
        <f ca="1">SUMIFS(INDIRECT(_xlfn.CONCAT("SSPMDER[",PopAgeSexCountry[[#This Row],[Sex]],"]")),SSPMDER[age],PopAgeSexCountry[[#This Row],[Age]])</f>
        <v>2000</v>
      </c>
      <c r="I983" s="6" t="s">
        <v>71</v>
      </c>
      <c r="J983" s="6">
        <v>0.13584299999999999</v>
      </c>
      <c r="K983" s="6">
        <v>0.120680361456522</v>
      </c>
      <c r="L983" s="6">
        <v>0.112389697952861</v>
      </c>
      <c r="M983" s="6">
        <v>0.10136412028186199</v>
      </c>
      <c r="N983" s="6">
        <v>0.110504712296326</v>
      </c>
      <c r="O983" s="6">
        <v>0.117256791545073</v>
      </c>
      <c r="P983" s="6">
        <v>9.9952740581637195E-2</v>
      </c>
      <c r="Q983" s="6">
        <v>7.53398218590801E-2</v>
      </c>
      <c r="R983" s="6">
        <v>6.2871126923146101E-2</v>
      </c>
      <c r="S983" s="6">
        <f ca="1">PopAgeSexCountry[[#This Row],[2010]]*PopAgeSexCountry[[#This Row],[MDER]]</f>
        <v>271.68599999999998</v>
      </c>
      <c r="T983" s="6">
        <f ca="1">PopAgeSexCountry[[#This Row],[2015]]*PopAgeSexCountry[[#This Row],[MDER]]</f>
        <v>241.36072291304401</v>
      </c>
      <c r="U983" s="6">
        <f ca="1">PopAgeSexCountry[[#This Row],[2020]]*PopAgeSexCountry[[#This Row],[MDER]]</f>
        <v>224.779395905722</v>
      </c>
      <c r="V983" s="6">
        <f ca="1">PopAgeSexCountry[[#This Row],[2025]]*PopAgeSexCountry[[#This Row],[MDER]]</f>
        <v>202.728240563724</v>
      </c>
      <c r="W983" s="6">
        <f ca="1">PopAgeSexCountry[[#This Row],[2030]]*PopAgeSexCountry[[#This Row],[MDER]]</f>
        <v>221.00942459265198</v>
      </c>
      <c r="X983" s="6">
        <f ca="1">PopAgeSexCountry[[#This Row],[2035]]*PopAgeSexCountry[[#This Row],[MDER]]</f>
        <v>234.513583090146</v>
      </c>
      <c r="Y983" s="6">
        <f ca="1">PopAgeSexCountry[[#This Row],[2040]]*PopAgeSexCountry[[#This Row],[MDER]]</f>
        <v>199.9054811632744</v>
      </c>
      <c r="Z983" s="6">
        <f ca="1">PopAgeSexCountry[[#This Row],[2045]]*PopAgeSexCountry[[#This Row],[MDER]]</f>
        <v>150.67964371816021</v>
      </c>
      <c r="AA983" s="6">
        <f ca="1">PopAgeSexCountry[[#This Row],[2050]]*PopAgeSexCountry[[#This Row],[MDER]]</f>
        <v>125.7422538462922</v>
      </c>
    </row>
    <row r="984" spans="1:27" x14ac:dyDescent="0.2">
      <c r="A984" s="5" t="s">
        <v>67</v>
      </c>
      <c r="B984" s="5" t="s">
        <v>68</v>
      </c>
      <c r="C984" s="5" t="s">
        <v>135</v>
      </c>
      <c r="D984" s="5" t="str">
        <f>VLOOKUP(PopAgeSexCountry[[#This Row],[REGION]],MapRegion[],2,FALSE)</f>
        <v>LTU</v>
      </c>
      <c r="E984" s="5" t="s">
        <v>81</v>
      </c>
      <c r="F984" s="5" t="str">
        <f>VLOOKUP(PopAgeSexCountry[[#This Row],[VARIABLE]],MapSexAge[],2,FALSE)</f>
        <v>Female</v>
      </c>
      <c r="G984" s="5" t="str">
        <f>VLOOKUP(PopAgeSexCountry[[#This Row],[VARIABLE]],MapSexAge[],3,FALSE)</f>
        <v>5-9</v>
      </c>
      <c r="H984" s="5">
        <f ca="1">SUMIFS(INDIRECT(_xlfn.CONCAT("SSPMDER[",PopAgeSexCountry[[#This Row],[Sex]],"]")),SSPMDER[age],PopAgeSexCountry[[#This Row],[Age]])</f>
        <v>1520</v>
      </c>
      <c r="I984" s="5" t="s">
        <v>71</v>
      </c>
      <c r="J984" s="5">
        <v>7.2946999999999998E-2</v>
      </c>
      <c r="K984" s="5">
        <v>7.9755001728121097E-2</v>
      </c>
      <c r="L984" s="5">
        <v>8.6817413945165595E-2</v>
      </c>
      <c r="M984" s="5">
        <v>8.3921206130352394E-2</v>
      </c>
      <c r="N984" s="5">
        <v>7.8122827577695897E-2</v>
      </c>
      <c r="O984" s="5">
        <v>6.9073546669963098E-2</v>
      </c>
      <c r="P984" s="5">
        <v>6.0727547140514697E-2</v>
      </c>
      <c r="Q984" s="5">
        <v>5.88036972524578E-2</v>
      </c>
      <c r="R984" s="5">
        <v>6.0446805041960601E-2</v>
      </c>
      <c r="S984" s="6">
        <f ca="1">PopAgeSexCountry[[#This Row],[2010]]*PopAgeSexCountry[[#This Row],[MDER]]</f>
        <v>110.87944</v>
      </c>
      <c r="T984" s="6">
        <f ca="1">PopAgeSexCountry[[#This Row],[2015]]*PopAgeSexCountry[[#This Row],[MDER]]</f>
        <v>121.22760262674407</v>
      </c>
      <c r="U984" s="6">
        <f ca="1">PopAgeSexCountry[[#This Row],[2020]]*PopAgeSexCountry[[#This Row],[MDER]]</f>
        <v>131.96246919665171</v>
      </c>
      <c r="V984" s="6">
        <f ca="1">PopAgeSexCountry[[#This Row],[2025]]*PopAgeSexCountry[[#This Row],[MDER]]</f>
        <v>127.56023331813564</v>
      </c>
      <c r="W984" s="6">
        <f ca="1">PopAgeSexCountry[[#This Row],[2030]]*PopAgeSexCountry[[#This Row],[MDER]]</f>
        <v>118.74669791809777</v>
      </c>
      <c r="X984" s="6">
        <f ca="1">PopAgeSexCountry[[#This Row],[2035]]*PopAgeSexCountry[[#This Row],[MDER]]</f>
        <v>104.99179093834391</v>
      </c>
      <c r="Y984" s="6">
        <f ca="1">PopAgeSexCountry[[#This Row],[2040]]*PopAgeSexCountry[[#This Row],[MDER]]</f>
        <v>92.305871653582344</v>
      </c>
      <c r="Z984" s="6">
        <f ca="1">PopAgeSexCountry[[#This Row],[2045]]*PopAgeSexCountry[[#This Row],[MDER]]</f>
        <v>89.381619823735861</v>
      </c>
      <c r="AA984" s="6">
        <f ca="1">PopAgeSexCountry[[#This Row],[2050]]*PopAgeSexCountry[[#This Row],[MDER]]</f>
        <v>91.879143663780113</v>
      </c>
    </row>
    <row r="985" spans="1:27" x14ac:dyDescent="0.2">
      <c r="A985" s="6" t="s">
        <v>67</v>
      </c>
      <c r="B985" s="6" t="s">
        <v>68</v>
      </c>
      <c r="C985" s="6" t="s">
        <v>135</v>
      </c>
      <c r="D985" s="6" t="str">
        <f>VLOOKUP(PopAgeSexCountry[[#This Row],[REGION]],MapRegion[],2,FALSE)</f>
        <v>LTU</v>
      </c>
      <c r="E985" s="6" t="s">
        <v>82</v>
      </c>
      <c r="F985" s="6" t="str">
        <f>VLOOKUP(PopAgeSexCountry[[#This Row],[VARIABLE]],MapSexAge[],2,FALSE)</f>
        <v>Female</v>
      </c>
      <c r="G985" s="6" t="str">
        <f>VLOOKUP(PopAgeSexCountry[[#This Row],[VARIABLE]],MapSexAge[],3,FALSE)</f>
        <v>50-54</v>
      </c>
      <c r="H985" s="6">
        <f ca="1">SUMIFS(INDIRECT(_xlfn.CONCAT("SSPMDER[",PopAgeSexCountry[[#This Row],[Sex]],"]")),SSPMDER[age],PopAgeSexCountry[[#This Row],[Age]])</f>
        <v>1840</v>
      </c>
      <c r="I985" s="6" t="s">
        <v>71</v>
      </c>
      <c r="J985" s="6">
        <v>0.12950900000000001</v>
      </c>
      <c r="K985" s="6">
        <v>0.133026152626077</v>
      </c>
      <c r="L985" s="6">
        <v>0.11841931102921401</v>
      </c>
      <c r="M985" s="6">
        <v>0.110485286903548</v>
      </c>
      <c r="N985" s="6">
        <v>9.9821207259667699E-2</v>
      </c>
      <c r="O985" s="6">
        <v>0.108983930085812</v>
      </c>
      <c r="P985" s="6">
        <v>0.11580059216984701</v>
      </c>
      <c r="Q985" s="6">
        <v>9.8840726221249203E-2</v>
      </c>
      <c r="R985" s="6">
        <v>7.4586523831656801E-2</v>
      </c>
      <c r="S985" s="6">
        <f ca="1">PopAgeSexCountry[[#This Row],[2010]]*PopAgeSexCountry[[#This Row],[MDER]]</f>
        <v>238.29656000000003</v>
      </c>
      <c r="T985" s="6">
        <f ca="1">PopAgeSexCountry[[#This Row],[2015]]*PopAgeSexCountry[[#This Row],[MDER]]</f>
        <v>244.76812083198169</v>
      </c>
      <c r="U985" s="6">
        <f ca="1">PopAgeSexCountry[[#This Row],[2020]]*PopAgeSexCountry[[#This Row],[MDER]]</f>
        <v>217.89153229375378</v>
      </c>
      <c r="V985" s="6">
        <f ca="1">PopAgeSexCountry[[#This Row],[2025]]*PopAgeSexCountry[[#This Row],[MDER]]</f>
        <v>203.29292790252833</v>
      </c>
      <c r="W985" s="6">
        <f ca="1">PopAgeSexCountry[[#This Row],[2030]]*PopAgeSexCountry[[#This Row],[MDER]]</f>
        <v>183.67102135778856</v>
      </c>
      <c r="X985" s="6">
        <f ca="1">PopAgeSexCountry[[#This Row],[2035]]*PopAgeSexCountry[[#This Row],[MDER]]</f>
        <v>200.53043135789409</v>
      </c>
      <c r="Y985" s="6">
        <f ca="1">PopAgeSexCountry[[#This Row],[2040]]*PopAgeSexCountry[[#This Row],[MDER]]</f>
        <v>213.0730895925185</v>
      </c>
      <c r="Z985" s="6">
        <f ca="1">PopAgeSexCountry[[#This Row],[2045]]*PopAgeSexCountry[[#This Row],[MDER]]</f>
        <v>181.86693624709852</v>
      </c>
      <c r="AA985" s="6">
        <f ca="1">PopAgeSexCountry[[#This Row],[2050]]*PopAgeSexCountry[[#This Row],[MDER]]</f>
        <v>137.23920385024851</v>
      </c>
    </row>
    <row r="986" spans="1:27" x14ac:dyDescent="0.2">
      <c r="A986" s="5" t="s">
        <v>67</v>
      </c>
      <c r="B986" s="5" t="s">
        <v>68</v>
      </c>
      <c r="C986" s="5" t="s">
        <v>135</v>
      </c>
      <c r="D986" s="5" t="str">
        <f>VLOOKUP(PopAgeSexCountry[[#This Row],[REGION]],MapRegion[],2,FALSE)</f>
        <v>LTU</v>
      </c>
      <c r="E986" s="5" t="s">
        <v>83</v>
      </c>
      <c r="F986" s="5" t="str">
        <f>VLOOKUP(PopAgeSexCountry[[#This Row],[VARIABLE]],MapSexAge[],2,FALSE)</f>
        <v>Female</v>
      </c>
      <c r="G986" s="5" t="str">
        <f>VLOOKUP(PopAgeSexCountry[[#This Row],[VARIABLE]],MapSexAge[],3,FALSE)</f>
        <v>55-59</v>
      </c>
      <c r="H986" s="5">
        <f ca="1">SUMIFS(INDIRECT(_xlfn.CONCAT("SSPMDER[",PopAgeSexCountry[[#This Row],[Sex]],"]")),SSPMDER[age],PopAgeSexCountry[[#This Row],[Age]])</f>
        <v>1800</v>
      </c>
      <c r="I986" s="5" t="s">
        <v>71</v>
      </c>
      <c r="J986" s="5">
        <v>0.106493</v>
      </c>
      <c r="K986" s="5">
        <v>0.125940112240264</v>
      </c>
      <c r="L986" s="5">
        <v>0.12975751837602101</v>
      </c>
      <c r="M986" s="5">
        <v>0.11578076976003</v>
      </c>
      <c r="N986" s="5">
        <v>0.10829404402381</v>
      </c>
      <c r="O986" s="5">
        <v>9.8066784385656594E-2</v>
      </c>
      <c r="P986" s="5">
        <v>0.10729134520504401</v>
      </c>
      <c r="Q986" s="5">
        <v>0.114211823842538</v>
      </c>
      <c r="R986" s="5">
        <v>9.7645832086889303E-2</v>
      </c>
      <c r="S986" s="6">
        <f ca="1">PopAgeSexCountry[[#This Row],[2010]]*PopAgeSexCountry[[#This Row],[MDER]]</f>
        <v>191.6874</v>
      </c>
      <c r="T986" s="6">
        <f ca="1">PopAgeSexCountry[[#This Row],[2015]]*PopAgeSexCountry[[#This Row],[MDER]]</f>
        <v>226.69220203247519</v>
      </c>
      <c r="U986" s="6">
        <f ca="1">PopAgeSexCountry[[#This Row],[2020]]*PopAgeSexCountry[[#This Row],[MDER]]</f>
        <v>233.56353307683781</v>
      </c>
      <c r="V986" s="6">
        <f ca="1">PopAgeSexCountry[[#This Row],[2025]]*PopAgeSexCountry[[#This Row],[MDER]]</f>
        <v>208.40538556805402</v>
      </c>
      <c r="W986" s="6">
        <f ca="1">PopAgeSexCountry[[#This Row],[2030]]*PopAgeSexCountry[[#This Row],[MDER]]</f>
        <v>194.929279242858</v>
      </c>
      <c r="X986" s="6">
        <f ca="1">PopAgeSexCountry[[#This Row],[2035]]*PopAgeSexCountry[[#This Row],[MDER]]</f>
        <v>176.52021189418187</v>
      </c>
      <c r="Y986" s="6">
        <f ca="1">PopAgeSexCountry[[#This Row],[2040]]*PopAgeSexCountry[[#This Row],[MDER]]</f>
        <v>193.12442136907922</v>
      </c>
      <c r="Z986" s="6">
        <f ca="1">PopAgeSexCountry[[#This Row],[2045]]*PopAgeSexCountry[[#This Row],[MDER]]</f>
        <v>205.5812829165684</v>
      </c>
      <c r="AA986" s="6">
        <f ca="1">PopAgeSexCountry[[#This Row],[2050]]*PopAgeSexCountry[[#This Row],[MDER]]</f>
        <v>175.76249775640073</v>
      </c>
    </row>
    <row r="987" spans="1:27" x14ac:dyDescent="0.2">
      <c r="A987" s="6" t="s">
        <v>67</v>
      </c>
      <c r="B987" s="6" t="s">
        <v>68</v>
      </c>
      <c r="C987" s="6" t="s">
        <v>135</v>
      </c>
      <c r="D987" s="6" t="str">
        <f>VLOOKUP(PopAgeSexCountry[[#This Row],[REGION]],MapRegion[],2,FALSE)</f>
        <v>LTU</v>
      </c>
      <c r="E987" s="6" t="s">
        <v>84</v>
      </c>
      <c r="F987" s="6" t="str">
        <f>VLOOKUP(PopAgeSexCountry[[#This Row],[VARIABLE]],MapSexAge[],2,FALSE)</f>
        <v>Female</v>
      </c>
      <c r="G987" s="6" t="str">
        <f>VLOOKUP(PopAgeSexCountry[[#This Row],[VARIABLE]],MapSexAge[],3,FALSE)</f>
        <v>60-64</v>
      </c>
      <c r="H987" s="6">
        <f ca="1">SUMIFS(INDIRECT(_xlfn.CONCAT("SSPMDER[",PopAgeSexCountry[[#This Row],[Sex]],"]")),SSPMDER[age],PopAgeSexCountry[[#This Row],[Age]])</f>
        <v>1800</v>
      </c>
      <c r="I987" s="6" t="s">
        <v>71</v>
      </c>
      <c r="J987" s="6">
        <v>9.6189999999999998E-2</v>
      </c>
      <c r="K987" s="6">
        <v>0.102583520670134</v>
      </c>
      <c r="L987" s="6">
        <v>0.12185709204956401</v>
      </c>
      <c r="M987" s="6">
        <v>0.125975702572277</v>
      </c>
      <c r="N987" s="6">
        <v>0.112751387648183</v>
      </c>
      <c r="O987" s="6">
        <v>0.105789787860686</v>
      </c>
      <c r="P987" s="6">
        <v>9.6084320445930904E-2</v>
      </c>
      <c r="Q987" s="6">
        <v>0.105400413655537</v>
      </c>
      <c r="R987" s="6">
        <v>0.112453107182677</v>
      </c>
      <c r="S987" s="6">
        <f ca="1">PopAgeSexCountry[[#This Row],[2010]]*PopAgeSexCountry[[#This Row],[MDER]]</f>
        <v>173.142</v>
      </c>
      <c r="T987" s="6">
        <f ca="1">PopAgeSexCountry[[#This Row],[2015]]*PopAgeSexCountry[[#This Row],[MDER]]</f>
        <v>184.6503372062412</v>
      </c>
      <c r="U987" s="6">
        <f ca="1">PopAgeSexCountry[[#This Row],[2020]]*PopAgeSexCountry[[#This Row],[MDER]]</f>
        <v>219.34276568921521</v>
      </c>
      <c r="V987" s="6">
        <f ca="1">PopAgeSexCountry[[#This Row],[2025]]*PopAgeSexCountry[[#This Row],[MDER]]</f>
        <v>226.7562646300986</v>
      </c>
      <c r="W987" s="6">
        <f ca="1">PopAgeSexCountry[[#This Row],[2030]]*PopAgeSexCountry[[#This Row],[MDER]]</f>
        <v>202.95249776672941</v>
      </c>
      <c r="X987" s="6">
        <f ca="1">PopAgeSexCountry[[#This Row],[2035]]*PopAgeSexCountry[[#This Row],[MDER]]</f>
        <v>190.4216181492348</v>
      </c>
      <c r="Y987" s="6">
        <f ca="1">PopAgeSexCountry[[#This Row],[2040]]*PopAgeSexCountry[[#This Row],[MDER]]</f>
        <v>172.95177680267562</v>
      </c>
      <c r="Z987" s="6">
        <f ca="1">PopAgeSexCountry[[#This Row],[2045]]*PopAgeSexCountry[[#This Row],[MDER]]</f>
        <v>189.72074457996661</v>
      </c>
      <c r="AA987" s="6">
        <f ca="1">PopAgeSexCountry[[#This Row],[2050]]*PopAgeSexCountry[[#This Row],[MDER]]</f>
        <v>202.4155929288186</v>
      </c>
    </row>
    <row r="988" spans="1:27" x14ac:dyDescent="0.2">
      <c r="A988" s="5" t="s">
        <v>67</v>
      </c>
      <c r="B988" s="5" t="s">
        <v>68</v>
      </c>
      <c r="C988" s="5" t="s">
        <v>135</v>
      </c>
      <c r="D988" s="5" t="str">
        <f>VLOOKUP(PopAgeSexCountry[[#This Row],[REGION]],MapRegion[],2,FALSE)</f>
        <v>LTU</v>
      </c>
      <c r="E988" s="5" t="s">
        <v>85</v>
      </c>
      <c r="F988" s="5" t="str">
        <f>VLOOKUP(PopAgeSexCountry[[#This Row],[VARIABLE]],MapSexAge[],2,FALSE)</f>
        <v>Female</v>
      </c>
      <c r="G988" s="5" t="str">
        <f>VLOOKUP(PopAgeSexCountry[[#This Row],[VARIABLE]],MapSexAge[],3,FALSE)</f>
        <v>65-69</v>
      </c>
      <c r="H988" s="5">
        <f ca="1">SUMIFS(INDIRECT(_xlfn.CONCAT("SSPMDER[",PopAgeSexCountry[[#This Row],[Sex]],"]")),SSPMDER[age],PopAgeSexCountry[[#This Row],[Age]])</f>
        <v>1800</v>
      </c>
      <c r="I988" s="5" t="s">
        <v>71</v>
      </c>
      <c r="J988" s="5">
        <v>9.3166999999999903E-2</v>
      </c>
      <c r="K988" s="5">
        <v>9.1370637593028103E-2</v>
      </c>
      <c r="L988" s="5">
        <v>9.8018815874528195E-2</v>
      </c>
      <c r="M988" s="5">
        <v>0.11695895753296701</v>
      </c>
      <c r="N988" s="5">
        <v>0.12139067275667501</v>
      </c>
      <c r="O988" s="5">
        <v>0.109044400224401</v>
      </c>
      <c r="P988" s="5">
        <v>0.102716821511777</v>
      </c>
      <c r="Q988" s="5">
        <v>9.3633916204183903E-2</v>
      </c>
      <c r="R988" s="5">
        <v>0.103043642907412</v>
      </c>
      <c r="S988" s="6">
        <f ca="1">PopAgeSexCountry[[#This Row],[2010]]*PopAgeSexCountry[[#This Row],[MDER]]</f>
        <v>167.70059999999984</v>
      </c>
      <c r="T988" s="6">
        <f ca="1">PopAgeSexCountry[[#This Row],[2015]]*PopAgeSexCountry[[#This Row],[MDER]]</f>
        <v>164.46714766745058</v>
      </c>
      <c r="U988" s="6">
        <f ca="1">PopAgeSexCountry[[#This Row],[2020]]*PopAgeSexCountry[[#This Row],[MDER]]</f>
        <v>176.43386857415075</v>
      </c>
      <c r="V988" s="6">
        <f ca="1">PopAgeSexCountry[[#This Row],[2025]]*PopAgeSexCountry[[#This Row],[MDER]]</f>
        <v>210.52612355934062</v>
      </c>
      <c r="W988" s="6">
        <f ca="1">PopAgeSexCountry[[#This Row],[2030]]*PopAgeSexCountry[[#This Row],[MDER]]</f>
        <v>218.503210962015</v>
      </c>
      <c r="X988" s="6">
        <f ca="1">PopAgeSexCountry[[#This Row],[2035]]*PopAgeSexCountry[[#This Row],[MDER]]</f>
        <v>196.27992040392181</v>
      </c>
      <c r="Y988" s="6">
        <f ca="1">PopAgeSexCountry[[#This Row],[2040]]*PopAgeSexCountry[[#This Row],[MDER]]</f>
        <v>184.8902787211986</v>
      </c>
      <c r="Z988" s="6">
        <f ca="1">PopAgeSexCountry[[#This Row],[2045]]*PopAgeSexCountry[[#This Row],[MDER]]</f>
        <v>168.54104916753101</v>
      </c>
      <c r="AA988" s="6">
        <f ca="1">PopAgeSexCountry[[#This Row],[2050]]*PopAgeSexCountry[[#This Row],[MDER]]</f>
        <v>185.4785572333416</v>
      </c>
    </row>
    <row r="989" spans="1:27" x14ac:dyDescent="0.2">
      <c r="A989" s="6" t="s">
        <v>67</v>
      </c>
      <c r="B989" s="6" t="s">
        <v>68</v>
      </c>
      <c r="C989" s="6" t="s">
        <v>135</v>
      </c>
      <c r="D989" s="6" t="str">
        <f>VLOOKUP(PopAgeSexCountry[[#This Row],[REGION]],MapRegion[],2,FALSE)</f>
        <v>LTU</v>
      </c>
      <c r="E989" s="6" t="s">
        <v>86</v>
      </c>
      <c r="F989" s="6" t="str">
        <f>VLOOKUP(PopAgeSexCountry[[#This Row],[VARIABLE]],MapSexAge[],2,FALSE)</f>
        <v>Female</v>
      </c>
      <c r="G989" s="6" t="str">
        <f>VLOOKUP(PopAgeSexCountry[[#This Row],[VARIABLE]],MapSexAge[],3,FALSE)</f>
        <v>70-74</v>
      </c>
      <c r="H989" s="6">
        <f ca="1">SUMIFS(INDIRECT(_xlfn.CONCAT("SSPMDER[",PopAgeSexCountry[[#This Row],[Sex]],"]")),SSPMDER[age],PopAgeSexCountry[[#This Row],[Age]])</f>
        <v>1800</v>
      </c>
      <c r="I989" s="6" t="s">
        <v>71</v>
      </c>
      <c r="J989" s="6">
        <v>9.18270000000002E-2</v>
      </c>
      <c r="K989" s="6">
        <v>8.5687500504061098E-2</v>
      </c>
      <c r="L989" s="6">
        <v>8.4908338222557E-2</v>
      </c>
      <c r="M989" s="6">
        <v>9.1676933402099495E-2</v>
      </c>
      <c r="N989" s="6">
        <v>0.11001177230843499</v>
      </c>
      <c r="O989" s="6">
        <v>0.114805671499804</v>
      </c>
      <c r="P989" s="6">
        <v>0.103669442007504</v>
      </c>
      <c r="Q989" s="6">
        <v>9.8181267666161101E-2</v>
      </c>
      <c r="R989" s="6">
        <v>8.9968168209956303E-2</v>
      </c>
      <c r="S989" s="6">
        <f ca="1">PopAgeSexCountry[[#This Row],[2010]]*PopAgeSexCountry[[#This Row],[MDER]]</f>
        <v>165.28860000000037</v>
      </c>
      <c r="T989" s="6">
        <f ca="1">PopAgeSexCountry[[#This Row],[2015]]*PopAgeSexCountry[[#This Row],[MDER]]</f>
        <v>154.23750090730996</v>
      </c>
      <c r="U989" s="6">
        <f ca="1">PopAgeSexCountry[[#This Row],[2020]]*PopAgeSexCountry[[#This Row],[MDER]]</f>
        <v>152.83500880060259</v>
      </c>
      <c r="V989" s="6">
        <f ca="1">PopAgeSexCountry[[#This Row],[2025]]*PopAgeSexCountry[[#This Row],[MDER]]</f>
        <v>165.01848012377909</v>
      </c>
      <c r="W989" s="6">
        <f ca="1">PopAgeSexCountry[[#This Row],[2030]]*PopAgeSexCountry[[#This Row],[MDER]]</f>
        <v>198.02119015518298</v>
      </c>
      <c r="X989" s="6">
        <f ca="1">PopAgeSexCountry[[#This Row],[2035]]*PopAgeSexCountry[[#This Row],[MDER]]</f>
        <v>206.65020869964721</v>
      </c>
      <c r="Y989" s="6">
        <f ca="1">PopAgeSexCountry[[#This Row],[2040]]*PopAgeSexCountry[[#This Row],[MDER]]</f>
        <v>186.60499561350719</v>
      </c>
      <c r="Z989" s="6">
        <f ca="1">PopAgeSexCountry[[#This Row],[2045]]*PopAgeSexCountry[[#This Row],[MDER]]</f>
        <v>176.72628179908997</v>
      </c>
      <c r="AA989" s="6">
        <f ca="1">PopAgeSexCountry[[#This Row],[2050]]*PopAgeSexCountry[[#This Row],[MDER]]</f>
        <v>161.94270277792134</v>
      </c>
    </row>
    <row r="990" spans="1:27" x14ac:dyDescent="0.2">
      <c r="A990" s="5" t="s">
        <v>67</v>
      </c>
      <c r="B990" s="5" t="s">
        <v>68</v>
      </c>
      <c r="C990" s="5" t="s">
        <v>135</v>
      </c>
      <c r="D990" s="5" t="str">
        <f>VLOOKUP(PopAgeSexCountry[[#This Row],[REGION]],MapRegion[],2,FALSE)</f>
        <v>LTU</v>
      </c>
      <c r="E990" s="5" t="s">
        <v>87</v>
      </c>
      <c r="F990" s="5" t="str">
        <f>VLOOKUP(PopAgeSexCountry[[#This Row],[VARIABLE]],MapSexAge[],2,FALSE)</f>
        <v>Female</v>
      </c>
      <c r="G990" s="5" t="str">
        <f>VLOOKUP(PopAgeSexCountry[[#This Row],[VARIABLE]],MapSexAge[],3,FALSE)</f>
        <v>75-79</v>
      </c>
      <c r="H990" s="5">
        <f ca="1">SUMIFS(INDIRECT(_xlfn.CONCAT("SSPMDER[",PopAgeSexCountry[[#This Row],[Sex]],"]")),SSPMDER[age],PopAgeSexCountry[[#This Row],[Age]])</f>
        <v>1800</v>
      </c>
      <c r="I990" s="5" t="s">
        <v>71</v>
      </c>
      <c r="J990" s="5">
        <v>7.7484999999999998E-2</v>
      </c>
      <c r="K990" s="5">
        <v>7.8426536359547494E-2</v>
      </c>
      <c r="L990" s="5">
        <v>7.4462242553435504E-2</v>
      </c>
      <c r="M990" s="5">
        <v>7.4926776914740797E-2</v>
      </c>
      <c r="N990" s="5">
        <v>8.1778581924155602E-2</v>
      </c>
      <c r="O990" s="5">
        <v>9.9170780526028707E-2</v>
      </c>
      <c r="P990" s="5">
        <v>0.104476976242402</v>
      </c>
      <c r="Q990" s="5">
        <v>9.5173480139125202E-2</v>
      </c>
      <c r="R990" s="5">
        <v>9.09904957528304E-2</v>
      </c>
      <c r="S990" s="6">
        <f ca="1">PopAgeSexCountry[[#This Row],[2010]]*PopAgeSexCountry[[#This Row],[MDER]]</f>
        <v>139.47299999999998</v>
      </c>
      <c r="T990" s="6">
        <f ca="1">PopAgeSexCountry[[#This Row],[2015]]*PopAgeSexCountry[[#This Row],[MDER]]</f>
        <v>141.1677654471855</v>
      </c>
      <c r="U990" s="6">
        <f ca="1">PopAgeSexCountry[[#This Row],[2020]]*PopAgeSexCountry[[#This Row],[MDER]]</f>
        <v>134.0320365961839</v>
      </c>
      <c r="V990" s="6">
        <f ca="1">PopAgeSexCountry[[#This Row],[2025]]*PopAgeSexCountry[[#This Row],[MDER]]</f>
        <v>134.86819844653343</v>
      </c>
      <c r="W990" s="6">
        <f ca="1">PopAgeSexCountry[[#This Row],[2030]]*PopAgeSexCountry[[#This Row],[MDER]]</f>
        <v>147.20144746348009</v>
      </c>
      <c r="X990" s="6">
        <f ca="1">PopAgeSexCountry[[#This Row],[2035]]*PopAgeSexCountry[[#This Row],[MDER]]</f>
        <v>178.50740494685166</v>
      </c>
      <c r="Y990" s="6">
        <f ca="1">PopAgeSexCountry[[#This Row],[2040]]*PopAgeSexCountry[[#This Row],[MDER]]</f>
        <v>188.05855723632359</v>
      </c>
      <c r="Z990" s="6">
        <f ca="1">PopAgeSexCountry[[#This Row],[2045]]*PopAgeSexCountry[[#This Row],[MDER]]</f>
        <v>171.31226425042536</v>
      </c>
      <c r="AA990" s="6">
        <f ca="1">PopAgeSexCountry[[#This Row],[2050]]*PopAgeSexCountry[[#This Row],[MDER]]</f>
        <v>163.78289235509473</v>
      </c>
    </row>
    <row r="991" spans="1:27" x14ac:dyDescent="0.2">
      <c r="A991" s="6" t="s">
        <v>67</v>
      </c>
      <c r="B991" s="6" t="s">
        <v>68</v>
      </c>
      <c r="C991" s="6" t="s">
        <v>135</v>
      </c>
      <c r="D991" s="6" t="str">
        <f>VLOOKUP(PopAgeSexCountry[[#This Row],[REGION]],MapRegion[],2,FALSE)</f>
        <v>LTU</v>
      </c>
      <c r="E991" s="6" t="s">
        <v>88</v>
      </c>
      <c r="F991" s="6" t="str">
        <f>VLOOKUP(PopAgeSexCountry[[#This Row],[VARIABLE]],MapSexAge[],2,FALSE)</f>
        <v>Female</v>
      </c>
      <c r="G991" s="6" t="str">
        <f>VLOOKUP(PopAgeSexCountry[[#This Row],[VARIABLE]],MapSexAge[],3,FALSE)</f>
        <v>80-84</v>
      </c>
      <c r="H991" s="6">
        <f ca="1">SUMIFS(INDIRECT(_xlfn.CONCAT("SSPMDER[",PopAgeSexCountry[[#This Row],[Sex]],"]")),SSPMDER[age],PopAgeSexCountry[[#This Row],[Age]])</f>
        <v>1800</v>
      </c>
      <c r="I991" s="6" t="s">
        <v>71</v>
      </c>
      <c r="J991" s="6">
        <v>5.6906000000000102E-2</v>
      </c>
      <c r="K991" s="6">
        <v>5.7462207877124798E-2</v>
      </c>
      <c r="L991" s="6">
        <v>6.0138946871163501E-2</v>
      </c>
      <c r="M991" s="6">
        <v>5.8625942802344802E-2</v>
      </c>
      <c r="N991" s="6">
        <v>6.04575026026547E-2</v>
      </c>
      <c r="O991" s="6">
        <v>6.7306595419883194E-2</v>
      </c>
      <c r="P991" s="6">
        <v>8.3102321114147601E-2</v>
      </c>
      <c r="Q991" s="6">
        <v>8.8979403866061596E-2</v>
      </c>
      <c r="R991" s="6">
        <v>8.2308391865586E-2</v>
      </c>
      <c r="S991" s="6">
        <f ca="1">PopAgeSexCountry[[#This Row],[2010]]*PopAgeSexCountry[[#This Row],[MDER]]</f>
        <v>102.43080000000019</v>
      </c>
      <c r="T991" s="6">
        <f ca="1">PopAgeSexCountry[[#This Row],[2015]]*PopAgeSexCountry[[#This Row],[MDER]]</f>
        <v>103.43197417882463</v>
      </c>
      <c r="U991" s="6">
        <f ca="1">PopAgeSexCountry[[#This Row],[2020]]*PopAgeSexCountry[[#This Row],[MDER]]</f>
        <v>108.2501043680943</v>
      </c>
      <c r="V991" s="6">
        <f ca="1">PopAgeSexCountry[[#This Row],[2025]]*PopAgeSexCountry[[#This Row],[MDER]]</f>
        <v>105.52669704422064</v>
      </c>
      <c r="W991" s="6">
        <f ca="1">PopAgeSexCountry[[#This Row],[2030]]*PopAgeSexCountry[[#This Row],[MDER]]</f>
        <v>108.82350468477846</v>
      </c>
      <c r="X991" s="6">
        <f ca="1">PopAgeSexCountry[[#This Row],[2035]]*PopAgeSexCountry[[#This Row],[MDER]]</f>
        <v>121.15187175578976</v>
      </c>
      <c r="Y991" s="6">
        <f ca="1">PopAgeSexCountry[[#This Row],[2040]]*PopAgeSexCountry[[#This Row],[MDER]]</f>
        <v>149.58417800546567</v>
      </c>
      <c r="Z991" s="6">
        <f ca="1">PopAgeSexCountry[[#This Row],[2045]]*PopAgeSexCountry[[#This Row],[MDER]]</f>
        <v>160.16292695891087</v>
      </c>
      <c r="AA991" s="6">
        <f ca="1">PopAgeSexCountry[[#This Row],[2050]]*PopAgeSexCountry[[#This Row],[MDER]]</f>
        <v>148.15510535805481</v>
      </c>
    </row>
    <row r="992" spans="1:27" x14ac:dyDescent="0.2">
      <c r="A992" s="5" t="s">
        <v>67</v>
      </c>
      <c r="B992" s="5" t="s">
        <v>68</v>
      </c>
      <c r="C992" s="5" t="s">
        <v>135</v>
      </c>
      <c r="D992" s="5" t="str">
        <f>VLOOKUP(PopAgeSexCountry[[#This Row],[REGION]],MapRegion[],2,FALSE)</f>
        <v>LTU</v>
      </c>
      <c r="E992" s="5" t="s">
        <v>89</v>
      </c>
      <c r="F992" s="5" t="str">
        <f>VLOOKUP(PopAgeSexCountry[[#This Row],[VARIABLE]],MapSexAge[],2,FALSE)</f>
        <v>Female</v>
      </c>
      <c r="G992" s="5" t="str">
        <f>VLOOKUP(PopAgeSexCountry[[#This Row],[VARIABLE]],MapSexAge[],3,FALSE)</f>
        <v>85-89</v>
      </c>
      <c r="H992" s="5">
        <f ca="1">SUMIFS(INDIRECT(_xlfn.CONCAT("SSPMDER[",PopAgeSexCountry[[#This Row],[Sex]],"]")),SSPMDER[age],PopAgeSexCountry[[#This Row],[Age]])</f>
        <v>1800</v>
      </c>
      <c r="I992" s="5" t="s">
        <v>71</v>
      </c>
      <c r="J992" s="5">
        <v>2.6284999999999999E-2</v>
      </c>
      <c r="K992" s="5">
        <v>3.3510097997751502E-2</v>
      </c>
      <c r="L992" s="5">
        <v>3.5349639527167298E-2</v>
      </c>
      <c r="M992" s="5">
        <v>3.88325619238509E-2</v>
      </c>
      <c r="N992" s="5">
        <v>3.9365469215507501E-2</v>
      </c>
      <c r="O992" s="5">
        <v>4.22284825185998E-2</v>
      </c>
      <c r="P992" s="5">
        <v>4.8533325952593603E-2</v>
      </c>
      <c r="Q992" s="5">
        <v>6.1741349349570998E-2</v>
      </c>
      <c r="R992" s="5">
        <v>6.7895268311186696E-2</v>
      </c>
      <c r="S992" s="6">
        <f ca="1">PopAgeSexCountry[[#This Row],[2010]]*PopAgeSexCountry[[#This Row],[MDER]]</f>
        <v>47.312999999999995</v>
      </c>
      <c r="T992" s="6">
        <f ca="1">PopAgeSexCountry[[#This Row],[2015]]*PopAgeSexCountry[[#This Row],[MDER]]</f>
        <v>60.318176395952705</v>
      </c>
      <c r="U992" s="6">
        <f ca="1">PopAgeSexCountry[[#This Row],[2020]]*PopAgeSexCountry[[#This Row],[MDER]]</f>
        <v>63.629351148901137</v>
      </c>
      <c r="V992" s="6">
        <f ca="1">PopAgeSexCountry[[#This Row],[2025]]*PopAgeSexCountry[[#This Row],[MDER]]</f>
        <v>69.898611462931626</v>
      </c>
      <c r="W992" s="6">
        <f ca="1">PopAgeSexCountry[[#This Row],[2030]]*PopAgeSexCountry[[#This Row],[MDER]]</f>
        <v>70.857844587913505</v>
      </c>
      <c r="X992" s="6">
        <f ca="1">PopAgeSexCountry[[#This Row],[2035]]*PopAgeSexCountry[[#This Row],[MDER]]</f>
        <v>76.011268533479637</v>
      </c>
      <c r="Y992" s="6">
        <f ca="1">PopAgeSexCountry[[#This Row],[2040]]*PopAgeSexCountry[[#This Row],[MDER]]</f>
        <v>87.35998671466848</v>
      </c>
      <c r="Z992" s="6">
        <f ca="1">PopAgeSexCountry[[#This Row],[2045]]*PopAgeSexCountry[[#This Row],[MDER]]</f>
        <v>111.1344288292278</v>
      </c>
      <c r="AA992" s="6">
        <f ca="1">PopAgeSexCountry[[#This Row],[2050]]*PopAgeSexCountry[[#This Row],[MDER]]</f>
        <v>122.21148296013605</v>
      </c>
    </row>
    <row r="993" spans="1:27" x14ac:dyDescent="0.2">
      <c r="A993" s="6" t="s">
        <v>67</v>
      </c>
      <c r="B993" s="6" t="s">
        <v>68</v>
      </c>
      <c r="C993" s="6" t="s">
        <v>135</v>
      </c>
      <c r="D993" s="6" t="str">
        <f>VLOOKUP(PopAgeSexCountry[[#This Row],[REGION]],MapRegion[],2,FALSE)</f>
        <v>LTU</v>
      </c>
      <c r="E993" s="6" t="s">
        <v>90</v>
      </c>
      <c r="F993" s="6" t="str">
        <f>VLOOKUP(PopAgeSexCountry[[#This Row],[VARIABLE]],MapSexAge[],2,FALSE)</f>
        <v>Female</v>
      </c>
      <c r="G993" s="6" t="str">
        <f>VLOOKUP(PopAgeSexCountry[[#This Row],[VARIABLE]],MapSexAge[],3,FALSE)</f>
        <v>90-94</v>
      </c>
      <c r="H993" s="6">
        <f ca="1">SUMIFS(INDIRECT(_xlfn.CONCAT("SSPMDER[",PopAgeSexCountry[[#This Row],[Sex]],"]")),SSPMDER[age],PopAgeSexCountry[[#This Row],[Age]])</f>
        <v>1800</v>
      </c>
      <c r="I993" s="6" t="s">
        <v>71</v>
      </c>
      <c r="J993" s="6">
        <v>6.2370000000000004E-3</v>
      </c>
      <c r="K993" s="6">
        <v>1.07675748403905E-2</v>
      </c>
      <c r="L993" s="6">
        <v>1.4666980829119601E-2</v>
      </c>
      <c r="M993" s="6">
        <v>1.64866423540624E-2</v>
      </c>
      <c r="N993" s="6">
        <v>1.9301052880034902E-2</v>
      </c>
      <c r="O993" s="6">
        <v>2.0724127282561299E-2</v>
      </c>
      <c r="P993" s="6">
        <v>2.3508186262496501E-2</v>
      </c>
      <c r="Q993" s="6">
        <v>2.8403330009209301E-2</v>
      </c>
      <c r="R993" s="6">
        <v>3.7789907155355601E-2</v>
      </c>
      <c r="S993" s="6">
        <f ca="1">PopAgeSexCountry[[#This Row],[2010]]*PopAgeSexCountry[[#This Row],[MDER]]</f>
        <v>11.226600000000001</v>
      </c>
      <c r="T993" s="6">
        <f ca="1">PopAgeSexCountry[[#This Row],[2015]]*PopAgeSexCountry[[#This Row],[MDER]]</f>
        <v>19.381634712702901</v>
      </c>
      <c r="U993" s="6">
        <f ca="1">PopAgeSexCountry[[#This Row],[2020]]*PopAgeSexCountry[[#This Row],[MDER]]</f>
        <v>26.400565492415282</v>
      </c>
      <c r="V993" s="6">
        <f ca="1">PopAgeSexCountry[[#This Row],[2025]]*PopAgeSexCountry[[#This Row],[MDER]]</f>
        <v>29.67595623731232</v>
      </c>
      <c r="W993" s="6">
        <f ca="1">PopAgeSexCountry[[#This Row],[2030]]*PopAgeSexCountry[[#This Row],[MDER]]</f>
        <v>34.74189518406282</v>
      </c>
      <c r="X993" s="6">
        <f ca="1">PopAgeSexCountry[[#This Row],[2035]]*PopAgeSexCountry[[#This Row],[MDER]]</f>
        <v>37.303429108610338</v>
      </c>
      <c r="Y993" s="6">
        <f ca="1">PopAgeSexCountry[[#This Row],[2040]]*PopAgeSexCountry[[#This Row],[MDER]]</f>
        <v>42.314735272493699</v>
      </c>
      <c r="Z993" s="6">
        <f ca="1">PopAgeSexCountry[[#This Row],[2045]]*PopAgeSexCountry[[#This Row],[MDER]]</f>
        <v>51.12599401657674</v>
      </c>
      <c r="AA993" s="6">
        <f ca="1">PopAgeSexCountry[[#This Row],[2050]]*PopAgeSexCountry[[#This Row],[MDER]]</f>
        <v>68.021832879640087</v>
      </c>
    </row>
    <row r="994" spans="1:27" x14ac:dyDescent="0.2">
      <c r="A994" s="5" t="s">
        <v>67</v>
      </c>
      <c r="B994" s="5" t="s">
        <v>68</v>
      </c>
      <c r="C994" s="5" t="s">
        <v>135</v>
      </c>
      <c r="D994" s="5" t="str">
        <f>VLOOKUP(PopAgeSexCountry[[#This Row],[REGION]],MapRegion[],2,FALSE)</f>
        <v>LTU</v>
      </c>
      <c r="E994" s="5" t="s">
        <v>91</v>
      </c>
      <c r="F994" s="5" t="str">
        <f>VLOOKUP(PopAgeSexCountry[[#This Row],[VARIABLE]],MapSexAge[],2,FALSE)</f>
        <v>Female</v>
      </c>
      <c r="G994" s="5" t="str">
        <f>VLOOKUP(PopAgeSexCountry[[#This Row],[VARIABLE]],MapSexAge[],3,FALSE)</f>
        <v>95-99</v>
      </c>
      <c r="H994" s="5">
        <f ca="1">SUMIFS(INDIRECT(_xlfn.CONCAT("SSPMDER[",PopAgeSexCountry[[#This Row],[Sex]],"]")),SSPMDER[age],PopAgeSexCountry[[#This Row],[Age]])</f>
        <v>1800</v>
      </c>
      <c r="I994" s="5" t="s">
        <v>71</v>
      </c>
      <c r="J994" s="5">
        <v>1.738E-3</v>
      </c>
      <c r="K994" s="5">
        <v>1.51813755153865E-3</v>
      </c>
      <c r="L994" s="5">
        <v>2.86895091715358E-3</v>
      </c>
      <c r="M994" s="5">
        <v>4.2710586831570304E-3</v>
      </c>
      <c r="N994" s="5">
        <v>5.1934968294243596E-3</v>
      </c>
      <c r="O994" s="5">
        <v>6.59655588522367E-3</v>
      </c>
      <c r="P994" s="5">
        <v>7.6319548825725296E-3</v>
      </c>
      <c r="Q994" s="5">
        <v>9.3646593048210408E-3</v>
      </c>
      <c r="R994" s="5">
        <v>1.2094881609743501E-2</v>
      </c>
      <c r="S994" s="6">
        <f ca="1">PopAgeSexCountry[[#This Row],[2010]]*PopAgeSexCountry[[#This Row],[MDER]]</f>
        <v>3.1284000000000001</v>
      </c>
      <c r="T994" s="6">
        <f ca="1">PopAgeSexCountry[[#This Row],[2015]]*PopAgeSexCountry[[#This Row],[MDER]]</f>
        <v>2.7326475927695699</v>
      </c>
      <c r="U994" s="6">
        <f ca="1">PopAgeSexCountry[[#This Row],[2020]]*PopAgeSexCountry[[#This Row],[MDER]]</f>
        <v>5.1641116508764435</v>
      </c>
      <c r="V994" s="6">
        <f ca="1">PopAgeSexCountry[[#This Row],[2025]]*PopAgeSexCountry[[#This Row],[MDER]]</f>
        <v>7.6879056296826551</v>
      </c>
      <c r="W994" s="6">
        <f ca="1">PopAgeSexCountry[[#This Row],[2030]]*PopAgeSexCountry[[#This Row],[MDER]]</f>
        <v>9.348294292963848</v>
      </c>
      <c r="X994" s="6">
        <f ca="1">PopAgeSexCountry[[#This Row],[2035]]*PopAgeSexCountry[[#This Row],[MDER]]</f>
        <v>11.873800593402606</v>
      </c>
      <c r="Y994" s="6">
        <f ca="1">PopAgeSexCountry[[#This Row],[2040]]*PopAgeSexCountry[[#This Row],[MDER]]</f>
        <v>13.737518788630553</v>
      </c>
      <c r="Z994" s="6">
        <f ca="1">PopAgeSexCountry[[#This Row],[2045]]*PopAgeSexCountry[[#This Row],[MDER]]</f>
        <v>16.856386748677874</v>
      </c>
      <c r="AA994" s="6">
        <f ca="1">PopAgeSexCountry[[#This Row],[2050]]*PopAgeSexCountry[[#This Row],[MDER]]</f>
        <v>21.770786897538301</v>
      </c>
    </row>
    <row r="995" spans="1:27" x14ac:dyDescent="0.2">
      <c r="A995" s="6" t="s">
        <v>67</v>
      </c>
      <c r="B995" s="6" t="s">
        <v>68</v>
      </c>
      <c r="C995" s="6" t="s">
        <v>135</v>
      </c>
      <c r="D995" s="6" t="str">
        <f>VLOOKUP(PopAgeSexCountry[[#This Row],[REGION]],MapRegion[],2,FALSE)</f>
        <v>LTU</v>
      </c>
      <c r="E995" s="6" t="s">
        <v>92</v>
      </c>
      <c r="F995" s="6" t="str">
        <f>VLOOKUP(PopAgeSexCountry[[#This Row],[VARIABLE]],MapSexAge[],2,FALSE)</f>
        <v>Male</v>
      </c>
      <c r="G995" s="6" t="str">
        <f>VLOOKUP(PopAgeSexCountry[[#This Row],[VARIABLE]],MapSexAge[],3,FALSE)</f>
        <v>0-4</v>
      </c>
      <c r="H995" s="6">
        <f ca="1">SUMIFS(INDIRECT(_xlfn.CONCAT("SSPMDER[",PopAgeSexCountry[[#This Row],[Sex]],"]")),SSPMDER[age],PopAgeSexCountry[[#This Row],[Age]])</f>
        <v>1040</v>
      </c>
      <c r="I995" s="6" t="s">
        <v>71</v>
      </c>
      <c r="J995" s="6">
        <v>8.4519999999999998E-2</v>
      </c>
      <c r="K995" s="6">
        <v>9.3174773173376593E-2</v>
      </c>
      <c r="L995" s="6">
        <v>9.01343803641E-2</v>
      </c>
      <c r="M995" s="6">
        <v>8.3948304134779494E-2</v>
      </c>
      <c r="N995" s="6">
        <v>7.4247889942070197E-2</v>
      </c>
      <c r="O995" s="6">
        <v>6.5299448080546593E-2</v>
      </c>
      <c r="P995" s="6">
        <v>6.3237841104142295E-2</v>
      </c>
      <c r="Q995" s="6">
        <v>6.4999712552647304E-2</v>
      </c>
      <c r="R995" s="6">
        <v>6.5242156693786399E-2</v>
      </c>
      <c r="S995" s="6">
        <f ca="1">PopAgeSexCountry[[#This Row],[2010]]*PopAgeSexCountry[[#This Row],[MDER]]</f>
        <v>87.900800000000004</v>
      </c>
      <c r="T995" s="6">
        <f ca="1">PopAgeSexCountry[[#This Row],[2015]]*PopAgeSexCountry[[#This Row],[MDER]]</f>
        <v>96.901764100311652</v>
      </c>
      <c r="U995" s="6">
        <f ca="1">PopAgeSexCountry[[#This Row],[2020]]*PopAgeSexCountry[[#This Row],[MDER]]</f>
        <v>93.739755578664003</v>
      </c>
      <c r="V995" s="6">
        <f ca="1">PopAgeSexCountry[[#This Row],[2025]]*PopAgeSexCountry[[#This Row],[MDER]]</f>
        <v>87.306236300170667</v>
      </c>
      <c r="W995" s="6">
        <f ca="1">PopAgeSexCountry[[#This Row],[2030]]*PopAgeSexCountry[[#This Row],[MDER]]</f>
        <v>77.217805539753002</v>
      </c>
      <c r="X995" s="6">
        <f ca="1">PopAgeSexCountry[[#This Row],[2035]]*PopAgeSexCountry[[#This Row],[MDER]]</f>
        <v>67.911426003768455</v>
      </c>
      <c r="Y995" s="6">
        <f ca="1">PopAgeSexCountry[[#This Row],[2040]]*PopAgeSexCountry[[#This Row],[MDER]]</f>
        <v>65.76735474830798</v>
      </c>
      <c r="Z995" s="6">
        <f ca="1">PopAgeSexCountry[[#This Row],[2045]]*PopAgeSexCountry[[#This Row],[MDER]]</f>
        <v>67.599701054753197</v>
      </c>
      <c r="AA995" s="6">
        <f ca="1">PopAgeSexCountry[[#This Row],[2050]]*PopAgeSexCountry[[#This Row],[MDER]]</f>
        <v>67.851842961537855</v>
      </c>
    </row>
    <row r="996" spans="1:27" x14ac:dyDescent="0.2">
      <c r="A996" s="5" t="s">
        <v>67</v>
      </c>
      <c r="B996" s="5" t="s">
        <v>68</v>
      </c>
      <c r="C996" s="5" t="s">
        <v>135</v>
      </c>
      <c r="D996" s="5" t="str">
        <f>VLOOKUP(PopAgeSexCountry[[#This Row],[REGION]],MapRegion[],2,FALSE)</f>
        <v>LTU</v>
      </c>
      <c r="E996" s="5" t="s">
        <v>93</v>
      </c>
      <c r="F996" s="5" t="str">
        <f>VLOOKUP(PopAgeSexCountry[[#This Row],[VARIABLE]],MapSexAge[],2,FALSE)</f>
        <v>Male</v>
      </c>
      <c r="G996" s="5" t="str">
        <f>VLOOKUP(PopAgeSexCountry[[#This Row],[VARIABLE]],MapSexAge[],3,FALSE)</f>
        <v>10-14</v>
      </c>
      <c r="H996" s="5">
        <f ca="1">SUMIFS(INDIRECT(_xlfn.CONCAT("SSPMDER[",PopAgeSexCountry[[#This Row],[Sex]],"]")),SSPMDER[age],PopAgeSexCountry[[#This Row],[Age]])</f>
        <v>2120</v>
      </c>
      <c r="I996" s="5" t="s">
        <v>71</v>
      </c>
      <c r="J996" s="5">
        <v>9.1888999999999998E-2</v>
      </c>
      <c r="K996" s="5">
        <v>7.5699905836758105E-2</v>
      </c>
      <c r="L996" s="5">
        <v>8.1810573238189604E-2</v>
      </c>
      <c r="M996" s="5">
        <v>9.0240539129254893E-2</v>
      </c>
      <c r="N996" s="5">
        <v>8.7330556733077699E-2</v>
      </c>
      <c r="O996" s="5">
        <v>8.1359452278713607E-2</v>
      </c>
      <c r="P996" s="5">
        <v>7.1973817357700504E-2</v>
      </c>
      <c r="Q996" s="5">
        <v>6.3300262051773901E-2</v>
      </c>
      <c r="R996" s="5">
        <v>6.1315626945336897E-2</v>
      </c>
      <c r="S996" s="6">
        <f ca="1">PopAgeSexCountry[[#This Row],[2010]]*PopAgeSexCountry[[#This Row],[MDER]]</f>
        <v>194.80467999999999</v>
      </c>
      <c r="T996" s="6">
        <f ca="1">PopAgeSexCountry[[#This Row],[2015]]*PopAgeSexCountry[[#This Row],[MDER]]</f>
        <v>160.48380037392718</v>
      </c>
      <c r="U996" s="6">
        <f ca="1">PopAgeSexCountry[[#This Row],[2020]]*PopAgeSexCountry[[#This Row],[MDER]]</f>
        <v>173.43841526496198</v>
      </c>
      <c r="V996" s="6">
        <f ca="1">PopAgeSexCountry[[#This Row],[2025]]*PopAgeSexCountry[[#This Row],[MDER]]</f>
        <v>191.30994295402039</v>
      </c>
      <c r="W996" s="6">
        <f ca="1">PopAgeSexCountry[[#This Row],[2030]]*PopAgeSexCountry[[#This Row],[MDER]]</f>
        <v>185.14078027412472</v>
      </c>
      <c r="X996" s="6">
        <f ca="1">PopAgeSexCountry[[#This Row],[2035]]*PopAgeSexCountry[[#This Row],[MDER]]</f>
        <v>172.48203883087285</v>
      </c>
      <c r="Y996" s="6">
        <f ca="1">PopAgeSexCountry[[#This Row],[2040]]*PopAgeSexCountry[[#This Row],[MDER]]</f>
        <v>152.58449279832507</v>
      </c>
      <c r="Z996" s="6">
        <f ca="1">PopAgeSexCountry[[#This Row],[2045]]*PopAgeSexCountry[[#This Row],[MDER]]</f>
        <v>134.19655554976066</v>
      </c>
      <c r="AA996" s="6">
        <f ca="1">PopAgeSexCountry[[#This Row],[2050]]*PopAgeSexCountry[[#This Row],[MDER]]</f>
        <v>129.98912912411421</v>
      </c>
    </row>
    <row r="997" spans="1:27" x14ac:dyDescent="0.2">
      <c r="A997" s="6" t="s">
        <v>67</v>
      </c>
      <c r="B997" s="6" t="s">
        <v>68</v>
      </c>
      <c r="C997" s="6" t="s">
        <v>135</v>
      </c>
      <c r="D997" s="6" t="str">
        <f>VLOOKUP(PopAgeSexCountry[[#This Row],[REGION]],MapRegion[],2,FALSE)</f>
        <v>LTU</v>
      </c>
      <c r="E997" s="6" t="s">
        <v>94</v>
      </c>
      <c r="F997" s="6" t="str">
        <f>VLOOKUP(PopAgeSexCountry[[#This Row],[VARIABLE]],MapSexAge[],2,FALSE)</f>
        <v>Male</v>
      </c>
      <c r="G997" s="6" t="str">
        <f>VLOOKUP(PopAgeSexCountry[[#This Row],[VARIABLE]],MapSexAge[],3,FALSE)</f>
        <v>100p</v>
      </c>
      <c r="H997" s="6">
        <f ca="1">SUMIFS(INDIRECT(_xlfn.CONCAT("SSPMDER[",PopAgeSexCountry[[#This Row],[Sex]],"]")),SSPMDER[age],PopAgeSexCountry[[#This Row],[Age]])</f>
        <v>2200</v>
      </c>
      <c r="I997" s="6" t="s">
        <v>71</v>
      </c>
      <c r="J997" s="6">
        <v>5.0000000000000002E-5</v>
      </c>
      <c r="K997" s="6">
        <v>5.18661374300751E-5</v>
      </c>
      <c r="L997" s="6">
        <v>4.8326826193463203E-5</v>
      </c>
      <c r="M997" s="6">
        <v>7.9105497582493094E-5</v>
      </c>
      <c r="N997" s="6">
        <v>1.0414987459620801E-4</v>
      </c>
      <c r="O997" s="6">
        <v>1.1878610355013601E-4</v>
      </c>
      <c r="P997" s="6">
        <v>1.3650290956537101E-4</v>
      </c>
      <c r="Q997" s="6">
        <v>1.5686168830695199E-4</v>
      </c>
      <c r="R997" s="6">
        <v>1.9771126253394599E-4</v>
      </c>
      <c r="S997" s="6">
        <f ca="1">PopAgeSexCountry[[#This Row],[2010]]*PopAgeSexCountry[[#This Row],[MDER]]</f>
        <v>0.11</v>
      </c>
      <c r="T997" s="6">
        <f ca="1">PopAgeSexCountry[[#This Row],[2015]]*PopAgeSexCountry[[#This Row],[MDER]]</f>
        <v>0.11410550234616522</v>
      </c>
      <c r="U997" s="6">
        <f ca="1">PopAgeSexCountry[[#This Row],[2020]]*PopAgeSexCountry[[#This Row],[MDER]]</f>
        <v>0.10631901762561904</v>
      </c>
      <c r="V997" s="6">
        <f ca="1">PopAgeSexCountry[[#This Row],[2025]]*PopAgeSexCountry[[#This Row],[MDER]]</f>
        <v>0.17403209468148481</v>
      </c>
      <c r="W997" s="6">
        <f ca="1">PopAgeSexCountry[[#This Row],[2030]]*PopAgeSexCountry[[#This Row],[MDER]]</f>
        <v>0.22912972411165761</v>
      </c>
      <c r="X997" s="6">
        <f ca="1">PopAgeSexCountry[[#This Row],[2035]]*PopAgeSexCountry[[#This Row],[MDER]]</f>
        <v>0.26132942781029922</v>
      </c>
      <c r="Y997" s="6">
        <f ca="1">PopAgeSexCountry[[#This Row],[2040]]*PopAgeSexCountry[[#This Row],[MDER]]</f>
        <v>0.30030640104381623</v>
      </c>
      <c r="Z997" s="6">
        <f ca="1">PopAgeSexCountry[[#This Row],[2045]]*PopAgeSexCountry[[#This Row],[MDER]]</f>
        <v>0.3450957142752944</v>
      </c>
      <c r="AA997" s="6">
        <f ca="1">PopAgeSexCountry[[#This Row],[2050]]*PopAgeSexCountry[[#This Row],[MDER]]</f>
        <v>0.43496477757468116</v>
      </c>
    </row>
    <row r="998" spans="1:27" x14ac:dyDescent="0.2">
      <c r="A998" s="5" t="s">
        <v>67</v>
      </c>
      <c r="B998" s="5" t="s">
        <v>68</v>
      </c>
      <c r="C998" s="5" t="s">
        <v>135</v>
      </c>
      <c r="D998" s="5" t="str">
        <f>VLOOKUP(PopAgeSexCountry[[#This Row],[REGION]],MapRegion[],2,FALSE)</f>
        <v>LTU</v>
      </c>
      <c r="E998" s="5" t="s">
        <v>95</v>
      </c>
      <c r="F998" s="5" t="str">
        <f>VLOOKUP(PopAgeSexCountry[[#This Row],[VARIABLE]],MapSexAge[],2,FALSE)</f>
        <v>Male</v>
      </c>
      <c r="G998" s="5" t="str">
        <f>VLOOKUP(PopAgeSexCountry[[#This Row],[VARIABLE]],MapSexAge[],3,FALSE)</f>
        <v>15-19</v>
      </c>
      <c r="H998" s="5">
        <f ca="1">SUMIFS(INDIRECT(_xlfn.CONCAT("SSPMDER[",PopAgeSexCountry[[#This Row],[Sex]],"]")),SSPMDER[age],PopAgeSexCountry[[#This Row],[Age]])</f>
        <v>2760</v>
      </c>
      <c r="I998" s="5" t="s">
        <v>71</v>
      </c>
      <c r="J998" s="5">
        <v>0.119366</v>
      </c>
      <c r="K998" s="5">
        <v>9.1224765865432794E-2</v>
      </c>
      <c r="L998" s="5">
        <v>7.5195145411678294E-2</v>
      </c>
      <c r="M998" s="5">
        <v>8.1298042497185793E-2</v>
      </c>
      <c r="N998" s="5">
        <v>8.9704588018139297E-2</v>
      </c>
      <c r="O998" s="5">
        <v>8.6830836673812098E-2</v>
      </c>
      <c r="P998" s="5">
        <v>8.0907712762342501E-2</v>
      </c>
      <c r="Q998" s="5">
        <v>7.1584669467727902E-2</v>
      </c>
      <c r="R998" s="5">
        <v>6.2964614924696904E-2</v>
      </c>
      <c r="S998" s="6">
        <f ca="1">PopAgeSexCountry[[#This Row],[2010]]*PopAgeSexCountry[[#This Row],[MDER]]</f>
        <v>329.45015999999998</v>
      </c>
      <c r="T998" s="6">
        <f ca="1">PopAgeSexCountry[[#This Row],[2015]]*PopAgeSexCountry[[#This Row],[MDER]]</f>
        <v>251.78035378859451</v>
      </c>
      <c r="U998" s="6">
        <f ca="1">PopAgeSexCountry[[#This Row],[2020]]*PopAgeSexCountry[[#This Row],[MDER]]</f>
        <v>207.53860133623209</v>
      </c>
      <c r="V998" s="6">
        <f ca="1">PopAgeSexCountry[[#This Row],[2025]]*PopAgeSexCountry[[#This Row],[MDER]]</f>
        <v>224.38259729223279</v>
      </c>
      <c r="W998" s="6">
        <f ca="1">PopAgeSexCountry[[#This Row],[2030]]*PopAgeSexCountry[[#This Row],[MDER]]</f>
        <v>247.58466293006447</v>
      </c>
      <c r="X998" s="6">
        <f ca="1">PopAgeSexCountry[[#This Row],[2035]]*PopAgeSexCountry[[#This Row],[MDER]]</f>
        <v>239.65310921972139</v>
      </c>
      <c r="Y998" s="6">
        <f ca="1">PopAgeSexCountry[[#This Row],[2040]]*PopAgeSexCountry[[#This Row],[MDER]]</f>
        <v>223.3052872240653</v>
      </c>
      <c r="Z998" s="6">
        <f ca="1">PopAgeSexCountry[[#This Row],[2045]]*PopAgeSexCountry[[#This Row],[MDER]]</f>
        <v>197.57368773092901</v>
      </c>
      <c r="AA998" s="6">
        <f ca="1">PopAgeSexCountry[[#This Row],[2050]]*PopAgeSexCountry[[#This Row],[MDER]]</f>
        <v>173.78233719216345</v>
      </c>
    </row>
    <row r="999" spans="1:27" x14ac:dyDescent="0.2">
      <c r="A999" s="6" t="s">
        <v>67</v>
      </c>
      <c r="B999" s="6" t="s">
        <v>68</v>
      </c>
      <c r="C999" s="6" t="s">
        <v>135</v>
      </c>
      <c r="D999" s="6" t="str">
        <f>VLOOKUP(PopAgeSexCountry[[#This Row],[REGION]],MapRegion[],2,FALSE)</f>
        <v>LTU</v>
      </c>
      <c r="E999" s="6" t="s">
        <v>96</v>
      </c>
      <c r="F999" s="6" t="str">
        <f>VLOOKUP(PopAgeSexCountry[[#This Row],[VARIABLE]],MapSexAge[],2,FALSE)</f>
        <v>Male</v>
      </c>
      <c r="G999" s="6" t="str">
        <f>VLOOKUP(PopAgeSexCountry[[#This Row],[VARIABLE]],MapSexAge[],3,FALSE)</f>
        <v>20-24</v>
      </c>
      <c r="H999" s="6">
        <f ca="1">SUMIFS(INDIRECT(_xlfn.CONCAT("SSPMDER[",PopAgeSexCountry[[#This Row],[Sex]],"]")),SSPMDER[age],PopAgeSexCountry[[#This Row],[Age]])</f>
        <v>2800</v>
      </c>
      <c r="I999" s="6" t="s">
        <v>71</v>
      </c>
      <c r="J999" s="6">
        <v>0.13839299999999999</v>
      </c>
      <c r="K999" s="6">
        <v>0.118003432210978</v>
      </c>
      <c r="L999" s="6">
        <v>9.0305446531005404E-2</v>
      </c>
      <c r="M999" s="6">
        <v>7.4505434202603305E-2</v>
      </c>
      <c r="N999" s="6">
        <v>8.0618479196063506E-2</v>
      </c>
      <c r="O999" s="6">
        <v>8.9004984505058199E-2</v>
      </c>
      <c r="P999" s="6">
        <v>8.6190969521099697E-2</v>
      </c>
      <c r="Q999" s="6">
        <v>8.0339935876821297E-2</v>
      </c>
      <c r="R999" s="6">
        <v>7.1100821881825593E-2</v>
      </c>
      <c r="S999" s="6">
        <f ca="1">PopAgeSexCountry[[#This Row],[2010]]*PopAgeSexCountry[[#This Row],[MDER]]</f>
        <v>387.50039999999996</v>
      </c>
      <c r="T999" s="6">
        <f ca="1">PopAgeSexCountry[[#This Row],[2015]]*PopAgeSexCountry[[#This Row],[MDER]]</f>
        <v>330.40961019073842</v>
      </c>
      <c r="U999" s="6">
        <f ca="1">PopAgeSexCountry[[#This Row],[2020]]*PopAgeSexCountry[[#This Row],[MDER]]</f>
        <v>252.85525028681514</v>
      </c>
      <c r="V999" s="6">
        <f ca="1">PopAgeSexCountry[[#This Row],[2025]]*PopAgeSexCountry[[#This Row],[MDER]]</f>
        <v>208.61521576728924</v>
      </c>
      <c r="W999" s="6">
        <f ca="1">PopAgeSexCountry[[#This Row],[2030]]*PopAgeSexCountry[[#This Row],[MDER]]</f>
        <v>225.73174174897781</v>
      </c>
      <c r="X999" s="6">
        <f ca="1">PopAgeSexCountry[[#This Row],[2035]]*PopAgeSexCountry[[#This Row],[MDER]]</f>
        <v>249.21395661416295</v>
      </c>
      <c r="Y999" s="6">
        <f ca="1">PopAgeSexCountry[[#This Row],[2040]]*PopAgeSexCountry[[#This Row],[MDER]]</f>
        <v>241.33471465907914</v>
      </c>
      <c r="Z999" s="6">
        <f ca="1">PopAgeSexCountry[[#This Row],[2045]]*PopAgeSexCountry[[#This Row],[MDER]]</f>
        <v>224.95182045509964</v>
      </c>
      <c r="AA999" s="6">
        <f ca="1">PopAgeSexCountry[[#This Row],[2050]]*PopAgeSexCountry[[#This Row],[MDER]]</f>
        <v>199.08230126911167</v>
      </c>
    </row>
    <row r="1000" spans="1:27" x14ac:dyDescent="0.2">
      <c r="A1000" s="5" t="s">
        <v>67</v>
      </c>
      <c r="B1000" s="5" t="s">
        <v>68</v>
      </c>
      <c r="C1000" s="5" t="s">
        <v>135</v>
      </c>
      <c r="D1000" s="5" t="str">
        <f>VLOOKUP(PopAgeSexCountry[[#This Row],[REGION]],MapRegion[],2,FALSE)</f>
        <v>LTU</v>
      </c>
      <c r="E1000" s="5" t="s">
        <v>97</v>
      </c>
      <c r="F1000" s="5" t="str">
        <f>VLOOKUP(PopAgeSexCountry[[#This Row],[VARIABLE]],MapSexAge[],2,FALSE)</f>
        <v>Male</v>
      </c>
      <c r="G1000" s="5" t="str">
        <f>VLOOKUP(PopAgeSexCountry[[#This Row],[VARIABLE]],MapSexAge[],3,FALSE)</f>
        <v>25-29</v>
      </c>
      <c r="H1000" s="5">
        <f ca="1">SUMIFS(INDIRECT(_xlfn.CONCAT("SSPMDER[",PopAgeSexCountry[[#This Row],[Sex]],"]")),SSPMDER[age],PopAgeSexCountry[[#This Row],[Age]])</f>
        <v>2640</v>
      </c>
      <c r="I1000" s="5" t="s">
        <v>71</v>
      </c>
      <c r="J1000" s="5">
        <v>0.126218</v>
      </c>
      <c r="K1000" s="5">
        <v>0.132832022161463</v>
      </c>
      <c r="L1000" s="5">
        <v>0.11354480365267999</v>
      </c>
      <c r="M1000" s="5">
        <v>8.7015512606090098E-2</v>
      </c>
      <c r="N1000" s="5">
        <v>7.1888850221064601E-2</v>
      </c>
      <c r="O1000" s="5">
        <v>7.7864780934050803E-2</v>
      </c>
      <c r="P1000" s="5">
        <v>8.60402391292623E-2</v>
      </c>
      <c r="Q1000" s="5">
        <v>8.3356785932718405E-2</v>
      </c>
      <c r="R1000" s="5">
        <v>7.7726573350603997E-2</v>
      </c>
      <c r="S1000" s="6">
        <f ca="1">PopAgeSexCountry[[#This Row],[2010]]*PopAgeSexCountry[[#This Row],[MDER]]</f>
        <v>333.21551999999997</v>
      </c>
      <c r="T1000" s="6">
        <f ca="1">PopAgeSexCountry[[#This Row],[2015]]*PopAgeSexCountry[[#This Row],[MDER]]</f>
        <v>350.67653850626232</v>
      </c>
      <c r="U1000" s="6">
        <f ca="1">PopAgeSexCountry[[#This Row],[2020]]*PopAgeSexCountry[[#This Row],[MDER]]</f>
        <v>299.75828164307518</v>
      </c>
      <c r="V1000" s="6">
        <f ca="1">PopAgeSexCountry[[#This Row],[2025]]*PopAgeSexCountry[[#This Row],[MDER]]</f>
        <v>229.72095328007785</v>
      </c>
      <c r="W1000" s="6">
        <f ca="1">PopAgeSexCountry[[#This Row],[2030]]*PopAgeSexCountry[[#This Row],[MDER]]</f>
        <v>189.78656458361056</v>
      </c>
      <c r="X1000" s="6">
        <f ca="1">PopAgeSexCountry[[#This Row],[2035]]*PopAgeSexCountry[[#This Row],[MDER]]</f>
        <v>205.56302166589413</v>
      </c>
      <c r="Y1000" s="6">
        <f ca="1">PopAgeSexCountry[[#This Row],[2040]]*PopAgeSexCountry[[#This Row],[MDER]]</f>
        <v>227.14623130125247</v>
      </c>
      <c r="Z1000" s="6">
        <f ca="1">PopAgeSexCountry[[#This Row],[2045]]*PopAgeSexCountry[[#This Row],[MDER]]</f>
        <v>220.0619148623766</v>
      </c>
      <c r="AA1000" s="6">
        <f ca="1">PopAgeSexCountry[[#This Row],[2050]]*PopAgeSexCountry[[#This Row],[MDER]]</f>
        <v>205.19815364559454</v>
      </c>
    </row>
    <row r="1001" spans="1:27" x14ac:dyDescent="0.2">
      <c r="A1001" s="6" t="s">
        <v>67</v>
      </c>
      <c r="B1001" s="6" t="s">
        <v>68</v>
      </c>
      <c r="C1001" s="6" t="s">
        <v>135</v>
      </c>
      <c r="D1001" s="6" t="str">
        <f>VLOOKUP(PopAgeSexCountry[[#This Row],[REGION]],MapRegion[],2,FALSE)</f>
        <v>LTU</v>
      </c>
      <c r="E1001" s="6" t="s">
        <v>98</v>
      </c>
      <c r="F1001" s="6" t="str">
        <f>VLOOKUP(PopAgeSexCountry[[#This Row],[VARIABLE]],MapSexAge[],2,FALSE)</f>
        <v>Male</v>
      </c>
      <c r="G1001" s="6" t="str">
        <f>VLOOKUP(PopAgeSexCountry[[#This Row],[VARIABLE]],MapSexAge[],3,FALSE)</f>
        <v>30-34</v>
      </c>
      <c r="H1001" s="6">
        <f ca="1">SUMIFS(INDIRECT(_xlfn.CONCAT("SSPMDER[",PopAgeSexCountry[[#This Row],[Sex]],"]")),SSPMDER[age],PopAgeSexCountry[[#This Row],[Age]])</f>
        <v>2600</v>
      </c>
      <c r="I1001" s="6" t="s">
        <v>71</v>
      </c>
      <c r="J1001" s="6">
        <v>0.109663</v>
      </c>
      <c r="K1001" s="6">
        <v>0.12086712389250399</v>
      </c>
      <c r="L1001" s="6">
        <v>0.127651249694087</v>
      </c>
      <c r="M1001" s="6">
        <v>0.10934807357225</v>
      </c>
      <c r="N1001" s="6">
        <v>8.3938865121969894E-2</v>
      </c>
      <c r="O1001" s="6">
        <v>6.94338702542458E-2</v>
      </c>
      <c r="P1001" s="6">
        <v>7.5281728394052796E-2</v>
      </c>
      <c r="Q1001" s="6">
        <v>8.3248700435423595E-2</v>
      </c>
      <c r="R1001" s="6">
        <v>8.0693752807398905E-2</v>
      </c>
      <c r="S1001" s="6">
        <f ca="1">PopAgeSexCountry[[#This Row],[2010]]*PopAgeSexCountry[[#This Row],[MDER]]</f>
        <v>285.12380000000002</v>
      </c>
      <c r="T1001" s="6">
        <f ca="1">PopAgeSexCountry[[#This Row],[2015]]*PopAgeSexCountry[[#This Row],[MDER]]</f>
        <v>314.25452212051039</v>
      </c>
      <c r="U1001" s="6">
        <f ca="1">PopAgeSexCountry[[#This Row],[2020]]*PopAgeSexCountry[[#This Row],[MDER]]</f>
        <v>331.89324920462622</v>
      </c>
      <c r="V1001" s="6">
        <f ca="1">PopAgeSexCountry[[#This Row],[2025]]*PopAgeSexCountry[[#This Row],[MDER]]</f>
        <v>284.30499128784999</v>
      </c>
      <c r="W1001" s="6">
        <f ca="1">PopAgeSexCountry[[#This Row],[2030]]*PopAgeSexCountry[[#This Row],[MDER]]</f>
        <v>218.24104931712174</v>
      </c>
      <c r="X1001" s="6">
        <f ca="1">PopAgeSexCountry[[#This Row],[2035]]*PopAgeSexCountry[[#This Row],[MDER]]</f>
        <v>180.52806266103909</v>
      </c>
      <c r="Y1001" s="6">
        <f ca="1">PopAgeSexCountry[[#This Row],[2040]]*PopAgeSexCountry[[#This Row],[MDER]]</f>
        <v>195.73249382453727</v>
      </c>
      <c r="Z1001" s="6">
        <f ca="1">PopAgeSexCountry[[#This Row],[2045]]*PopAgeSexCountry[[#This Row],[MDER]]</f>
        <v>216.44662113210134</v>
      </c>
      <c r="AA1001" s="6">
        <f ca="1">PopAgeSexCountry[[#This Row],[2050]]*PopAgeSexCountry[[#This Row],[MDER]]</f>
        <v>209.80375729923716</v>
      </c>
    </row>
    <row r="1002" spans="1:27" x14ac:dyDescent="0.2">
      <c r="A1002" s="5" t="s">
        <v>67</v>
      </c>
      <c r="B1002" s="5" t="s">
        <v>68</v>
      </c>
      <c r="C1002" s="5" t="s">
        <v>135</v>
      </c>
      <c r="D1002" s="5" t="str">
        <f>VLOOKUP(PopAgeSexCountry[[#This Row],[REGION]],MapRegion[],2,FALSE)</f>
        <v>LTU</v>
      </c>
      <c r="E1002" s="5" t="s">
        <v>99</v>
      </c>
      <c r="F1002" s="5" t="str">
        <f>VLOOKUP(PopAgeSexCountry[[#This Row],[VARIABLE]],MapSexAge[],2,FALSE)</f>
        <v>Male</v>
      </c>
      <c r="G1002" s="5" t="str">
        <f>VLOOKUP(PopAgeSexCountry[[#This Row],[VARIABLE]],MapSexAge[],3,FALSE)</f>
        <v>35-39</v>
      </c>
      <c r="H1002" s="5">
        <f ca="1">SUMIFS(INDIRECT(_xlfn.CONCAT("SSPMDER[",PopAgeSexCountry[[#This Row],[Sex]],"]")),SSPMDER[age],PopAgeSexCountry[[#This Row],[Age]])</f>
        <v>2600</v>
      </c>
      <c r="I1002" s="5" t="s">
        <v>71</v>
      </c>
      <c r="J1002" s="5">
        <v>0.113173</v>
      </c>
      <c r="K1002" s="5">
        <v>0.105843720752463</v>
      </c>
      <c r="L1002" s="5">
        <v>0.117176578836545</v>
      </c>
      <c r="M1002" s="5">
        <v>0.124049537377512</v>
      </c>
      <c r="N1002" s="5">
        <v>0.10652440504421</v>
      </c>
      <c r="O1002" s="5">
        <v>8.1887768631138794E-2</v>
      </c>
      <c r="P1002" s="5">
        <v>6.78315802767082E-2</v>
      </c>
      <c r="Q1002" s="5">
        <v>7.3616113829991697E-2</v>
      </c>
      <c r="R1002" s="5">
        <v>8.1464339650447595E-2</v>
      </c>
      <c r="S1002" s="6">
        <f ca="1">PopAgeSexCountry[[#This Row],[2010]]*PopAgeSexCountry[[#This Row],[MDER]]</f>
        <v>294.24979999999999</v>
      </c>
      <c r="T1002" s="6">
        <f ca="1">PopAgeSexCountry[[#This Row],[2015]]*PopAgeSexCountry[[#This Row],[MDER]]</f>
        <v>275.19367395640381</v>
      </c>
      <c r="U1002" s="6">
        <f ca="1">PopAgeSexCountry[[#This Row],[2020]]*PopAgeSexCountry[[#This Row],[MDER]]</f>
        <v>304.65910497501699</v>
      </c>
      <c r="V1002" s="6">
        <f ca="1">PopAgeSexCountry[[#This Row],[2025]]*PopAgeSexCountry[[#This Row],[MDER]]</f>
        <v>322.52879718153116</v>
      </c>
      <c r="W1002" s="6">
        <f ca="1">PopAgeSexCountry[[#This Row],[2030]]*PopAgeSexCountry[[#This Row],[MDER]]</f>
        <v>276.96345311494599</v>
      </c>
      <c r="X1002" s="6">
        <f ca="1">PopAgeSexCountry[[#This Row],[2035]]*PopAgeSexCountry[[#This Row],[MDER]]</f>
        <v>212.90819844096086</v>
      </c>
      <c r="Y1002" s="6">
        <f ca="1">PopAgeSexCountry[[#This Row],[2040]]*PopAgeSexCountry[[#This Row],[MDER]]</f>
        <v>176.36210871944132</v>
      </c>
      <c r="Z1002" s="6">
        <f ca="1">PopAgeSexCountry[[#This Row],[2045]]*PopAgeSexCountry[[#This Row],[MDER]]</f>
        <v>191.40189595797841</v>
      </c>
      <c r="AA1002" s="6">
        <f ca="1">PopAgeSexCountry[[#This Row],[2050]]*PopAgeSexCountry[[#This Row],[MDER]]</f>
        <v>211.80728309116375</v>
      </c>
    </row>
    <row r="1003" spans="1:27" x14ac:dyDescent="0.2">
      <c r="A1003" s="6" t="s">
        <v>67</v>
      </c>
      <c r="B1003" s="6" t="s">
        <v>68</v>
      </c>
      <c r="C1003" s="6" t="s">
        <v>135</v>
      </c>
      <c r="D1003" s="6" t="str">
        <f>VLOOKUP(PopAgeSexCountry[[#This Row],[REGION]],MapRegion[],2,FALSE)</f>
        <v>LTU</v>
      </c>
      <c r="E1003" s="6" t="s">
        <v>100</v>
      </c>
      <c r="F1003" s="6" t="str">
        <f>VLOOKUP(PopAgeSexCountry[[#This Row],[VARIABLE]],MapSexAge[],2,FALSE)</f>
        <v>Male</v>
      </c>
      <c r="G1003" s="6" t="str">
        <f>VLOOKUP(PopAgeSexCountry[[#This Row],[VARIABLE]],MapSexAge[],3,FALSE)</f>
        <v>40-44</v>
      </c>
      <c r="H1003" s="6">
        <f ca="1">SUMIFS(INDIRECT(_xlfn.CONCAT("SSPMDER[",PopAgeSexCountry[[#This Row],[Sex]],"]")),SSPMDER[age],PopAgeSexCountry[[#This Row],[Age]])</f>
        <v>2600</v>
      </c>
      <c r="I1003" s="6" t="s">
        <v>71</v>
      </c>
      <c r="J1003" s="6">
        <v>0.116774</v>
      </c>
      <c r="K1003" s="6">
        <v>0.109221860304009</v>
      </c>
      <c r="L1003" s="6">
        <v>0.10276540912931099</v>
      </c>
      <c r="M1003" s="6">
        <v>0.11418734557543</v>
      </c>
      <c r="N1003" s="6">
        <v>0.12127443488131701</v>
      </c>
      <c r="O1003" s="6">
        <v>0.104370478680626</v>
      </c>
      <c r="P1003" s="6">
        <v>8.0381317676576802E-2</v>
      </c>
      <c r="Q1003" s="6">
        <v>6.6686038809547099E-2</v>
      </c>
      <c r="R1003" s="6">
        <v>7.2454004563844598E-2</v>
      </c>
      <c r="S1003" s="6">
        <f ca="1">PopAgeSexCountry[[#This Row],[2010]]*PopAgeSexCountry[[#This Row],[MDER]]</f>
        <v>303.61239999999998</v>
      </c>
      <c r="T1003" s="6">
        <f ca="1">PopAgeSexCountry[[#This Row],[2015]]*PopAgeSexCountry[[#This Row],[MDER]]</f>
        <v>283.97683679042342</v>
      </c>
      <c r="U1003" s="6">
        <f ca="1">PopAgeSexCountry[[#This Row],[2020]]*PopAgeSexCountry[[#This Row],[MDER]]</f>
        <v>267.19006373620857</v>
      </c>
      <c r="V1003" s="6">
        <f ca="1">PopAgeSexCountry[[#This Row],[2025]]*PopAgeSexCountry[[#This Row],[MDER]]</f>
        <v>296.88709849611803</v>
      </c>
      <c r="W1003" s="6">
        <f ca="1">PopAgeSexCountry[[#This Row],[2030]]*PopAgeSexCountry[[#This Row],[MDER]]</f>
        <v>315.31353069142421</v>
      </c>
      <c r="X1003" s="6">
        <f ca="1">PopAgeSexCountry[[#This Row],[2035]]*PopAgeSexCountry[[#This Row],[MDER]]</f>
        <v>271.36324456962762</v>
      </c>
      <c r="Y1003" s="6">
        <f ca="1">PopAgeSexCountry[[#This Row],[2040]]*PopAgeSexCountry[[#This Row],[MDER]]</f>
        <v>208.99142595909967</v>
      </c>
      <c r="Z1003" s="6">
        <f ca="1">PopAgeSexCountry[[#This Row],[2045]]*PopAgeSexCountry[[#This Row],[MDER]]</f>
        <v>173.38370090482246</v>
      </c>
      <c r="AA1003" s="6">
        <f ca="1">PopAgeSexCountry[[#This Row],[2050]]*PopAgeSexCountry[[#This Row],[MDER]]</f>
        <v>188.38041186599597</v>
      </c>
    </row>
    <row r="1004" spans="1:27" x14ac:dyDescent="0.2">
      <c r="A1004" s="5" t="s">
        <v>67</v>
      </c>
      <c r="B1004" s="5" t="s">
        <v>68</v>
      </c>
      <c r="C1004" s="5" t="s">
        <v>135</v>
      </c>
      <c r="D1004" s="5" t="str">
        <f>VLOOKUP(PopAgeSexCountry[[#This Row],[REGION]],MapRegion[],2,FALSE)</f>
        <v>LTU</v>
      </c>
      <c r="E1004" s="5" t="s">
        <v>101</v>
      </c>
      <c r="F1004" s="5" t="str">
        <f>VLOOKUP(PopAgeSexCountry[[#This Row],[VARIABLE]],MapSexAge[],2,FALSE)</f>
        <v>Male</v>
      </c>
      <c r="G1004" s="5" t="str">
        <f>VLOOKUP(PopAgeSexCountry[[#This Row],[VARIABLE]],MapSexAge[],3,FALSE)</f>
        <v>45-49</v>
      </c>
      <c r="H1004" s="5">
        <f ca="1">SUMIFS(INDIRECT(_xlfn.CONCAT("SSPMDER[",PopAgeSexCountry[[#This Row],[Sex]],"]")),SSPMDER[age],PopAgeSexCountry[[#This Row],[Age]])</f>
        <v>2440</v>
      </c>
      <c r="I1004" s="5" t="s">
        <v>71</v>
      </c>
      <c r="J1004" s="5">
        <v>0.123838</v>
      </c>
      <c r="K1004" s="5">
        <v>0.11169741143294699</v>
      </c>
      <c r="L1004" s="5">
        <v>0.10531250582111699</v>
      </c>
      <c r="M1004" s="5">
        <v>9.96367769017278E-2</v>
      </c>
      <c r="N1004" s="5">
        <v>0.11126428292926099</v>
      </c>
      <c r="O1004" s="5">
        <v>0.118560786723722</v>
      </c>
      <c r="P1004" s="5">
        <v>0.102345304608671</v>
      </c>
      <c r="Q1004" s="5">
        <v>7.90105178850488E-2</v>
      </c>
      <c r="R1004" s="5">
        <v>6.5678478789079606E-2</v>
      </c>
      <c r="S1004" s="6">
        <f ca="1">PopAgeSexCountry[[#This Row],[2010]]*PopAgeSexCountry[[#This Row],[MDER]]</f>
        <v>302.16471999999999</v>
      </c>
      <c r="T1004" s="6">
        <f ca="1">PopAgeSexCountry[[#This Row],[2015]]*PopAgeSexCountry[[#This Row],[MDER]]</f>
        <v>272.54168389639068</v>
      </c>
      <c r="U1004" s="6">
        <f ca="1">PopAgeSexCountry[[#This Row],[2020]]*PopAgeSexCountry[[#This Row],[MDER]]</f>
        <v>256.96251420352547</v>
      </c>
      <c r="V1004" s="6">
        <f ca="1">PopAgeSexCountry[[#This Row],[2025]]*PopAgeSexCountry[[#This Row],[MDER]]</f>
        <v>243.11373564021582</v>
      </c>
      <c r="W1004" s="6">
        <f ca="1">PopAgeSexCountry[[#This Row],[2030]]*PopAgeSexCountry[[#This Row],[MDER]]</f>
        <v>271.48485034739684</v>
      </c>
      <c r="X1004" s="6">
        <f ca="1">PopAgeSexCountry[[#This Row],[2035]]*PopAgeSexCountry[[#This Row],[MDER]]</f>
        <v>289.28831960588167</v>
      </c>
      <c r="Y1004" s="6">
        <f ca="1">PopAgeSexCountry[[#This Row],[2040]]*PopAgeSexCountry[[#This Row],[MDER]]</f>
        <v>249.72254324515725</v>
      </c>
      <c r="Z1004" s="6">
        <f ca="1">PopAgeSexCountry[[#This Row],[2045]]*PopAgeSexCountry[[#This Row],[MDER]]</f>
        <v>192.78566363951907</v>
      </c>
      <c r="AA1004" s="6">
        <f ca="1">PopAgeSexCountry[[#This Row],[2050]]*PopAgeSexCountry[[#This Row],[MDER]]</f>
        <v>160.25548824535423</v>
      </c>
    </row>
    <row r="1005" spans="1:27" x14ac:dyDescent="0.2">
      <c r="A1005" s="6" t="s">
        <v>67</v>
      </c>
      <c r="B1005" s="6" t="s">
        <v>68</v>
      </c>
      <c r="C1005" s="6" t="s">
        <v>135</v>
      </c>
      <c r="D1005" s="6" t="str">
        <f>VLOOKUP(PopAgeSexCountry[[#This Row],[REGION]],MapRegion[],2,FALSE)</f>
        <v>LTU</v>
      </c>
      <c r="E1005" s="6" t="s">
        <v>102</v>
      </c>
      <c r="F1005" s="6" t="str">
        <f>VLOOKUP(PopAgeSexCountry[[#This Row],[VARIABLE]],MapSexAge[],2,FALSE)</f>
        <v>Male</v>
      </c>
      <c r="G1005" s="6" t="str">
        <f>VLOOKUP(PopAgeSexCountry[[#This Row],[VARIABLE]],MapSexAge[],3,FALSE)</f>
        <v>5-9</v>
      </c>
      <c r="H1005" s="6">
        <f ca="1">SUMIFS(INDIRECT(_xlfn.CONCAT("SSPMDER[",PopAgeSexCountry[[#This Row],[Sex]],"]")),SSPMDER[age],PopAgeSexCountry[[#This Row],[Age]])</f>
        <v>1600</v>
      </c>
      <c r="I1005" s="6" t="s">
        <v>71</v>
      </c>
      <c r="J1005" s="6">
        <v>7.6524999999999996E-2</v>
      </c>
      <c r="K1005" s="6">
        <v>8.2684147297075503E-2</v>
      </c>
      <c r="L1005" s="6">
        <v>9.1187868566636396E-2</v>
      </c>
      <c r="M1005" s="6">
        <v>8.8239728602471604E-2</v>
      </c>
      <c r="N1005" s="6">
        <v>8.2200618817308599E-2</v>
      </c>
      <c r="O1005" s="6">
        <v>7.2714854358616104E-2</v>
      </c>
      <c r="P1005" s="6">
        <v>6.3947571863486499E-2</v>
      </c>
      <c r="Q1005" s="6">
        <v>6.1938981897515802E-2</v>
      </c>
      <c r="R1005" s="6">
        <v>6.3670260756173894E-2</v>
      </c>
      <c r="S1005" s="6">
        <f ca="1">PopAgeSexCountry[[#This Row],[2010]]*PopAgeSexCountry[[#This Row],[MDER]]</f>
        <v>122.44</v>
      </c>
      <c r="T1005" s="6">
        <f ca="1">PopAgeSexCountry[[#This Row],[2015]]*PopAgeSexCountry[[#This Row],[MDER]]</f>
        <v>132.29463567532079</v>
      </c>
      <c r="U1005" s="6">
        <f ca="1">PopAgeSexCountry[[#This Row],[2020]]*PopAgeSexCountry[[#This Row],[MDER]]</f>
        <v>145.90058970661823</v>
      </c>
      <c r="V1005" s="6">
        <f ca="1">PopAgeSexCountry[[#This Row],[2025]]*PopAgeSexCountry[[#This Row],[MDER]]</f>
        <v>141.18356576395456</v>
      </c>
      <c r="W1005" s="6">
        <f ca="1">PopAgeSexCountry[[#This Row],[2030]]*PopAgeSexCountry[[#This Row],[MDER]]</f>
        <v>131.52099010769376</v>
      </c>
      <c r="X1005" s="6">
        <f ca="1">PopAgeSexCountry[[#This Row],[2035]]*PopAgeSexCountry[[#This Row],[MDER]]</f>
        <v>116.34376697378576</v>
      </c>
      <c r="Y1005" s="6">
        <f ca="1">PopAgeSexCountry[[#This Row],[2040]]*PopAgeSexCountry[[#This Row],[MDER]]</f>
        <v>102.31611498157839</v>
      </c>
      <c r="Z1005" s="6">
        <f ca="1">PopAgeSexCountry[[#This Row],[2045]]*PopAgeSexCountry[[#This Row],[MDER]]</f>
        <v>99.102371036025289</v>
      </c>
      <c r="AA1005" s="6">
        <f ca="1">PopAgeSexCountry[[#This Row],[2050]]*PopAgeSexCountry[[#This Row],[MDER]]</f>
        <v>101.87241720987824</v>
      </c>
    </row>
    <row r="1006" spans="1:27" x14ac:dyDescent="0.2">
      <c r="A1006" s="5" t="s">
        <v>67</v>
      </c>
      <c r="B1006" s="5" t="s">
        <v>68</v>
      </c>
      <c r="C1006" s="5" t="s">
        <v>135</v>
      </c>
      <c r="D1006" s="5" t="str">
        <f>VLOOKUP(PopAgeSexCountry[[#This Row],[REGION]],MapRegion[],2,FALSE)</f>
        <v>LTU</v>
      </c>
      <c r="E1006" s="5" t="s">
        <v>103</v>
      </c>
      <c r="F1006" s="5" t="str">
        <f>VLOOKUP(PopAgeSexCountry[[#This Row],[VARIABLE]],MapSexAge[],2,FALSE)</f>
        <v>Male</v>
      </c>
      <c r="G1006" s="5" t="str">
        <f>VLOOKUP(PopAgeSexCountry[[#This Row],[VARIABLE]],MapSexAge[],3,FALSE)</f>
        <v>50-54</v>
      </c>
      <c r="H1006" s="5">
        <f ca="1">SUMIFS(INDIRECT(_xlfn.CONCAT("SSPMDER[",PopAgeSexCountry[[#This Row],[Sex]],"]")),SSPMDER[age],PopAgeSexCountry[[#This Row],[Age]])</f>
        <v>2400</v>
      </c>
      <c r="I1006" s="5" t="s">
        <v>71</v>
      </c>
      <c r="J1006" s="5">
        <v>0.110499</v>
      </c>
      <c r="K1006" s="5">
        <v>0.116256184379322</v>
      </c>
      <c r="L1006" s="5">
        <v>0.105867648093612</v>
      </c>
      <c r="M1006" s="5">
        <v>0.100597797874677</v>
      </c>
      <c r="N1006" s="5">
        <v>9.5885647854797404E-2</v>
      </c>
      <c r="O1006" s="5">
        <v>0.107655792068804</v>
      </c>
      <c r="P1006" s="5">
        <v>0.11526244094259699</v>
      </c>
      <c r="Q1006" s="5">
        <v>9.9893877047200805E-2</v>
      </c>
      <c r="R1006" s="5">
        <v>7.7375026436754299E-2</v>
      </c>
      <c r="S1006" s="6">
        <f ca="1">PopAgeSexCountry[[#This Row],[2010]]*PopAgeSexCountry[[#This Row],[MDER]]</f>
        <v>265.19760000000002</v>
      </c>
      <c r="T1006" s="6">
        <f ca="1">PopAgeSexCountry[[#This Row],[2015]]*PopAgeSexCountry[[#This Row],[MDER]]</f>
        <v>279.01484251037283</v>
      </c>
      <c r="U1006" s="6">
        <f ca="1">PopAgeSexCountry[[#This Row],[2020]]*PopAgeSexCountry[[#This Row],[MDER]]</f>
        <v>254.0823554246688</v>
      </c>
      <c r="V1006" s="6">
        <f ca="1">PopAgeSexCountry[[#This Row],[2025]]*PopAgeSexCountry[[#This Row],[MDER]]</f>
        <v>241.43471489922479</v>
      </c>
      <c r="W1006" s="6">
        <f ca="1">PopAgeSexCountry[[#This Row],[2030]]*PopAgeSexCountry[[#This Row],[MDER]]</f>
        <v>230.12555485151378</v>
      </c>
      <c r="X1006" s="6">
        <f ca="1">PopAgeSexCountry[[#This Row],[2035]]*PopAgeSexCountry[[#This Row],[MDER]]</f>
        <v>258.37390096512962</v>
      </c>
      <c r="Y1006" s="6">
        <f ca="1">PopAgeSexCountry[[#This Row],[2040]]*PopAgeSexCountry[[#This Row],[MDER]]</f>
        <v>276.6298582622328</v>
      </c>
      <c r="Z1006" s="6">
        <f ca="1">PopAgeSexCountry[[#This Row],[2045]]*PopAgeSexCountry[[#This Row],[MDER]]</f>
        <v>239.74530491328193</v>
      </c>
      <c r="AA1006" s="6">
        <f ca="1">PopAgeSexCountry[[#This Row],[2050]]*PopAgeSexCountry[[#This Row],[MDER]]</f>
        <v>185.70006344821033</v>
      </c>
    </row>
    <row r="1007" spans="1:27" x14ac:dyDescent="0.2">
      <c r="A1007" s="6" t="s">
        <v>67</v>
      </c>
      <c r="B1007" s="6" t="s">
        <v>68</v>
      </c>
      <c r="C1007" s="6" t="s">
        <v>135</v>
      </c>
      <c r="D1007" s="6" t="str">
        <f>VLOOKUP(PopAgeSexCountry[[#This Row],[REGION]],MapRegion[],2,FALSE)</f>
        <v>LTU</v>
      </c>
      <c r="E1007" s="6" t="s">
        <v>104</v>
      </c>
      <c r="F1007" s="6" t="str">
        <f>VLOOKUP(PopAgeSexCountry[[#This Row],[VARIABLE]],MapSexAge[],2,FALSE)</f>
        <v>Male</v>
      </c>
      <c r="G1007" s="6" t="str">
        <f>VLOOKUP(PopAgeSexCountry[[#This Row],[VARIABLE]],MapSexAge[],3,FALSE)</f>
        <v>55-59</v>
      </c>
      <c r="H1007" s="6">
        <f ca="1">SUMIFS(INDIRECT(_xlfn.CONCAT("SSPMDER[",PopAgeSexCountry[[#This Row],[Sex]],"]")),SSPMDER[age],PopAgeSexCountry[[#This Row],[Age]])</f>
        <v>2400</v>
      </c>
      <c r="I1007" s="6" t="s">
        <v>71</v>
      </c>
      <c r="J1007" s="6">
        <v>8.5102999999999998E-2</v>
      </c>
      <c r="K1007" s="6">
        <v>0.10084455838612</v>
      </c>
      <c r="L1007" s="6">
        <v>0.107364525332658</v>
      </c>
      <c r="M1007" s="6">
        <v>9.8720352177567805E-2</v>
      </c>
      <c r="N1007" s="6">
        <v>9.4759742430503099E-2</v>
      </c>
      <c r="O1007" s="6">
        <v>9.1080575605581998E-2</v>
      </c>
      <c r="P1007" s="6">
        <v>0.103014372153514</v>
      </c>
      <c r="Q1007" s="6">
        <v>0.11097362762876301</v>
      </c>
      <c r="R1007" s="6">
        <v>9.6699645129211503E-2</v>
      </c>
      <c r="S1007" s="6">
        <f ca="1">PopAgeSexCountry[[#This Row],[2010]]*PopAgeSexCountry[[#This Row],[MDER]]</f>
        <v>204.24719999999999</v>
      </c>
      <c r="T1007" s="6">
        <f ca="1">PopAgeSexCountry[[#This Row],[2015]]*PopAgeSexCountry[[#This Row],[MDER]]</f>
        <v>242.026940126688</v>
      </c>
      <c r="U1007" s="6">
        <f ca="1">PopAgeSexCountry[[#This Row],[2020]]*PopAgeSexCountry[[#This Row],[MDER]]</f>
        <v>257.6748607983792</v>
      </c>
      <c r="V1007" s="6">
        <f ca="1">PopAgeSexCountry[[#This Row],[2025]]*PopAgeSexCountry[[#This Row],[MDER]]</f>
        <v>236.92884522616274</v>
      </c>
      <c r="W1007" s="6">
        <f ca="1">PopAgeSexCountry[[#This Row],[2030]]*PopAgeSexCountry[[#This Row],[MDER]]</f>
        <v>227.42338183320743</v>
      </c>
      <c r="X1007" s="6">
        <f ca="1">PopAgeSexCountry[[#This Row],[2035]]*PopAgeSexCountry[[#This Row],[MDER]]</f>
        <v>218.5933814533968</v>
      </c>
      <c r="Y1007" s="6">
        <f ca="1">PopAgeSexCountry[[#This Row],[2040]]*PopAgeSexCountry[[#This Row],[MDER]]</f>
        <v>247.2344931684336</v>
      </c>
      <c r="Z1007" s="6">
        <f ca="1">PopAgeSexCountry[[#This Row],[2045]]*PopAgeSexCountry[[#This Row],[MDER]]</f>
        <v>266.33670630903123</v>
      </c>
      <c r="AA1007" s="6">
        <f ca="1">PopAgeSexCountry[[#This Row],[2050]]*PopAgeSexCountry[[#This Row],[MDER]]</f>
        <v>232.0791483101076</v>
      </c>
    </row>
    <row r="1008" spans="1:27" x14ac:dyDescent="0.2">
      <c r="A1008" s="5" t="s">
        <v>67</v>
      </c>
      <c r="B1008" s="5" t="s">
        <v>68</v>
      </c>
      <c r="C1008" s="5" t="s">
        <v>135</v>
      </c>
      <c r="D1008" s="5" t="str">
        <f>VLOOKUP(PopAgeSexCountry[[#This Row],[REGION]],MapRegion[],2,FALSE)</f>
        <v>LTU</v>
      </c>
      <c r="E1008" s="5" t="s">
        <v>105</v>
      </c>
      <c r="F1008" s="5" t="str">
        <f>VLOOKUP(PopAgeSexCountry[[#This Row],[VARIABLE]],MapSexAge[],2,FALSE)</f>
        <v>Male</v>
      </c>
      <c r="G1008" s="5" t="str">
        <f>VLOOKUP(PopAgeSexCountry[[#This Row],[VARIABLE]],MapSexAge[],3,FALSE)</f>
        <v>60-64</v>
      </c>
      <c r="H1008" s="5">
        <f ca="1">SUMIFS(INDIRECT(_xlfn.CONCAT("SSPMDER[",PopAgeSexCountry[[#This Row],[Sex]],"]")),SSPMDER[age],PopAgeSexCountry[[#This Row],[Age]])</f>
        <v>2400</v>
      </c>
      <c r="I1008" s="5" t="s">
        <v>71</v>
      </c>
      <c r="J1008" s="5">
        <v>6.8383999999999903E-2</v>
      </c>
      <c r="K1008" s="5">
        <v>7.4853910738680904E-2</v>
      </c>
      <c r="L1008" s="5">
        <v>8.9959746724206202E-2</v>
      </c>
      <c r="M1008" s="5">
        <v>9.7042777874501496E-2</v>
      </c>
      <c r="N1008" s="5">
        <v>9.02846662119271E-2</v>
      </c>
      <c r="O1008" s="5">
        <v>8.7698478939931407E-2</v>
      </c>
      <c r="P1008" s="5">
        <v>8.5185375202217598E-2</v>
      </c>
      <c r="Q1008" s="5">
        <v>9.7222071968035201E-2</v>
      </c>
      <c r="R1008" s="5">
        <v>0.105581507951109</v>
      </c>
      <c r="S1008" s="6">
        <f ca="1">PopAgeSexCountry[[#This Row],[2010]]*PopAgeSexCountry[[#This Row],[MDER]]</f>
        <v>164.12159999999977</v>
      </c>
      <c r="T1008" s="6">
        <f ca="1">PopAgeSexCountry[[#This Row],[2015]]*PopAgeSexCountry[[#This Row],[MDER]]</f>
        <v>179.64938577283417</v>
      </c>
      <c r="U1008" s="6">
        <f ca="1">PopAgeSexCountry[[#This Row],[2020]]*PopAgeSexCountry[[#This Row],[MDER]]</f>
        <v>215.90339213809489</v>
      </c>
      <c r="V1008" s="6">
        <f ca="1">PopAgeSexCountry[[#This Row],[2025]]*PopAgeSexCountry[[#This Row],[MDER]]</f>
        <v>232.9026668988036</v>
      </c>
      <c r="W1008" s="6">
        <f ca="1">PopAgeSexCountry[[#This Row],[2030]]*PopAgeSexCountry[[#This Row],[MDER]]</f>
        <v>216.68319890862503</v>
      </c>
      <c r="X1008" s="6">
        <f ca="1">PopAgeSexCountry[[#This Row],[2035]]*PopAgeSexCountry[[#This Row],[MDER]]</f>
        <v>210.47634945583539</v>
      </c>
      <c r="Y1008" s="6">
        <f ca="1">PopAgeSexCountry[[#This Row],[2040]]*PopAgeSexCountry[[#This Row],[MDER]]</f>
        <v>204.44490048532222</v>
      </c>
      <c r="Z1008" s="6">
        <f ca="1">PopAgeSexCountry[[#This Row],[2045]]*PopAgeSexCountry[[#This Row],[MDER]]</f>
        <v>233.33297272328448</v>
      </c>
      <c r="AA1008" s="6">
        <f ca="1">PopAgeSexCountry[[#This Row],[2050]]*PopAgeSexCountry[[#This Row],[MDER]]</f>
        <v>253.3956190826616</v>
      </c>
    </row>
    <row r="1009" spans="1:27" x14ac:dyDescent="0.2">
      <c r="A1009" s="6" t="s">
        <v>67</v>
      </c>
      <c r="B1009" s="6" t="s">
        <v>68</v>
      </c>
      <c r="C1009" s="6" t="s">
        <v>135</v>
      </c>
      <c r="D1009" s="6" t="str">
        <f>VLOOKUP(PopAgeSexCountry[[#This Row],[REGION]],MapRegion[],2,FALSE)</f>
        <v>LTU</v>
      </c>
      <c r="E1009" s="6" t="s">
        <v>106</v>
      </c>
      <c r="F1009" s="6" t="str">
        <f>VLOOKUP(PopAgeSexCountry[[#This Row],[VARIABLE]],MapSexAge[],2,FALSE)</f>
        <v>Male</v>
      </c>
      <c r="G1009" s="6" t="str">
        <f>VLOOKUP(PopAgeSexCountry[[#This Row],[VARIABLE]],MapSexAge[],3,FALSE)</f>
        <v>65-69</v>
      </c>
      <c r="H1009" s="6">
        <f ca="1">SUMIFS(INDIRECT(_xlfn.CONCAT("SSPMDER[",PopAgeSexCountry[[#This Row],[Sex]],"]")),SSPMDER[age],PopAgeSexCountry[[#This Row],[Age]])</f>
        <v>2240</v>
      </c>
      <c r="I1009" s="6" t="s">
        <v>71</v>
      </c>
      <c r="J1009" s="6">
        <v>5.9158000000000002E-2</v>
      </c>
      <c r="K1009" s="6">
        <v>5.75274715023417E-2</v>
      </c>
      <c r="L1009" s="6">
        <v>6.3970005743980193E-2</v>
      </c>
      <c r="M1009" s="6">
        <v>7.8170189824790501E-2</v>
      </c>
      <c r="N1009" s="6">
        <v>8.5550010997800102E-2</v>
      </c>
      <c r="O1009" s="6">
        <v>8.0726404602780494E-2</v>
      </c>
      <c r="P1009" s="6">
        <v>7.9492981650839706E-2</v>
      </c>
      <c r="Q1009" s="6">
        <v>7.8161984034943802E-2</v>
      </c>
      <c r="R1009" s="6">
        <v>9.0199781856113007E-2</v>
      </c>
      <c r="S1009" s="6">
        <f ca="1">PopAgeSexCountry[[#This Row],[2010]]*PopAgeSexCountry[[#This Row],[MDER]]</f>
        <v>132.51392000000001</v>
      </c>
      <c r="T1009" s="6">
        <f ca="1">PopAgeSexCountry[[#This Row],[2015]]*PopAgeSexCountry[[#This Row],[MDER]]</f>
        <v>128.86153616524541</v>
      </c>
      <c r="U1009" s="6">
        <f ca="1">PopAgeSexCountry[[#This Row],[2020]]*PopAgeSexCountry[[#This Row],[MDER]]</f>
        <v>143.29281286651565</v>
      </c>
      <c r="V1009" s="6">
        <f ca="1">PopAgeSexCountry[[#This Row],[2025]]*PopAgeSexCountry[[#This Row],[MDER]]</f>
        <v>175.10122520753072</v>
      </c>
      <c r="W1009" s="6">
        <f ca="1">PopAgeSexCountry[[#This Row],[2030]]*PopAgeSexCountry[[#This Row],[MDER]]</f>
        <v>191.63202463507224</v>
      </c>
      <c r="X1009" s="6">
        <f ca="1">PopAgeSexCountry[[#This Row],[2035]]*PopAgeSexCountry[[#This Row],[MDER]]</f>
        <v>180.8271463102283</v>
      </c>
      <c r="Y1009" s="6">
        <f ca="1">PopAgeSexCountry[[#This Row],[2040]]*PopAgeSexCountry[[#This Row],[MDER]]</f>
        <v>178.06427889788094</v>
      </c>
      <c r="Z1009" s="6">
        <f ca="1">PopAgeSexCountry[[#This Row],[2045]]*PopAgeSexCountry[[#This Row],[MDER]]</f>
        <v>175.08284423827411</v>
      </c>
      <c r="AA1009" s="6">
        <f ca="1">PopAgeSexCountry[[#This Row],[2050]]*PopAgeSexCountry[[#This Row],[MDER]]</f>
        <v>202.04751135769314</v>
      </c>
    </row>
    <row r="1010" spans="1:27" x14ac:dyDescent="0.2">
      <c r="A1010" s="5" t="s">
        <v>67</v>
      </c>
      <c r="B1010" s="5" t="s">
        <v>68</v>
      </c>
      <c r="C1010" s="5" t="s">
        <v>135</v>
      </c>
      <c r="D1010" s="5" t="str">
        <f>VLOOKUP(PopAgeSexCountry[[#This Row],[REGION]],MapRegion[],2,FALSE)</f>
        <v>LTU</v>
      </c>
      <c r="E1010" s="5" t="s">
        <v>107</v>
      </c>
      <c r="F1010" s="5" t="str">
        <f>VLOOKUP(PopAgeSexCountry[[#This Row],[VARIABLE]],MapSexAge[],2,FALSE)</f>
        <v>Male</v>
      </c>
      <c r="G1010" s="5" t="str">
        <f>VLOOKUP(PopAgeSexCountry[[#This Row],[VARIABLE]],MapSexAge[],3,FALSE)</f>
        <v>70-74</v>
      </c>
      <c r="H1010" s="5">
        <f ca="1">SUMIFS(INDIRECT(_xlfn.CONCAT("SSPMDER[",PopAgeSexCountry[[#This Row],[Sex]],"]")),SSPMDER[age],PopAgeSexCountry[[#This Row],[Age]])</f>
        <v>2200</v>
      </c>
      <c r="I1010" s="5" t="s">
        <v>71</v>
      </c>
      <c r="J1010" s="5">
        <v>5.11100000000001E-2</v>
      </c>
      <c r="K1010" s="5">
        <v>4.6719612594458199E-2</v>
      </c>
      <c r="L1010" s="5">
        <v>4.6293138680853198E-2</v>
      </c>
      <c r="M1010" s="5">
        <v>5.2542347980666398E-2</v>
      </c>
      <c r="N1010" s="5">
        <v>6.5342361765934706E-2</v>
      </c>
      <c r="O1010" s="5">
        <v>7.2855903498240504E-2</v>
      </c>
      <c r="P1010" s="5">
        <v>6.9841929023991806E-2</v>
      </c>
      <c r="Q1010" s="5">
        <v>6.9874609198134097E-2</v>
      </c>
      <c r="R1010" s="5">
        <v>6.9727607603364397E-2</v>
      </c>
      <c r="S1010" s="6">
        <f ca="1">PopAgeSexCountry[[#This Row],[2010]]*PopAgeSexCountry[[#This Row],[MDER]]</f>
        <v>112.44200000000022</v>
      </c>
      <c r="T1010" s="6">
        <f ca="1">PopAgeSexCountry[[#This Row],[2015]]*PopAgeSexCountry[[#This Row],[MDER]]</f>
        <v>102.78314770780804</v>
      </c>
      <c r="U1010" s="6">
        <f ca="1">PopAgeSexCountry[[#This Row],[2020]]*PopAgeSexCountry[[#This Row],[MDER]]</f>
        <v>101.84490509787703</v>
      </c>
      <c r="V1010" s="6">
        <f ca="1">PopAgeSexCountry[[#This Row],[2025]]*PopAgeSexCountry[[#This Row],[MDER]]</f>
        <v>115.59316555746608</v>
      </c>
      <c r="W1010" s="6">
        <f ca="1">PopAgeSexCountry[[#This Row],[2030]]*PopAgeSexCountry[[#This Row],[MDER]]</f>
        <v>143.75319588505636</v>
      </c>
      <c r="X1010" s="6">
        <f ca="1">PopAgeSexCountry[[#This Row],[2035]]*PopAgeSexCountry[[#This Row],[MDER]]</f>
        <v>160.28298769612911</v>
      </c>
      <c r="Y1010" s="6">
        <f ca="1">PopAgeSexCountry[[#This Row],[2040]]*PopAgeSexCountry[[#This Row],[MDER]]</f>
        <v>153.65224385278196</v>
      </c>
      <c r="Z1010" s="6">
        <f ca="1">PopAgeSexCountry[[#This Row],[2045]]*PopAgeSexCountry[[#This Row],[MDER]]</f>
        <v>153.72414023589502</v>
      </c>
      <c r="AA1010" s="6">
        <f ca="1">PopAgeSexCountry[[#This Row],[2050]]*PopAgeSexCountry[[#This Row],[MDER]]</f>
        <v>153.40073672740166</v>
      </c>
    </row>
    <row r="1011" spans="1:27" x14ac:dyDescent="0.2">
      <c r="A1011" s="6" t="s">
        <v>67</v>
      </c>
      <c r="B1011" s="6" t="s">
        <v>68</v>
      </c>
      <c r="C1011" s="6" t="s">
        <v>135</v>
      </c>
      <c r="D1011" s="6" t="str">
        <f>VLOOKUP(PopAgeSexCountry[[#This Row],[REGION]],MapRegion[],2,FALSE)</f>
        <v>LTU</v>
      </c>
      <c r="E1011" s="6" t="s">
        <v>108</v>
      </c>
      <c r="F1011" s="6" t="str">
        <f>VLOOKUP(PopAgeSexCountry[[#This Row],[VARIABLE]],MapSexAge[],2,FALSE)</f>
        <v>Male</v>
      </c>
      <c r="G1011" s="6" t="str">
        <f>VLOOKUP(PopAgeSexCountry[[#This Row],[VARIABLE]],MapSexAge[],3,FALSE)</f>
        <v>75-79</v>
      </c>
      <c r="H1011" s="6">
        <f ca="1">SUMIFS(INDIRECT(_xlfn.CONCAT("SSPMDER[",PopAgeSexCountry[[#This Row],[Sex]],"]")),SSPMDER[age],PopAgeSexCountry[[#This Row],[Age]])</f>
        <v>2200</v>
      </c>
      <c r="I1011" s="6" t="s">
        <v>71</v>
      </c>
      <c r="J1011" s="6">
        <v>3.7467E-2</v>
      </c>
      <c r="K1011" s="6">
        <v>3.5920050183470102E-2</v>
      </c>
      <c r="L1011" s="6">
        <v>3.3423692807588397E-2</v>
      </c>
      <c r="M1011" s="6">
        <v>3.4098086548729298E-2</v>
      </c>
      <c r="N1011" s="6">
        <v>3.95821696014442E-2</v>
      </c>
      <c r="O1011" s="6">
        <v>5.0560303314041398E-2</v>
      </c>
      <c r="P1011" s="6">
        <v>5.7667450937425403E-2</v>
      </c>
      <c r="Q1011" s="6">
        <v>5.6420469747867102E-2</v>
      </c>
      <c r="R1011" s="6">
        <v>5.7680719770938998E-2</v>
      </c>
      <c r="S1011" s="6">
        <f ca="1">PopAgeSexCountry[[#This Row],[2010]]*PopAgeSexCountry[[#This Row],[MDER]]</f>
        <v>82.427400000000006</v>
      </c>
      <c r="T1011" s="6">
        <f ca="1">PopAgeSexCountry[[#This Row],[2015]]*PopAgeSexCountry[[#This Row],[MDER]]</f>
        <v>79.024110403634225</v>
      </c>
      <c r="U1011" s="6">
        <f ca="1">PopAgeSexCountry[[#This Row],[2020]]*PopAgeSexCountry[[#This Row],[MDER]]</f>
        <v>73.532124176694467</v>
      </c>
      <c r="V1011" s="6">
        <f ca="1">PopAgeSexCountry[[#This Row],[2025]]*PopAgeSexCountry[[#This Row],[MDER]]</f>
        <v>75.015790407204449</v>
      </c>
      <c r="W1011" s="6">
        <f ca="1">PopAgeSexCountry[[#This Row],[2030]]*PopAgeSexCountry[[#This Row],[MDER]]</f>
        <v>87.080773123177238</v>
      </c>
      <c r="X1011" s="6">
        <f ca="1">PopAgeSexCountry[[#This Row],[2035]]*PopAgeSexCountry[[#This Row],[MDER]]</f>
        <v>111.23266729089107</v>
      </c>
      <c r="Y1011" s="6">
        <f ca="1">PopAgeSexCountry[[#This Row],[2040]]*PopAgeSexCountry[[#This Row],[MDER]]</f>
        <v>126.86839206233589</v>
      </c>
      <c r="Z1011" s="6">
        <f ca="1">PopAgeSexCountry[[#This Row],[2045]]*PopAgeSexCountry[[#This Row],[MDER]]</f>
        <v>124.12503344530762</v>
      </c>
      <c r="AA1011" s="6">
        <f ca="1">PopAgeSexCountry[[#This Row],[2050]]*PopAgeSexCountry[[#This Row],[MDER]]</f>
        <v>126.89758349606579</v>
      </c>
    </row>
    <row r="1012" spans="1:27" x14ac:dyDescent="0.2">
      <c r="A1012" s="5" t="s">
        <v>67</v>
      </c>
      <c r="B1012" s="5" t="s">
        <v>68</v>
      </c>
      <c r="C1012" s="5" t="s">
        <v>135</v>
      </c>
      <c r="D1012" s="5" t="str">
        <f>VLOOKUP(PopAgeSexCountry[[#This Row],[REGION]],MapRegion[],2,FALSE)</f>
        <v>LTU</v>
      </c>
      <c r="E1012" s="5" t="s">
        <v>109</v>
      </c>
      <c r="F1012" s="5" t="str">
        <f>VLOOKUP(PopAgeSexCountry[[#This Row],[VARIABLE]],MapSexAge[],2,FALSE)</f>
        <v>Male</v>
      </c>
      <c r="G1012" s="5" t="str">
        <f>VLOOKUP(PopAgeSexCountry[[#This Row],[VARIABLE]],MapSexAge[],3,FALSE)</f>
        <v>80-84</v>
      </c>
      <c r="H1012" s="5">
        <f ca="1">SUMIFS(INDIRECT(_xlfn.CONCAT("SSPMDER[",PopAgeSexCountry[[#This Row],[Sex]],"]")),SSPMDER[age],PopAgeSexCountry[[#This Row],[Age]])</f>
        <v>2200</v>
      </c>
      <c r="I1012" s="5" t="s">
        <v>71</v>
      </c>
      <c r="J1012" s="5">
        <v>2.2284999999999999E-2</v>
      </c>
      <c r="K1012" s="5">
        <v>2.2065327863076401E-2</v>
      </c>
      <c r="L1012" s="5">
        <v>2.1507820734869201E-2</v>
      </c>
      <c r="M1012" s="5">
        <v>2.06926959646591E-2</v>
      </c>
      <c r="N1012" s="5">
        <v>2.17277678481782E-2</v>
      </c>
      <c r="O1012" s="5">
        <v>2.61859552232598E-2</v>
      </c>
      <c r="P1012" s="5">
        <v>3.4527488758810697E-2</v>
      </c>
      <c r="Q1012" s="5">
        <v>4.0555197744403498E-2</v>
      </c>
      <c r="R1012" s="5">
        <v>4.0834159679897501E-2</v>
      </c>
      <c r="S1012" s="6">
        <f ca="1">PopAgeSexCountry[[#This Row],[2010]]*PopAgeSexCountry[[#This Row],[MDER]]</f>
        <v>49.027000000000001</v>
      </c>
      <c r="T1012" s="6">
        <f ca="1">PopAgeSexCountry[[#This Row],[2015]]*PopAgeSexCountry[[#This Row],[MDER]]</f>
        <v>48.543721298768084</v>
      </c>
      <c r="U1012" s="6">
        <f ca="1">PopAgeSexCountry[[#This Row],[2020]]*PopAgeSexCountry[[#This Row],[MDER]]</f>
        <v>47.317205616712243</v>
      </c>
      <c r="V1012" s="6">
        <f ca="1">PopAgeSexCountry[[#This Row],[2025]]*PopAgeSexCountry[[#This Row],[MDER]]</f>
        <v>45.523931122250019</v>
      </c>
      <c r="W1012" s="6">
        <f ca="1">PopAgeSexCountry[[#This Row],[2030]]*PopAgeSexCountry[[#This Row],[MDER]]</f>
        <v>47.80108926599204</v>
      </c>
      <c r="X1012" s="6">
        <f ca="1">PopAgeSexCountry[[#This Row],[2035]]*PopAgeSexCountry[[#This Row],[MDER]]</f>
        <v>57.609101491171558</v>
      </c>
      <c r="Y1012" s="6">
        <f ca="1">PopAgeSexCountry[[#This Row],[2040]]*PopAgeSexCountry[[#This Row],[MDER]]</f>
        <v>75.960475269383537</v>
      </c>
      <c r="Z1012" s="6">
        <f ca="1">PopAgeSexCountry[[#This Row],[2045]]*PopAgeSexCountry[[#This Row],[MDER]]</f>
        <v>89.221435037687698</v>
      </c>
      <c r="AA1012" s="6">
        <f ca="1">PopAgeSexCountry[[#This Row],[2050]]*PopAgeSexCountry[[#This Row],[MDER]]</f>
        <v>89.835151295774509</v>
      </c>
    </row>
    <row r="1013" spans="1:27" x14ac:dyDescent="0.2">
      <c r="A1013" s="6" t="s">
        <v>67</v>
      </c>
      <c r="B1013" s="6" t="s">
        <v>68</v>
      </c>
      <c r="C1013" s="6" t="s">
        <v>135</v>
      </c>
      <c r="D1013" s="6" t="str">
        <f>VLOOKUP(PopAgeSexCountry[[#This Row],[REGION]],MapRegion[],2,FALSE)</f>
        <v>LTU</v>
      </c>
      <c r="E1013" s="6" t="s">
        <v>110</v>
      </c>
      <c r="F1013" s="6" t="str">
        <f>VLOOKUP(PopAgeSexCountry[[#This Row],[VARIABLE]],MapSexAge[],2,FALSE)</f>
        <v>Male</v>
      </c>
      <c r="G1013" s="6" t="str">
        <f>VLOOKUP(PopAgeSexCountry[[#This Row],[VARIABLE]],MapSexAge[],3,FALSE)</f>
        <v>85-89</v>
      </c>
      <c r="H1013" s="6">
        <f ca="1">SUMIFS(INDIRECT(_xlfn.CONCAT("SSPMDER[",PopAgeSexCountry[[#This Row],[Sex]],"]")),SSPMDER[age],PopAgeSexCountry[[#This Row],[Age]])</f>
        <v>2200</v>
      </c>
      <c r="I1013" s="6" t="s">
        <v>71</v>
      </c>
      <c r="J1013" s="6">
        <v>7.8539999999999999E-3</v>
      </c>
      <c r="K1013" s="6">
        <v>1.03307568602531E-2</v>
      </c>
      <c r="L1013" s="6">
        <v>1.0260153539279801E-2</v>
      </c>
      <c r="M1013" s="6">
        <v>1.03991234394677E-2</v>
      </c>
      <c r="N1013" s="6">
        <v>1.02644310592607E-2</v>
      </c>
      <c r="O1013" s="6">
        <v>1.13426376714032E-2</v>
      </c>
      <c r="P1013" s="6">
        <v>1.4236140236840601E-2</v>
      </c>
      <c r="Q1013" s="6">
        <v>1.9524180581927699E-2</v>
      </c>
      <c r="R1013" s="6">
        <v>2.3875623048625599E-2</v>
      </c>
      <c r="S1013" s="6">
        <f ca="1">PopAgeSexCountry[[#This Row],[2010]]*PopAgeSexCountry[[#This Row],[MDER]]</f>
        <v>17.2788</v>
      </c>
      <c r="T1013" s="6">
        <f ca="1">PopAgeSexCountry[[#This Row],[2015]]*PopAgeSexCountry[[#This Row],[MDER]]</f>
        <v>22.727665092556819</v>
      </c>
      <c r="U1013" s="6">
        <f ca="1">PopAgeSexCountry[[#This Row],[2020]]*PopAgeSexCountry[[#This Row],[MDER]]</f>
        <v>22.572337786415563</v>
      </c>
      <c r="V1013" s="6">
        <f ca="1">PopAgeSexCountry[[#This Row],[2025]]*PopAgeSexCountry[[#This Row],[MDER]]</f>
        <v>22.87807156682894</v>
      </c>
      <c r="W1013" s="6">
        <f ca="1">PopAgeSexCountry[[#This Row],[2030]]*PopAgeSexCountry[[#This Row],[MDER]]</f>
        <v>22.581748330373539</v>
      </c>
      <c r="X1013" s="6">
        <f ca="1">PopAgeSexCountry[[#This Row],[2035]]*PopAgeSexCountry[[#This Row],[MDER]]</f>
        <v>24.953802877087039</v>
      </c>
      <c r="Y1013" s="6">
        <f ca="1">PopAgeSexCountry[[#This Row],[2040]]*PopAgeSexCountry[[#This Row],[MDER]]</f>
        <v>31.319508521049322</v>
      </c>
      <c r="Z1013" s="6">
        <f ca="1">PopAgeSexCountry[[#This Row],[2045]]*PopAgeSexCountry[[#This Row],[MDER]]</f>
        <v>42.953197280240936</v>
      </c>
      <c r="AA1013" s="6">
        <f ca="1">PopAgeSexCountry[[#This Row],[2050]]*PopAgeSexCountry[[#This Row],[MDER]]</f>
        <v>52.526370706976316</v>
      </c>
    </row>
    <row r="1014" spans="1:27" x14ac:dyDescent="0.2">
      <c r="A1014" s="5" t="s">
        <v>67</v>
      </c>
      <c r="B1014" s="5" t="s">
        <v>68</v>
      </c>
      <c r="C1014" s="5" t="s">
        <v>135</v>
      </c>
      <c r="D1014" s="5" t="str">
        <f>VLOOKUP(PopAgeSexCountry[[#This Row],[REGION]],MapRegion[],2,FALSE)</f>
        <v>LTU</v>
      </c>
      <c r="E1014" s="5" t="s">
        <v>111</v>
      </c>
      <c r="F1014" s="5" t="str">
        <f>VLOOKUP(PopAgeSexCountry[[#This Row],[VARIABLE]],MapSexAge[],2,FALSE)</f>
        <v>Male</v>
      </c>
      <c r="G1014" s="5" t="str">
        <f>VLOOKUP(PopAgeSexCountry[[#This Row],[VARIABLE]],MapSexAge[],3,FALSE)</f>
        <v>90-94</v>
      </c>
      <c r="H1014" s="5">
        <f ca="1">SUMIFS(INDIRECT(_xlfn.CONCAT("SSPMDER[",PopAgeSexCountry[[#This Row],[Sex]],"]")),SSPMDER[age],PopAgeSexCountry[[#This Row],[Age]])</f>
        <v>2200</v>
      </c>
      <c r="I1014" s="5" t="s">
        <v>71</v>
      </c>
      <c r="J1014" s="5">
        <v>1.557E-3</v>
      </c>
      <c r="K1014" s="5">
        <v>2.6414293772822001E-3</v>
      </c>
      <c r="L1014" s="5">
        <v>3.4271674480224898E-3</v>
      </c>
      <c r="M1014" s="5">
        <v>3.53318686894994E-3</v>
      </c>
      <c r="N1014" s="5">
        <v>3.6448988081317002E-3</v>
      </c>
      <c r="O1014" s="5">
        <v>3.8183093941266599E-3</v>
      </c>
      <c r="P1014" s="5">
        <v>4.4242310005838696E-3</v>
      </c>
      <c r="Q1014" s="5">
        <v>5.8202292404455798E-3</v>
      </c>
      <c r="R1014" s="5">
        <v>8.3937236710930306E-3</v>
      </c>
      <c r="S1014" s="6">
        <f ca="1">PopAgeSexCountry[[#This Row],[2010]]*PopAgeSexCountry[[#This Row],[MDER]]</f>
        <v>3.4254000000000002</v>
      </c>
      <c r="T1014" s="6">
        <f ca="1">PopAgeSexCountry[[#This Row],[2015]]*PopAgeSexCountry[[#This Row],[MDER]]</f>
        <v>5.8111446300208405</v>
      </c>
      <c r="U1014" s="6">
        <f ca="1">PopAgeSexCountry[[#This Row],[2020]]*PopAgeSexCountry[[#This Row],[MDER]]</f>
        <v>7.5397683856494773</v>
      </c>
      <c r="V1014" s="6">
        <f ca="1">PopAgeSexCountry[[#This Row],[2025]]*PopAgeSexCountry[[#This Row],[MDER]]</f>
        <v>7.7730111116898684</v>
      </c>
      <c r="W1014" s="6">
        <f ca="1">PopAgeSexCountry[[#This Row],[2030]]*PopAgeSexCountry[[#This Row],[MDER]]</f>
        <v>8.0187773778897409</v>
      </c>
      <c r="X1014" s="6">
        <f ca="1">PopAgeSexCountry[[#This Row],[2035]]*PopAgeSexCountry[[#This Row],[MDER]]</f>
        <v>8.4002806670786523</v>
      </c>
      <c r="Y1014" s="6">
        <f ca="1">PopAgeSexCountry[[#This Row],[2040]]*PopAgeSexCountry[[#This Row],[MDER]]</f>
        <v>9.7333082012845136</v>
      </c>
      <c r="Z1014" s="6">
        <f ca="1">PopAgeSexCountry[[#This Row],[2045]]*PopAgeSexCountry[[#This Row],[MDER]]</f>
        <v>12.804504328980276</v>
      </c>
      <c r="AA1014" s="6">
        <f ca="1">PopAgeSexCountry[[#This Row],[2050]]*PopAgeSexCountry[[#This Row],[MDER]]</f>
        <v>18.466192076404667</v>
      </c>
    </row>
    <row r="1015" spans="1:27" x14ac:dyDescent="0.2">
      <c r="A1015" s="6" t="s">
        <v>67</v>
      </c>
      <c r="B1015" s="6" t="s">
        <v>68</v>
      </c>
      <c r="C1015" s="6" t="s">
        <v>135</v>
      </c>
      <c r="D1015" s="6" t="str">
        <f>VLOOKUP(PopAgeSexCountry[[#This Row],[REGION]],MapRegion[],2,FALSE)</f>
        <v>LTU</v>
      </c>
      <c r="E1015" s="6" t="s">
        <v>112</v>
      </c>
      <c r="F1015" s="6" t="str">
        <f>VLOOKUP(PopAgeSexCountry[[#This Row],[VARIABLE]],MapSexAge[],2,FALSE)</f>
        <v>Male</v>
      </c>
      <c r="G1015" s="6" t="str">
        <f>VLOOKUP(PopAgeSexCountry[[#This Row],[VARIABLE]],MapSexAge[],3,FALSE)</f>
        <v>95-99</v>
      </c>
      <c r="H1015" s="6">
        <f ca="1">SUMIFS(INDIRECT(_xlfn.CONCAT("SSPMDER[",PopAgeSexCountry[[#This Row],[Sex]],"]")),SSPMDER[age],PopAgeSexCountry[[#This Row],[Age]])</f>
        <v>2200</v>
      </c>
      <c r="I1015" s="6" t="s">
        <v>71</v>
      </c>
      <c r="J1015" s="6">
        <v>3.4399999999999898E-4</v>
      </c>
      <c r="K1015" s="6">
        <v>3.4782916559802002E-4</v>
      </c>
      <c r="L1015" s="6">
        <v>5.6608459504535805E-4</v>
      </c>
      <c r="M1015" s="6">
        <v>7.63454037779196E-4</v>
      </c>
      <c r="N1015" s="6">
        <v>7.8402807217371805E-4</v>
      </c>
      <c r="O1015" s="6">
        <v>8.68158186022226E-4</v>
      </c>
      <c r="P1015" s="6">
        <v>9.5024495938508498E-4</v>
      </c>
      <c r="Q1015" s="6">
        <v>1.15735337356081E-3</v>
      </c>
      <c r="R1015" s="6">
        <v>1.60375439876113E-3</v>
      </c>
      <c r="S1015" s="6">
        <f ca="1">PopAgeSexCountry[[#This Row],[2010]]*PopAgeSexCountry[[#This Row],[MDER]]</f>
        <v>0.75679999999999781</v>
      </c>
      <c r="T1015" s="6">
        <f ca="1">PopAgeSexCountry[[#This Row],[2015]]*PopAgeSexCountry[[#This Row],[MDER]]</f>
        <v>0.765224164315644</v>
      </c>
      <c r="U1015" s="6">
        <f ca="1">PopAgeSexCountry[[#This Row],[2020]]*PopAgeSexCountry[[#This Row],[MDER]]</f>
        <v>1.2453861090997878</v>
      </c>
      <c r="V1015" s="6">
        <f ca="1">PopAgeSexCountry[[#This Row],[2025]]*PopAgeSexCountry[[#This Row],[MDER]]</f>
        <v>1.6795988831142312</v>
      </c>
      <c r="W1015" s="6">
        <f ca="1">PopAgeSexCountry[[#This Row],[2030]]*PopAgeSexCountry[[#This Row],[MDER]]</f>
        <v>1.7248617587821797</v>
      </c>
      <c r="X1015" s="6">
        <f ca="1">PopAgeSexCountry[[#This Row],[2035]]*PopAgeSexCountry[[#This Row],[MDER]]</f>
        <v>1.9099480092488972</v>
      </c>
      <c r="Y1015" s="6">
        <f ca="1">PopAgeSexCountry[[#This Row],[2040]]*PopAgeSexCountry[[#This Row],[MDER]]</f>
        <v>2.090538910647187</v>
      </c>
      <c r="Z1015" s="6">
        <f ca="1">PopAgeSexCountry[[#This Row],[2045]]*PopAgeSexCountry[[#This Row],[MDER]]</f>
        <v>2.5461774218337818</v>
      </c>
      <c r="AA1015" s="6">
        <f ca="1">PopAgeSexCountry[[#This Row],[2050]]*PopAgeSexCountry[[#This Row],[MDER]]</f>
        <v>3.5282596772744861</v>
      </c>
    </row>
    <row r="1016" spans="1:27" x14ac:dyDescent="0.2">
      <c r="A1016" s="5" t="s">
        <v>67</v>
      </c>
      <c r="B1016" s="5" t="s">
        <v>68</v>
      </c>
      <c r="C1016" s="5" t="s">
        <v>136</v>
      </c>
      <c r="D1016" s="5" t="str">
        <f>VLOOKUP(PopAgeSexCountry[[#This Row],[REGION]],MapRegion[],2,FALSE)</f>
        <v>LUX</v>
      </c>
      <c r="E1016" s="5" t="s">
        <v>70</v>
      </c>
      <c r="F1016" s="5" t="str">
        <f>VLOOKUP(PopAgeSexCountry[[#This Row],[VARIABLE]],MapSexAge[],2,FALSE)</f>
        <v>Female</v>
      </c>
      <c r="G1016" s="5" t="str">
        <f>VLOOKUP(PopAgeSexCountry[[#This Row],[VARIABLE]],MapSexAge[],3,FALSE)</f>
        <v>0-4</v>
      </c>
      <c r="H1016" s="5">
        <f ca="1">SUMIFS(INDIRECT(_xlfn.CONCAT("SSPMDER[",PopAgeSexCountry[[#This Row],[Sex]],"]")),SSPMDER[age],PopAgeSexCountry[[#This Row],[Age]])</f>
        <v>1000</v>
      </c>
      <c r="I1016" s="5" t="s">
        <v>71</v>
      </c>
      <c r="J1016" s="5">
        <v>1.4027E-2</v>
      </c>
      <c r="K1016" s="5">
        <v>1.46535312398553E-2</v>
      </c>
      <c r="L1016" s="5">
        <v>1.5413211147063E-2</v>
      </c>
      <c r="M1016" s="5">
        <v>1.59872600922943E-2</v>
      </c>
      <c r="N1016" s="5">
        <v>1.6697454157733101E-2</v>
      </c>
      <c r="O1016" s="5">
        <v>1.72920380844797E-2</v>
      </c>
      <c r="P1016" s="5">
        <v>1.7778797403038799E-2</v>
      </c>
      <c r="Q1016" s="5">
        <v>1.8301381989860602E-2</v>
      </c>
      <c r="R1016" s="5">
        <v>1.8766067246342201E-2</v>
      </c>
      <c r="S1016" s="6">
        <f ca="1">PopAgeSexCountry[[#This Row],[2010]]*PopAgeSexCountry[[#This Row],[MDER]]</f>
        <v>14.026999999999999</v>
      </c>
      <c r="T1016" s="6">
        <f ca="1">PopAgeSexCountry[[#This Row],[2015]]*PopAgeSexCountry[[#This Row],[MDER]]</f>
        <v>14.653531239855299</v>
      </c>
      <c r="U1016" s="6">
        <f ca="1">PopAgeSexCountry[[#This Row],[2020]]*PopAgeSexCountry[[#This Row],[MDER]]</f>
        <v>15.413211147063</v>
      </c>
      <c r="V1016" s="6">
        <f ca="1">PopAgeSexCountry[[#This Row],[2025]]*PopAgeSexCountry[[#This Row],[MDER]]</f>
        <v>15.987260092294301</v>
      </c>
      <c r="W1016" s="6">
        <f ca="1">PopAgeSexCountry[[#This Row],[2030]]*PopAgeSexCountry[[#This Row],[MDER]]</f>
        <v>16.697454157733102</v>
      </c>
      <c r="X1016" s="6">
        <f ca="1">PopAgeSexCountry[[#This Row],[2035]]*PopAgeSexCountry[[#This Row],[MDER]]</f>
        <v>17.292038084479699</v>
      </c>
      <c r="Y1016" s="6">
        <f ca="1">PopAgeSexCountry[[#This Row],[2040]]*PopAgeSexCountry[[#This Row],[MDER]]</f>
        <v>17.778797403038798</v>
      </c>
      <c r="Z1016" s="6">
        <f ca="1">PopAgeSexCountry[[#This Row],[2045]]*PopAgeSexCountry[[#This Row],[MDER]]</f>
        <v>18.301381989860602</v>
      </c>
      <c r="AA1016" s="6">
        <f ca="1">PopAgeSexCountry[[#This Row],[2050]]*PopAgeSexCountry[[#This Row],[MDER]]</f>
        <v>18.7660672463422</v>
      </c>
    </row>
    <row r="1017" spans="1:27" x14ac:dyDescent="0.2">
      <c r="A1017" s="6" t="s">
        <v>67</v>
      </c>
      <c r="B1017" s="6" t="s">
        <v>68</v>
      </c>
      <c r="C1017" s="6" t="s">
        <v>136</v>
      </c>
      <c r="D1017" s="6" t="str">
        <f>VLOOKUP(PopAgeSexCountry[[#This Row],[REGION]],MapRegion[],2,FALSE)</f>
        <v>LUX</v>
      </c>
      <c r="E1017" s="6" t="s">
        <v>72</v>
      </c>
      <c r="F1017" s="6" t="str">
        <f>VLOOKUP(PopAgeSexCountry[[#This Row],[VARIABLE]],MapSexAge[],2,FALSE)</f>
        <v>Female</v>
      </c>
      <c r="G1017" s="6" t="str">
        <f>VLOOKUP(PopAgeSexCountry[[#This Row],[VARIABLE]],MapSexAge[],3,FALSE)</f>
        <v>10-14</v>
      </c>
      <c r="H1017" s="6">
        <f ca="1">SUMIFS(INDIRECT(_xlfn.CONCAT("SSPMDER[",PopAgeSexCountry[[#This Row],[Sex]],"]")),SSPMDER[age],PopAgeSexCountry[[#This Row],[Age]])</f>
        <v>1920</v>
      </c>
      <c r="I1017" s="6" t="s">
        <v>71</v>
      </c>
      <c r="J1017" s="6">
        <v>1.5069000000000001E-2</v>
      </c>
      <c r="K1017" s="6">
        <v>1.53240138592709E-2</v>
      </c>
      <c r="L1017" s="6">
        <v>1.6317353697632202E-2</v>
      </c>
      <c r="M1017" s="6">
        <v>1.6573749025760202E-2</v>
      </c>
      <c r="N1017" s="6">
        <v>1.7259054720122902E-2</v>
      </c>
      <c r="O1017" s="6">
        <v>1.7725664921109802E-2</v>
      </c>
      <c r="P1017" s="6">
        <v>1.8309725272816001E-2</v>
      </c>
      <c r="Q1017" s="6">
        <v>1.88185807333065E-2</v>
      </c>
      <c r="R1017" s="6">
        <v>1.9248341912123001E-2</v>
      </c>
      <c r="S1017" s="6">
        <f ca="1">PopAgeSexCountry[[#This Row],[2010]]*PopAgeSexCountry[[#This Row],[MDER]]</f>
        <v>28.932480000000002</v>
      </c>
      <c r="T1017" s="6">
        <f ca="1">PopAgeSexCountry[[#This Row],[2015]]*PopAgeSexCountry[[#This Row],[MDER]]</f>
        <v>29.422106609800128</v>
      </c>
      <c r="U1017" s="6">
        <f ca="1">PopAgeSexCountry[[#This Row],[2020]]*PopAgeSexCountry[[#This Row],[MDER]]</f>
        <v>31.329319099453826</v>
      </c>
      <c r="V1017" s="6">
        <f ca="1">PopAgeSexCountry[[#This Row],[2025]]*PopAgeSexCountry[[#This Row],[MDER]]</f>
        <v>31.821598129459588</v>
      </c>
      <c r="W1017" s="6">
        <f ca="1">PopAgeSexCountry[[#This Row],[2030]]*PopAgeSexCountry[[#This Row],[MDER]]</f>
        <v>33.137385062635971</v>
      </c>
      <c r="X1017" s="6">
        <f ca="1">PopAgeSexCountry[[#This Row],[2035]]*PopAgeSexCountry[[#This Row],[MDER]]</f>
        <v>34.033276648530816</v>
      </c>
      <c r="Y1017" s="6">
        <f ca="1">PopAgeSexCountry[[#This Row],[2040]]*PopAgeSexCountry[[#This Row],[MDER]]</f>
        <v>35.154672523806724</v>
      </c>
      <c r="Z1017" s="6">
        <f ca="1">PopAgeSexCountry[[#This Row],[2045]]*PopAgeSexCountry[[#This Row],[MDER]]</f>
        <v>36.131675007948481</v>
      </c>
      <c r="AA1017" s="6">
        <f ca="1">PopAgeSexCountry[[#This Row],[2050]]*PopAgeSexCountry[[#This Row],[MDER]]</f>
        <v>36.956816471276163</v>
      </c>
    </row>
    <row r="1018" spans="1:27" x14ac:dyDescent="0.2">
      <c r="A1018" s="5" t="s">
        <v>67</v>
      </c>
      <c r="B1018" s="5" t="s">
        <v>68</v>
      </c>
      <c r="C1018" s="5" t="s">
        <v>136</v>
      </c>
      <c r="D1018" s="5" t="str">
        <f>VLOOKUP(PopAgeSexCountry[[#This Row],[REGION]],MapRegion[],2,FALSE)</f>
        <v>LUX</v>
      </c>
      <c r="E1018" s="5" t="s">
        <v>73</v>
      </c>
      <c r="F1018" s="5" t="str">
        <f>VLOOKUP(PopAgeSexCountry[[#This Row],[VARIABLE]],MapSexAge[],2,FALSE)</f>
        <v>Female</v>
      </c>
      <c r="G1018" s="5" t="str">
        <f>VLOOKUP(PopAgeSexCountry[[#This Row],[VARIABLE]],MapSexAge[],3,FALSE)</f>
        <v>100p</v>
      </c>
      <c r="H1018" s="5">
        <f ca="1">SUMIFS(INDIRECT(_xlfn.CONCAT("SSPMDER[",PopAgeSexCountry[[#This Row],[Sex]],"]")),SSPMDER[age],PopAgeSexCountry[[#This Row],[Age]])</f>
        <v>1800</v>
      </c>
      <c r="I1018" s="5" t="s">
        <v>71</v>
      </c>
      <c r="J1018" s="5">
        <v>3.1000000000000001E-5</v>
      </c>
      <c r="K1018" s="5">
        <v>6.4759960363170696E-5</v>
      </c>
      <c r="L1018" s="5">
        <v>9.4507729322619097E-5</v>
      </c>
      <c r="M1018" s="5">
        <v>1.8655120578992001E-4</v>
      </c>
      <c r="N1018" s="5">
        <v>2.9878338339233898E-4</v>
      </c>
      <c r="O1018" s="5">
        <v>4.0434593087576901E-4</v>
      </c>
      <c r="P1018" s="5">
        <v>5.5458437444334005E-4</v>
      </c>
      <c r="Q1018" s="5">
        <v>7.5986530941956395E-4</v>
      </c>
      <c r="R1018" s="5">
        <v>1.18755023683847E-3</v>
      </c>
      <c r="S1018" s="6">
        <f ca="1">PopAgeSexCountry[[#This Row],[2010]]*PopAgeSexCountry[[#This Row],[MDER]]</f>
        <v>5.5800000000000002E-2</v>
      </c>
      <c r="T1018" s="6">
        <f ca="1">PopAgeSexCountry[[#This Row],[2015]]*PopAgeSexCountry[[#This Row],[MDER]]</f>
        <v>0.11656792865370726</v>
      </c>
      <c r="U1018" s="6">
        <f ca="1">PopAgeSexCountry[[#This Row],[2020]]*PopAgeSexCountry[[#This Row],[MDER]]</f>
        <v>0.17011391278071439</v>
      </c>
      <c r="V1018" s="6">
        <f ca="1">PopAgeSexCountry[[#This Row],[2025]]*PopAgeSexCountry[[#This Row],[MDER]]</f>
        <v>0.33579217042185605</v>
      </c>
      <c r="W1018" s="6">
        <f ca="1">PopAgeSexCountry[[#This Row],[2030]]*PopAgeSexCountry[[#This Row],[MDER]]</f>
        <v>0.53781009010621017</v>
      </c>
      <c r="X1018" s="6">
        <f ca="1">PopAgeSexCountry[[#This Row],[2035]]*PopAgeSexCountry[[#This Row],[MDER]]</f>
        <v>0.72782267557638425</v>
      </c>
      <c r="Y1018" s="6">
        <f ca="1">PopAgeSexCountry[[#This Row],[2040]]*PopAgeSexCountry[[#This Row],[MDER]]</f>
        <v>0.99825187399801207</v>
      </c>
      <c r="Z1018" s="6">
        <f ca="1">PopAgeSexCountry[[#This Row],[2045]]*PopAgeSexCountry[[#This Row],[MDER]]</f>
        <v>1.3677575569552152</v>
      </c>
      <c r="AA1018" s="6">
        <f ca="1">PopAgeSexCountry[[#This Row],[2050]]*PopAgeSexCountry[[#This Row],[MDER]]</f>
        <v>2.137590426309246</v>
      </c>
    </row>
    <row r="1019" spans="1:27" x14ac:dyDescent="0.2">
      <c r="A1019" s="6" t="s">
        <v>67</v>
      </c>
      <c r="B1019" s="6" t="s">
        <v>68</v>
      </c>
      <c r="C1019" s="6" t="s">
        <v>136</v>
      </c>
      <c r="D1019" s="6" t="str">
        <f>VLOOKUP(PopAgeSexCountry[[#This Row],[REGION]],MapRegion[],2,FALSE)</f>
        <v>LUX</v>
      </c>
      <c r="E1019" s="6" t="s">
        <v>74</v>
      </c>
      <c r="F1019" s="6" t="str">
        <f>VLOOKUP(PopAgeSexCountry[[#This Row],[VARIABLE]],MapSexAge[],2,FALSE)</f>
        <v>Female</v>
      </c>
      <c r="G1019" s="6" t="str">
        <f>VLOOKUP(PopAgeSexCountry[[#This Row],[VARIABLE]],MapSexAge[],3,FALSE)</f>
        <v>15-19</v>
      </c>
      <c r="H1019" s="6">
        <f ca="1">SUMIFS(INDIRECT(_xlfn.CONCAT("SSPMDER[",PopAgeSexCountry[[#This Row],[Sex]],"]")),SSPMDER[age],PopAgeSexCountry[[#This Row],[Age]])</f>
        <v>2040</v>
      </c>
      <c r="I1019" s="6" t="s">
        <v>71</v>
      </c>
      <c r="J1019" s="6">
        <v>1.4678E-2</v>
      </c>
      <c r="K1019" s="6">
        <v>1.5566983219435801E-2</v>
      </c>
      <c r="L1019" s="6">
        <v>1.57067535930197E-2</v>
      </c>
      <c r="M1019" s="6">
        <v>1.6711634361166301E-2</v>
      </c>
      <c r="N1019" s="6">
        <v>1.69663861779242E-2</v>
      </c>
      <c r="O1019" s="6">
        <v>1.76408738704593E-2</v>
      </c>
      <c r="P1019" s="6">
        <v>1.8090047524847601E-2</v>
      </c>
      <c r="Q1019" s="6">
        <v>1.86525316556789E-2</v>
      </c>
      <c r="R1019" s="6">
        <v>1.9146735167348199E-2</v>
      </c>
      <c r="S1019" s="6">
        <f ca="1">PopAgeSexCountry[[#This Row],[2010]]*PopAgeSexCountry[[#This Row],[MDER]]</f>
        <v>29.94312</v>
      </c>
      <c r="T1019" s="6">
        <f ca="1">PopAgeSexCountry[[#This Row],[2015]]*PopAgeSexCountry[[#This Row],[MDER]]</f>
        <v>31.756645767649033</v>
      </c>
      <c r="U1019" s="6">
        <f ca="1">PopAgeSexCountry[[#This Row],[2020]]*PopAgeSexCountry[[#This Row],[MDER]]</f>
        <v>32.041777329760187</v>
      </c>
      <c r="V1019" s="6">
        <f ca="1">PopAgeSexCountry[[#This Row],[2025]]*PopAgeSexCountry[[#This Row],[MDER]]</f>
        <v>34.091734096779255</v>
      </c>
      <c r="W1019" s="6">
        <f ca="1">PopAgeSexCountry[[#This Row],[2030]]*PopAgeSexCountry[[#This Row],[MDER]]</f>
        <v>34.611427802965366</v>
      </c>
      <c r="X1019" s="6">
        <f ca="1">PopAgeSexCountry[[#This Row],[2035]]*PopAgeSexCountry[[#This Row],[MDER]]</f>
        <v>35.987382695736969</v>
      </c>
      <c r="Y1019" s="6">
        <f ca="1">PopAgeSexCountry[[#This Row],[2040]]*PopAgeSexCountry[[#This Row],[MDER]]</f>
        <v>36.903696950689103</v>
      </c>
      <c r="Z1019" s="6">
        <f ca="1">PopAgeSexCountry[[#This Row],[2045]]*PopAgeSexCountry[[#This Row],[MDER]]</f>
        <v>38.051164577584956</v>
      </c>
      <c r="AA1019" s="6">
        <f ca="1">PopAgeSexCountry[[#This Row],[2050]]*PopAgeSexCountry[[#This Row],[MDER]]</f>
        <v>39.059339741390325</v>
      </c>
    </row>
    <row r="1020" spans="1:27" x14ac:dyDescent="0.2">
      <c r="A1020" s="5" t="s">
        <v>67</v>
      </c>
      <c r="B1020" s="5" t="s">
        <v>68</v>
      </c>
      <c r="C1020" s="5" t="s">
        <v>136</v>
      </c>
      <c r="D1020" s="5" t="str">
        <f>VLOOKUP(PopAgeSexCountry[[#This Row],[REGION]],MapRegion[],2,FALSE)</f>
        <v>LUX</v>
      </c>
      <c r="E1020" s="5" t="s">
        <v>75</v>
      </c>
      <c r="F1020" s="5" t="str">
        <f>VLOOKUP(PopAgeSexCountry[[#This Row],[VARIABLE]],MapSexAge[],2,FALSE)</f>
        <v>Female</v>
      </c>
      <c r="G1020" s="5" t="str">
        <f>VLOOKUP(PopAgeSexCountry[[#This Row],[VARIABLE]],MapSexAge[],3,FALSE)</f>
        <v>20-24</v>
      </c>
      <c r="H1020" s="5">
        <f ca="1">SUMIFS(INDIRECT(_xlfn.CONCAT("SSPMDER[",PopAgeSexCountry[[#This Row],[Sex]],"]")),SSPMDER[age],PopAgeSexCountry[[#This Row],[Age]])</f>
        <v>2200</v>
      </c>
      <c r="I1020" s="5" t="s">
        <v>71</v>
      </c>
      <c r="J1020" s="5">
        <v>1.4841E-2</v>
      </c>
      <c r="K1020" s="5">
        <v>1.50870091494034E-2</v>
      </c>
      <c r="L1020" s="5">
        <v>1.5855502248377999E-2</v>
      </c>
      <c r="M1020" s="5">
        <v>1.59982580894194E-2</v>
      </c>
      <c r="N1020" s="5">
        <v>1.7011867654925801E-2</v>
      </c>
      <c r="O1020" s="5">
        <v>1.7267486239840899E-2</v>
      </c>
      <c r="P1020" s="5">
        <v>1.7935928919032802E-2</v>
      </c>
      <c r="Q1020" s="5">
        <v>1.8374539888112301E-2</v>
      </c>
      <c r="R1020" s="5">
        <v>1.8923126637400801E-2</v>
      </c>
      <c r="S1020" s="6">
        <f ca="1">PopAgeSexCountry[[#This Row],[2010]]*PopAgeSexCountry[[#This Row],[MDER]]</f>
        <v>32.650199999999998</v>
      </c>
      <c r="T1020" s="6">
        <f ca="1">PopAgeSexCountry[[#This Row],[2015]]*PopAgeSexCountry[[#This Row],[MDER]]</f>
        <v>33.191420128687476</v>
      </c>
      <c r="U1020" s="6">
        <f ca="1">PopAgeSexCountry[[#This Row],[2020]]*PopAgeSexCountry[[#This Row],[MDER]]</f>
        <v>34.882104946431596</v>
      </c>
      <c r="V1020" s="6">
        <f ca="1">PopAgeSexCountry[[#This Row],[2025]]*PopAgeSexCountry[[#This Row],[MDER]]</f>
        <v>35.196167796722683</v>
      </c>
      <c r="W1020" s="6">
        <f ca="1">PopAgeSexCountry[[#This Row],[2030]]*PopAgeSexCountry[[#This Row],[MDER]]</f>
        <v>37.426108840836761</v>
      </c>
      <c r="X1020" s="6">
        <f ca="1">PopAgeSexCountry[[#This Row],[2035]]*PopAgeSexCountry[[#This Row],[MDER]]</f>
        <v>37.988469727649978</v>
      </c>
      <c r="Y1020" s="6">
        <f ca="1">PopAgeSexCountry[[#This Row],[2040]]*PopAgeSexCountry[[#This Row],[MDER]]</f>
        <v>39.459043621872162</v>
      </c>
      <c r="Z1020" s="6">
        <f ca="1">PopAgeSexCountry[[#This Row],[2045]]*PopAgeSexCountry[[#This Row],[MDER]]</f>
        <v>40.423987753847065</v>
      </c>
      <c r="AA1020" s="6">
        <f ca="1">PopAgeSexCountry[[#This Row],[2050]]*PopAgeSexCountry[[#This Row],[MDER]]</f>
        <v>41.630878602281761</v>
      </c>
    </row>
    <row r="1021" spans="1:27" x14ac:dyDescent="0.2">
      <c r="A1021" s="6" t="s">
        <v>67</v>
      </c>
      <c r="B1021" s="6" t="s">
        <v>68</v>
      </c>
      <c r="C1021" s="6" t="s">
        <v>136</v>
      </c>
      <c r="D1021" s="6" t="str">
        <f>VLOOKUP(PopAgeSexCountry[[#This Row],[REGION]],MapRegion[],2,FALSE)</f>
        <v>LUX</v>
      </c>
      <c r="E1021" s="6" t="s">
        <v>76</v>
      </c>
      <c r="F1021" s="6" t="str">
        <f>VLOOKUP(PopAgeSexCountry[[#This Row],[VARIABLE]],MapSexAge[],2,FALSE)</f>
        <v>Female</v>
      </c>
      <c r="G1021" s="6" t="str">
        <f>VLOOKUP(PopAgeSexCountry[[#This Row],[VARIABLE]],MapSexAge[],3,FALSE)</f>
        <v>25-29</v>
      </c>
      <c r="H1021" s="6">
        <f ca="1">SUMIFS(INDIRECT(_xlfn.CONCAT("SSPMDER[",PopAgeSexCountry[[#This Row],[Sex]],"]")),SSPMDER[age],PopAgeSexCountry[[#This Row],[Age]])</f>
        <v>2040</v>
      </c>
      <c r="I1021" s="6" t="s">
        <v>71</v>
      </c>
      <c r="J1021" s="6">
        <v>1.7618000000000002E-2</v>
      </c>
      <c r="K1021" s="6">
        <v>1.65910489966467E-2</v>
      </c>
      <c r="L1021" s="6">
        <v>1.64392409324477E-2</v>
      </c>
      <c r="M1021" s="6">
        <v>1.7159753571461201E-2</v>
      </c>
      <c r="N1021" s="6">
        <v>1.7313386639936899E-2</v>
      </c>
      <c r="O1021" s="6">
        <v>1.8371772047538999E-2</v>
      </c>
      <c r="P1021" s="6">
        <v>1.8633466836280799E-2</v>
      </c>
      <c r="Q1021" s="6">
        <v>1.9290838693272399E-2</v>
      </c>
      <c r="R1021" s="6">
        <v>1.9697973445315299E-2</v>
      </c>
      <c r="S1021" s="6">
        <f ca="1">PopAgeSexCountry[[#This Row],[2010]]*PopAgeSexCountry[[#This Row],[MDER]]</f>
        <v>35.940720000000006</v>
      </c>
      <c r="T1021" s="6">
        <f ca="1">PopAgeSexCountry[[#This Row],[2015]]*PopAgeSexCountry[[#This Row],[MDER]]</f>
        <v>33.845739953159267</v>
      </c>
      <c r="U1021" s="6">
        <f ca="1">PopAgeSexCountry[[#This Row],[2020]]*PopAgeSexCountry[[#This Row],[MDER]]</f>
        <v>33.53605150219331</v>
      </c>
      <c r="V1021" s="6">
        <f ca="1">PopAgeSexCountry[[#This Row],[2025]]*PopAgeSexCountry[[#This Row],[MDER]]</f>
        <v>35.005897285780847</v>
      </c>
      <c r="W1021" s="6">
        <f ca="1">PopAgeSexCountry[[#This Row],[2030]]*PopAgeSexCountry[[#This Row],[MDER]]</f>
        <v>35.319308745471275</v>
      </c>
      <c r="X1021" s="6">
        <f ca="1">PopAgeSexCountry[[#This Row],[2035]]*PopAgeSexCountry[[#This Row],[MDER]]</f>
        <v>37.478414976979558</v>
      </c>
      <c r="Y1021" s="6">
        <f ca="1">PopAgeSexCountry[[#This Row],[2040]]*PopAgeSexCountry[[#This Row],[MDER]]</f>
        <v>38.012272346012828</v>
      </c>
      <c r="Z1021" s="6">
        <f ca="1">PopAgeSexCountry[[#This Row],[2045]]*PopAgeSexCountry[[#This Row],[MDER]]</f>
        <v>39.353310934275697</v>
      </c>
      <c r="AA1021" s="6">
        <f ca="1">PopAgeSexCountry[[#This Row],[2050]]*PopAgeSexCountry[[#This Row],[MDER]]</f>
        <v>40.18386582844321</v>
      </c>
    </row>
    <row r="1022" spans="1:27" x14ac:dyDescent="0.2">
      <c r="A1022" s="5" t="s">
        <v>67</v>
      </c>
      <c r="B1022" s="5" t="s">
        <v>68</v>
      </c>
      <c r="C1022" s="5" t="s">
        <v>136</v>
      </c>
      <c r="D1022" s="5" t="str">
        <f>VLOOKUP(PopAgeSexCountry[[#This Row],[REGION]],MapRegion[],2,FALSE)</f>
        <v>LUX</v>
      </c>
      <c r="E1022" s="5" t="s">
        <v>77</v>
      </c>
      <c r="F1022" s="5" t="str">
        <f>VLOOKUP(PopAgeSexCountry[[#This Row],[VARIABLE]],MapSexAge[],2,FALSE)</f>
        <v>Female</v>
      </c>
      <c r="G1022" s="5" t="str">
        <f>VLOOKUP(PopAgeSexCountry[[#This Row],[VARIABLE]],MapSexAge[],3,FALSE)</f>
        <v>30-34</v>
      </c>
      <c r="H1022" s="5">
        <f ca="1">SUMIFS(INDIRECT(_xlfn.CONCAT("SSPMDER[",PopAgeSexCountry[[#This Row],[Sex]],"]")),SSPMDER[age],PopAgeSexCountry[[#This Row],[Age]])</f>
        <v>2000</v>
      </c>
      <c r="I1022" s="5" t="s">
        <v>71</v>
      </c>
      <c r="J1022" s="5">
        <v>1.8800999999999998E-2</v>
      </c>
      <c r="K1022" s="5">
        <v>2.1631393301978101E-2</v>
      </c>
      <c r="L1022" s="5">
        <v>2.00227536329298E-2</v>
      </c>
      <c r="M1022" s="5">
        <v>1.9791096882092001E-2</v>
      </c>
      <c r="N1022" s="5">
        <v>2.0301115859826701E-2</v>
      </c>
      <c r="O1022" s="5">
        <v>2.0484464966977398E-2</v>
      </c>
      <c r="P1022" s="5">
        <v>2.1620974303140399E-2</v>
      </c>
      <c r="Q1022" s="5">
        <v>2.18731267039219E-2</v>
      </c>
      <c r="R1022" s="5">
        <v>2.2473852194239301E-2</v>
      </c>
      <c r="S1022" s="6">
        <f ca="1">PopAgeSexCountry[[#This Row],[2010]]*PopAgeSexCountry[[#This Row],[MDER]]</f>
        <v>37.601999999999997</v>
      </c>
      <c r="T1022" s="6">
        <f ca="1">PopAgeSexCountry[[#This Row],[2015]]*PopAgeSexCountry[[#This Row],[MDER]]</f>
        <v>43.262786603956201</v>
      </c>
      <c r="U1022" s="6">
        <f ca="1">PopAgeSexCountry[[#This Row],[2020]]*PopAgeSexCountry[[#This Row],[MDER]]</f>
        <v>40.045507265859598</v>
      </c>
      <c r="V1022" s="6">
        <f ca="1">PopAgeSexCountry[[#This Row],[2025]]*PopAgeSexCountry[[#This Row],[MDER]]</f>
        <v>39.582193764184005</v>
      </c>
      <c r="W1022" s="6">
        <f ca="1">PopAgeSexCountry[[#This Row],[2030]]*PopAgeSexCountry[[#This Row],[MDER]]</f>
        <v>40.602231719653403</v>
      </c>
      <c r="X1022" s="6">
        <f ca="1">PopAgeSexCountry[[#This Row],[2035]]*PopAgeSexCountry[[#This Row],[MDER]]</f>
        <v>40.968929933954797</v>
      </c>
      <c r="Y1022" s="6">
        <f ca="1">PopAgeSexCountry[[#This Row],[2040]]*PopAgeSexCountry[[#This Row],[MDER]]</f>
        <v>43.241948606280801</v>
      </c>
      <c r="Z1022" s="6">
        <f ca="1">PopAgeSexCountry[[#This Row],[2045]]*PopAgeSexCountry[[#This Row],[MDER]]</f>
        <v>43.746253407843803</v>
      </c>
      <c r="AA1022" s="6">
        <f ca="1">PopAgeSexCountry[[#This Row],[2050]]*PopAgeSexCountry[[#This Row],[MDER]]</f>
        <v>44.947704388478599</v>
      </c>
    </row>
    <row r="1023" spans="1:27" x14ac:dyDescent="0.2">
      <c r="A1023" s="6" t="s">
        <v>67</v>
      </c>
      <c r="B1023" s="6" t="s">
        <v>68</v>
      </c>
      <c r="C1023" s="6" t="s">
        <v>136</v>
      </c>
      <c r="D1023" s="6" t="str">
        <f>VLOOKUP(PopAgeSexCountry[[#This Row],[REGION]],MapRegion[],2,FALSE)</f>
        <v>LUX</v>
      </c>
      <c r="E1023" s="6" t="s">
        <v>78</v>
      </c>
      <c r="F1023" s="6" t="str">
        <f>VLOOKUP(PopAgeSexCountry[[#This Row],[VARIABLE]],MapSexAge[],2,FALSE)</f>
        <v>Female</v>
      </c>
      <c r="G1023" s="6" t="str">
        <f>VLOOKUP(PopAgeSexCountry[[#This Row],[VARIABLE]],MapSexAge[],3,FALSE)</f>
        <v>35-39</v>
      </c>
      <c r="H1023" s="6">
        <f ca="1">SUMIFS(INDIRECT(_xlfn.CONCAT("SSPMDER[",PopAgeSexCountry[[#This Row],[Sex]],"]")),SSPMDER[age],PopAgeSexCountry[[#This Row],[Age]])</f>
        <v>2000</v>
      </c>
      <c r="I1023" s="6" t="s">
        <v>71</v>
      </c>
      <c r="J1023" s="6">
        <v>1.9629000000000001E-2</v>
      </c>
      <c r="K1023" s="6">
        <v>2.2043423893947998E-2</v>
      </c>
      <c r="L1023" s="6">
        <v>2.4316956888217198E-2</v>
      </c>
      <c r="M1023" s="6">
        <v>2.3071336129783099E-2</v>
      </c>
      <c r="N1023" s="6">
        <v>2.2781907366768099E-2</v>
      </c>
      <c r="O1023" s="6">
        <v>2.3141157988348201E-2</v>
      </c>
      <c r="P1023" s="6">
        <v>2.33603696459352E-2</v>
      </c>
      <c r="Q1023" s="6">
        <v>2.4576849368177299E-2</v>
      </c>
      <c r="R1023" s="6">
        <v>2.4825116432976101E-2</v>
      </c>
      <c r="S1023" s="6">
        <f ca="1">PopAgeSexCountry[[#This Row],[2010]]*PopAgeSexCountry[[#This Row],[MDER]]</f>
        <v>39.258000000000003</v>
      </c>
      <c r="T1023" s="6">
        <f ca="1">PopAgeSexCountry[[#This Row],[2015]]*PopAgeSexCountry[[#This Row],[MDER]]</f>
        <v>44.086847787895998</v>
      </c>
      <c r="U1023" s="6">
        <f ca="1">PopAgeSexCountry[[#This Row],[2020]]*PopAgeSexCountry[[#This Row],[MDER]]</f>
        <v>48.633913776434397</v>
      </c>
      <c r="V1023" s="6">
        <f ca="1">PopAgeSexCountry[[#This Row],[2025]]*PopAgeSexCountry[[#This Row],[MDER]]</f>
        <v>46.142672259566197</v>
      </c>
      <c r="W1023" s="6">
        <f ca="1">PopAgeSexCountry[[#This Row],[2030]]*PopAgeSexCountry[[#This Row],[MDER]]</f>
        <v>45.563814733536198</v>
      </c>
      <c r="X1023" s="6">
        <f ca="1">PopAgeSexCountry[[#This Row],[2035]]*PopAgeSexCountry[[#This Row],[MDER]]</f>
        <v>46.282315976696403</v>
      </c>
      <c r="Y1023" s="6">
        <f ca="1">PopAgeSexCountry[[#This Row],[2040]]*PopAgeSexCountry[[#This Row],[MDER]]</f>
        <v>46.720739291870402</v>
      </c>
      <c r="Z1023" s="6">
        <f ca="1">PopAgeSexCountry[[#This Row],[2045]]*PopAgeSexCountry[[#This Row],[MDER]]</f>
        <v>49.153698736354599</v>
      </c>
      <c r="AA1023" s="6">
        <f ca="1">PopAgeSexCountry[[#This Row],[2050]]*PopAgeSexCountry[[#This Row],[MDER]]</f>
        <v>49.650232865952198</v>
      </c>
    </row>
    <row r="1024" spans="1:27" x14ac:dyDescent="0.2">
      <c r="A1024" s="5" t="s">
        <v>67</v>
      </c>
      <c r="B1024" s="5" t="s">
        <v>68</v>
      </c>
      <c r="C1024" s="5" t="s">
        <v>136</v>
      </c>
      <c r="D1024" s="5" t="str">
        <f>VLOOKUP(PopAgeSexCountry[[#This Row],[REGION]],MapRegion[],2,FALSE)</f>
        <v>LUX</v>
      </c>
      <c r="E1024" s="5" t="s">
        <v>79</v>
      </c>
      <c r="F1024" s="5" t="str">
        <f>VLOOKUP(PopAgeSexCountry[[#This Row],[VARIABLE]],MapSexAge[],2,FALSE)</f>
        <v>Female</v>
      </c>
      <c r="G1024" s="5" t="str">
        <f>VLOOKUP(PopAgeSexCountry[[#This Row],[VARIABLE]],MapSexAge[],3,FALSE)</f>
        <v>40-44</v>
      </c>
      <c r="H1024" s="5">
        <f ca="1">SUMIFS(INDIRECT(_xlfn.CONCAT("SSPMDER[",PopAgeSexCountry[[#This Row],[Sex]],"]")),SSPMDER[age],PopAgeSexCountry[[#This Row],[Age]])</f>
        <v>2000</v>
      </c>
      <c r="I1024" s="5" t="s">
        <v>71</v>
      </c>
      <c r="J1024" s="5">
        <v>2.1228E-2</v>
      </c>
      <c r="K1024" s="5">
        <v>2.17058126091705E-2</v>
      </c>
      <c r="L1024" s="5">
        <v>2.36969465366067E-2</v>
      </c>
      <c r="M1024" s="5">
        <v>2.6117156529437899E-2</v>
      </c>
      <c r="N1024" s="5">
        <v>2.5093670354457299E-2</v>
      </c>
      <c r="O1024" s="5">
        <v>2.4777755473369301E-2</v>
      </c>
      <c r="P1024" s="5">
        <v>2.50574255895302E-2</v>
      </c>
      <c r="Q1024" s="5">
        <v>2.53070380173878E-2</v>
      </c>
      <c r="R1024" s="5">
        <v>2.6584480020675101E-2</v>
      </c>
      <c r="S1024" s="6">
        <f ca="1">PopAgeSexCountry[[#This Row],[2010]]*PopAgeSexCountry[[#This Row],[MDER]]</f>
        <v>42.456000000000003</v>
      </c>
      <c r="T1024" s="6">
        <f ca="1">PopAgeSexCountry[[#This Row],[2015]]*PopAgeSexCountry[[#This Row],[MDER]]</f>
        <v>43.411625218341001</v>
      </c>
      <c r="U1024" s="6">
        <f ca="1">PopAgeSexCountry[[#This Row],[2020]]*PopAgeSexCountry[[#This Row],[MDER]]</f>
        <v>47.393893073213398</v>
      </c>
      <c r="V1024" s="6">
        <f ca="1">PopAgeSexCountry[[#This Row],[2025]]*PopAgeSexCountry[[#This Row],[MDER]]</f>
        <v>52.234313058875799</v>
      </c>
      <c r="W1024" s="6">
        <f ca="1">PopAgeSexCountry[[#This Row],[2030]]*PopAgeSexCountry[[#This Row],[MDER]]</f>
        <v>50.187340708914597</v>
      </c>
      <c r="X1024" s="6">
        <f ca="1">PopAgeSexCountry[[#This Row],[2035]]*PopAgeSexCountry[[#This Row],[MDER]]</f>
        <v>49.5555109467386</v>
      </c>
      <c r="Y1024" s="6">
        <f ca="1">PopAgeSexCountry[[#This Row],[2040]]*PopAgeSexCountry[[#This Row],[MDER]]</f>
        <v>50.114851179060402</v>
      </c>
      <c r="Z1024" s="6">
        <f ca="1">PopAgeSexCountry[[#This Row],[2045]]*PopAgeSexCountry[[#This Row],[MDER]]</f>
        <v>50.6140760347756</v>
      </c>
      <c r="AA1024" s="6">
        <f ca="1">PopAgeSexCountry[[#This Row],[2050]]*PopAgeSexCountry[[#This Row],[MDER]]</f>
        <v>53.168960041350203</v>
      </c>
    </row>
    <row r="1025" spans="1:27" x14ac:dyDescent="0.2">
      <c r="A1025" s="6" t="s">
        <v>67</v>
      </c>
      <c r="B1025" s="6" t="s">
        <v>68</v>
      </c>
      <c r="C1025" s="6" t="s">
        <v>136</v>
      </c>
      <c r="D1025" s="6" t="str">
        <f>VLOOKUP(PopAgeSexCountry[[#This Row],[REGION]],MapRegion[],2,FALSE)</f>
        <v>LUX</v>
      </c>
      <c r="E1025" s="6" t="s">
        <v>80</v>
      </c>
      <c r="F1025" s="6" t="str">
        <f>VLOOKUP(PopAgeSexCountry[[#This Row],[VARIABLE]],MapSexAge[],2,FALSE)</f>
        <v>Female</v>
      </c>
      <c r="G1025" s="6" t="str">
        <f>VLOOKUP(PopAgeSexCountry[[#This Row],[VARIABLE]],MapSexAge[],3,FALSE)</f>
        <v>45-49</v>
      </c>
      <c r="H1025" s="6">
        <f ca="1">SUMIFS(INDIRECT(_xlfn.CONCAT("SSPMDER[",PopAgeSexCountry[[#This Row],[Sex]],"]")),SSPMDER[age],PopAgeSexCountry[[#This Row],[Age]])</f>
        <v>2000</v>
      </c>
      <c r="I1025" s="6" t="s">
        <v>71</v>
      </c>
      <c r="J1025" s="6">
        <v>1.9717999999999999E-2</v>
      </c>
      <c r="K1025" s="6">
        <v>2.2335949251007101E-2</v>
      </c>
      <c r="L1025" s="6">
        <v>2.26247628657744E-2</v>
      </c>
      <c r="M1025" s="6">
        <v>2.46252207911128E-2</v>
      </c>
      <c r="N1025" s="6">
        <v>2.7136222042809001E-2</v>
      </c>
      <c r="O1025" s="6">
        <v>2.6253753089475002E-2</v>
      </c>
      <c r="P1025" s="6">
        <v>2.59372093745119E-2</v>
      </c>
      <c r="Q1025" s="6">
        <v>2.61832021363138E-2</v>
      </c>
      <c r="R1025" s="6">
        <v>2.6456435756666601E-2</v>
      </c>
      <c r="S1025" s="6">
        <f ca="1">PopAgeSexCountry[[#This Row],[2010]]*PopAgeSexCountry[[#This Row],[MDER]]</f>
        <v>39.436</v>
      </c>
      <c r="T1025" s="6">
        <f ca="1">PopAgeSexCountry[[#This Row],[2015]]*PopAgeSexCountry[[#This Row],[MDER]]</f>
        <v>44.671898502014201</v>
      </c>
      <c r="U1025" s="6">
        <f ca="1">PopAgeSexCountry[[#This Row],[2020]]*PopAgeSexCountry[[#This Row],[MDER]]</f>
        <v>45.2495257315488</v>
      </c>
      <c r="V1025" s="6">
        <f ca="1">PopAgeSexCountry[[#This Row],[2025]]*PopAgeSexCountry[[#This Row],[MDER]]</f>
        <v>49.250441582225598</v>
      </c>
      <c r="W1025" s="6">
        <f ca="1">PopAgeSexCountry[[#This Row],[2030]]*PopAgeSexCountry[[#This Row],[MDER]]</f>
        <v>54.272444085618005</v>
      </c>
      <c r="X1025" s="6">
        <f ca="1">PopAgeSexCountry[[#This Row],[2035]]*PopAgeSexCountry[[#This Row],[MDER]]</f>
        <v>52.507506178950003</v>
      </c>
      <c r="Y1025" s="6">
        <f ca="1">PopAgeSexCountry[[#This Row],[2040]]*PopAgeSexCountry[[#This Row],[MDER]]</f>
        <v>51.874418749023803</v>
      </c>
      <c r="Z1025" s="6">
        <f ca="1">PopAgeSexCountry[[#This Row],[2045]]*PopAgeSexCountry[[#This Row],[MDER]]</f>
        <v>52.366404272627598</v>
      </c>
      <c r="AA1025" s="6">
        <f ca="1">PopAgeSexCountry[[#This Row],[2050]]*PopAgeSexCountry[[#This Row],[MDER]]</f>
        <v>52.912871513333201</v>
      </c>
    </row>
    <row r="1026" spans="1:27" x14ac:dyDescent="0.2">
      <c r="A1026" s="5" t="s">
        <v>67</v>
      </c>
      <c r="B1026" s="5" t="s">
        <v>68</v>
      </c>
      <c r="C1026" s="5" t="s">
        <v>136</v>
      </c>
      <c r="D1026" s="5" t="str">
        <f>VLOOKUP(PopAgeSexCountry[[#This Row],[REGION]],MapRegion[],2,FALSE)</f>
        <v>LUX</v>
      </c>
      <c r="E1026" s="5" t="s">
        <v>81</v>
      </c>
      <c r="F1026" s="5" t="str">
        <f>VLOOKUP(PopAgeSexCountry[[#This Row],[VARIABLE]],MapSexAge[],2,FALSE)</f>
        <v>Female</v>
      </c>
      <c r="G1026" s="5" t="str">
        <f>VLOOKUP(PopAgeSexCountry[[#This Row],[VARIABLE]],MapSexAge[],3,FALSE)</f>
        <v>5-9</v>
      </c>
      <c r="H1026" s="5">
        <f ca="1">SUMIFS(INDIRECT(_xlfn.CONCAT("SSPMDER[",PopAgeSexCountry[[#This Row],[Sex]],"]")),SSPMDER[age],PopAgeSexCountry[[#This Row],[Age]])</f>
        <v>1520</v>
      </c>
      <c r="I1026" s="5" t="s">
        <v>71</v>
      </c>
      <c r="J1026" s="5">
        <v>1.4416E-2</v>
      </c>
      <c r="K1026" s="5">
        <v>1.55806722531795E-2</v>
      </c>
      <c r="L1026" s="5">
        <v>1.5841932029069802E-2</v>
      </c>
      <c r="M1026" s="5">
        <v>1.65503831309976E-2</v>
      </c>
      <c r="N1026" s="5">
        <v>1.7052309863169801E-2</v>
      </c>
      <c r="O1026" s="5">
        <v>1.7678600806791799E-2</v>
      </c>
      <c r="P1026" s="5">
        <v>1.8214950658563898E-2</v>
      </c>
      <c r="Q1026" s="5">
        <v>1.8662862387365101E-2</v>
      </c>
      <c r="R1026" s="5">
        <v>1.9136999472660302E-2</v>
      </c>
      <c r="S1026" s="6">
        <f ca="1">PopAgeSexCountry[[#This Row],[2010]]*PopAgeSexCountry[[#This Row],[MDER]]</f>
        <v>21.912320000000001</v>
      </c>
      <c r="T1026" s="6">
        <f ca="1">PopAgeSexCountry[[#This Row],[2015]]*PopAgeSexCountry[[#This Row],[MDER]]</f>
        <v>23.68262182483284</v>
      </c>
      <c r="U1026" s="6">
        <f ca="1">PopAgeSexCountry[[#This Row],[2020]]*PopAgeSexCountry[[#This Row],[MDER]]</f>
        <v>24.079736684186098</v>
      </c>
      <c r="V1026" s="6">
        <f ca="1">PopAgeSexCountry[[#This Row],[2025]]*PopAgeSexCountry[[#This Row],[MDER]]</f>
        <v>25.156582359116353</v>
      </c>
      <c r="W1026" s="6">
        <f ca="1">PopAgeSexCountry[[#This Row],[2030]]*PopAgeSexCountry[[#This Row],[MDER]]</f>
        <v>25.919510992018097</v>
      </c>
      <c r="X1026" s="6">
        <f ca="1">PopAgeSexCountry[[#This Row],[2035]]*PopAgeSexCountry[[#This Row],[MDER]]</f>
        <v>26.871473226323534</v>
      </c>
      <c r="Y1026" s="6">
        <f ca="1">PopAgeSexCountry[[#This Row],[2040]]*PopAgeSexCountry[[#This Row],[MDER]]</f>
        <v>27.686725001017127</v>
      </c>
      <c r="Z1026" s="6">
        <f ca="1">PopAgeSexCountry[[#This Row],[2045]]*PopAgeSexCountry[[#This Row],[MDER]]</f>
        <v>28.367550828794954</v>
      </c>
      <c r="AA1026" s="6">
        <f ca="1">PopAgeSexCountry[[#This Row],[2050]]*PopAgeSexCountry[[#This Row],[MDER]]</f>
        <v>29.088239198443659</v>
      </c>
    </row>
    <row r="1027" spans="1:27" x14ac:dyDescent="0.2">
      <c r="A1027" s="6" t="s">
        <v>67</v>
      </c>
      <c r="B1027" s="6" t="s">
        <v>68</v>
      </c>
      <c r="C1027" s="6" t="s">
        <v>136</v>
      </c>
      <c r="D1027" s="6" t="str">
        <f>VLOOKUP(PopAgeSexCountry[[#This Row],[REGION]],MapRegion[],2,FALSE)</f>
        <v>LUX</v>
      </c>
      <c r="E1027" s="6" t="s">
        <v>82</v>
      </c>
      <c r="F1027" s="6" t="str">
        <f>VLOOKUP(PopAgeSexCountry[[#This Row],[VARIABLE]],MapSexAge[],2,FALSE)</f>
        <v>Female</v>
      </c>
      <c r="G1027" s="6" t="str">
        <f>VLOOKUP(PopAgeSexCountry[[#This Row],[VARIABLE]],MapSexAge[],3,FALSE)</f>
        <v>50-54</v>
      </c>
      <c r="H1027" s="6">
        <f ca="1">SUMIFS(INDIRECT(_xlfn.CONCAT("SSPMDER[",PopAgeSexCountry[[#This Row],[Sex]],"]")),SSPMDER[age],PopAgeSexCountry[[#This Row],[Age]])</f>
        <v>1840</v>
      </c>
      <c r="I1027" s="6" t="s">
        <v>71</v>
      </c>
      <c r="J1027" s="6">
        <v>1.7396999999999999E-2</v>
      </c>
      <c r="K1027" s="6">
        <v>2.0336774491735099E-2</v>
      </c>
      <c r="L1027" s="6">
        <v>2.27664521281917E-2</v>
      </c>
      <c r="M1027" s="6">
        <v>2.3126926523868701E-2</v>
      </c>
      <c r="N1027" s="6">
        <v>2.5141855985768E-2</v>
      </c>
      <c r="O1027" s="6">
        <v>2.7717974331688801E-2</v>
      </c>
      <c r="P1027" s="6">
        <v>2.6939808224866801E-2</v>
      </c>
      <c r="Q1027" s="6">
        <v>2.6635266728446901E-2</v>
      </c>
      <c r="R1027" s="6">
        <v>2.6868333485762098E-2</v>
      </c>
      <c r="S1027" s="6">
        <f ca="1">PopAgeSexCountry[[#This Row],[2010]]*PopAgeSexCountry[[#This Row],[MDER]]</f>
        <v>32.010480000000001</v>
      </c>
      <c r="T1027" s="6">
        <f ca="1">PopAgeSexCountry[[#This Row],[2015]]*PopAgeSexCountry[[#This Row],[MDER]]</f>
        <v>37.419665064792582</v>
      </c>
      <c r="U1027" s="6">
        <f ca="1">PopAgeSexCountry[[#This Row],[2020]]*PopAgeSexCountry[[#This Row],[MDER]]</f>
        <v>41.890271915872731</v>
      </c>
      <c r="V1027" s="6">
        <f ca="1">PopAgeSexCountry[[#This Row],[2025]]*PopAgeSexCountry[[#This Row],[MDER]]</f>
        <v>42.553544803918413</v>
      </c>
      <c r="W1027" s="6">
        <f ca="1">PopAgeSexCountry[[#This Row],[2030]]*PopAgeSexCountry[[#This Row],[MDER]]</f>
        <v>46.261015013813122</v>
      </c>
      <c r="X1027" s="6">
        <f ca="1">PopAgeSexCountry[[#This Row],[2035]]*PopAgeSexCountry[[#This Row],[MDER]]</f>
        <v>51.001072770307395</v>
      </c>
      <c r="Y1027" s="6">
        <f ca="1">PopAgeSexCountry[[#This Row],[2040]]*PopAgeSexCountry[[#This Row],[MDER]]</f>
        <v>49.569247133754914</v>
      </c>
      <c r="Z1027" s="6">
        <f ca="1">PopAgeSexCountry[[#This Row],[2045]]*PopAgeSexCountry[[#This Row],[MDER]]</f>
        <v>49.008890780342298</v>
      </c>
      <c r="AA1027" s="6">
        <f ca="1">PopAgeSexCountry[[#This Row],[2050]]*PopAgeSexCountry[[#This Row],[MDER]]</f>
        <v>49.437733613802259</v>
      </c>
    </row>
    <row r="1028" spans="1:27" x14ac:dyDescent="0.2">
      <c r="A1028" s="5" t="s">
        <v>67</v>
      </c>
      <c r="B1028" s="5" t="s">
        <v>68</v>
      </c>
      <c r="C1028" s="5" t="s">
        <v>136</v>
      </c>
      <c r="D1028" s="5" t="str">
        <f>VLOOKUP(PopAgeSexCountry[[#This Row],[REGION]],MapRegion[],2,FALSE)</f>
        <v>LUX</v>
      </c>
      <c r="E1028" s="5" t="s">
        <v>83</v>
      </c>
      <c r="F1028" s="5" t="str">
        <f>VLOOKUP(PopAgeSexCountry[[#This Row],[VARIABLE]],MapSexAge[],2,FALSE)</f>
        <v>Female</v>
      </c>
      <c r="G1028" s="5" t="str">
        <f>VLOOKUP(PopAgeSexCountry[[#This Row],[VARIABLE]],MapSexAge[],3,FALSE)</f>
        <v>55-59</v>
      </c>
      <c r="H1028" s="5">
        <f ca="1">SUMIFS(INDIRECT(_xlfn.CONCAT("SSPMDER[",PopAgeSexCountry[[#This Row],[Sex]],"]")),SSPMDER[age],PopAgeSexCountry[[#This Row],[Age]])</f>
        <v>1800</v>
      </c>
      <c r="I1028" s="5" t="s">
        <v>71</v>
      </c>
      <c r="J1028" s="5">
        <v>1.4817E-2</v>
      </c>
      <c r="K1028" s="5">
        <v>1.7648771341991699E-2</v>
      </c>
      <c r="L1028" s="5">
        <v>2.0498596725294801E-2</v>
      </c>
      <c r="M1028" s="5">
        <v>2.29402373172982E-2</v>
      </c>
      <c r="N1028" s="5">
        <v>2.33675105337935E-2</v>
      </c>
      <c r="O1028" s="5">
        <v>2.5400900063317099E-2</v>
      </c>
      <c r="P1028" s="5">
        <v>2.80293197632927E-2</v>
      </c>
      <c r="Q1028" s="5">
        <v>2.73369796335153E-2</v>
      </c>
      <c r="R1028" s="5">
        <v>2.7049903117677999E-2</v>
      </c>
      <c r="S1028" s="6">
        <f ca="1">PopAgeSexCountry[[#This Row],[2010]]*PopAgeSexCountry[[#This Row],[MDER]]</f>
        <v>26.6706</v>
      </c>
      <c r="T1028" s="6">
        <f ca="1">PopAgeSexCountry[[#This Row],[2015]]*PopAgeSexCountry[[#This Row],[MDER]]</f>
        <v>31.767788415585059</v>
      </c>
      <c r="U1028" s="6">
        <f ca="1">PopAgeSexCountry[[#This Row],[2020]]*PopAgeSexCountry[[#This Row],[MDER]]</f>
        <v>36.897474105530641</v>
      </c>
      <c r="V1028" s="6">
        <f ca="1">PopAgeSexCountry[[#This Row],[2025]]*PopAgeSexCountry[[#This Row],[MDER]]</f>
        <v>41.292427171136758</v>
      </c>
      <c r="W1028" s="6">
        <f ca="1">PopAgeSexCountry[[#This Row],[2030]]*PopAgeSexCountry[[#This Row],[MDER]]</f>
        <v>42.061518960828302</v>
      </c>
      <c r="X1028" s="6">
        <f ca="1">PopAgeSexCountry[[#This Row],[2035]]*PopAgeSexCountry[[#This Row],[MDER]]</f>
        <v>45.721620113970779</v>
      </c>
      <c r="Y1028" s="6">
        <f ca="1">PopAgeSexCountry[[#This Row],[2040]]*PopAgeSexCountry[[#This Row],[MDER]]</f>
        <v>50.452775573926857</v>
      </c>
      <c r="Z1028" s="6">
        <f ca="1">PopAgeSexCountry[[#This Row],[2045]]*PopAgeSexCountry[[#This Row],[MDER]]</f>
        <v>49.206563340327541</v>
      </c>
      <c r="AA1028" s="6">
        <f ca="1">PopAgeSexCountry[[#This Row],[2050]]*PopAgeSexCountry[[#This Row],[MDER]]</f>
        <v>48.689825611820396</v>
      </c>
    </row>
    <row r="1029" spans="1:27" x14ac:dyDescent="0.2">
      <c r="A1029" s="6" t="s">
        <v>67</v>
      </c>
      <c r="B1029" s="6" t="s">
        <v>68</v>
      </c>
      <c r="C1029" s="6" t="s">
        <v>136</v>
      </c>
      <c r="D1029" s="6" t="str">
        <f>VLOOKUP(PopAgeSexCountry[[#This Row],[REGION]],MapRegion[],2,FALSE)</f>
        <v>LUX</v>
      </c>
      <c r="E1029" s="6" t="s">
        <v>84</v>
      </c>
      <c r="F1029" s="6" t="str">
        <f>VLOOKUP(PopAgeSexCountry[[#This Row],[VARIABLE]],MapSexAge[],2,FALSE)</f>
        <v>Female</v>
      </c>
      <c r="G1029" s="6" t="str">
        <f>VLOOKUP(PopAgeSexCountry[[#This Row],[VARIABLE]],MapSexAge[],3,FALSE)</f>
        <v>60-64</v>
      </c>
      <c r="H1029" s="6">
        <f ca="1">SUMIFS(INDIRECT(_xlfn.CONCAT("SSPMDER[",PopAgeSexCountry[[#This Row],[Sex]],"]")),SSPMDER[age],PopAgeSexCountry[[#This Row],[Age]])</f>
        <v>1800</v>
      </c>
      <c r="I1029" s="6" t="s">
        <v>71</v>
      </c>
      <c r="J1029" s="6">
        <v>1.2399E-2</v>
      </c>
      <c r="K1029" s="6">
        <v>1.48118942825348E-2</v>
      </c>
      <c r="L1029" s="6">
        <v>1.7593305607373499E-2</v>
      </c>
      <c r="M1029" s="6">
        <v>2.0457128285886701E-2</v>
      </c>
      <c r="N1029" s="6">
        <v>2.29163880334434E-2</v>
      </c>
      <c r="O1029" s="6">
        <v>2.3413756749127001E-2</v>
      </c>
      <c r="P1029" s="6">
        <v>2.54717471082886E-2</v>
      </c>
      <c r="Q1029" s="6">
        <v>2.8148503783130899E-2</v>
      </c>
      <c r="R1029" s="6">
        <v>2.7532922884892799E-2</v>
      </c>
      <c r="S1029" s="6">
        <f ca="1">PopAgeSexCountry[[#This Row],[2010]]*PopAgeSexCountry[[#This Row],[MDER]]</f>
        <v>22.318200000000001</v>
      </c>
      <c r="T1029" s="6">
        <f ca="1">PopAgeSexCountry[[#This Row],[2015]]*PopAgeSexCountry[[#This Row],[MDER]]</f>
        <v>26.66140970856264</v>
      </c>
      <c r="U1029" s="6">
        <f ca="1">PopAgeSexCountry[[#This Row],[2020]]*PopAgeSexCountry[[#This Row],[MDER]]</f>
        <v>31.667950093272299</v>
      </c>
      <c r="V1029" s="6">
        <f ca="1">PopAgeSexCountry[[#This Row],[2025]]*PopAgeSexCountry[[#This Row],[MDER]]</f>
        <v>36.822830914596061</v>
      </c>
      <c r="W1029" s="6">
        <f ca="1">PopAgeSexCountry[[#This Row],[2030]]*PopAgeSexCountry[[#This Row],[MDER]]</f>
        <v>41.249498460198119</v>
      </c>
      <c r="X1029" s="6">
        <f ca="1">PopAgeSexCountry[[#This Row],[2035]]*PopAgeSexCountry[[#This Row],[MDER]]</f>
        <v>42.144762148428605</v>
      </c>
      <c r="Y1029" s="6">
        <f ca="1">PopAgeSexCountry[[#This Row],[2040]]*PopAgeSexCountry[[#This Row],[MDER]]</f>
        <v>45.849144794919482</v>
      </c>
      <c r="Z1029" s="6">
        <f ca="1">PopAgeSexCountry[[#This Row],[2045]]*PopAgeSexCountry[[#This Row],[MDER]]</f>
        <v>50.667306809635619</v>
      </c>
      <c r="AA1029" s="6">
        <f ca="1">PopAgeSexCountry[[#This Row],[2050]]*PopAgeSexCountry[[#This Row],[MDER]]</f>
        <v>49.559261192807035</v>
      </c>
    </row>
    <row r="1030" spans="1:27" x14ac:dyDescent="0.2">
      <c r="A1030" s="5" t="s">
        <v>67</v>
      </c>
      <c r="B1030" s="5" t="s">
        <v>68</v>
      </c>
      <c r="C1030" s="5" t="s">
        <v>136</v>
      </c>
      <c r="D1030" s="5" t="str">
        <f>VLOOKUP(PopAgeSexCountry[[#This Row],[REGION]],MapRegion[],2,FALSE)</f>
        <v>LUX</v>
      </c>
      <c r="E1030" s="5" t="s">
        <v>85</v>
      </c>
      <c r="F1030" s="5" t="str">
        <f>VLOOKUP(PopAgeSexCountry[[#This Row],[VARIABLE]],MapSexAge[],2,FALSE)</f>
        <v>Female</v>
      </c>
      <c r="G1030" s="5" t="str">
        <f>VLOOKUP(PopAgeSexCountry[[#This Row],[VARIABLE]],MapSexAge[],3,FALSE)</f>
        <v>65-69</v>
      </c>
      <c r="H1030" s="5">
        <f ca="1">SUMIFS(INDIRECT(_xlfn.CONCAT("SSPMDER[",PopAgeSexCountry[[#This Row],[Sex]],"]")),SSPMDER[age],PopAgeSexCountry[[#This Row],[Age]])</f>
        <v>1800</v>
      </c>
      <c r="I1030" s="5" t="s">
        <v>71</v>
      </c>
      <c r="J1030" s="5">
        <v>1.0030000000000001E-2</v>
      </c>
      <c r="K1030" s="5">
        <v>1.21680153057318E-2</v>
      </c>
      <c r="L1030" s="5">
        <v>1.4550658775620701E-2</v>
      </c>
      <c r="M1030" s="5">
        <v>1.7327893626214001E-2</v>
      </c>
      <c r="N1030" s="5">
        <v>2.0192520677610799E-2</v>
      </c>
      <c r="O1030" s="5">
        <v>2.2664793016935299E-2</v>
      </c>
      <c r="P1030" s="5">
        <v>2.3236670643140299E-2</v>
      </c>
      <c r="Q1030" s="5">
        <v>2.5321680405058999E-2</v>
      </c>
      <c r="R1030" s="5">
        <v>2.8037640489462501E-2</v>
      </c>
      <c r="S1030" s="6">
        <f ca="1">PopAgeSexCountry[[#This Row],[2010]]*PopAgeSexCountry[[#This Row],[MDER]]</f>
        <v>18.054000000000002</v>
      </c>
      <c r="T1030" s="6">
        <f ca="1">PopAgeSexCountry[[#This Row],[2015]]*PopAgeSexCountry[[#This Row],[MDER]]</f>
        <v>21.902427550317238</v>
      </c>
      <c r="U1030" s="6">
        <f ca="1">PopAgeSexCountry[[#This Row],[2020]]*PopAgeSexCountry[[#This Row],[MDER]]</f>
        <v>26.19118579611726</v>
      </c>
      <c r="V1030" s="6">
        <f ca="1">PopAgeSexCountry[[#This Row],[2025]]*PopAgeSexCountry[[#This Row],[MDER]]</f>
        <v>31.190208527185202</v>
      </c>
      <c r="W1030" s="6">
        <f ca="1">PopAgeSexCountry[[#This Row],[2030]]*PopAgeSexCountry[[#This Row],[MDER]]</f>
        <v>36.346537219699442</v>
      </c>
      <c r="X1030" s="6">
        <f ca="1">PopAgeSexCountry[[#This Row],[2035]]*PopAgeSexCountry[[#This Row],[MDER]]</f>
        <v>40.796627430483539</v>
      </c>
      <c r="Y1030" s="6">
        <f ca="1">PopAgeSexCountry[[#This Row],[2040]]*PopAgeSexCountry[[#This Row],[MDER]]</f>
        <v>41.826007157652541</v>
      </c>
      <c r="Z1030" s="6">
        <f ca="1">PopAgeSexCountry[[#This Row],[2045]]*PopAgeSexCountry[[#This Row],[MDER]]</f>
        <v>45.579024729106202</v>
      </c>
      <c r="AA1030" s="6">
        <f ca="1">PopAgeSexCountry[[#This Row],[2050]]*PopAgeSexCountry[[#This Row],[MDER]]</f>
        <v>50.467752881032503</v>
      </c>
    </row>
    <row r="1031" spans="1:27" x14ac:dyDescent="0.2">
      <c r="A1031" s="6" t="s">
        <v>67</v>
      </c>
      <c r="B1031" s="6" t="s">
        <v>68</v>
      </c>
      <c r="C1031" s="6" t="s">
        <v>136</v>
      </c>
      <c r="D1031" s="6" t="str">
        <f>VLOOKUP(PopAgeSexCountry[[#This Row],[REGION]],MapRegion[],2,FALSE)</f>
        <v>LUX</v>
      </c>
      <c r="E1031" s="6" t="s">
        <v>86</v>
      </c>
      <c r="F1031" s="6" t="str">
        <f>VLOOKUP(PopAgeSexCountry[[#This Row],[VARIABLE]],MapSexAge[],2,FALSE)</f>
        <v>Female</v>
      </c>
      <c r="G1031" s="6" t="str">
        <f>VLOOKUP(PopAgeSexCountry[[#This Row],[VARIABLE]],MapSexAge[],3,FALSE)</f>
        <v>70-74</v>
      </c>
      <c r="H1031" s="6">
        <f ca="1">SUMIFS(INDIRECT(_xlfn.CONCAT("SSPMDER[",PopAgeSexCountry[[#This Row],[Sex]],"]")),SSPMDER[age],PopAgeSexCountry[[#This Row],[Age]])</f>
        <v>1800</v>
      </c>
      <c r="I1031" s="6" t="s">
        <v>71</v>
      </c>
      <c r="J1031" s="6">
        <v>9.4680000000000094E-3</v>
      </c>
      <c r="K1031" s="6">
        <v>9.5845235632634508E-3</v>
      </c>
      <c r="L1031" s="6">
        <v>1.1672554265184E-2</v>
      </c>
      <c r="M1031" s="6">
        <v>1.40247832501827E-2</v>
      </c>
      <c r="N1031" s="6">
        <v>1.6770127280059301E-2</v>
      </c>
      <c r="O1031" s="6">
        <v>1.9609348870261199E-2</v>
      </c>
      <c r="P1031" s="6">
        <v>2.2088766234193501E-2</v>
      </c>
      <c r="Q1031" s="6">
        <v>2.27432830785174E-2</v>
      </c>
      <c r="R1031" s="6">
        <v>2.4851436281377801E-2</v>
      </c>
      <c r="S1031" s="6">
        <f ca="1">PopAgeSexCountry[[#This Row],[2010]]*PopAgeSexCountry[[#This Row],[MDER]]</f>
        <v>17.042400000000018</v>
      </c>
      <c r="T1031" s="6">
        <f ca="1">PopAgeSexCountry[[#This Row],[2015]]*PopAgeSexCountry[[#This Row],[MDER]]</f>
        <v>17.252142413874211</v>
      </c>
      <c r="U1031" s="6">
        <f ca="1">PopAgeSexCountry[[#This Row],[2020]]*PopAgeSexCountry[[#This Row],[MDER]]</f>
        <v>21.010597677331198</v>
      </c>
      <c r="V1031" s="6">
        <f ca="1">PopAgeSexCountry[[#This Row],[2025]]*PopAgeSexCountry[[#This Row],[MDER]]</f>
        <v>25.24460985032886</v>
      </c>
      <c r="W1031" s="6">
        <f ca="1">PopAgeSexCountry[[#This Row],[2030]]*PopAgeSexCountry[[#This Row],[MDER]]</f>
        <v>30.186229104106744</v>
      </c>
      <c r="X1031" s="6">
        <f ca="1">PopAgeSexCountry[[#This Row],[2035]]*PopAgeSexCountry[[#This Row],[MDER]]</f>
        <v>35.296827966470154</v>
      </c>
      <c r="Y1031" s="6">
        <f ca="1">PopAgeSexCountry[[#This Row],[2040]]*PopAgeSexCountry[[#This Row],[MDER]]</f>
        <v>39.7597792215483</v>
      </c>
      <c r="Z1031" s="6">
        <f ca="1">PopAgeSexCountry[[#This Row],[2045]]*PopAgeSexCountry[[#This Row],[MDER]]</f>
        <v>40.937909541331322</v>
      </c>
      <c r="AA1031" s="6">
        <f ca="1">PopAgeSexCountry[[#This Row],[2050]]*PopAgeSexCountry[[#This Row],[MDER]]</f>
        <v>44.73258530648004</v>
      </c>
    </row>
    <row r="1032" spans="1:27" x14ac:dyDescent="0.2">
      <c r="A1032" s="5" t="s">
        <v>67</v>
      </c>
      <c r="B1032" s="5" t="s">
        <v>68</v>
      </c>
      <c r="C1032" s="5" t="s">
        <v>136</v>
      </c>
      <c r="D1032" s="5" t="str">
        <f>VLOOKUP(PopAgeSexCountry[[#This Row],[REGION]],MapRegion[],2,FALSE)</f>
        <v>LUX</v>
      </c>
      <c r="E1032" s="5" t="s">
        <v>87</v>
      </c>
      <c r="F1032" s="5" t="str">
        <f>VLOOKUP(PopAgeSexCountry[[#This Row],[VARIABLE]],MapSexAge[],2,FALSE)</f>
        <v>Female</v>
      </c>
      <c r="G1032" s="5" t="str">
        <f>VLOOKUP(PopAgeSexCountry[[#This Row],[VARIABLE]],MapSexAge[],3,FALSE)</f>
        <v>75-79</v>
      </c>
      <c r="H1032" s="5">
        <f ca="1">SUMIFS(INDIRECT(_xlfn.CONCAT("SSPMDER[",PopAgeSexCountry[[#This Row],[Sex]],"]")),SSPMDER[age],PopAgeSexCountry[[#This Row],[Age]])</f>
        <v>1800</v>
      </c>
      <c r="I1032" s="5" t="s">
        <v>71</v>
      </c>
      <c r="J1032" s="5">
        <v>8.4310000000000097E-3</v>
      </c>
      <c r="K1032" s="5">
        <v>8.5106875213270903E-3</v>
      </c>
      <c r="L1032" s="5">
        <v>8.7329981828747297E-3</v>
      </c>
      <c r="M1032" s="5">
        <v>1.07438629065961E-2</v>
      </c>
      <c r="N1032" s="5">
        <v>1.301964766803E-2</v>
      </c>
      <c r="O1032" s="5">
        <v>1.5697524690163299E-2</v>
      </c>
      <c r="P1032" s="5">
        <v>1.84904845044261E-2</v>
      </c>
      <c r="Q1032" s="5">
        <v>2.09728390732789E-2</v>
      </c>
      <c r="R1032" s="5">
        <v>2.1738672185350499E-2</v>
      </c>
      <c r="S1032" s="6">
        <f ca="1">PopAgeSexCountry[[#This Row],[2010]]*PopAgeSexCountry[[#This Row],[MDER]]</f>
        <v>15.175800000000017</v>
      </c>
      <c r="T1032" s="6">
        <f ca="1">PopAgeSexCountry[[#This Row],[2015]]*PopAgeSexCountry[[#This Row],[MDER]]</f>
        <v>15.319237538388762</v>
      </c>
      <c r="U1032" s="6">
        <f ca="1">PopAgeSexCountry[[#This Row],[2020]]*PopAgeSexCountry[[#This Row],[MDER]]</f>
        <v>15.719396729174514</v>
      </c>
      <c r="V1032" s="6">
        <f ca="1">PopAgeSexCountry[[#This Row],[2025]]*PopAgeSexCountry[[#This Row],[MDER]]</f>
        <v>19.338953231872981</v>
      </c>
      <c r="W1032" s="6">
        <f ca="1">PopAgeSexCountry[[#This Row],[2030]]*PopAgeSexCountry[[#This Row],[MDER]]</f>
        <v>23.435365802454001</v>
      </c>
      <c r="X1032" s="6">
        <f ca="1">PopAgeSexCountry[[#This Row],[2035]]*PopAgeSexCountry[[#This Row],[MDER]]</f>
        <v>28.255544442293939</v>
      </c>
      <c r="Y1032" s="6">
        <f ca="1">PopAgeSexCountry[[#This Row],[2040]]*PopAgeSexCountry[[#This Row],[MDER]]</f>
        <v>33.28287210796698</v>
      </c>
      <c r="Z1032" s="6">
        <f ca="1">PopAgeSexCountry[[#This Row],[2045]]*PopAgeSexCountry[[#This Row],[MDER]]</f>
        <v>37.751110331902019</v>
      </c>
      <c r="AA1032" s="6">
        <f ca="1">PopAgeSexCountry[[#This Row],[2050]]*PopAgeSexCountry[[#This Row],[MDER]]</f>
        <v>39.129609933630896</v>
      </c>
    </row>
    <row r="1033" spans="1:27" x14ac:dyDescent="0.2">
      <c r="A1033" s="6" t="s">
        <v>67</v>
      </c>
      <c r="B1033" s="6" t="s">
        <v>68</v>
      </c>
      <c r="C1033" s="6" t="s">
        <v>136</v>
      </c>
      <c r="D1033" s="6" t="str">
        <f>VLOOKUP(PopAgeSexCountry[[#This Row],[REGION]],MapRegion[],2,FALSE)</f>
        <v>LUX</v>
      </c>
      <c r="E1033" s="6" t="s">
        <v>88</v>
      </c>
      <c r="F1033" s="6" t="str">
        <f>VLOOKUP(PopAgeSexCountry[[#This Row],[VARIABLE]],MapSexAge[],2,FALSE)</f>
        <v>Female</v>
      </c>
      <c r="G1033" s="6" t="str">
        <f>VLOOKUP(PopAgeSexCountry[[#This Row],[VARIABLE]],MapSexAge[],3,FALSE)</f>
        <v>80-84</v>
      </c>
      <c r="H1033" s="6">
        <f ca="1">SUMIFS(INDIRECT(_xlfn.CONCAT("SSPMDER[",PopAgeSexCountry[[#This Row],[Sex]],"]")),SSPMDER[age],PopAgeSexCountry[[#This Row],[Age]])</f>
        <v>1800</v>
      </c>
      <c r="I1033" s="6" t="s">
        <v>71</v>
      </c>
      <c r="J1033" s="6">
        <v>6.9699999999999996E-3</v>
      </c>
      <c r="K1033" s="6">
        <v>6.8679660381351804E-3</v>
      </c>
      <c r="L1033" s="6">
        <v>7.1045370798106799E-3</v>
      </c>
      <c r="M1033" s="6">
        <v>7.4452035563579303E-3</v>
      </c>
      <c r="N1033" s="6">
        <v>9.3187173826597396E-3</v>
      </c>
      <c r="O1033" s="6">
        <v>1.1460023226025301E-2</v>
      </c>
      <c r="P1033" s="6">
        <v>1.4019858283855499E-2</v>
      </c>
      <c r="Q1033" s="6">
        <v>1.6715507863205099E-2</v>
      </c>
      <c r="R1033" s="6">
        <v>1.9176920759565799E-2</v>
      </c>
      <c r="S1033" s="6">
        <f ca="1">PopAgeSexCountry[[#This Row],[2010]]*PopAgeSexCountry[[#This Row],[MDER]]</f>
        <v>12.545999999999999</v>
      </c>
      <c r="T1033" s="6">
        <f ca="1">PopAgeSexCountry[[#This Row],[2015]]*PopAgeSexCountry[[#This Row],[MDER]]</f>
        <v>12.362338868643326</v>
      </c>
      <c r="U1033" s="6">
        <f ca="1">PopAgeSexCountry[[#This Row],[2020]]*PopAgeSexCountry[[#This Row],[MDER]]</f>
        <v>12.788166743659223</v>
      </c>
      <c r="V1033" s="6">
        <f ca="1">PopAgeSexCountry[[#This Row],[2025]]*PopAgeSexCountry[[#This Row],[MDER]]</f>
        <v>13.401366401444275</v>
      </c>
      <c r="W1033" s="6">
        <f ca="1">PopAgeSexCountry[[#This Row],[2030]]*PopAgeSexCountry[[#This Row],[MDER]]</f>
        <v>16.773691288787532</v>
      </c>
      <c r="X1033" s="6">
        <f ca="1">PopAgeSexCountry[[#This Row],[2035]]*PopAgeSexCountry[[#This Row],[MDER]]</f>
        <v>20.628041806845541</v>
      </c>
      <c r="Y1033" s="6">
        <f ca="1">PopAgeSexCountry[[#This Row],[2040]]*PopAgeSexCountry[[#This Row],[MDER]]</f>
        <v>25.2357449109399</v>
      </c>
      <c r="Z1033" s="6">
        <f ca="1">PopAgeSexCountry[[#This Row],[2045]]*PopAgeSexCountry[[#This Row],[MDER]]</f>
        <v>30.087914153769177</v>
      </c>
      <c r="AA1033" s="6">
        <f ca="1">PopAgeSexCountry[[#This Row],[2050]]*PopAgeSexCountry[[#This Row],[MDER]]</f>
        <v>34.518457367218438</v>
      </c>
    </row>
    <row r="1034" spans="1:27" x14ac:dyDescent="0.2">
      <c r="A1034" s="5" t="s">
        <v>67</v>
      </c>
      <c r="B1034" s="5" t="s">
        <v>68</v>
      </c>
      <c r="C1034" s="5" t="s">
        <v>136</v>
      </c>
      <c r="D1034" s="5" t="str">
        <f>VLOOKUP(PopAgeSexCountry[[#This Row],[REGION]],MapRegion[],2,FALSE)</f>
        <v>LUX</v>
      </c>
      <c r="E1034" s="5" t="s">
        <v>89</v>
      </c>
      <c r="F1034" s="5" t="str">
        <f>VLOOKUP(PopAgeSexCountry[[#This Row],[VARIABLE]],MapSexAge[],2,FALSE)</f>
        <v>Female</v>
      </c>
      <c r="G1034" s="5" t="str">
        <f>VLOOKUP(PopAgeSexCountry[[#This Row],[VARIABLE]],MapSexAge[],3,FALSE)</f>
        <v>85-89</v>
      </c>
      <c r="H1034" s="5">
        <f ca="1">SUMIFS(INDIRECT(_xlfn.CONCAT("SSPMDER[",PopAgeSexCountry[[#This Row],[Sex]],"]")),SSPMDER[age],PopAgeSexCountry[[#This Row],[Age]])</f>
        <v>1800</v>
      </c>
      <c r="I1034" s="5" t="s">
        <v>71</v>
      </c>
      <c r="J1034" s="5">
        <v>4.0070000000000001E-3</v>
      </c>
      <c r="K1034" s="5">
        <v>4.7797678227496998E-3</v>
      </c>
      <c r="L1034" s="5">
        <v>4.89309614766722E-3</v>
      </c>
      <c r="M1034" s="5">
        <v>5.2515583744143501E-3</v>
      </c>
      <c r="N1034" s="5">
        <v>5.6900854671610903E-3</v>
      </c>
      <c r="O1034" s="5">
        <v>7.3292186665629101E-3</v>
      </c>
      <c r="P1034" s="5">
        <v>9.2379854035961606E-3</v>
      </c>
      <c r="Q1034" s="5">
        <v>1.1566912134315399E-2</v>
      </c>
      <c r="R1034" s="5">
        <v>1.40683987672193E-2</v>
      </c>
      <c r="S1034" s="6">
        <f ca="1">PopAgeSexCountry[[#This Row],[2010]]*PopAgeSexCountry[[#This Row],[MDER]]</f>
        <v>7.2126000000000001</v>
      </c>
      <c r="T1034" s="6">
        <f ca="1">PopAgeSexCountry[[#This Row],[2015]]*PopAgeSexCountry[[#This Row],[MDER]]</f>
        <v>8.6035820809494599</v>
      </c>
      <c r="U1034" s="6">
        <f ca="1">PopAgeSexCountry[[#This Row],[2020]]*PopAgeSexCountry[[#This Row],[MDER]]</f>
        <v>8.8075730658009963</v>
      </c>
      <c r="V1034" s="6">
        <f ca="1">PopAgeSexCountry[[#This Row],[2025]]*PopAgeSexCountry[[#This Row],[MDER]]</f>
        <v>9.4528050739458305</v>
      </c>
      <c r="W1034" s="6">
        <f ca="1">PopAgeSexCountry[[#This Row],[2030]]*PopAgeSexCountry[[#This Row],[MDER]]</f>
        <v>10.242153840889962</v>
      </c>
      <c r="X1034" s="6">
        <f ca="1">PopAgeSexCountry[[#This Row],[2035]]*PopAgeSexCountry[[#This Row],[MDER]]</f>
        <v>13.192593599813238</v>
      </c>
      <c r="Y1034" s="6">
        <f ca="1">PopAgeSexCountry[[#This Row],[2040]]*PopAgeSexCountry[[#This Row],[MDER]]</f>
        <v>16.62837372647309</v>
      </c>
      <c r="Z1034" s="6">
        <f ca="1">PopAgeSexCountry[[#This Row],[2045]]*PopAgeSexCountry[[#This Row],[MDER]]</f>
        <v>20.820441841767718</v>
      </c>
      <c r="AA1034" s="6">
        <f ca="1">PopAgeSexCountry[[#This Row],[2050]]*PopAgeSexCountry[[#This Row],[MDER]]</f>
        <v>25.323117780994739</v>
      </c>
    </row>
    <row r="1035" spans="1:27" x14ac:dyDescent="0.2">
      <c r="A1035" s="6" t="s">
        <v>67</v>
      </c>
      <c r="B1035" s="6" t="s">
        <v>68</v>
      </c>
      <c r="C1035" s="6" t="s">
        <v>136</v>
      </c>
      <c r="D1035" s="6" t="str">
        <f>VLOOKUP(PopAgeSexCountry[[#This Row],[REGION]],MapRegion[],2,FALSE)</f>
        <v>LUX</v>
      </c>
      <c r="E1035" s="6" t="s">
        <v>90</v>
      </c>
      <c r="F1035" s="6" t="str">
        <f>VLOOKUP(PopAgeSexCountry[[#This Row],[VARIABLE]],MapSexAge[],2,FALSE)</f>
        <v>Female</v>
      </c>
      <c r="G1035" s="6" t="str">
        <f>VLOOKUP(PopAgeSexCountry[[#This Row],[VARIABLE]],MapSexAge[],3,FALSE)</f>
        <v>90-94</v>
      </c>
      <c r="H1035" s="6">
        <f ca="1">SUMIFS(INDIRECT(_xlfn.CONCAT("SSPMDER[",PopAgeSexCountry[[#This Row],[Sex]],"]")),SSPMDER[age],PopAgeSexCountry[[#This Row],[Age]])</f>
        <v>1800</v>
      </c>
      <c r="I1035" s="6" t="s">
        <v>71</v>
      </c>
      <c r="J1035" s="6">
        <v>1.2849999999999999E-3</v>
      </c>
      <c r="K1035" s="6">
        <v>2.05401083129981E-3</v>
      </c>
      <c r="L1035" s="6">
        <v>2.6130089006125099E-3</v>
      </c>
      <c r="M1035" s="6">
        <v>2.8294271460206398E-3</v>
      </c>
      <c r="N1035" s="6">
        <v>3.2056872805529E-3</v>
      </c>
      <c r="O1035" s="6">
        <v>3.6584629327177502E-3</v>
      </c>
      <c r="P1035" s="6">
        <v>4.9239050275948701E-3</v>
      </c>
      <c r="Q1035" s="6">
        <v>6.4460467613958001E-3</v>
      </c>
      <c r="R1035" s="6">
        <v>8.3748412319678903E-3</v>
      </c>
      <c r="S1035" s="6">
        <f ca="1">PopAgeSexCountry[[#This Row],[2010]]*PopAgeSexCountry[[#This Row],[MDER]]</f>
        <v>2.3129999999999997</v>
      </c>
      <c r="T1035" s="6">
        <f ca="1">PopAgeSexCountry[[#This Row],[2015]]*PopAgeSexCountry[[#This Row],[MDER]]</f>
        <v>3.6972194963396579</v>
      </c>
      <c r="U1035" s="6">
        <f ca="1">PopAgeSexCountry[[#This Row],[2020]]*PopAgeSexCountry[[#This Row],[MDER]]</f>
        <v>4.7034160211025178</v>
      </c>
      <c r="V1035" s="6">
        <f ca="1">PopAgeSexCountry[[#This Row],[2025]]*PopAgeSexCountry[[#This Row],[MDER]]</f>
        <v>5.0929688628371519</v>
      </c>
      <c r="W1035" s="6">
        <f ca="1">PopAgeSexCountry[[#This Row],[2030]]*PopAgeSexCountry[[#This Row],[MDER]]</f>
        <v>5.7702371049952204</v>
      </c>
      <c r="X1035" s="6">
        <f ca="1">PopAgeSexCountry[[#This Row],[2035]]*PopAgeSexCountry[[#This Row],[MDER]]</f>
        <v>6.5852332788919501</v>
      </c>
      <c r="Y1035" s="6">
        <f ca="1">PopAgeSexCountry[[#This Row],[2040]]*PopAgeSexCountry[[#This Row],[MDER]]</f>
        <v>8.8630290496707662</v>
      </c>
      <c r="Z1035" s="6">
        <f ca="1">PopAgeSexCountry[[#This Row],[2045]]*PopAgeSexCountry[[#This Row],[MDER]]</f>
        <v>11.602884170512441</v>
      </c>
      <c r="AA1035" s="6">
        <f ca="1">PopAgeSexCountry[[#This Row],[2050]]*PopAgeSexCountry[[#This Row],[MDER]]</f>
        <v>15.074714217542203</v>
      </c>
    </row>
    <row r="1036" spans="1:27" x14ac:dyDescent="0.2">
      <c r="A1036" s="5" t="s">
        <v>67</v>
      </c>
      <c r="B1036" s="5" t="s">
        <v>68</v>
      </c>
      <c r="C1036" s="5" t="s">
        <v>136</v>
      </c>
      <c r="D1036" s="5" t="str">
        <f>VLOOKUP(PopAgeSexCountry[[#This Row],[REGION]],MapRegion[],2,FALSE)</f>
        <v>LUX</v>
      </c>
      <c r="E1036" s="5" t="s">
        <v>91</v>
      </c>
      <c r="F1036" s="5" t="str">
        <f>VLOOKUP(PopAgeSexCountry[[#This Row],[VARIABLE]],MapSexAge[],2,FALSE)</f>
        <v>Female</v>
      </c>
      <c r="G1036" s="5" t="str">
        <f>VLOOKUP(PopAgeSexCountry[[#This Row],[VARIABLE]],MapSexAge[],3,FALSE)</f>
        <v>95-99</v>
      </c>
      <c r="H1036" s="5">
        <f ca="1">SUMIFS(INDIRECT(_xlfn.CONCAT("SSPMDER[",PopAgeSexCountry[[#This Row],[Sex]],"]")),SSPMDER[age],PopAgeSexCountry[[#This Row],[Age]])</f>
        <v>1800</v>
      </c>
      <c r="I1036" s="5" t="s">
        <v>71</v>
      </c>
      <c r="J1036" s="5">
        <v>3.4000000000000002E-4</v>
      </c>
      <c r="K1036" s="5">
        <v>4.1915253586334198E-4</v>
      </c>
      <c r="L1036" s="5">
        <v>7.38854672541669E-4</v>
      </c>
      <c r="M1036" s="5">
        <v>1.0267898925091299E-3</v>
      </c>
      <c r="N1036" s="5">
        <v>1.20076417430059E-3</v>
      </c>
      <c r="O1036" s="5">
        <v>1.47205670238851E-3</v>
      </c>
      <c r="P1036" s="5">
        <v>1.8026467876528199E-3</v>
      </c>
      <c r="Q1036" s="5">
        <v>2.5831186724911302E-3</v>
      </c>
      <c r="R1036" s="5">
        <v>3.5856223363253002E-3</v>
      </c>
      <c r="S1036" s="6">
        <f ca="1">PopAgeSexCountry[[#This Row],[2010]]*PopAgeSexCountry[[#This Row],[MDER]]</f>
        <v>0.6120000000000001</v>
      </c>
      <c r="T1036" s="6">
        <f ca="1">PopAgeSexCountry[[#This Row],[2015]]*PopAgeSexCountry[[#This Row],[MDER]]</f>
        <v>0.75447456455401551</v>
      </c>
      <c r="U1036" s="6">
        <f ca="1">PopAgeSexCountry[[#This Row],[2020]]*PopAgeSexCountry[[#This Row],[MDER]]</f>
        <v>1.3299384105750043</v>
      </c>
      <c r="V1036" s="6">
        <f ca="1">PopAgeSexCountry[[#This Row],[2025]]*PopAgeSexCountry[[#This Row],[MDER]]</f>
        <v>1.848221806516434</v>
      </c>
      <c r="W1036" s="6">
        <f ca="1">PopAgeSexCountry[[#This Row],[2030]]*PopAgeSexCountry[[#This Row],[MDER]]</f>
        <v>2.1613755137410622</v>
      </c>
      <c r="X1036" s="6">
        <f ca="1">PopAgeSexCountry[[#This Row],[2035]]*PopAgeSexCountry[[#This Row],[MDER]]</f>
        <v>2.6497020642993179</v>
      </c>
      <c r="Y1036" s="6">
        <f ca="1">PopAgeSexCountry[[#This Row],[2040]]*PopAgeSexCountry[[#This Row],[MDER]]</f>
        <v>3.2447642177750757</v>
      </c>
      <c r="Z1036" s="6">
        <f ca="1">PopAgeSexCountry[[#This Row],[2045]]*PopAgeSexCountry[[#This Row],[MDER]]</f>
        <v>4.6496136104840344</v>
      </c>
      <c r="AA1036" s="6">
        <f ca="1">PopAgeSexCountry[[#This Row],[2050]]*PopAgeSexCountry[[#This Row],[MDER]]</f>
        <v>6.4541202053855402</v>
      </c>
    </row>
    <row r="1037" spans="1:27" x14ac:dyDescent="0.2">
      <c r="A1037" s="6" t="s">
        <v>67</v>
      </c>
      <c r="B1037" s="6" t="s">
        <v>68</v>
      </c>
      <c r="C1037" s="6" t="s">
        <v>136</v>
      </c>
      <c r="D1037" s="6" t="str">
        <f>VLOOKUP(PopAgeSexCountry[[#This Row],[REGION]],MapRegion[],2,FALSE)</f>
        <v>LUX</v>
      </c>
      <c r="E1037" s="6" t="s">
        <v>92</v>
      </c>
      <c r="F1037" s="6" t="str">
        <f>VLOOKUP(PopAgeSexCountry[[#This Row],[VARIABLE]],MapSexAge[],2,FALSE)</f>
        <v>Male</v>
      </c>
      <c r="G1037" s="6" t="str">
        <f>VLOOKUP(PopAgeSexCountry[[#This Row],[VARIABLE]],MapSexAge[],3,FALSE)</f>
        <v>0-4</v>
      </c>
      <c r="H1037" s="6">
        <f ca="1">SUMIFS(INDIRECT(_xlfn.CONCAT("SSPMDER[",PopAgeSexCountry[[#This Row],[Sex]],"]")),SSPMDER[age],PopAgeSexCountry[[#This Row],[Age]])</f>
        <v>1040</v>
      </c>
      <c r="I1037" s="6" t="s">
        <v>71</v>
      </c>
      <c r="J1037" s="6">
        <v>1.4756E-2</v>
      </c>
      <c r="K1037" s="6">
        <v>1.5522310094924699E-2</v>
      </c>
      <c r="L1037" s="6">
        <v>1.6327025091366399E-2</v>
      </c>
      <c r="M1037" s="6">
        <v>1.6937197994468401E-2</v>
      </c>
      <c r="N1037" s="6">
        <v>1.7690539066621401E-2</v>
      </c>
      <c r="O1037" s="6">
        <v>1.83211478482933E-2</v>
      </c>
      <c r="P1037" s="6">
        <v>1.88373572638421E-2</v>
      </c>
      <c r="Q1037" s="6">
        <v>1.9391414011913001E-2</v>
      </c>
      <c r="R1037" s="6">
        <v>1.9884415107918E-2</v>
      </c>
      <c r="S1037" s="6">
        <f ca="1">PopAgeSexCountry[[#This Row],[2010]]*PopAgeSexCountry[[#This Row],[MDER]]</f>
        <v>15.34624</v>
      </c>
      <c r="T1037" s="6">
        <f ca="1">PopAgeSexCountry[[#This Row],[2015]]*PopAgeSexCountry[[#This Row],[MDER]]</f>
        <v>16.143202498721688</v>
      </c>
      <c r="U1037" s="6">
        <f ca="1">PopAgeSexCountry[[#This Row],[2020]]*PopAgeSexCountry[[#This Row],[MDER]]</f>
        <v>16.980106095021053</v>
      </c>
      <c r="V1037" s="6">
        <f ca="1">PopAgeSexCountry[[#This Row],[2025]]*PopAgeSexCountry[[#This Row],[MDER]]</f>
        <v>17.614685914247136</v>
      </c>
      <c r="W1037" s="6">
        <f ca="1">PopAgeSexCountry[[#This Row],[2030]]*PopAgeSexCountry[[#This Row],[MDER]]</f>
        <v>18.398160629286256</v>
      </c>
      <c r="X1037" s="6">
        <f ca="1">PopAgeSexCountry[[#This Row],[2035]]*PopAgeSexCountry[[#This Row],[MDER]]</f>
        <v>19.05399376222503</v>
      </c>
      <c r="Y1037" s="6">
        <f ca="1">PopAgeSexCountry[[#This Row],[2040]]*PopAgeSexCountry[[#This Row],[MDER]]</f>
        <v>19.590851554395783</v>
      </c>
      <c r="Z1037" s="6">
        <f ca="1">PopAgeSexCountry[[#This Row],[2045]]*PopAgeSexCountry[[#This Row],[MDER]]</f>
        <v>20.16707057238952</v>
      </c>
      <c r="AA1037" s="6">
        <f ca="1">PopAgeSexCountry[[#This Row],[2050]]*PopAgeSexCountry[[#This Row],[MDER]]</f>
        <v>20.679791712234721</v>
      </c>
    </row>
    <row r="1038" spans="1:27" x14ac:dyDescent="0.2">
      <c r="A1038" s="5" t="s">
        <v>67</v>
      </c>
      <c r="B1038" s="5" t="s">
        <v>68</v>
      </c>
      <c r="C1038" s="5" t="s">
        <v>136</v>
      </c>
      <c r="D1038" s="5" t="str">
        <f>VLOOKUP(PopAgeSexCountry[[#This Row],[REGION]],MapRegion[],2,FALSE)</f>
        <v>LUX</v>
      </c>
      <c r="E1038" s="5" t="s">
        <v>93</v>
      </c>
      <c r="F1038" s="5" t="str">
        <f>VLOOKUP(PopAgeSexCountry[[#This Row],[VARIABLE]],MapSexAge[],2,FALSE)</f>
        <v>Male</v>
      </c>
      <c r="G1038" s="5" t="str">
        <f>VLOOKUP(PopAgeSexCountry[[#This Row],[VARIABLE]],MapSexAge[],3,FALSE)</f>
        <v>10-14</v>
      </c>
      <c r="H1038" s="5">
        <f ca="1">SUMIFS(INDIRECT(_xlfn.CONCAT("SSPMDER[",PopAgeSexCountry[[#This Row],[Sex]],"]")),SSPMDER[age],PopAgeSexCountry[[#This Row],[Age]])</f>
        <v>2120</v>
      </c>
      <c r="I1038" s="5" t="s">
        <v>71</v>
      </c>
      <c r="J1038" s="5">
        <v>1.5901999999999999E-2</v>
      </c>
      <c r="K1038" s="5">
        <v>1.63506101571377E-2</v>
      </c>
      <c r="L1038" s="5">
        <v>1.7037863939667601E-2</v>
      </c>
      <c r="M1038" s="5">
        <v>1.7439607347490699E-2</v>
      </c>
      <c r="N1038" s="5">
        <v>1.8171536947397499E-2</v>
      </c>
      <c r="O1038" s="5">
        <v>1.8677774552444099E-2</v>
      </c>
      <c r="P1038" s="5">
        <v>1.93073054617557E-2</v>
      </c>
      <c r="Q1038" s="5">
        <v>1.98509535928846E-2</v>
      </c>
      <c r="R1038" s="5">
        <v>2.03059283747665E-2</v>
      </c>
      <c r="S1038" s="6">
        <f ca="1">PopAgeSexCountry[[#This Row],[2010]]*PopAgeSexCountry[[#This Row],[MDER]]</f>
        <v>33.712240000000001</v>
      </c>
      <c r="T1038" s="6">
        <f ca="1">PopAgeSexCountry[[#This Row],[2015]]*PopAgeSexCountry[[#This Row],[MDER]]</f>
        <v>34.663293533131927</v>
      </c>
      <c r="U1038" s="6">
        <f ca="1">PopAgeSexCountry[[#This Row],[2020]]*PopAgeSexCountry[[#This Row],[MDER]]</f>
        <v>36.120271552095311</v>
      </c>
      <c r="V1038" s="6">
        <f ca="1">PopAgeSexCountry[[#This Row],[2025]]*PopAgeSexCountry[[#This Row],[MDER]]</f>
        <v>36.971967576680278</v>
      </c>
      <c r="W1038" s="6">
        <f ca="1">PopAgeSexCountry[[#This Row],[2030]]*PopAgeSexCountry[[#This Row],[MDER]]</f>
        <v>38.523658328482696</v>
      </c>
      <c r="X1038" s="6">
        <f ca="1">PopAgeSexCountry[[#This Row],[2035]]*PopAgeSexCountry[[#This Row],[MDER]]</f>
        <v>39.596882051181488</v>
      </c>
      <c r="Y1038" s="6">
        <f ca="1">PopAgeSexCountry[[#This Row],[2040]]*PopAgeSexCountry[[#This Row],[MDER]]</f>
        <v>40.931487578922081</v>
      </c>
      <c r="Z1038" s="6">
        <f ca="1">PopAgeSexCountry[[#This Row],[2045]]*PopAgeSexCountry[[#This Row],[MDER]]</f>
        <v>42.084021616915351</v>
      </c>
      <c r="AA1038" s="6">
        <f ca="1">PopAgeSexCountry[[#This Row],[2050]]*PopAgeSexCountry[[#This Row],[MDER]]</f>
        <v>43.048568154504977</v>
      </c>
    </row>
    <row r="1039" spans="1:27" x14ac:dyDescent="0.2">
      <c r="A1039" s="6" t="s">
        <v>67</v>
      </c>
      <c r="B1039" s="6" t="s">
        <v>68</v>
      </c>
      <c r="C1039" s="6" t="s">
        <v>136</v>
      </c>
      <c r="D1039" s="6" t="str">
        <f>VLOOKUP(PopAgeSexCountry[[#This Row],[REGION]],MapRegion[],2,FALSE)</f>
        <v>LUX</v>
      </c>
      <c r="E1039" s="6" t="s">
        <v>94</v>
      </c>
      <c r="F1039" s="6" t="str">
        <f>VLOOKUP(PopAgeSexCountry[[#This Row],[VARIABLE]],MapSexAge[],2,FALSE)</f>
        <v>Male</v>
      </c>
      <c r="G1039" s="6" t="str">
        <f>VLOOKUP(PopAgeSexCountry[[#This Row],[VARIABLE]],MapSexAge[],3,FALSE)</f>
        <v>100p</v>
      </c>
      <c r="H1039" s="6">
        <f ca="1">SUMIFS(INDIRECT(_xlfn.CONCAT("SSPMDER[",PopAgeSexCountry[[#This Row],[Sex]],"]")),SSPMDER[age],PopAgeSexCountry[[#This Row],[Age]])</f>
        <v>2200</v>
      </c>
      <c r="I1039" s="6" t="s">
        <v>71</v>
      </c>
      <c r="J1039" s="6">
        <v>3.9999999999999998E-6</v>
      </c>
      <c r="K1039" s="6">
        <v>8.19411142636944E-6</v>
      </c>
      <c r="L1039" s="6">
        <v>1.5661890255028199E-5</v>
      </c>
      <c r="M1039" s="6">
        <v>3.6035874174258103E-5</v>
      </c>
      <c r="N1039" s="6">
        <v>8.2287371080752098E-5</v>
      </c>
      <c r="O1039" s="6">
        <v>1.27831604863907E-4</v>
      </c>
      <c r="P1039" s="6">
        <v>1.84440459946065E-4</v>
      </c>
      <c r="Q1039" s="6">
        <v>2.74993057739936E-4</v>
      </c>
      <c r="R1039" s="6">
        <v>4.5543306310454198E-4</v>
      </c>
      <c r="S1039" s="6">
        <f ca="1">PopAgeSexCountry[[#This Row],[2010]]*PopAgeSexCountry[[#This Row],[MDER]]</f>
        <v>8.7999999999999988E-3</v>
      </c>
      <c r="T1039" s="6">
        <f ca="1">PopAgeSexCountry[[#This Row],[2015]]*PopAgeSexCountry[[#This Row],[MDER]]</f>
        <v>1.8027045138012766E-2</v>
      </c>
      <c r="U1039" s="6">
        <f ca="1">PopAgeSexCountry[[#This Row],[2020]]*PopAgeSexCountry[[#This Row],[MDER]]</f>
        <v>3.4456158561062038E-2</v>
      </c>
      <c r="V1039" s="6">
        <f ca="1">PopAgeSexCountry[[#This Row],[2025]]*PopAgeSexCountry[[#This Row],[MDER]]</f>
        <v>7.9278923183367822E-2</v>
      </c>
      <c r="W1039" s="6">
        <f ca="1">PopAgeSexCountry[[#This Row],[2030]]*PopAgeSexCountry[[#This Row],[MDER]]</f>
        <v>0.18103221637765463</v>
      </c>
      <c r="X1039" s="6">
        <f ca="1">PopAgeSexCountry[[#This Row],[2035]]*PopAgeSexCountry[[#This Row],[MDER]]</f>
        <v>0.28122953070059542</v>
      </c>
      <c r="Y1039" s="6">
        <f ca="1">PopAgeSexCountry[[#This Row],[2040]]*PopAgeSexCountry[[#This Row],[MDER]]</f>
        <v>0.40576901188134301</v>
      </c>
      <c r="Z1039" s="6">
        <f ca="1">PopAgeSexCountry[[#This Row],[2045]]*PopAgeSexCountry[[#This Row],[MDER]]</f>
        <v>0.60498472702785921</v>
      </c>
      <c r="AA1039" s="6">
        <f ca="1">PopAgeSexCountry[[#This Row],[2050]]*PopAgeSexCountry[[#This Row],[MDER]]</f>
        <v>1.0019527388299923</v>
      </c>
    </row>
    <row r="1040" spans="1:27" x14ac:dyDescent="0.2">
      <c r="A1040" s="5" t="s">
        <v>67</v>
      </c>
      <c r="B1040" s="5" t="s">
        <v>68</v>
      </c>
      <c r="C1040" s="5" t="s">
        <v>136</v>
      </c>
      <c r="D1040" s="5" t="str">
        <f>VLOOKUP(PopAgeSexCountry[[#This Row],[REGION]],MapRegion[],2,FALSE)</f>
        <v>LUX</v>
      </c>
      <c r="E1040" s="5" t="s">
        <v>95</v>
      </c>
      <c r="F1040" s="5" t="str">
        <f>VLOOKUP(PopAgeSexCountry[[#This Row],[VARIABLE]],MapSexAge[],2,FALSE)</f>
        <v>Male</v>
      </c>
      <c r="G1040" s="5" t="str">
        <f>VLOOKUP(PopAgeSexCountry[[#This Row],[VARIABLE]],MapSexAge[],3,FALSE)</f>
        <v>15-19</v>
      </c>
      <c r="H1040" s="5">
        <f ca="1">SUMIFS(INDIRECT(_xlfn.CONCAT("SSPMDER[",PopAgeSexCountry[[#This Row],[Sex]],"]")),SSPMDER[age],PopAgeSexCountry[[#This Row],[Age]])</f>
        <v>2760</v>
      </c>
      <c r="I1040" s="5" t="s">
        <v>71</v>
      </c>
      <c r="J1040" s="5">
        <v>1.5394E-2</v>
      </c>
      <c r="K1040" s="5">
        <v>1.6391682074471701E-2</v>
      </c>
      <c r="L1040" s="5">
        <v>1.67285320082084E-2</v>
      </c>
      <c r="M1040" s="5">
        <v>1.7431287150428399E-2</v>
      </c>
      <c r="N1040" s="5">
        <v>1.7827826421022201E-2</v>
      </c>
      <c r="O1040" s="5">
        <v>1.85484114110624E-2</v>
      </c>
      <c r="P1040" s="5">
        <v>1.9037523046426402E-2</v>
      </c>
      <c r="Q1040" s="5">
        <v>1.9645368858960101E-2</v>
      </c>
      <c r="R1040" s="5">
        <v>2.01738737627465E-2</v>
      </c>
      <c r="S1040" s="6">
        <f ca="1">PopAgeSexCountry[[#This Row],[2010]]*PopAgeSexCountry[[#This Row],[MDER]]</f>
        <v>42.487439999999999</v>
      </c>
      <c r="T1040" s="6">
        <f ca="1">PopAgeSexCountry[[#This Row],[2015]]*PopAgeSexCountry[[#This Row],[MDER]]</f>
        <v>45.241042525541893</v>
      </c>
      <c r="U1040" s="6">
        <f ca="1">PopAgeSexCountry[[#This Row],[2020]]*PopAgeSexCountry[[#This Row],[MDER]]</f>
        <v>46.170748342655187</v>
      </c>
      <c r="V1040" s="6">
        <f ca="1">PopAgeSexCountry[[#This Row],[2025]]*PopAgeSexCountry[[#This Row],[MDER]]</f>
        <v>48.110352535182379</v>
      </c>
      <c r="W1040" s="6">
        <f ca="1">PopAgeSexCountry[[#This Row],[2030]]*PopAgeSexCountry[[#This Row],[MDER]]</f>
        <v>49.204800922021278</v>
      </c>
      <c r="X1040" s="6">
        <f ca="1">PopAgeSexCountry[[#This Row],[2035]]*PopAgeSexCountry[[#This Row],[MDER]]</f>
        <v>51.193615494532224</v>
      </c>
      <c r="Y1040" s="6">
        <f ca="1">PopAgeSexCountry[[#This Row],[2040]]*PopAgeSexCountry[[#This Row],[MDER]]</f>
        <v>52.543563608136871</v>
      </c>
      <c r="Z1040" s="6">
        <f ca="1">PopAgeSexCountry[[#This Row],[2045]]*PopAgeSexCountry[[#This Row],[MDER]]</f>
        <v>54.221218050729881</v>
      </c>
      <c r="AA1040" s="6">
        <f ca="1">PopAgeSexCountry[[#This Row],[2050]]*PopAgeSexCountry[[#This Row],[MDER]]</f>
        <v>55.679891585180343</v>
      </c>
    </row>
    <row r="1041" spans="1:27" x14ac:dyDescent="0.2">
      <c r="A1041" s="6" t="s">
        <v>67</v>
      </c>
      <c r="B1041" s="6" t="s">
        <v>68</v>
      </c>
      <c r="C1041" s="6" t="s">
        <v>136</v>
      </c>
      <c r="D1041" s="6" t="str">
        <f>VLOOKUP(PopAgeSexCountry[[#This Row],[REGION]],MapRegion[],2,FALSE)</f>
        <v>LUX</v>
      </c>
      <c r="E1041" s="6" t="s">
        <v>96</v>
      </c>
      <c r="F1041" s="6" t="str">
        <f>VLOOKUP(PopAgeSexCountry[[#This Row],[VARIABLE]],MapSexAge[],2,FALSE)</f>
        <v>Male</v>
      </c>
      <c r="G1041" s="6" t="str">
        <f>VLOOKUP(PopAgeSexCountry[[#This Row],[VARIABLE]],MapSexAge[],3,FALSE)</f>
        <v>20-24</v>
      </c>
      <c r="H1041" s="6">
        <f ca="1">SUMIFS(INDIRECT(_xlfn.CONCAT("SSPMDER[",PopAgeSexCountry[[#This Row],[Sex]],"]")),SSPMDER[age],PopAgeSexCountry[[#This Row],[Age]])</f>
        <v>2800</v>
      </c>
      <c r="I1041" s="6" t="s">
        <v>71</v>
      </c>
      <c r="J1041" s="6">
        <v>1.5304E-2</v>
      </c>
      <c r="K1041" s="6">
        <v>1.5783809759974801E-2</v>
      </c>
      <c r="L1041" s="6">
        <v>1.6668642278858201E-2</v>
      </c>
      <c r="M1041" s="6">
        <v>1.7009980032199501E-2</v>
      </c>
      <c r="N1041" s="6">
        <v>1.7725823738614099E-2</v>
      </c>
      <c r="O1041" s="6">
        <v>1.81215710069948E-2</v>
      </c>
      <c r="P1041" s="6">
        <v>1.88368805905221E-2</v>
      </c>
      <c r="Q1041" s="6">
        <v>1.9316091481734101E-2</v>
      </c>
      <c r="R1041" s="6">
        <v>1.99106789300703E-2</v>
      </c>
      <c r="S1041" s="6">
        <f ca="1">PopAgeSexCountry[[#This Row],[2010]]*PopAgeSexCountry[[#This Row],[MDER]]</f>
        <v>42.851199999999999</v>
      </c>
      <c r="T1041" s="6">
        <f ca="1">PopAgeSexCountry[[#This Row],[2015]]*PopAgeSexCountry[[#This Row],[MDER]]</f>
        <v>44.194667327929444</v>
      </c>
      <c r="U1041" s="6">
        <f ca="1">PopAgeSexCountry[[#This Row],[2020]]*PopAgeSexCountry[[#This Row],[MDER]]</f>
        <v>46.672198380802961</v>
      </c>
      <c r="V1041" s="6">
        <f ca="1">PopAgeSexCountry[[#This Row],[2025]]*PopAgeSexCountry[[#This Row],[MDER]]</f>
        <v>47.6279440901586</v>
      </c>
      <c r="W1041" s="6">
        <f ca="1">PopAgeSexCountry[[#This Row],[2030]]*PopAgeSexCountry[[#This Row],[MDER]]</f>
        <v>49.632306468119474</v>
      </c>
      <c r="X1041" s="6">
        <f ca="1">PopAgeSexCountry[[#This Row],[2035]]*PopAgeSexCountry[[#This Row],[MDER]]</f>
        <v>50.740398819585437</v>
      </c>
      <c r="Y1041" s="6">
        <f ca="1">PopAgeSexCountry[[#This Row],[2040]]*PopAgeSexCountry[[#This Row],[MDER]]</f>
        <v>52.743265653461883</v>
      </c>
      <c r="Z1041" s="6">
        <f ca="1">PopAgeSexCountry[[#This Row],[2045]]*PopAgeSexCountry[[#This Row],[MDER]]</f>
        <v>54.085056148855486</v>
      </c>
      <c r="AA1041" s="6">
        <f ca="1">PopAgeSexCountry[[#This Row],[2050]]*PopAgeSexCountry[[#This Row],[MDER]]</f>
        <v>55.749901004196836</v>
      </c>
    </row>
    <row r="1042" spans="1:27" x14ac:dyDescent="0.2">
      <c r="A1042" s="5" t="s">
        <v>67</v>
      </c>
      <c r="B1042" s="5" t="s">
        <v>68</v>
      </c>
      <c r="C1042" s="5" t="s">
        <v>136</v>
      </c>
      <c r="D1042" s="5" t="str">
        <f>VLOOKUP(PopAgeSexCountry[[#This Row],[REGION]],MapRegion[],2,FALSE)</f>
        <v>LUX</v>
      </c>
      <c r="E1042" s="5" t="s">
        <v>97</v>
      </c>
      <c r="F1042" s="5" t="str">
        <f>VLOOKUP(PopAgeSexCountry[[#This Row],[VARIABLE]],MapSexAge[],2,FALSE)</f>
        <v>Male</v>
      </c>
      <c r="G1042" s="5" t="str">
        <f>VLOOKUP(PopAgeSexCountry[[#This Row],[VARIABLE]],MapSexAge[],3,FALSE)</f>
        <v>25-29</v>
      </c>
      <c r="H1042" s="5">
        <f ca="1">SUMIFS(INDIRECT(_xlfn.CONCAT("SSPMDER[",PopAgeSexCountry[[#This Row],[Sex]],"]")),SSPMDER[age],PopAgeSexCountry[[#This Row],[Age]])</f>
        <v>2640</v>
      </c>
      <c r="I1042" s="5" t="s">
        <v>71</v>
      </c>
      <c r="J1042" s="5">
        <v>1.7846999999999998E-2</v>
      </c>
      <c r="K1042" s="5">
        <v>1.7090738741820301E-2</v>
      </c>
      <c r="L1042" s="5">
        <v>1.7205313174626601E-2</v>
      </c>
      <c r="M1042" s="5">
        <v>1.8053952741125E-2</v>
      </c>
      <c r="N1042" s="5">
        <v>1.84068388177357E-2</v>
      </c>
      <c r="O1042" s="5">
        <v>1.9172267845622301E-2</v>
      </c>
      <c r="P1042" s="5">
        <v>1.9567970563047099E-2</v>
      </c>
      <c r="Q1042" s="5">
        <v>2.0271418107635199E-2</v>
      </c>
      <c r="R1042" s="5">
        <v>2.0718270999001798E-2</v>
      </c>
      <c r="S1042" s="6">
        <f ca="1">PopAgeSexCountry[[#This Row],[2010]]*PopAgeSexCountry[[#This Row],[MDER]]</f>
        <v>47.116079999999997</v>
      </c>
      <c r="T1042" s="6">
        <f ca="1">PopAgeSexCountry[[#This Row],[2015]]*PopAgeSexCountry[[#This Row],[MDER]]</f>
        <v>45.119550278405598</v>
      </c>
      <c r="U1042" s="6">
        <f ca="1">PopAgeSexCountry[[#This Row],[2020]]*PopAgeSexCountry[[#This Row],[MDER]]</f>
        <v>45.422026781014225</v>
      </c>
      <c r="V1042" s="6">
        <f ca="1">PopAgeSexCountry[[#This Row],[2025]]*PopAgeSexCountry[[#This Row],[MDER]]</f>
        <v>47.662435236569998</v>
      </c>
      <c r="W1042" s="6">
        <f ca="1">PopAgeSexCountry[[#This Row],[2030]]*PopAgeSexCountry[[#This Row],[MDER]]</f>
        <v>48.594054478822251</v>
      </c>
      <c r="X1042" s="6">
        <f ca="1">PopAgeSexCountry[[#This Row],[2035]]*PopAgeSexCountry[[#This Row],[MDER]]</f>
        <v>50.614787112442876</v>
      </c>
      <c r="Y1042" s="6">
        <f ca="1">PopAgeSexCountry[[#This Row],[2040]]*PopAgeSexCountry[[#This Row],[MDER]]</f>
        <v>51.659442286444339</v>
      </c>
      <c r="Z1042" s="6">
        <f ca="1">PopAgeSexCountry[[#This Row],[2045]]*PopAgeSexCountry[[#This Row],[MDER]]</f>
        <v>53.516543804156925</v>
      </c>
      <c r="AA1042" s="6">
        <f ca="1">PopAgeSexCountry[[#This Row],[2050]]*PopAgeSexCountry[[#This Row],[MDER]]</f>
        <v>54.696235437364749</v>
      </c>
    </row>
    <row r="1043" spans="1:27" x14ac:dyDescent="0.2">
      <c r="A1043" s="6" t="s">
        <v>67</v>
      </c>
      <c r="B1043" s="6" t="s">
        <v>68</v>
      </c>
      <c r="C1043" s="6" t="s">
        <v>136</v>
      </c>
      <c r="D1043" s="6" t="str">
        <f>VLOOKUP(PopAgeSexCountry[[#This Row],[REGION]],MapRegion[],2,FALSE)</f>
        <v>LUX</v>
      </c>
      <c r="E1043" s="6" t="s">
        <v>98</v>
      </c>
      <c r="F1043" s="6" t="str">
        <f>VLOOKUP(PopAgeSexCountry[[#This Row],[VARIABLE]],MapSexAge[],2,FALSE)</f>
        <v>Male</v>
      </c>
      <c r="G1043" s="6" t="str">
        <f>VLOOKUP(PopAgeSexCountry[[#This Row],[VARIABLE]],MapSexAge[],3,FALSE)</f>
        <v>30-34</v>
      </c>
      <c r="H1043" s="6">
        <f ca="1">SUMIFS(INDIRECT(_xlfn.CONCAT("SSPMDER[",PopAgeSexCountry[[#This Row],[Sex]],"]")),SSPMDER[age],PopAgeSexCountry[[#This Row],[Age]])</f>
        <v>2600</v>
      </c>
      <c r="I1043" s="6" t="s">
        <v>71</v>
      </c>
      <c r="J1043" s="6">
        <v>1.9002999999999999E-2</v>
      </c>
      <c r="K1043" s="6">
        <v>2.1801000221260001E-2</v>
      </c>
      <c r="L1043" s="6">
        <v>2.05035500094485E-2</v>
      </c>
      <c r="M1043" s="6">
        <v>2.05962038319033E-2</v>
      </c>
      <c r="N1043" s="6">
        <v>2.12563548085269E-2</v>
      </c>
      <c r="O1043" s="6">
        <v>2.16206922021067E-2</v>
      </c>
      <c r="P1043" s="6">
        <v>2.2486296048420399E-2</v>
      </c>
      <c r="Q1043" s="6">
        <v>2.2846813044319701E-2</v>
      </c>
      <c r="R1043" s="6">
        <v>2.3487856857741199E-2</v>
      </c>
      <c r="S1043" s="6">
        <f ca="1">PopAgeSexCountry[[#This Row],[2010]]*PopAgeSexCountry[[#This Row],[MDER]]</f>
        <v>49.407799999999995</v>
      </c>
      <c r="T1043" s="6">
        <f ca="1">PopAgeSexCountry[[#This Row],[2015]]*PopAgeSexCountry[[#This Row],[MDER]]</f>
        <v>56.682600575276005</v>
      </c>
      <c r="U1043" s="6">
        <f ca="1">PopAgeSexCountry[[#This Row],[2020]]*PopAgeSexCountry[[#This Row],[MDER]]</f>
        <v>53.309230024566098</v>
      </c>
      <c r="V1043" s="6">
        <f ca="1">PopAgeSexCountry[[#This Row],[2025]]*PopAgeSexCountry[[#This Row],[MDER]]</f>
        <v>53.550129962948581</v>
      </c>
      <c r="W1043" s="6">
        <f ca="1">PopAgeSexCountry[[#This Row],[2030]]*PopAgeSexCountry[[#This Row],[MDER]]</f>
        <v>55.266522502169941</v>
      </c>
      <c r="X1043" s="6">
        <f ca="1">PopAgeSexCountry[[#This Row],[2035]]*PopAgeSexCountry[[#This Row],[MDER]]</f>
        <v>56.213799725477422</v>
      </c>
      <c r="Y1043" s="6">
        <f ca="1">PopAgeSexCountry[[#This Row],[2040]]*PopAgeSexCountry[[#This Row],[MDER]]</f>
        <v>58.464369725893036</v>
      </c>
      <c r="Z1043" s="6">
        <f ca="1">PopAgeSexCountry[[#This Row],[2045]]*PopAgeSexCountry[[#This Row],[MDER]]</f>
        <v>59.40171391523122</v>
      </c>
      <c r="AA1043" s="6">
        <f ca="1">PopAgeSexCountry[[#This Row],[2050]]*PopAgeSexCountry[[#This Row],[MDER]]</f>
        <v>61.068427830127121</v>
      </c>
    </row>
    <row r="1044" spans="1:27" x14ac:dyDescent="0.2">
      <c r="A1044" s="5" t="s">
        <v>67</v>
      </c>
      <c r="B1044" s="5" t="s">
        <v>68</v>
      </c>
      <c r="C1044" s="5" t="s">
        <v>136</v>
      </c>
      <c r="D1044" s="5" t="str">
        <f>VLOOKUP(PopAgeSexCountry[[#This Row],[REGION]],MapRegion[],2,FALSE)</f>
        <v>LUX</v>
      </c>
      <c r="E1044" s="5" t="s">
        <v>99</v>
      </c>
      <c r="F1044" s="5" t="str">
        <f>VLOOKUP(PopAgeSexCountry[[#This Row],[VARIABLE]],MapSexAge[],2,FALSE)</f>
        <v>Male</v>
      </c>
      <c r="G1044" s="5" t="str">
        <f>VLOOKUP(PopAgeSexCountry[[#This Row],[VARIABLE]],MapSexAge[],3,FALSE)</f>
        <v>35-39</v>
      </c>
      <c r="H1044" s="5">
        <f ca="1">SUMIFS(INDIRECT(_xlfn.CONCAT("SSPMDER[",PopAgeSexCountry[[#This Row],[Sex]],"]")),SSPMDER[age],PopAgeSexCountry[[#This Row],[Age]])</f>
        <v>2600</v>
      </c>
      <c r="I1044" s="5" t="s">
        <v>71</v>
      </c>
      <c r="J1044" s="5">
        <v>1.9451E-2</v>
      </c>
      <c r="K1044" s="5">
        <v>2.2091381141786701E-2</v>
      </c>
      <c r="L1044" s="5">
        <v>2.43722667263345E-2</v>
      </c>
      <c r="M1044" s="5">
        <v>2.3452772199466801E-2</v>
      </c>
      <c r="N1044" s="5">
        <v>2.3537925821065901E-2</v>
      </c>
      <c r="O1044" s="5">
        <v>2.4064926671446999E-2</v>
      </c>
      <c r="P1044" s="5">
        <v>2.4454914298777299E-2</v>
      </c>
      <c r="Q1044" s="5">
        <v>2.5413402921233501E-2</v>
      </c>
      <c r="R1044" s="5">
        <v>2.5751760713969101E-2</v>
      </c>
      <c r="S1044" s="6">
        <f ca="1">PopAgeSexCountry[[#This Row],[2010]]*PopAgeSexCountry[[#This Row],[MDER]]</f>
        <v>50.572600000000001</v>
      </c>
      <c r="T1044" s="6">
        <f ca="1">PopAgeSexCountry[[#This Row],[2015]]*PopAgeSexCountry[[#This Row],[MDER]]</f>
        <v>57.437590968645424</v>
      </c>
      <c r="U1044" s="6">
        <f ca="1">PopAgeSexCountry[[#This Row],[2020]]*PopAgeSexCountry[[#This Row],[MDER]]</f>
        <v>63.367893488469697</v>
      </c>
      <c r="V1044" s="6">
        <f ca="1">PopAgeSexCountry[[#This Row],[2025]]*PopAgeSexCountry[[#This Row],[MDER]]</f>
        <v>60.977207718613684</v>
      </c>
      <c r="W1044" s="6">
        <f ca="1">PopAgeSexCountry[[#This Row],[2030]]*PopAgeSexCountry[[#This Row],[MDER]]</f>
        <v>61.198607134771343</v>
      </c>
      <c r="X1044" s="6">
        <f ca="1">PopAgeSexCountry[[#This Row],[2035]]*PopAgeSexCountry[[#This Row],[MDER]]</f>
        <v>62.568809345762197</v>
      </c>
      <c r="Y1044" s="6">
        <f ca="1">PopAgeSexCountry[[#This Row],[2040]]*PopAgeSexCountry[[#This Row],[MDER]]</f>
        <v>63.582777176820976</v>
      </c>
      <c r="Z1044" s="6">
        <f ca="1">PopAgeSexCountry[[#This Row],[2045]]*PopAgeSexCountry[[#This Row],[MDER]]</f>
        <v>66.074847595207103</v>
      </c>
      <c r="AA1044" s="6">
        <f ca="1">PopAgeSexCountry[[#This Row],[2050]]*PopAgeSexCountry[[#This Row],[MDER]]</f>
        <v>66.954577856319659</v>
      </c>
    </row>
    <row r="1045" spans="1:27" x14ac:dyDescent="0.2">
      <c r="A1045" s="6" t="s">
        <v>67</v>
      </c>
      <c r="B1045" s="6" t="s">
        <v>68</v>
      </c>
      <c r="C1045" s="6" t="s">
        <v>136</v>
      </c>
      <c r="D1045" s="6" t="str">
        <f>VLOOKUP(PopAgeSexCountry[[#This Row],[REGION]],MapRegion[],2,FALSE)</f>
        <v>LUX</v>
      </c>
      <c r="E1045" s="6" t="s">
        <v>100</v>
      </c>
      <c r="F1045" s="6" t="str">
        <f>VLOOKUP(PopAgeSexCountry[[#This Row],[VARIABLE]],MapSexAge[],2,FALSE)</f>
        <v>Male</v>
      </c>
      <c r="G1045" s="6" t="str">
        <f>VLOOKUP(PopAgeSexCountry[[#This Row],[VARIABLE]],MapSexAge[],3,FALSE)</f>
        <v>40-44</v>
      </c>
      <c r="H1045" s="6">
        <f ca="1">SUMIFS(INDIRECT(_xlfn.CONCAT("SSPMDER[",PopAgeSexCountry[[#This Row],[Sex]],"]")),SSPMDER[age],PopAgeSexCountry[[#This Row],[Age]])</f>
        <v>2600</v>
      </c>
      <c r="I1045" s="6" t="s">
        <v>71</v>
      </c>
      <c r="J1045" s="6">
        <v>2.2024999999999999E-2</v>
      </c>
      <c r="K1045" s="6">
        <v>2.1431695461580701E-2</v>
      </c>
      <c r="L1045" s="6">
        <v>2.3657419651991501E-2</v>
      </c>
      <c r="M1045" s="6">
        <v>2.6090237083637301E-2</v>
      </c>
      <c r="N1045" s="6">
        <v>2.5403475888692701E-2</v>
      </c>
      <c r="O1045" s="6">
        <v>2.5497259576647301E-2</v>
      </c>
      <c r="P1045" s="6">
        <v>2.5958609823888298E-2</v>
      </c>
      <c r="Q1045" s="6">
        <v>2.6375188616602301E-2</v>
      </c>
      <c r="R1045" s="6">
        <v>2.7402332008580901E-2</v>
      </c>
      <c r="S1045" s="6">
        <f ca="1">PopAgeSexCountry[[#This Row],[2010]]*PopAgeSexCountry[[#This Row],[MDER]]</f>
        <v>57.265000000000001</v>
      </c>
      <c r="T1045" s="6">
        <f ca="1">PopAgeSexCountry[[#This Row],[2015]]*PopAgeSexCountry[[#This Row],[MDER]]</f>
        <v>55.722408200109825</v>
      </c>
      <c r="U1045" s="6">
        <f ca="1">PopAgeSexCountry[[#This Row],[2020]]*PopAgeSexCountry[[#This Row],[MDER]]</f>
        <v>61.5092910951779</v>
      </c>
      <c r="V1045" s="6">
        <f ca="1">PopAgeSexCountry[[#This Row],[2025]]*PopAgeSexCountry[[#This Row],[MDER]]</f>
        <v>67.834616417456985</v>
      </c>
      <c r="W1045" s="6">
        <f ca="1">PopAgeSexCountry[[#This Row],[2030]]*PopAgeSexCountry[[#This Row],[MDER]]</f>
        <v>66.049037310601022</v>
      </c>
      <c r="X1045" s="6">
        <f ca="1">PopAgeSexCountry[[#This Row],[2035]]*PopAgeSexCountry[[#This Row],[MDER]]</f>
        <v>66.292874899282978</v>
      </c>
      <c r="Y1045" s="6">
        <f ca="1">PopAgeSexCountry[[#This Row],[2040]]*PopAgeSexCountry[[#This Row],[MDER]]</f>
        <v>67.492385542109574</v>
      </c>
      <c r="Z1045" s="6">
        <f ca="1">PopAgeSexCountry[[#This Row],[2045]]*PopAgeSexCountry[[#This Row],[MDER]]</f>
        <v>68.575490403165986</v>
      </c>
      <c r="AA1045" s="6">
        <f ca="1">PopAgeSexCountry[[#This Row],[2050]]*PopAgeSexCountry[[#This Row],[MDER]]</f>
        <v>71.24606322231034</v>
      </c>
    </row>
    <row r="1046" spans="1:27" x14ac:dyDescent="0.2">
      <c r="A1046" s="5" t="s">
        <v>67</v>
      </c>
      <c r="B1046" s="5" t="s">
        <v>68</v>
      </c>
      <c r="C1046" s="5" t="s">
        <v>136</v>
      </c>
      <c r="D1046" s="5" t="str">
        <f>VLOOKUP(PopAgeSexCountry[[#This Row],[REGION]],MapRegion[],2,FALSE)</f>
        <v>LUX</v>
      </c>
      <c r="E1046" s="5" t="s">
        <v>101</v>
      </c>
      <c r="F1046" s="5" t="str">
        <f>VLOOKUP(PopAgeSexCountry[[#This Row],[VARIABLE]],MapSexAge[],2,FALSE)</f>
        <v>Male</v>
      </c>
      <c r="G1046" s="5" t="str">
        <f>VLOOKUP(PopAgeSexCountry[[#This Row],[VARIABLE]],MapSexAge[],3,FALSE)</f>
        <v>45-49</v>
      </c>
      <c r="H1046" s="5">
        <f ca="1">SUMIFS(INDIRECT(_xlfn.CONCAT("SSPMDER[",PopAgeSexCountry[[#This Row],[Sex]],"]")),SSPMDER[age],PopAgeSexCountry[[#This Row],[Age]])</f>
        <v>2440</v>
      </c>
      <c r="I1046" s="5" t="s">
        <v>71</v>
      </c>
      <c r="J1046" s="5">
        <v>2.0847999999999998E-2</v>
      </c>
      <c r="K1046" s="5">
        <v>2.29891500497495E-2</v>
      </c>
      <c r="L1046" s="5">
        <v>2.2274202052017501E-2</v>
      </c>
      <c r="M1046" s="5">
        <v>2.4509249831373099E-2</v>
      </c>
      <c r="N1046" s="5">
        <v>2.7039656214897199E-2</v>
      </c>
      <c r="O1046" s="5">
        <v>2.6502376198833201E-2</v>
      </c>
      <c r="P1046" s="5">
        <v>2.6619217690658298E-2</v>
      </c>
      <c r="Q1046" s="5">
        <v>2.7056707558215501E-2</v>
      </c>
      <c r="R1046" s="5">
        <v>2.74987893327392E-2</v>
      </c>
      <c r="S1046" s="6">
        <f ca="1">PopAgeSexCountry[[#This Row],[2010]]*PopAgeSexCountry[[#This Row],[MDER]]</f>
        <v>50.869119999999995</v>
      </c>
      <c r="T1046" s="6">
        <f ca="1">PopAgeSexCountry[[#This Row],[2015]]*PopAgeSexCountry[[#This Row],[MDER]]</f>
        <v>56.093526121388777</v>
      </c>
      <c r="U1046" s="6">
        <f ca="1">PopAgeSexCountry[[#This Row],[2020]]*PopAgeSexCountry[[#This Row],[MDER]]</f>
        <v>54.349053006922702</v>
      </c>
      <c r="V1046" s="6">
        <f ca="1">PopAgeSexCountry[[#This Row],[2025]]*PopAgeSexCountry[[#This Row],[MDER]]</f>
        <v>59.802569588550362</v>
      </c>
      <c r="W1046" s="6">
        <f ca="1">PopAgeSexCountry[[#This Row],[2030]]*PopAgeSexCountry[[#This Row],[MDER]]</f>
        <v>65.97676116434917</v>
      </c>
      <c r="X1046" s="6">
        <f ca="1">PopAgeSexCountry[[#This Row],[2035]]*PopAgeSexCountry[[#This Row],[MDER]]</f>
        <v>64.665797925153015</v>
      </c>
      <c r="Y1046" s="6">
        <f ca="1">PopAgeSexCountry[[#This Row],[2040]]*PopAgeSexCountry[[#This Row],[MDER]]</f>
        <v>64.950891165206244</v>
      </c>
      <c r="Z1046" s="6">
        <f ca="1">PopAgeSexCountry[[#This Row],[2045]]*PopAgeSexCountry[[#This Row],[MDER]]</f>
        <v>66.018366442045817</v>
      </c>
      <c r="AA1046" s="6">
        <f ca="1">PopAgeSexCountry[[#This Row],[2050]]*PopAgeSexCountry[[#This Row],[MDER]]</f>
        <v>67.097045971883645</v>
      </c>
    </row>
    <row r="1047" spans="1:27" x14ac:dyDescent="0.2">
      <c r="A1047" s="6" t="s">
        <v>67</v>
      </c>
      <c r="B1047" s="6" t="s">
        <v>68</v>
      </c>
      <c r="C1047" s="6" t="s">
        <v>136</v>
      </c>
      <c r="D1047" s="6" t="str">
        <f>VLOOKUP(PopAgeSexCountry[[#This Row],[REGION]],MapRegion[],2,FALSE)</f>
        <v>LUX</v>
      </c>
      <c r="E1047" s="6" t="s">
        <v>102</v>
      </c>
      <c r="F1047" s="6" t="str">
        <f>VLOOKUP(PopAgeSexCountry[[#This Row],[VARIABLE]],MapSexAge[],2,FALSE)</f>
        <v>Male</v>
      </c>
      <c r="G1047" s="6" t="str">
        <f>VLOOKUP(PopAgeSexCountry[[#This Row],[VARIABLE]],MapSexAge[],3,FALSE)</f>
        <v>5-9</v>
      </c>
      <c r="H1047" s="6">
        <f ca="1">SUMIFS(INDIRECT(_xlfn.CONCAT("SSPMDER[",PopAgeSexCountry[[#This Row],[Sex]],"]")),SSPMDER[age],PopAgeSexCountry[[#This Row],[Age]])</f>
        <v>1600</v>
      </c>
      <c r="I1047" s="6" t="s">
        <v>71</v>
      </c>
      <c r="J1047" s="6">
        <v>1.5455E-2</v>
      </c>
      <c r="K1047" s="6">
        <v>1.6298320331693501E-2</v>
      </c>
      <c r="L1047" s="6">
        <v>1.6712008770188899E-2</v>
      </c>
      <c r="M1047" s="6">
        <v>1.7466538200971798E-2</v>
      </c>
      <c r="N1047" s="6">
        <v>1.8007713832608001E-2</v>
      </c>
      <c r="O1047" s="6">
        <v>1.86787908876462E-2</v>
      </c>
      <c r="P1047" s="6">
        <v>1.9250853199548501E-2</v>
      </c>
      <c r="Q1047" s="6">
        <v>1.9725533169865202E-2</v>
      </c>
      <c r="R1047" s="6">
        <v>2.02298643853496E-2</v>
      </c>
      <c r="S1047" s="6">
        <f ca="1">PopAgeSexCountry[[#This Row],[2010]]*PopAgeSexCountry[[#This Row],[MDER]]</f>
        <v>24.728000000000002</v>
      </c>
      <c r="T1047" s="6">
        <f ca="1">PopAgeSexCountry[[#This Row],[2015]]*PopAgeSexCountry[[#This Row],[MDER]]</f>
        <v>26.077312530709602</v>
      </c>
      <c r="U1047" s="6">
        <f ca="1">PopAgeSexCountry[[#This Row],[2020]]*PopAgeSexCountry[[#This Row],[MDER]]</f>
        <v>26.73921403230224</v>
      </c>
      <c r="V1047" s="6">
        <f ca="1">PopAgeSexCountry[[#This Row],[2025]]*PopAgeSexCountry[[#This Row],[MDER]]</f>
        <v>27.946461121554876</v>
      </c>
      <c r="W1047" s="6">
        <f ca="1">PopAgeSexCountry[[#This Row],[2030]]*PopAgeSexCountry[[#This Row],[MDER]]</f>
        <v>28.812342132172802</v>
      </c>
      <c r="X1047" s="6">
        <f ca="1">PopAgeSexCountry[[#This Row],[2035]]*PopAgeSexCountry[[#This Row],[MDER]]</f>
        <v>29.886065420233919</v>
      </c>
      <c r="Y1047" s="6">
        <f ca="1">PopAgeSexCountry[[#This Row],[2040]]*PopAgeSexCountry[[#This Row],[MDER]]</f>
        <v>30.801365119277602</v>
      </c>
      <c r="Z1047" s="6">
        <f ca="1">PopAgeSexCountry[[#This Row],[2045]]*PopAgeSexCountry[[#This Row],[MDER]]</f>
        <v>31.560853071784322</v>
      </c>
      <c r="AA1047" s="6">
        <f ca="1">PopAgeSexCountry[[#This Row],[2050]]*PopAgeSexCountry[[#This Row],[MDER]]</f>
        <v>32.367783016559358</v>
      </c>
    </row>
    <row r="1048" spans="1:27" x14ac:dyDescent="0.2">
      <c r="A1048" s="5" t="s">
        <v>67</v>
      </c>
      <c r="B1048" s="5" t="s">
        <v>68</v>
      </c>
      <c r="C1048" s="5" t="s">
        <v>136</v>
      </c>
      <c r="D1048" s="5" t="str">
        <f>VLOOKUP(PopAgeSexCountry[[#This Row],[REGION]],MapRegion[],2,FALSE)</f>
        <v>LUX</v>
      </c>
      <c r="E1048" s="5" t="s">
        <v>103</v>
      </c>
      <c r="F1048" s="5" t="str">
        <f>VLOOKUP(PopAgeSexCountry[[#This Row],[VARIABLE]],MapSexAge[],2,FALSE)</f>
        <v>Male</v>
      </c>
      <c r="G1048" s="5" t="str">
        <f>VLOOKUP(PopAgeSexCountry[[#This Row],[VARIABLE]],MapSexAge[],3,FALSE)</f>
        <v>50-54</v>
      </c>
      <c r="H1048" s="5">
        <f ca="1">SUMIFS(INDIRECT(_xlfn.CONCAT("SSPMDER[",PopAgeSexCountry[[#This Row],[Sex]],"]")),SSPMDER[age],PopAgeSexCountry[[#This Row],[Age]])</f>
        <v>2400</v>
      </c>
      <c r="I1048" s="5" t="s">
        <v>71</v>
      </c>
      <c r="J1048" s="5">
        <v>1.8036E-2</v>
      </c>
      <c r="K1048" s="5">
        <v>2.12431814754531E-2</v>
      </c>
      <c r="L1048" s="5">
        <v>2.3240488332229001E-2</v>
      </c>
      <c r="M1048" s="5">
        <v>2.2650848930633301E-2</v>
      </c>
      <c r="N1048" s="5">
        <v>2.4898991030130699E-2</v>
      </c>
      <c r="O1048" s="5">
        <v>2.7495392251326401E-2</v>
      </c>
      <c r="P1048" s="5">
        <v>2.7071931953594901E-2</v>
      </c>
      <c r="Q1048" s="5">
        <v>2.72178986132703E-2</v>
      </c>
      <c r="R1048" s="5">
        <v>2.7654508794356301E-2</v>
      </c>
      <c r="S1048" s="6">
        <f ca="1">PopAgeSexCountry[[#This Row],[2010]]*PopAgeSexCountry[[#This Row],[MDER]]</f>
        <v>43.2864</v>
      </c>
      <c r="T1048" s="6">
        <f ca="1">PopAgeSexCountry[[#This Row],[2015]]*PopAgeSexCountry[[#This Row],[MDER]]</f>
        <v>50.983635541087438</v>
      </c>
      <c r="U1048" s="6">
        <f ca="1">PopAgeSexCountry[[#This Row],[2020]]*PopAgeSexCountry[[#This Row],[MDER]]</f>
        <v>55.777171997349605</v>
      </c>
      <c r="V1048" s="6">
        <f ca="1">PopAgeSexCountry[[#This Row],[2025]]*PopAgeSexCountry[[#This Row],[MDER]]</f>
        <v>54.362037433519923</v>
      </c>
      <c r="W1048" s="6">
        <f ca="1">PopAgeSexCountry[[#This Row],[2030]]*PopAgeSexCountry[[#This Row],[MDER]]</f>
        <v>59.757578472313675</v>
      </c>
      <c r="X1048" s="6">
        <f ca="1">PopAgeSexCountry[[#This Row],[2035]]*PopAgeSexCountry[[#This Row],[MDER]]</f>
        <v>65.988941403183361</v>
      </c>
      <c r="Y1048" s="6">
        <f ca="1">PopAgeSexCountry[[#This Row],[2040]]*PopAgeSexCountry[[#This Row],[MDER]]</f>
        <v>64.972636688627759</v>
      </c>
      <c r="Z1048" s="6">
        <f ca="1">PopAgeSexCountry[[#This Row],[2045]]*PopAgeSexCountry[[#This Row],[MDER]]</f>
        <v>65.322956671848715</v>
      </c>
      <c r="AA1048" s="6">
        <f ca="1">PopAgeSexCountry[[#This Row],[2050]]*PopAgeSexCountry[[#This Row],[MDER]]</f>
        <v>66.370821106455125</v>
      </c>
    </row>
    <row r="1049" spans="1:27" x14ac:dyDescent="0.2">
      <c r="A1049" s="6" t="s">
        <v>67</v>
      </c>
      <c r="B1049" s="6" t="s">
        <v>68</v>
      </c>
      <c r="C1049" s="6" t="s">
        <v>136</v>
      </c>
      <c r="D1049" s="6" t="str">
        <f>VLOOKUP(PopAgeSexCountry[[#This Row],[REGION]],MapRegion[],2,FALSE)</f>
        <v>LUX</v>
      </c>
      <c r="E1049" s="6" t="s">
        <v>104</v>
      </c>
      <c r="F1049" s="6" t="str">
        <f>VLOOKUP(PopAgeSexCountry[[#This Row],[VARIABLE]],MapSexAge[],2,FALSE)</f>
        <v>Male</v>
      </c>
      <c r="G1049" s="6" t="str">
        <f>VLOOKUP(PopAgeSexCountry[[#This Row],[VARIABLE]],MapSexAge[],3,FALSE)</f>
        <v>55-59</v>
      </c>
      <c r="H1049" s="6">
        <f ca="1">SUMIFS(INDIRECT(_xlfn.CONCAT("SSPMDER[",PopAgeSexCountry[[#This Row],[Sex]],"]")),SSPMDER[age],PopAgeSexCountry[[#This Row],[Age]])</f>
        <v>2400</v>
      </c>
      <c r="I1049" s="6" t="s">
        <v>71</v>
      </c>
      <c r="J1049" s="6">
        <v>1.5413E-2</v>
      </c>
      <c r="K1049" s="6">
        <v>1.80201308953555E-2</v>
      </c>
      <c r="L1049" s="6">
        <v>2.1137065206948601E-2</v>
      </c>
      <c r="M1049" s="6">
        <v>2.31783997081817E-2</v>
      </c>
      <c r="N1049" s="6">
        <v>2.2706419174480599E-2</v>
      </c>
      <c r="O1049" s="6">
        <v>2.4967999755464699E-2</v>
      </c>
      <c r="P1049" s="6">
        <v>2.7619444208942499E-2</v>
      </c>
      <c r="Q1049" s="6">
        <v>2.7291043056280401E-2</v>
      </c>
      <c r="R1049" s="6">
        <v>2.74745877177811E-2</v>
      </c>
      <c r="S1049" s="6">
        <f ca="1">PopAgeSexCountry[[#This Row],[2010]]*PopAgeSexCountry[[#This Row],[MDER]]</f>
        <v>36.991199999999999</v>
      </c>
      <c r="T1049" s="6">
        <f ca="1">PopAgeSexCountry[[#This Row],[2015]]*PopAgeSexCountry[[#This Row],[MDER]]</f>
        <v>43.248314148853204</v>
      </c>
      <c r="U1049" s="6">
        <f ca="1">PopAgeSexCountry[[#This Row],[2020]]*PopAgeSexCountry[[#This Row],[MDER]]</f>
        <v>50.728956496676645</v>
      </c>
      <c r="V1049" s="6">
        <f ca="1">PopAgeSexCountry[[#This Row],[2025]]*PopAgeSexCountry[[#This Row],[MDER]]</f>
        <v>55.628159299636081</v>
      </c>
      <c r="W1049" s="6">
        <f ca="1">PopAgeSexCountry[[#This Row],[2030]]*PopAgeSexCountry[[#This Row],[MDER]]</f>
        <v>54.495406018753435</v>
      </c>
      <c r="X1049" s="6">
        <f ca="1">PopAgeSexCountry[[#This Row],[2035]]*PopAgeSexCountry[[#This Row],[MDER]]</f>
        <v>59.923199413115277</v>
      </c>
      <c r="Y1049" s="6">
        <f ca="1">PopAgeSexCountry[[#This Row],[2040]]*PopAgeSexCountry[[#This Row],[MDER]]</f>
        <v>66.286666101462004</v>
      </c>
      <c r="Z1049" s="6">
        <f ca="1">PopAgeSexCountry[[#This Row],[2045]]*PopAgeSexCountry[[#This Row],[MDER]]</f>
        <v>65.498503335072968</v>
      </c>
      <c r="AA1049" s="6">
        <f ca="1">PopAgeSexCountry[[#This Row],[2050]]*PopAgeSexCountry[[#This Row],[MDER]]</f>
        <v>65.939010522674636</v>
      </c>
    </row>
    <row r="1050" spans="1:27" x14ac:dyDescent="0.2">
      <c r="A1050" s="5" t="s">
        <v>67</v>
      </c>
      <c r="B1050" s="5" t="s">
        <v>68</v>
      </c>
      <c r="C1050" s="5" t="s">
        <v>136</v>
      </c>
      <c r="D1050" s="5" t="str">
        <f>VLOOKUP(PopAgeSexCountry[[#This Row],[REGION]],MapRegion[],2,FALSE)</f>
        <v>LUX</v>
      </c>
      <c r="E1050" s="5" t="s">
        <v>105</v>
      </c>
      <c r="F1050" s="5" t="str">
        <f>VLOOKUP(PopAgeSexCountry[[#This Row],[VARIABLE]],MapSexAge[],2,FALSE)</f>
        <v>Male</v>
      </c>
      <c r="G1050" s="5" t="str">
        <f>VLOOKUP(PopAgeSexCountry[[#This Row],[VARIABLE]],MapSexAge[],3,FALSE)</f>
        <v>60-64</v>
      </c>
      <c r="H1050" s="5">
        <f ca="1">SUMIFS(INDIRECT(_xlfn.CONCAT("SSPMDER[",PopAgeSexCountry[[#This Row],[Sex]],"]")),SSPMDER[age],PopAgeSexCountry[[#This Row],[Age]])</f>
        <v>2400</v>
      </c>
      <c r="I1050" s="5" t="s">
        <v>71</v>
      </c>
      <c r="J1050" s="5">
        <v>1.2721E-2</v>
      </c>
      <c r="K1050" s="5">
        <v>1.5053057115663701E-2</v>
      </c>
      <c r="L1050" s="5">
        <v>1.7615986969929401E-2</v>
      </c>
      <c r="M1050" s="5">
        <v>2.0743348979728699E-2</v>
      </c>
      <c r="N1050" s="5">
        <v>2.2828363394495801E-2</v>
      </c>
      <c r="O1050" s="5">
        <v>2.24795688006721E-2</v>
      </c>
      <c r="P1050" s="5">
        <v>2.4765960676622501E-2</v>
      </c>
      <c r="Q1050" s="5">
        <v>2.7466550298559701E-2</v>
      </c>
      <c r="R1050" s="5">
        <v>2.7237042925919101E-2</v>
      </c>
      <c r="S1050" s="6">
        <f ca="1">PopAgeSexCountry[[#This Row],[2010]]*PopAgeSexCountry[[#This Row],[MDER]]</f>
        <v>30.5304</v>
      </c>
      <c r="T1050" s="6">
        <f ca="1">PopAgeSexCountry[[#This Row],[2015]]*PopAgeSexCountry[[#This Row],[MDER]]</f>
        <v>36.127337077592884</v>
      </c>
      <c r="U1050" s="6">
        <f ca="1">PopAgeSexCountry[[#This Row],[2020]]*PopAgeSexCountry[[#This Row],[MDER]]</f>
        <v>42.278368727830561</v>
      </c>
      <c r="V1050" s="6">
        <f ca="1">PopAgeSexCountry[[#This Row],[2025]]*PopAgeSexCountry[[#This Row],[MDER]]</f>
        <v>49.784037551348881</v>
      </c>
      <c r="W1050" s="6">
        <f ca="1">PopAgeSexCountry[[#This Row],[2030]]*PopAgeSexCountry[[#This Row],[MDER]]</f>
        <v>54.788072146789922</v>
      </c>
      <c r="X1050" s="6">
        <f ca="1">PopAgeSexCountry[[#This Row],[2035]]*PopAgeSexCountry[[#This Row],[MDER]]</f>
        <v>53.950965121613038</v>
      </c>
      <c r="Y1050" s="6">
        <f ca="1">PopAgeSexCountry[[#This Row],[2040]]*PopAgeSexCountry[[#This Row],[MDER]]</f>
        <v>59.438305623894003</v>
      </c>
      <c r="Z1050" s="6">
        <f ca="1">PopAgeSexCountry[[#This Row],[2045]]*PopAgeSexCountry[[#This Row],[MDER]]</f>
        <v>65.919720716543281</v>
      </c>
      <c r="AA1050" s="6">
        <f ca="1">PopAgeSexCountry[[#This Row],[2050]]*PopAgeSexCountry[[#This Row],[MDER]]</f>
        <v>65.368903022205842</v>
      </c>
    </row>
    <row r="1051" spans="1:27" x14ac:dyDescent="0.2">
      <c r="A1051" s="6" t="s">
        <v>67</v>
      </c>
      <c r="B1051" s="6" t="s">
        <v>68</v>
      </c>
      <c r="C1051" s="6" t="s">
        <v>136</v>
      </c>
      <c r="D1051" s="6" t="str">
        <f>VLOOKUP(PopAgeSexCountry[[#This Row],[REGION]],MapRegion[],2,FALSE)</f>
        <v>LUX</v>
      </c>
      <c r="E1051" s="6" t="s">
        <v>106</v>
      </c>
      <c r="F1051" s="6" t="str">
        <f>VLOOKUP(PopAgeSexCountry[[#This Row],[VARIABLE]],MapSexAge[],2,FALSE)</f>
        <v>Male</v>
      </c>
      <c r="G1051" s="6" t="str">
        <f>VLOOKUP(PopAgeSexCountry[[#This Row],[VARIABLE]],MapSexAge[],3,FALSE)</f>
        <v>65-69</v>
      </c>
      <c r="H1051" s="6">
        <f ca="1">SUMIFS(INDIRECT(_xlfn.CONCAT("SSPMDER[",PopAgeSexCountry[[#This Row],[Sex]],"]")),SSPMDER[age],PopAgeSexCountry[[#This Row],[Age]])</f>
        <v>2240</v>
      </c>
      <c r="I1051" s="6" t="s">
        <v>71</v>
      </c>
      <c r="J1051" s="6">
        <v>9.5300000000000107E-3</v>
      </c>
      <c r="K1051" s="6">
        <v>1.20402305329382E-2</v>
      </c>
      <c r="L1051" s="6">
        <v>1.43459143865712E-2</v>
      </c>
      <c r="M1051" s="6">
        <v>1.6905775404530698E-2</v>
      </c>
      <c r="N1051" s="6">
        <v>2.0014187566025798E-2</v>
      </c>
      <c r="O1051" s="6">
        <v>2.21259584079916E-2</v>
      </c>
      <c r="P1051" s="6">
        <v>2.19247881198468E-2</v>
      </c>
      <c r="Q1051" s="6">
        <v>2.4234664344801898E-2</v>
      </c>
      <c r="R1051" s="6">
        <v>2.6984927228014498E-2</v>
      </c>
      <c r="S1051" s="6">
        <f ca="1">PopAgeSexCountry[[#This Row],[2010]]*PopAgeSexCountry[[#This Row],[MDER]]</f>
        <v>21.347200000000022</v>
      </c>
      <c r="T1051" s="6">
        <f ca="1">PopAgeSexCountry[[#This Row],[2015]]*PopAgeSexCountry[[#This Row],[MDER]]</f>
        <v>26.970116393781566</v>
      </c>
      <c r="U1051" s="6">
        <f ca="1">PopAgeSexCountry[[#This Row],[2020]]*PopAgeSexCountry[[#This Row],[MDER]]</f>
        <v>32.134848225919491</v>
      </c>
      <c r="V1051" s="6">
        <f ca="1">PopAgeSexCountry[[#This Row],[2025]]*PopAgeSexCountry[[#This Row],[MDER]]</f>
        <v>37.868936906148761</v>
      </c>
      <c r="W1051" s="6">
        <f ca="1">PopAgeSexCountry[[#This Row],[2030]]*PopAgeSexCountry[[#This Row],[MDER]]</f>
        <v>44.831780147897788</v>
      </c>
      <c r="X1051" s="6">
        <f ca="1">PopAgeSexCountry[[#This Row],[2035]]*PopAgeSexCountry[[#This Row],[MDER]]</f>
        <v>49.562146833901181</v>
      </c>
      <c r="Y1051" s="6">
        <f ca="1">PopAgeSexCountry[[#This Row],[2040]]*PopAgeSexCountry[[#This Row],[MDER]]</f>
        <v>49.111525388456833</v>
      </c>
      <c r="Z1051" s="6">
        <f ca="1">PopAgeSexCountry[[#This Row],[2045]]*PopAgeSexCountry[[#This Row],[MDER]]</f>
        <v>54.285648132356251</v>
      </c>
      <c r="AA1051" s="6">
        <f ca="1">PopAgeSexCountry[[#This Row],[2050]]*PopAgeSexCountry[[#This Row],[MDER]]</f>
        <v>60.446236990752475</v>
      </c>
    </row>
    <row r="1052" spans="1:27" x14ac:dyDescent="0.2">
      <c r="A1052" s="5" t="s">
        <v>67</v>
      </c>
      <c r="B1052" s="5" t="s">
        <v>68</v>
      </c>
      <c r="C1052" s="5" t="s">
        <v>136</v>
      </c>
      <c r="D1052" s="5" t="str">
        <f>VLOOKUP(PopAgeSexCountry[[#This Row],[REGION]],MapRegion[],2,FALSE)</f>
        <v>LUX</v>
      </c>
      <c r="E1052" s="5" t="s">
        <v>107</v>
      </c>
      <c r="F1052" s="5" t="str">
        <f>VLOOKUP(PopAgeSexCountry[[#This Row],[VARIABLE]],MapSexAge[],2,FALSE)</f>
        <v>Male</v>
      </c>
      <c r="G1052" s="5" t="str">
        <f>VLOOKUP(PopAgeSexCountry[[#This Row],[VARIABLE]],MapSexAge[],3,FALSE)</f>
        <v>70-74</v>
      </c>
      <c r="H1052" s="5">
        <f ca="1">SUMIFS(INDIRECT(_xlfn.CONCAT("SSPMDER[",PopAgeSexCountry[[#This Row],[Sex]],"]")),SSPMDER[age],PopAgeSexCountry[[#This Row],[Age]])</f>
        <v>2200</v>
      </c>
      <c r="I1052" s="5" t="s">
        <v>71</v>
      </c>
      <c r="J1052" s="5">
        <v>8.0169999999999894E-3</v>
      </c>
      <c r="K1052" s="5">
        <v>8.6603308279873097E-3</v>
      </c>
      <c r="L1052" s="5">
        <v>1.10561715974656E-2</v>
      </c>
      <c r="M1052" s="5">
        <v>1.3331362116036201E-2</v>
      </c>
      <c r="N1052" s="5">
        <v>1.5840463526823799E-2</v>
      </c>
      <c r="O1052" s="5">
        <v>1.8878369707281802E-2</v>
      </c>
      <c r="P1052" s="5">
        <v>2.1006171535236901E-2</v>
      </c>
      <c r="Q1052" s="5">
        <v>2.09641143917777E-2</v>
      </c>
      <c r="R1052" s="5">
        <v>2.3296138583527599E-2</v>
      </c>
      <c r="S1052" s="6">
        <f ca="1">PopAgeSexCountry[[#This Row],[2010]]*PopAgeSexCountry[[#This Row],[MDER]]</f>
        <v>17.637399999999978</v>
      </c>
      <c r="T1052" s="6">
        <f ca="1">PopAgeSexCountry[[#This Row],[2015]]*PopAgeSexCountry[[#This Row],[MDER]]</f>
        <v>19.052727821572081</v>
      </c>
      <c r="U1052" s="6">
        <f ca="1">PopAgeSexCountry[[#This Row],[2020]]*PopAgeSexCountry[[#This Row],[MDER]]</f>
        <v>24.323577514424318</v>
      </c>
      <c r="V1052" s="6">
        <f ca="1">PopAgeSexCountry[[#This Row],[2025]]*PopAgeSexCountry[[#This Row],[MDER]]</f>
        <v>29.328996655279642</v>
      </c>
      <c r="W1052" s="6">
        <f ca="1">PopAgeSexCountry[[#This Row],[2030]]*PopAgeSexCountry[[#This Row],[MDER]]</f>
        <v>34.849019759012357</v>
      </c>
      <c r="X1052" s="6">
        <f ca="1">PopAgeSexCountry[[#This Row],[2035]]*PopAgeSexCountry[[#This Row],[MDER]]</f>
        <v>41.532413356019966</v>
      </c>
      <c r="Y1052" s="6">
        <f ca="1">PopAgeSexCountry[[#This Row],[2040]]*PopAgeSexCountry[[#This Row],[MDER]]</f>
        <v>46.213577377521183</v>
      </c>
      <c r="Z1052" s="6">
        <f ca="1">PopAgeSexCountry[[#This Row],[2045]]*PopAgeSexCountry[[#This Row],[MDER]]</f>
        <v>46.12105166191094</v>
      </c>
      <c r="AA1052" s="6">
        <f ca="1">PopAgeSexCountry[[#This Row],[2050]]*PopAgeSexCountry[[#This Row],[MDER]]</f>
        <v>51.251504883760717</v>
      </c>
    </row>
    <row r="1053" spans="1:27" x14ac:dyDescent="0.2">
      <c r="A1053" s="6" t="s">
        <v>67</v>
      </c>
      <c r="B1053" s="6" t="s">
        <v>68</v>
      </c>
      <c r="C1053" s="6" t="s">
        <v>136</v>
      </c>
      <c r="D1053" s="6" t="str">
        <f>VLOOKUP(PopAgeSexCountry[[#This Row],[REGION]],MapRegion[],2,FALSE)</f>
        <v>LUX</v>
      </c>
      <c r="E1053" s="6" t="s">
        <v>108</v>
      </c>
      <c r="F1053" s="6" t="str">
        <f>VLOOKUP(PopAgeSexCountry[[#This Row],[VARIABLE]],MapSexAge[],2,FALSE)</f>
        <v>Male</v>
      </c>
      <c r="G1053" s="6" t="str">
        <f>VLOOKUP(PopAgeSexCountry[[#This Row],[VARIABLE]],MapSexAge[],3,FALSE)</f>
        <v>75-79</v>
      </c>
      <c r="H1053" s="6">
        <f ca="1">SUMIFS(INDIRECT(_xlfn.CONCAT("SSPMDER[",PopAgeSexCountry[[#This Row],[Sex]],"]")),SSPMDER[age],PopAgeSexCountry[[#This Row],[Age]])</f>
        <v>2200</v>
      </c>
      <c r="I1053" s="6" t="s">
        <v>71</v>
      </c>
      <c r="J1053" s="6">
        <v>6.4279999999999997E-3</v>
      </c>
      <c r="K1053" s="6">
        <v>6.662711578544E-3</v>
      </c>
      <c r="L1053" s="6">
        <v>7.3964031108685003E-3</v>
      </c>
      <c r="M1053" s="6">
        <v>9.6188357623293794E-3</v>
      </c>
      <c r="N1053" s="6">
        <v>1.17824352281066E-2</v>
      </c>
      <c r="O1053" s="6">
        <v>1.4164148441308399E-2</v>
      </c>
      <c r="P1053" s="6">
        <v>1.7075251240618899E-2</v>
      </c>
      <c r="Q1053" s="6">
        <v>1.9186580217934401E-2</v>
      </c>
      <c r="R1053" s="6">
        <v>1.93483515205593E-2</v>
      </c>
      <c r="S1053" s="6">
        <f ca="1">PopAgeSexCountry[[#This Row],[2010]]*PopAgeSexCountry[[#This Row],[MDER]]</f>
        <v>14.141599999999999</v>
      </c>
      <c r="T1053" s="6">
        <f ca="1">PopAgeSexCountry[[#This Row],[2015]]*PopAgeSexCountry[[#This Row],[MDER]]</f>
        <v>14.6579654727968</v>
      </c>
      <c r="U1053" s="6">
        <f ca="1">PopAgeSexCountry[[#This Row],[2020]]*PopAgeSexCountry[[#This Row],[MDER]]</f>
        <v>16.272086843910699</v>
      </c>
      <c r="V1053" s="6">
        <f ca="1">PopAgeSexCountry[[#This Row],[2025]]*PopAgeSexCountry[[#This Row],[MDER]]</f>
        <v>21.161438677124636</v>
      </c>
      <c r="W1053" s="6">
        <f ca="1">PopAgeSexCountry[[#This Row],[2030]]*PopAgeSexCountry[[#This Row],[MDER]]</f>
        <v>25.921357501834521</v>
      </c>
      <c r="X1053" s="6">
        <f ca="1">PopAgeSexCountry[[#This Row],[2035]]*PopAgeSexCountry[[#This Row],[MDER]]</f>
        <v>31.16112657087848</v>
      </c>
      <c r="Y1053" s="6">
        <f ca="1">PopAgeSexCountry[[#This Row],[2040]]*PopAgeSexCountry[[#This Row],[MDER]]</f>
        <v>37.565552729361578</v>
      </c>
      <c r="Z1053" s="6">
        <f ca="1">PopAgeSexCountry[[#This Row],[2045]]*PopAgeSexCountry[[#This Row],[MDER]]</f>
        <v>42.210476479455686</v>
      </c>
      <c r="AA1053" s="6">
        <f ca="1">PopAgeSexCountry[[#This Row],[2050]]*PopAgeSexCountry[[#This Row],[MDER]]</f>
        <v>42.56637334523046</v>
      </c>
    </row>
    <row r="1054" spans="1:27" x14ac:dyDescent="0.2">
      <c r="A1054" s="5" t="s">
        <v>67</v>
      </c>
      <c r="B1054" s="5" t="s">
        <v>68</v>
      </c>
      <c r="C1054" s="5" t="s">
        <v>136</v>
      </c>
      <c r="D1054" s="5" t="str">
        <f>VLOOKUP(PopAgeSexCountry[[#This Row],[REGION]],MapRegion[],2,FALSE)</f>
        <v>LUX</v>
      </c>
      <c r="E1054" s="5" t="s">
        <v>109</v>
      </c>
      <c r="F1054" s="5" t="str">
        <f>VLOOKUP(PopAgeSexCountry[[#This Row],[VARIABLE]],MapSexAge[],2,FALSE)</f>
        <v>Male</v>
      </c>
      <c r="G1054" s="5" t="str">
        <f>VLOOKUP(PopAgeSexCountry[[#This Row],[VARIABLE]],MapSexAge[],3,FALSE)</f>
        <v>80-84</v>
      </c>
      <c r="H1054" s="5">
        <f ca="1">SUMIFS(INDIRECT(_xlfn.CONCAT("SSPMDER[",PopAgeSexCountry[[#This Row],[Sex]],"]")),SSPMDER[age],PopAgeSexCountry[[#This Row],[Age]])</f>
        <v>2200</v>
      </c>
      <c r="I1054" s="5" t="s">
        <v>71</v>
      </c>
      <c r="J1054" s="5">
        <v>4.2379999999999996E-3</v>
      </c>
      <c r="K1054" s="5">
        <v>4.6631552978235701E-3</v>
      </c>
      <c r="L1054" s="5">
        <v>5.0427367265345503E-3</v>
      </c>
      <c r="M1054" s="5">
        <v>5.8006529067988997E-3</v>
      </c>
      <c r="N1054" s="5">
        <v>7.7253696777872197E-3</v>
      </c>
      <c r="O1054" s="5">
        <v>9.6621339213304892E-3</v>
      </c>
      <c r="P1054" s="5">
        <v>1.18271605287788E-2</v>
      </c>
      <c r="Q1054" s="5">
        <v>1.45020252818234E-2</v>
      </c>
      <c r="R1054" s="5">
        <v>1.65537780760322E-2</v>
      </c>
      <c r="S1054" s="6">
        <f ca="1">PopAgeSexCountry[[#This Row],[2010]]*PopAgeSexCountry[[#This Row],[MDER]]</f>
        <v>9.323599999999999</v>
      </c>
      <c r="T1054" s="6">
        <f ca="1">PopAgeSexCountry[[#This Row],[2015]]*PopAgeSexCountry[[#This Row],[MDER]]</f>
        <v>10.258941655211855</v>
      </c>
      <c r="U1054" s="6">
        <f ca="1">PopAgeSexCountry[[#This Row],[2020]]*PopAgeSexCountry[[#This Row],[MDER]]</f>
        <v>11.094020798376011</v>
      </c>
      <c r="V1054" s="6">
        <f ca="1">PopAgeSexCountry[[#This Row],[2025]]*PopAgeSexCountry[[#This Row],[MDER]]</f>
        <v>12.761436394957579</v>
      </c>
      <c r="W1054" s="6">
        <f ca="1">PopAgeSexCountry[[#This Row],[2030]]*PopAgeSexCountry[[#This Row],[MDER]]</f>
        <v>16.995813291131885</v>
      </c>
      <c r="X1054" s="6">
        <f ca="1">PopAgeSexCountry[[#This Row],[2035]]*PopAgeSexCountry[[#This Row],[MDER]]</f>
        <v>21.256694626927075</v>
      </c>
      <c r="Y1054" s="6">
        <f ca="1">PopAgeSexCountry[[#This Row],[2040]]*PopAgeSexCountry[[#This Row],[MDER]]</f>
        <v>26.019753163313361</v>
      </c>
      <c r="Z1054" s="6">
        <f ca="1">PopAgeSexCountry[[#This Row],[2045]]*PopAgeSexCountry[[#This Row],[MDER]]</f>
        <v>31.904455620011479</v>
      </c>
      <c r="AA1054" s="6">
        <f ca="1">PopAgeSexCountry[[#This Row],[2050]]*PopAgeSexCountry[[#This Row],[MDER]]</f>
        <v>36.418311767270836</v>
      </c>
    </row>
    <row r="1055" spans="1:27" x14ac:dyDescent="0.2">
      <c r="A1055" s="6" t="s">
        <v>67</v>
      </c>
      <c r="B1055" s="6" t="s">
        <v>68</v>
      </c>
      <c r="C1055" s="6" t="s">
        <v>136</v>
      </c>
      <c r="D1055" s="6" t="str">
        <f>VLOOKUP(PopAgeSexCountry[[#This Row],[REGION]],MapRegion[],2,FALSE)</f>
        <v>LUX</v>
      </c>
      <c r="E1055" s="6" t="s">
        <v>110</v>
      </c>
      <c r="F1055" s="6" t="str">
        <f>VLOOKUP(PopAgeSexCountry[[#This Row],[VARIABLE]],MapSexAge[],2,FALSE)</f>
        <v>Male</v>
      </c>
      <c r="G1055" s="6" t="str">
        <f>VLOOKUP(PopAgeSexCountry[[#This Row],[VARIABLE]],MapSexAge[],3,FALSE)</f>
        <v>85-89</v>
      </c>
      <c r="H1055" s="6">
        <f ca="1">SUMIFS(INDIRECT(_xlfn.CONCAT("SSPMDER[",PopAgeSexCountry[[#This Row],[Sex]],"]")),SSPMDER[age],PopAgeSexCountry[[#This Row],[Age]])</f>
        <v>2200</v>
      </c>
      <c r="I1055" s="6" t="s">
        <v>71</v>
      </c>
      <c r="J1055" s="6">
        <v>1.475E-3</v>
      </c>
      <c r="K1055" s="6">
        <v>2.4744605703009501E-3</v>
      </c>
      <c r="L1055" s="6">
        <v>2.8976206688493102E-3</v>
      </c>
      <c r="M1055" s="6">
        <v>3.3044414376651099E-3</v>
      </c>
      <c r="N1055" s="6">
        <v>3.9714202935157202E-3</v>
      </c>
      <c r="O1055" s="6">
        <v>5.4565904621103299E-3</v>
      </c>
      <c r="P1055" s="6">
        <v>7.0374794194050698E-3</v>
      </c>
      <c r="Q1055" s="6">
        <v>8.8466846854897002E-3</v>
      </c>
      <c r="R1055" s="6">
        <v>1.11383967268712E-2</v>
      </c>
      <c r="S1055" s="6">
        <f ca="1">PopAgeSexCountry[[#This Row],[2010]]*PopAgeSexCountry[[#This Row],[MDER]]</f>
        <v>3.2450000000000001</v>
      </c>
      <c r="T1055" s="6">
        <f ca="1">PopAgeSexCountry[[#This Row],[2015]]*PopAgeSexCountry[[#This Row],[MDER]]</f>
        <v>5.4438132546620901</v>
      </c>
      <c r="U1055" s="6">
        <f ca="1">PopAgeSexCountry[[#This Row],[2020]]*PopAgeSexCountry[[#This Row],[MDER]]</f>
        <v>6.374765471468482</v>
      </c>
      <c r="V1055" s="6">
        <f ca="1">PopAgeSexCountry[[#This Row],[2025]]*PopAgeSexCountry[[#This Row],[MDER]]</f>
        <v>7.2697711628632415</v>
      </c>
      <c r="W1055" s="6">
        <f ca="1">PopAgeSexCountry[[#This Row],[2030]]*PopAgeSexCountry[[#This Row],[MDER]]</f>
        <v>8.7371246457345837</v>
      </c>
      <c r="X1055" s="6">
        <f ca="1">PopAgeSexCountry[[#This Row],[2035]]*PopAgeSexCountry[[#This Row],[MDER]]</f>
        <v>12.004499016642725</v>
      </c>
      <c r="Y1055" s="6">
        <f ca="1">PopAgeSexCountry[[#This Row],[2040]]*PopAgeSexCountry[[#This Row],[MDER]]</f>
        <v>15.482454722691154</v>
      </c>
      <c r="Z1055" s="6">
        <f ca="1">PopAgeSexCountry[[#This Row],[2045]]*PopAgeSexCountry[[#This Row],[MDER]]</f>
        <v>19.46270630807734</v>
      </c>
      <c r="AA1055" s="6">
        <f ca="1">PopAgeSexCountry[[#This Row],[2050]]*PopAgeSexCountry[[#This Row],[MDER]]</f>
        <v>24.504472799116641</v>
      </c>
    </row>
    <row r="1056" spans="1:27" x14ac:dyDescent="0.2">
      <c r="A1056" s="5" t="s">
        <v>67</v>
      </c>
      <c r="B1056" s="5" t="s">
        <v>68</v>
      </c>
      <c r="C1056" s="5" t="s">
        <v>136</v>
      </c>
      <c r="D1056" s="5" t="str">
        <f>VLOOKUP(PopAgeSexCountry[[#This Row],[REGION]],MapRegion[],2,FALSE)</f>
        <v>LUX</v>
      </c>
      <c r="E1056" s="5" t="s">
        <v>111</v>
      </c>
      <c r="F1056" s="5" t="str">
        <f>VLOOKUP(PopAgeSexCountry[[#This Row],[VARIABLE]],MapSexAge[],2,FALSE)</f>
        <v>Male</v>
      </c>
      <c r="G1056" s="5" t="str">
        <f>VLOOKUP(PopAgeSexCountry[[#This Row],[VARIABLE]],MapSexAge[],3,FALSE)</f>
        <v>90-94</v>
      </c>
      <c r="H1056" s="5">
        <f ca="1">SUMIFS(INDIRECT(_xlfn.CONCAT("SSPMDER[",PopAgeSexCountry[[#This Row],[Sex]],"]")),SSPMDER[age],PopAgeSexCountry[[#This Row],[Age]])</f>
        <v>2200</v>
      </c>
      <c r="I1056" s="5" t="s">
        <v>71</v>
      </c>
      <c r="J1056" s="5">
        <v>3.4600000000000001E-4</v>
      </c>
      <c r="K1056" s="5">
        <v>6.1598243355702898E-4</v>
      </c>
      <c r="L1056" s="5">
        <v>1.13265901793385E-3</v>
      </c>
      <c r="M1056" s="5">
        <v>1.4296856465868301E-3</v>
      </c>
      <c r="N1056" s="5">
        <v>1.7343595852448801E-3</v>
      </c>
      <c r="O1056" s="5">
        <v>2.1997939549767598E-3</v>
      </c>
      <c r="P1056" s="5">
        <v>3.1599759198955302E-3</v>
      </c>
      <c r="Q1056" s="5">
        <v>4.2570968753805104E-3</v>
      </c>
      <c r="R1056" s="5">
        <v>5.5708769907025996E-3</v>
      </c>
      <c r="S1056" s="6">
        <f ca="1">PopAgeSexCountry[[#This Row],[2010]]*PopAgeSexCountry[[#This Row],[MDER]]</f>
        <v>0.76119999999999999</v>
      </c>
      <c r="T1056" s="6">
        <f ca="1">PopAgeSexCountry[[#This Row],[2015]]*PopAgeSexCountry[[#This Row],[MDER]]</f>
        <v>1.3551613538254637</v>
      </c>
      <c r="U1056" s="6">
        <f ca="1">PopAgeSexCountry[[#This Row],[2020]]*PopAgeSexCountry[[#This Row],[MDER]]</f>
        <v>2.4918498394544701</v>
      </c>
      <c r="V1056" s="6">
        <f ca="1">PopAgeSexCountry[[#This Row],[2025]]*PopAgeSexCountry[[#This Row],[MDER]]</f>
        <v>3.1453084224910262</v>
      </c>
      <c r="W1056" s="6">
        <f ca="1">PopAgeSexCountry[[#This Row],[2030]]*PopAgeSexCountry[[#This Row],[MDER]]</f>
        <v>3.8155910875387362</v>
      </c>
      <c r="X1056" s="6">
        <f ca="1">PopAgeSexCountry[[#This Row],[2035]]*PopAgeSexCountry[[#This Row],[MDER]]</f>
        <v>4.8395467009488717</v>
      </c>
      <c r="Y1056" s="6">
        <f ca="1">PopAgeSexCountry[[#This Row],[2040]]*PopAgeSexCountry[[#This Row],[MDER]]</f>
        <v>6.9519470237701668</v>
      </c>
      <c r="Z1056" s="6">
        <f ca="1">PopAgeSexCountry[[#This Row],[2045]]*PopAgeSexCountry[[#This Row],[MDER]]</f>
        <v>9.3656131258371236</v>
      </c>
      <c r="AA1056" s="6">
        <f ca="1">PopAgeSexCountry[[#This Row],[2050]]*PopAgeSexCountry[[#This Row],[MDER]]</f>
        <v>12.255929379545719</v>
      </c>
    </row>
    <row r="1057" spans="1:27" x14ac:dyDescent="0.2">
      <c r="A1057" s="6" t="s">
        <v>67</v>
      </c>
      <c r="B1057" s="6" t="s">
        <v>68</v>
      </c>
      <c r="C1057" s="6" t="s">
        <v>136</v>
      </c>
      <c r="D1057" s="6" t="str">
        <f>VLOOKUP(PopAgeSexCountry[[#This Row],[REGION]],MapRegion[],2,FALSE)</f>
        <v>LUX</v>
      </c>
      <c r="E1057" s="6" t="s">
        <v>112</v>
      </c>
      <c r="F1057" s="6" t="str">
        <f>VLOOKUP(PopAgeSexCountry[[#This Row],[VARIABLE]],MapSexAge[],2,FALSE)</f>
        <v>Male</v>
      </c>
      <c r="G1057" s="6" t="str">
        <f>VLOOKUP(PopAgeSexCountry[[#This Row],[VARIABLE]],MapSexAge[],3,FALSE)</f>
        <v>95-99</v>
      </c>
      <c r="H1057" s="6">
        <f ca="1">SUMIFS(INDIRECT(_xlfn.CONCAT("SSPMDER[",PopAgeSexCountry[[#This Row],[Sex]],"]")),SSPMDER[age],PopAgeSexCountry[[#This Row],[Age]])</f>
        <v>2200</v>
      </c>
      <c r="I1057" s="6" t="s">
        <v>71</v>
      </c>
      <c r="J1057" s="6">
        <v>5.5000000000000002E-5</v>
      </c>
      <c r="K1057" s="6">
        <v>8.9761387701297305E-5</v>
      </c>
      <c r="L1057" s="6">
        <v>1.8022500895597599E-4</v>
      </c>
      <c r="M1057" s="6">
        <v>3.6788216827188599E-4</v>
      </c>
      <c r="N1057" s="6">
        <v>5.0356471996160104E-4</v>
      </c>
      <c r="O1057" s="6">
        <v>6.56146754631809E-4</v>
      </c>
      <c r="P1057" s="6">
        <v>8.9075015109500201E-4</v>
      </c>
      <c r="Q1057" s="6">
        <v>1.36051271889348E-3</v>
      </c>
      <c r="R1057" s="6">
        <v>1.94764032797973E-3</v>
      </c>
      <c r="S1057" s="6">
        <f ca="1">PopAgeSexCountry[[#This Row],[2010]]*PopAgeSexCountry[[#This Row],[MDER]]</f>
        <v>0.12100000000000001</v>
      </c>
      <c r="T1057" s="6">
        <f ca="1">PopAgeSexCountry[[#This Row],[2015]]*PopAgeSexCountry[[#This Row],[MDER]]</f>
        <v>0.19747505294285408</v>
      </c>
      <c r="U1057" s="6">
        <f ca="1">PopAgeSexCountry[[#This Row],[2020]]*PopAgeSexCountry[[#This Row],[MDER]]</f>
        <v>0.39649501970314716</v>
      </c>
      <c r="V1057" s="6">
        <f ca="1">PopAgeSexCountry[[#This Row],[2025]]*PopAgeSexCountry[[#This Row],[MDER]]</f>
        <v>0.80934077019814921</v>
      </c>
      <c r="W1057" s="6">
        <f ca="1">PopAgeSexCountry[[#This Row],[2030]]*PopAgeSexCountry[[#This Row],[MDER]]</f>
        <v>1.1078423839155223</v>
      </c>
      <c r="X1057" s="6">
        <f ca="1">PopAgeSexCountry[[#This Row],[2035]]*PopAgeSexCountry[[#This Row],[MDER]]</f>
        <v>1.4435228601899799</v>
      </c>
      <c r="Y1057" s="6">
        <f ca="1">PopAgeSexCountry[[#This Row],[2040]]*PopAgeSexCountry[[#This Row],[MDER]]</f>
        <v>1.9596503324090044</v>
      </c>
      <c r="Z1057" s="6">
        <f ca="1">PopAgeSexCountry[[#This Row],[2045]]*PopAgeSexCountry[[#This Row],[MDER]]</f>
        <v>2.9931279815656562</v>
      </c>
      <c r="AA1057" s="6">
        <f ca="1">PopAgeSexCountry[[#This Row],[2050]]*PopAgeSexCountry[[#This Row],[MDER]]</f>
        <v>4.2848087215554056</v>
      </c>
    </row>
    <row r="1058" spans="1:27" x14ac:dyDescent="0.2">
      <c r="A1058" s="5" t="s">
        <v>67</v>
      </c>
      <c r="B1058" s="5" t="s">
        <v>68</v>
      </c>
      <c r="C1058" s="5" t="s">
        <v>137</v>
      </c>
      <c r="D1058" s="5" t="str">
        <f>VLOOKUP(PopAgeSexCountry[[#This Row],[REGION]],MapRegion[],2,FALSE)</f>
        <v>LVA</v>
      </c>
      <c r="E1058" s="5" t="s">
        <v>70</v>
      </c>
      <c r="F1058" s="5" t="str">
        <f>VLOOKUP(PopAgeSexCountry[[#This Row],[VARIABLE]],MapSexAge[],2,FALSE)</f>
        <v>Female</v>
      </c>
      <c r="G1058" s="5" t="str">
        <f>VLOOKUP(PopAgeSexCountry[[#This Row],[VARIABLE]],MapSexAge[],3,FALSE)</f>
        <v>0-4</v>
      </c>
      <c r="H1058" s="5">
        <f ca="1">SUMIFS(INDIRECT(_xlfn.CONCAT("SSPMDER[",PopAgeSexCountry[[#This Row],[Sex]],"]")),SSPMDER[age],PopAgeSexCountry[[#This Row],[Age]])</f>
        <v>1000</v>
      </c>
      <c r="I1058" s="5" t="s">
        <v>71</v>
      </c>
      <c r="J1058" s="5">
        <v>5.6600999999999999E-2</v>
      </c>
      <c r="K1058" s="5">
        <v>4.5631847491984699E-2</v>
      </c>
      <c r="L1058" s="5">
        <v>4.4460846517699097E-2</v>
      </c>
      <c r="M1058" s="5">
        <v>4.2568313556069097E-2</v>
      </c>
      <c r="N1058" s="5">
        <v>3.9346523604135299E-2</v>
      </c>
      <c r="O1058" s="5">
        <v>3.7311467790263703E-2</v>
      </c>
      <c r="P1058" s="5">
        <v>3.7049776252875997E-2</v>
      </c>
      <c r="Q1058" s="5">
        <v>3.6403579555431102E-2</v>
      </c>
      <c r="R1058" s="5">
        <v>3.5087966314820598E-2</v>
      </c>
      <c r="S1058" s="6">
        <f ca="1">PopAgeSexCountry[[#This Row],[2010]]*PopAgeSexCountry[[#This Row],[MDER]]</f>
        <v>56.600999999999999</v>
      </c>
      <c r="T1058" s="6">
        <f ca="1">PopAgeSexCountry[[#This Row],[2015]]*PopAgeSexCountry[[#This Row],[MDER]]</f>
        <v>45.631847491984701</v>
      </c>
      <c r="U1058" s="6">
        <f ca="1">PopAgeSexCountry[[#This Row],[2020]]*PopAgeSexCountry[[#This Row],[MDER]]</f>
        <v>44.460846517699096</v>
      </c>
      <c r="V1058" s="6">
        <f ca="1">PopAgeSexCountry[[#This Row],[2025]]*PopAgeSexCountry[[#This Row],[MDER]]</f>
        <v>42.5683135560691</v>
      </c>
      <c r="W1058" s="6">
        <f ca="1">PopAgeSexCountry[[#This Row],[2030]]*PopAgeSexCountry[[#This Row],[MDER]]</f>
        <v>39.346523604135299</v>
      </c>
      <c r="X1058" s="6">
        <f ca="1">PopAgeSexCountry[[#This Row],[2035]]*PopAgeSexCountry[[#This Row],[MDER]]</f>
        <v>37.311467790263706</v>
      </c>
      <c r="Y1058" s="6">
        <f ca="1">PopAgeSexCountry[[#This Row],[2040]]*PopAgeSexCountry[[#This Row],[MDER]]</f>
        <v>37.049776252876001</v>
      </c>
      <c r="Z1058" s="6">
        <f ca="1">PopAgeSexCountry[[#This Row],[2045]]*PopAgeSexCountry[[#This Row],[MDER]]</f>
        <v>36.403579555431101</v>
      </c>
      <c r="AA1058" s="6">
        <f ca="1">PopAgeSexCountry[[#This Row],[2050]]*PopAgeSexCountry[[#This Row],[MDER]]</f>
        <v>35.087966314820598</v>
      </c>
    </row>
    <row r="1059" spans="1:27" x14ac:dyDescent="0.2">
      <c r="A1059" s="6" t="s">
        <v>67</v>
      </c>
      <c r="B1059" s="6" t="s">
        <v>68</v>
      </c>
      <c r="C1059" s="6" t="s">
        <v>137</v>
      </c>
      <c r="D1059" s="6" t="str">
        <f>VLOOKUP(PopAgeSexCountry[[#This Row],[REGION]],MapRegion[],2,FALSE)</f>
        <v>LVA</v>
      </c>
      <c r="E1059" s="6" t="s">
        <v>72</v>
      </c>
      <c r="F1059" s="6" t="str">
        <f>VLOOKUP(PopAgeSexCountry[[#This Row],[VARIABLE]],MapSexAge[],2,FALSE)</f>
        <v>Female</v>
      </c>
      <c r="G1059" s="6" t="str">
        <f>VLOOKUP(PopAgeSexCountry[[#This Row],[VARIABLE]],MapSexAge[],3,FALSE)</f>
        <v>10-14</v>
      </c>
      <c r="H1059" s="6">
        <f ca="1">SUMIFS(INDIRECT(_xlfn.CONCAT("SSPMDER[",PopAgeSexCountry[[#This Row],[Sex]],"]")),SSPMDER[age],PopAgeSexCountry[[#This Row],[Age]])</f>
        <v>1920</v>
      </c>
      <c r="I1059" s="6" t="s">
        <v>71</v>
      </c>
      <c r="J1059" s="6">
        <v>4.6669000000000002E-2</v>
      </c>
      <c r="K1059" s="6">
        <v>4.8790583048122303E-2</v>
      </c>
      <c r="L1059" s="6">
        <v>5.5277052237320497E-2</v>
      </c>
      <c r="M1059" s="6">
        <v>4.5090226378626599E-2</v>
      </c>
      <c r="N1059" s="6">
        <v>4.3963804642457097E-2</v>
      </c>
      <c r="O1059" s="6">
        <v>4.2133162156481503E-2</v>
      </c>
      <c r="P1059" s="6">
        <v>3.9070088964261902E-2</v>
      </c>
      <c r="Q1059" s="6">
        <v>3.7142568576749697E-2</v>
      </c>
      <c r="R1059" s="6">
        <v>3.6887600218764797E-2</v>
      </c>
      <c r="S1059" s="6">
        <f ca="1">PopAgeSexCountry[[#This Row],[2010]]*PopAgeSexCountry[[#This Row],[MDER]]</f>
        <v>89.604480000000009</v>
      </c>
      <c r="T1059" s="6">
        <f ca="1">PopAgeSexCountry[[#This Row],[2015]]*PopAgeSexCountry[[#This Row],[MDER]]</f>
        <v>93.677919452394818</v>
      </c>
      <c r="U1059" s="6">
        <f ca="1">PopAgeSexCountry[[#This Row],[2020]]*PopAgeSexCountry[[#This Row],[MDER]]</f>
        <v>106.13194029565535</v>
      </c>
      <c r="V1059" s="6">
        <f ca="1">PopAgeSexCountry[[#This Row],[2025]]*PopAgeSexCountry[[#This Row],[MDER]]</f>
        <v>86.573234646963073</v>
      </c>
      <c r="W1059" s="6">
        <f ca="1">PopAgeSexCountry[[#This Row],[2030]]*PopAgeSexCountry[[#This Row],[MDER]]</f>
        <v>84.410504913517627</v>
      </c>
      <c r="X1059" s="6">
        <f ca="1">PopAgeSexCountry[[#This Row],[2035]]*PopAgeSexCountry[[#This Row],[MDER]]</f>
        <v>80.89567134044448</v>
      </c>
      <c r="Y1059" s="6">
        <f ca="1">PopAgeSexCountry[[#This Row],[2040]]*PopAgeSexCountry[[#This Row],[MDER]]</f>
        <v>75.014570811382853</v>
      </c>
      <c r="Z1059" s="6">
        <f ca="1">PopAgeSexCountry[[#This Row],[2045]]*PopAgeSexCountry[[#This Row],[MDER]]</f>
        <v>71.31373166735942</v>
      </c>
      <c r="AA1059" s="6">
        <f ca="1">PopAgeSexCountry[[#This Row],[2050]]*PopAgeSexCountry[[#This Row],[MDER]]</f>
        <v>70.82419242002841</v>
      </c>
    </row>
    <row r="1060" spans="1:27" x14ac:dyDescent="0.2">
      <c r="A1060" s="5" t="s">
        <v>67</v>
      </c>
      <c r="B1060" s="5" t="s">
        <v>68</v>
      </c>
      <c r="C1060" s="5" t="s">
        <v>137</v>
      </c>
      <c r="D1060" s="5" t="str">
        <f>VLOOKUP(PopAgeSexCountry[[#This Row],[REGION]],MapRegion[],2,FALSE)</f>
        <v>LVA</v>
      </c>
      <c r="E1060" s="5" t="s">
        <v>73</v>
      </c>
      <c r="F1060" s="5" t="str">
        <f>VLOOKUP(PopAgeSexCountry[[#This Row],[VARIABLE]],MapSexAge[],2,FALSE)</f>
        <v>Female</v>
      </c>
      <c r="G1060" s="5" t="str">
        <f>VLOOKUP(PopAgeSexCountry[[#This Row],[VARIABLE]],MapSexAge[],3,FALSE)</f>
        <v>100p</v>
      </c>
      <c r="H1060" s="5">
        <f ca="1">SUMIFS(INDIRECT(_xlfn.CONCAT("SSPMDER[",PopAgeSexCountry[[#This Row],[Sex]],"]")),SSPMDER[age],PopAgeSexCountry[[#This Row],[Age]])</f>
        <v>1800</v>
      </c>
      <c r="I1060" s="5" t="s">
        <v>71</v>
      </c>
      <c r="J1060" s="5">
        <v>1.7799999999999999E-4</v>
      </c>
      <c r="K1060" s="5">
        <v>2.39689792105004E-4</v>
      </c>
      <c r="L1060" s="5">
        <v>2.5713489893586401E-4</v>
      </c>
      <c r="M1060" s="5">
        <v>4.24417646097715E-4</v>
      </c>
      <c r="N1060" s="5">
        <v>6.9642681882396901E-4</v>
      </c>
      <c r="O1060" s="5">
        <v>8.84088345101746E-4</v>
      </c>
      <c r="P1060" s="5">
        <v>1.2377976894549E-3</v>
      </c>
      <c r="Q1060" s="5">
        <v>1.57725334500561E-3</v>
      </c>
      <c r="R1060" s="5">
        <v>1.8519945067106199E-3</v>
      </c>
      <c r="S1060" s="6">
        <f ca="1">PopAgeSexCountry[[#This Row],[2010]]*PopAgeSexCountry[[#This Row],[MDER]]</f>
        <v>0.32039999999999996</v>
      </c>
      <c r="T1060" s="6">
        <f ca="1">PopAgeSexCountry[[#This Row],[2015]]*PopAgeSexCountry[[#This Row],[MDER]]</f>
        <v>0.43144162578900719</v>
      </c>
      <c r="U1060" s="6">
        <f ca="1">PopAgeSexCountry[[#This Row],[2020]]*PopAgeSexCountry[[#This Row],[MDER]]</f>
        <v>0.46284281808455524</v>
      </c>
      <c r="V1060" s="6">
        <f ca="1">PopAgeSexCountry[[#This Row],[2025]]*PopAgeSexCountry[[#This Row],[MDER]]</f>
        <v>0.76395176297588696</v>
      </c>
      <c r="W1060" s="6">
        <f ca="1">PopAgeSexCountry[[#This Row],[2030]]*PopAgeSexCountry[[#This Row],[MDER]]</f>
        <v>1.2535682738831442</v>
      </c>
      <c r="X1060" s="6">
        <f ca="1">PopAgeSexCountry[[#This Row],[2035]]*PopAgeSexCountry[[#This Row],[MDER]]</f>
        <v>1.5913590211831428</v>
      </c>
      <c r="Y1060" s="6">
        <f ca="1">PopAgeSexCountry[[#This Row],[2040]]*PopAgeSexCountry[[#This Row],[MDER]]</f>
        <v>2.2280358410188201</v>
      </c>
      <c r="Z1060" s="6">
        <f ca="1">PopAgeSexCountry[[#This Row],[2045]]*PopAgeSexCountry[[#This Row],[MDER]]</f>
        <v>2.8390560210100979</v>
      </c>
      <c r="AA1060" s="6">
        <f ca="1">PopAgeSexCountry[[#This Row],[2050]]*PopAgeSexCountry[[#This Row],[MDER]]</f>
        <v>3.3335901120791158</v>
      </c>
    </row>
    <row r="1061" spans="1:27" x14ac:dyDescent="0.2">
      <c r="A1061" s="6" t="s">
        <v>67</v>
      </c>
      <c r="B1061" s="6" t="s">
        <v>68</v>
      </c>
      <c r="C1061" s="6" t="s">
        <v>137</v>
      </c>
      <c r="D1061" s="6" t="str">
        <f>VLOOKUP(PopAgeSexCountry[[#This Row],[REGION]],MapRegion[],2,FALSE)</f>
        <v>LVA</v>
      </c>
      <c r="E1061" s="6" t="s">
        <v>74</v>
      </c>
      <c r="F1061" s="6" t="str">
        <f>VLOOKUP(PopAgeSexCountry[[#This Row],[VARIABLE]],MapSexAge[],2,FALSE)</f>
        <v>Female</v>
      </c>
      <c r="G1061" s="6" t="str">
        <f>VLOOKUP(PopAgeSexCountry[[#This Row],[VARIABLE]],MapSexAge[],3,FALSE)</f>
        <v>15-19</v>
      </c>
      <c r="H1061" s="6">
        <f ca="1">SUMIFS(INDIRECT(_xlfn.CONCAT("SSPMDER[",PopAgeSexCountry[[#This Row],[Sex]],"]")),SSPMDER[age],PopAgeSexCountry[[#This Row],[Age]])</f>
        <v>2040</v>
      </c>
      <c r="I1061" s="6" t="s">
        <v>71</v>
      </c>
      <c r="J1061" s="6">
        <v>6.55700000000001E-2</v>
      </c>
      <c r="K1061" s="6">
        <v>4.6648909079028703E-2</v>
      </c>
      <c r="L1061" s="6">
        <v>4.87483544298771E-2</v>
      </c>
      <c r="M1061" s="6">
        <v>5.5186014187651899E-2</v>
      </c>
      <c r="N1061" s="6">
        <v>4.5133739076585203E-2</v>
      </c>
      <c r="O1061" s="6">
        <v>4.4023631034232701E-2</v>
      </c>
      <c r="P1061" s="6">
        <v>4.22083757481981E-2</v>
      </c>
      <c r="Q1061" s="6">
        <v>3.9173534312458097E-2</v>
      </c>
      <c r="R1061" s="6">
        <v>3.7265398666205603E-2</v>
      </c>
      <c r="S1061" s="6">
        <f ca="1">PopAgeSexCountry[[#This Row],[2010]]*PopAgeSexCountry[[#This Row],[MDER]]</f>
        <v>133.7628000000002</v>
      </c>
      <c r="T1061" s="6">
        <f ca="1">PopAgeSexCountry[[#This Row],[2015]]*PopAgeSexCountry[[#This Row],[MDER]]</f>
        <v>95.163774521218556</v>
      </c>
      <c r="U1061" s="6">
        <f ca="1">PopAgeSexCountry[[#This Row],[2020]]*PopAgeSexCountry[[#This Row],[MDER]]</f>
        <v>99.446643036949283</v>
      </c>
      <c r="V1061" s="6">
        <f ca="1">PopAgeSexCountry[[#This Row],[2025]]*PopAgeSexCountry[[#This Row],[MDER]]</f>
        <v>112.57946894280988</v>
      </c>
      <c r="W1061" s="6">
        <f ca="1">PopAgeSexCountry[[#This Row],[2030]]*PopAgeSexCountry[[#This Row],[MDER]]</f>
        <v>92.072827716233817</v>
      </c>
      <c r="X1061" s="6">
        <f ca="1">PopAgeSexCountry[[#This Row],[2035]]*PopAgeSexCountry[[#This Row],[MDER]]</f>
        <v>89.808207309834714</v>
      </c>
      <c r="Y1061" s="6">
        <f ca="1">PopAgeSexCountry[[#This Row],[2040]]*PopAgeSexCountry[[#This Row],[MDER]]</f>
        <v>86.105086526324129</v>
      </c>
      <c r="Z1061" s="6">
        <f ca="1">PopAgeSexCountry[[#This Row],[2045]]*PopAgeSexCountry[[#This Row],[MDER]]</f>
        <v>79.914009997414524</v>
      </c>
      <c r="AA1061" s="6">
        <f ca="1">PopAgeSexCountry[[#This Row],[2050]]*PopAgeSexCountry[[#This Row],[MDER]]</f>
        <v>76.021413279059431</v>
      </c>
    </row>
    <row r="1062" spans="1:27" x14ac:dyDescent="0.2">
      <c r="A1062" s="5" t="s">
        <v>67</v>
      </c>
      <c r="B1062" s="5" t="s">
        <v>68</v>
      </c>
      <c r="C1062" s="5" t="s">
        <v>137</v>
      </c>
      <c r="D1062" s="5" t="str">
        <f>VLOOKUP(PopAgeSexCountry[[#This Row],[REGION]],MapRegion[],2,FALSE)</f>
        <v>LVA</v>
      </c>
      <c r="E1062" s="5" t="s">
        <v>75</v>
      </c>
      <c r="F1062" s="5" t="str">
        <f>VLOOKUP(PopAgeSexCountry[[#This Row],[VARIABLE]],MapSexAge[],2,FALSE)</f>
        <v>Female</v>
      </c>
      <c r="G1062" s="5" t="str">
        <f>VLOOKUP(PopAgeSexCountry[[#This Row],[VARIABLE]],MapSexAge[],3,FALSE)</f>
        <v>20-24</v>
      </c>
      <c r="H1062" s="5">
        <f ca="1">SUMIFS(INDIRECT(_xlfn.CONCAT("SSPMDER[",PopAgeSexCountry[[#This Row],[Sex]],"]")),SSPMDER[age],PopAgeSexCountry[[#This Row],[Age]])</f>
        <v>2200</v>
      </c>
      <c r="I1062" s="5" t="s">
        <v>71</v>
      </c>
      <c r="J1062" s="5">
        <v>9.1859000000000093E-2</v>
      </c>
      <c r="K1062" s="5">
        <v>6.5490423393701605E-2</v>
      </c>
      <c r="L1062" s="5">
        <v>4.67691831515816E-2</v>
      </c>
      <c r="M1062" s="5">
        <v>4.88553258372387E-2</v>
      </c>
      <c r="N1062" s="5">
        <v>5.5252642125348E-2</v>
      </c>
      <c r="O1062" s="5">
        <v>4.53285890135154E-2</v>
      </c>
      <c r="P1062" s="5">
        <v>4.4235791278306097E-2</v>
      </c>
      <c r="Q1062" s="5">
        <v>4.2435456924395702E-2</v>
      </c>
      <c r="R1062" s="5">
        <v>3.9425390692761901E-2</v>
      </c>
      <c r="S1062" s="6">
        <f ca="1">PopAgeSexCountry[[#This Row],[2010]]*PopAgeSexCountry[[#This Row],[MDER]]</f>
        <v>202.0898000000002</v>
      </c>
      <c r="T1062" s="6">
        <f ca="1">PopAgeSexCountry[[#This Row],[2015]]*PopAgeSexCountry[[#This Row],[MDER]]</f>
        <v>144.07893146614353</v>
      </c>
      <c r="U1062" s="6">
        <f ca="1">PopAgeSexCountry[[#This Row],[2020]]*PopAgeSexCountry[[#This Row],[MDER]]</f>
        <v>102.89220293347952</v>
      </c>
      <c r="V1062" s="6">
        <f ca="1">PopAgeSexCountry[[#This Row],[2025]]*PopAgeSexCountry[[#This Row],[MDER]]</f>
        <v>107.48171684192513</v>
      </c>
      <c r="W1062" s="6">
        <f ca="1">PopAgeSexCountry[[#This Row],[2030]]*PopAgeSexCountry[[#This Row],[MDER]]</f>
        <v>121.55581267576559</v>
      </c>
      <c r="X1062" s="6">
        <f ca="1">PopAgeSexCountry[[#This Row],[2035]]*PopAgeSexCountry[[#This Row],[MDER]]</f>
        <v>99.722895829733872</v>
      </c>
      <c r="Y1062" s="6">
        <f ca="1">PopAgeSexCountry[[#This Row],[2040]]*PopAgeSexCountry[[#This Row],[MDER]]</f>
        <v>97.318740812273418</v>
      </c>
      <c r="Z1062" s="6">
        <f ca="1">PopAgeSexCountry[[#This Row],[2045]]*PopAgeSexCountry[[#This Row],[MDER]]</f>
        <v>93.358005233670539</v>
      </c>
      <c r="AA1062" s="6">
        <f ca="1">PopAgeSexCountry[[#This Row],[2050]]*PopAgeSexCountry[[#This Row],[MDER]]</f>
        <v>86.735859524076176</v>
      </c>
    </row>
    <row r="1063" spans="1:27" x14ac:dyDescent="0.2">
      <c r="A1063" s="6" t="s">
        <v>67</v>
      </c>
      <c r="B1063" s="6" t="s">
        <v>68</v>
      </c>
      <c r="C1063" s="6" t="s">
        <v>137</v>
      </c>
      <c r="D1063" s="6" t="str">
        <f>VLOOKUP(PopAgeSexCountry[[#This Row],[REGION]],MapRegion[],2,FALSE)</f>
        <v>LVA</v>
      </c>
      <c r="E1063" s="6" t="s">
        <v>76</v>
      </c>
      <c r="F1063" s="6" t="str">
        <f>VLOOKUP(PopAgeSexCountry[[#This Row],[VARIABLE]],MapSexAge[],2,FALSE)</f>
        <v>Female</v>
      </c>
      <c r="G1063" s="6" t="str">
        <f>VLOOKUP(PopAgeSexCountry[[#This Row],[VARIABLE]],MapSexAge[],3,FALSE)</f>
        <v>25-29</v>
      </c>
      <c r="H1063" s="6">
        <f ca="1">SUMIFS(INDIRECT(_xlfn.CONCAT("SSPMDER[",PopAgeSexCountry[[#This Row],[Sex]],"]")),SSPMDER[age],PopAgeSexCountry[[#This Row],[Age]])</f>
        <v>2040</v>
      </c>
      <c r="I1063" s="6" t="s">
        <v>71</v>
      </c>
      <c r="J1063" s="6">
        <v>8.4390000000000007E-2</v>
      </c>
      <c r="K1063" s="6">
        <v>8.9936274133424504E-2</v>
      </c>
      <c r="L1063" s="6">
        <v>6.5185441944435193E-2</v>
      </c>
      <c r="M1063" s="6">
        <v>4.7660014950017003E-2</v>
      </c>
      <c r="N1063" s="6">
        <v>4.9648540853448497E-2</v>
      </c>
      <c r="O1063" s="6">
        <v>5.5795148020381997E-2</v>
      </c>
      <c r="P1063" s="6">
        <v>4.6588474241541798E-2</v>
      </c>
      <c r="Q1063" s="6">
        <v>4.55646445754593E-2</v>
      </c>
      <c r="R1063" s="6">
        <v>4.3821966003259598E-2</v>
      </c>
      <c r="S1063" s="6">
        <f ca="1">PopAgeSexCountry[[#This Row],[2010]]*PopAgeSexCountry[[#This Row],[MDER]]</f>
        <v>172.15560000000002</v>
      </c>
      <c r="T1063" s="6">
        <f ca="1">PopAgeSexCountry[[#This Row],[2015]]*PopAgeSexCountry[[#This Row],[MDER]]</f>
        <v>183.46999923218598</v>
      </c>
      <c r="U1063" s="6">
        <f ca="1">PopAgeSexCountry[[#This Row],[2020]]*PopAgeSexCountry[[#This Row],[MDER]]</f>
        <v>132.97830156664779</v>
      </c>
      <c r="V1063" s="6">
        <f ca="1">PopAgeSexCountry[[#This Row],[2025]]*PopAgeSexCountry[[#This Row],[MDER]]</f>
        <v>97.226430498034688</v>
      </c>
      <c r="W1063" s="6">
        <f ca="1">PopAgeSexCountry[[#This Row],[2030]]*PopAgeSexCountry[[#This Row],[MDER]]</f>
        <v>101.28302334103493</v>
      </c>
      <c r="X1063" s="6">
        <f ca="1">PopAgeSexCountry[[#This Row],[2035]]*PopAgeSexCountry[[#This Row],[MDER]]</f>
        <v>113.82210196157928</v>
      </c>
      <c r="Y1063" s="6">
        <f ca="1">PopAgeSexCountry[[#This Row],[2040]]*PopAgeSexCountry[[#This Row],[MDER]]</f>
        <v>95.040487452745268</v>
      </c>
      <c r="Z1063" s="6">
        <f ca="1">PopAgeSexCountry[[#This Row],[2045]]*PopAgeSexCountry[[#This Row],[MDER]]</f>
        <v>92.951874933936978</v>
      </c>
      <c r="AA1063" s="6">
        <f ca="1">PopAgeSexCountry[[#This Row],[2050]]*PopAgeSexCountry[[#This Row],[MDER]]</f>
        <v>89.396810646649584</v>
      </c>
    </row>
    <row r="1064" spans="1:27" x14ac:dyDescent="0.2">
      <c r="A1064" s="5" t="s">
        <v>67</v>
      </c>
      <c r="B1064" s="5" t="s">
        <v>68</v>
      </c>
      <c r="C1064" s="5" t="s">
        <v>137</v>
      </c>
      <c r="D1064" s="5" t="str">
        <f>VLOOKUP(PopAgeSexCountry[[#This Row],[REGION]],MapRegion[],2,FALSE)</f>
        <v>LVA</v>
      </c>
      <c r="E1064" s="5" t="s">
        <v>77</v>
      </c>
      <c r="F1064" s="5" t="str">
        <f>VLOOKUP(PopAgeSexCountry[[#This Row],[VARIABLE]],MapSexAge[],2,FALSE)</f>
        <v>Female</v>
      </c>
      <c r="G1064" s="5" t="str">
        <f>VLOOKUP(PopAgeSexCountry[[#This Row],[VARIABLE]],MapSexAge[],3,FALSE)</f>
        <v>30-34</v>
      </c>
      <c r="H1064" s="5">
        <f ca="1">SUMIFS(INDIRECT(_xlfn.CONCAT("SSPMDER[",PopAgeSexCountry[[#This Row],[Sex]],"]")),SSPMDER[age],PopAgeSexCountry[[#This Row],[Age]])</f>
        <v>2000</v>
      </c>
      <c r="I1064" s="5" t="s">
        <v>71</v>
      </c>
      <c r="J1064" s="5">
        <v>7.8471000000000096E-2</v>
      </c>
      <c r="K1064" s="5">
        <v>8.3088967132612504E-2</v>
      </c>
      <c r="L1064" s="5">
        <v>8.8469627429110603E-2</v>
      </c>
      <c r="M1064" s="5">
        <v>6.5282306152898498E-2</v>
      </c>
      <c r="N1064" s="5">
        <v>4.8799259107037897E-2</v>
      </c>
      <c r="O1064" s="5">
        <v>5.0712687147679701E-2</v>
      </c>
      <c r="P1064" s="5">
        <v>5.6644352720517599E-2</v>
      </c>
      <c r="Q1064" s="5">
        <v>4.80625597330658E-2</v>
      </c>
      <c r="R1064" s="5">
        <v>4.7123308190170403E-2</v>
      </c>
      <c r="S1064" s="6">
        <f ca="1">PopAgeSexCountry[[#This Row],[2010]]*PopAgeSexCountry[[#This Row],[MDER]]</f>
        <v>156.94200000000021</v>
      </c>
      <c r="T1064" s="6">
        <f ca="1">PopAgeSexCountry[[#This Row],[2015]]*PopAgeSexCountry[[#This Row],[MDER]]</f>
        <v>166.17793426522502</v>
      </c>
      <c r="U1064" s="6">
        <f ca="1">PopAgeSexCountry[[#This Row],[2020]]*PopAgeSexCountry[[#This Row],[MDER]]</f>
        <v>176.9392548582212</v>
      </c>
      <c r="V1064" s="6">
        <f ca="1">PopAgeSexCountry[[#This Row],[2025]]*PopAgeSexCountry[[#This Row],[MDER]]</f>
        <v>130.564612305797</v>
      </c>
      <c r="W1064" s="6">
        <f ca="1">PopAgeSexCountry[[#This Row],[2030]]*PopAgeSexCountry[[#This Row],[MDER]]</f>
        <v>97.598518214075796</v>
      </c>
      <c r="X1064" s="6">
        <f ca="1">PopAgeSexCountry[[#This Row],[2035]]*PopAgeSexCountry[[#This Row],[MDER]]</f>
        <v>101.4253742953594</v>
      </c>
      <c r="Y1064" s="6">
        <f ca="1">PopAgeSexCountry[[#This Row],[2040]]*PopAgeSexCountry[[#This Row],[MDER]]</f>
        <v>113.28870544103521</v>
      </c>
      <c r="Z1064" s="6">
        <f ca="1">PopAgeSexCountry[[#This Row],[2045]]*PopAgeSexCountry[[#This Row],[MDER]]</f>
        <v>96.125119466131594</v>
      </c>
      <c r="AA1064" s="6">
        <f ca="1">PopAgeSexCountry[[#This Row],[2050]]*PopAgeSexCountry[[#This Row],[MDER]]</f>
        <v>94.246616380340811</v>
      </c>
    </row>
    <row r="1065" spans="1:27" x14ac:dyDescent="0.2">
      <c r="A1065" s="6" t="s">
        <v>67</v>
      </c>
      <c r="B1065" s="6" t="s">
        <v>68</v>
      </c>
      <c r="C1065" s="6" t="s">
        <v>137</v>
      </c>
      <c r="D1065" s="6" t="str">
        <f>VLOOKUP(PopAgeSexCountry[[#This Row],[REGION]],MapRegion[],2,FALSE)</f>
        <v>LVA</v>
      </c>
      <c r="E1065" s="6" t="s">
        <v>78</v>
      </c>
      <c r="F1065" s="6" t="str">
        <f>VLOOKUP(PopAgeSexCountry[[#This Row],[VARIABLE]],MapSexAge[],2,FALSE)</f>
        <v>Female</v>
      </c>
      <c r="G1065" s="6" t="str">
        <f>VLOOKUP(PopAgeSexCountry[[#This Row],[VARIABLE]],MapSexAge[],3,FALSE)</f>
        <v>35-39</v>
      </c>
      <c r="H1065" s="6">
        <f ca="1">SUMIFS(INDIRECT(_xlfn.CONCAT("SSPMDER[",PopAgeSexCountry[[#This Row],[Sex]],"]")),SSPMDER[age],PopAgeSexCountry[[#This Row],[Age]])</f>
        <v>2000</v>
      </c>
      <c r="I1065" s="6" t="s">
        <v>71</v>
      </c>
      <c r="J1065" s="6">
        <v>7.9712000000000005E-2</v>
      </c>
      <c r="K1065" s="6">
        <v>7.7686040397334205E-2</v>
      </c>
      <c r="L1065" s="6">
        <v>8.2405731633489299E-2</v>
      </c>
      <c r="M1065" s="6">
        <v>8.7713857114504301E-2</v>
      </c>
      <c r="N1065" s="6">
        <v>6.5518706579719796E-2</v>
      </c>
      <c r="O1065" s="6">
        <v>4.9687849936768003E-2</v>
      </c>
      <c r="P1065" s="6">
        <v>5.15761431792214E-2</v>
      </c>
      <c r="Q1065" s="6">
        <v>5.7396869258435901E-2</v>
      </c>
      <c r="R1065" s="6">
        <v>4.9200493611552799E-2</v>
      </c>
      <c r="S1065" s="6">
        <f ca="1">PopAgeSexCountry[[#This Row],[2010]]*PopAgeSexCountry[[#This Row],[MDER]]</f>
        <v>159.42400000000001</v>
      </c>
      <c r="T1065" s="6">
        <f ca="1">PopAgeSexCountry[[#This Row],[2015]]*PopAgeSexCountry[[#This Row],[MDER]]</f>
        <v>155.37208079466842</v>
      </c>
      <c r="U1065" s="6">
        <f ca="1">PopAgeSexCountry[[#This Row],[2020]]*PopAgeSexCountry[[#This Row],[MDER]]</f>
        <v>164.81146326697859</v>
      </c>
      <c r="V1065" s="6">
        <f ca="1">PopAgeSexCountry[[#This Row],[2025]]*PopAgeSexCountry[[#This Row],[MDER]]</f>
        <v>175.42771422900861</v>
      </c>
      <c r="W1065" s="6">
        <f ca="1">PopAgeSexCountry[[#This Row],[2030]]*PopAgeSexCountry[[#This Row],[MDER]]</f>
        <v>131.03741315943958</v>
      </c>
      <c r="X1065" s="6">
        <f ca="1">PopAgeSexCountry[[#This Row],[2035]]*PopAgeSexCountry[[#This Row],[MDER]]</f>
        <v>99.375699873536007</v>
      </c>
      <c r="Y1065" s="6">
        <f ca="1">PopAgeSexCountry[[#This Row],[2040]]*PopAgeSexCountry[[#This Row],[MDER]]</f>
        <v>103.15228635844279</v>
      </c>
      <c r="Z1065" s="6">
        <f ca="1">PopAgeSexCountry[[#This Row],[2045]]*PopAgeSexCountry[[#This Row],[MDER]]</f>
        <v>114.7937385168718</v>
      </c>
      <c r="AA1065" s="6">
        <f ca="1">PopAgeSexCountry[[#This Row],[2050]]*PopAgeSexCountry[[#This Row],[MDER]]</f>
        <v>98.400987223105602</v>
      </c>
    </row>
    <row r="1066" spans="1:27" x14ac:dyDescent="0.2">
      <c r="A1066" s="5" t="s">
        <v>67</v>
      </c>
      <c r="B1066" s="5" t="s">
        <v>68</v>
      </c>
      <c r="C1066" s="5" t="s">
        <v>137</v>
      </c>
      <c r="D1066" s="5" t="str">
        <f>VLOOKUP(PopAgeSexCountry[[#This Row],[REGION]],MapRegion[],2,FALSE)</f>
        <v>LVA</v>
      </c>
      <c r="E1066" s="5" t="s">
        <v>79</v>
      </c>
      <c r="F1066" s="5" t="str">
        <f>VLOOKUP(PopAgeSexCountry[[#This Row],[VARIABLE]],MapSexAge[],2,FALSE)</f>
        <v>Female</v>
      </c>
      <c r="G1066" s="5" t="str">
        <f>VLOOKUP(PopAgeSexCountry[[#This Row],[VARIABLE]],MapSexAge[],3,FALSE)</f>
        <v>40-44</v>
      </c>
      <c r="H1066" s="5">
        <f ca="1">SUMIFS(INDIRECT(_xlfn.CONCAT("SSPMDER[",PopAgeSexCountry[[#This Row],[Sex]],"]")),SSPMDER[age],PopAgeSexCountry[[#This Row],[Age]])</f>
        <v>2000</v>
      </c>
      <c r="I1066" s="5" t="s">
        <v>71</v>
      </c>
      <c r="J1066" s="5">
        <v>7.6831999999999998E-2</v>
      </c>
      <c r="K1066" s="5">
        <v>7.8799517931094701E-2</v>
      </c>
      <c r="L1066" s="5">
        <v>7.7000520367188893E-2</v>
      </c>
      <c r="M1066" s="5">
        <v>8.1798440841666001E-2</v>
      </c>
      <c r="N1066" s="5">
        <v>8.7090751044133205E-2</v>
      </c>
      <c r="O1066" s="5">
        <v>6.55737635800617E-2</v>
      </c>
      <c r="P1066" s="5">
        <v>5.0189524828695098E-2</v>
      </c>
      <c r="Q1066" s="5">
        <v>5.2080440971431399E-2</v>
      </c>
      <c r="R1066" s="5">
        <v>5.7845284009807103E-2</v>
      </c>
      <c r="S1066" s="6">
        <f ca="1">PopAgeSexCountry[[#This Row],[2010]]*PopAgeSexCountry[[#This Row],[MDER]]</f>
        <v>153.66399999999999</v>
      </c>
      <c r="T1066" s="6">
        <f ca="1">PopAgeSexCountry[[#This Row],[2015]]*PopAgeSexCountry[[#This Row],[MDER]]</f>
        <v>157.5990358621894</v>
      </c>
      <c r="U1066" s="6">
        <f ca="1">PopAgeSexCountry[[#This Row],[2020]]*PopAgeSexCountry[[#This Row],[MDER]]</f>
        <v>154.0010407343778</v>
      </c>
      <c r="V1066" s="6">
        <f ca="1">PopAgeSexCountry[[#This Row],[2025]]*PopAgeSexCountry[[#This Row],[MDER]]</f>
        <v>163.59688168333201</v>
      </c>
      <c r="W1066" s="6">
        <f ca="1">PopAgeSexCountry[[#This Row],[2030]]*PopAgeSexCountry[[#This Row],[MDER]]</f>
        <v>174.1815020882664</v>
      </c>
      <c r="X1066" s="6">
        <f ca="1">PopAgeSexCountry[[#This Row],[2035]]*PopAgeSexCountry[[#This Row],[MDER]]</f>
        <v>131.14752716012339</v>
      </c>
      <c r="Y1066" s="6">
        <f ca="1">PopAgeSexCountry[[#This Row],[2040]]*PopAgeSexCountry[[#This Row],[MDER]]</f>
        <v>100.3790496573902</v>
      </c>
      <c r="Z1066" s="6">
        <f ca="1">PopAgeSexCountry[[#This Row],[2045]]*PopAgeSexCountry[[#This Row],[MDER]]</f>
        <v>104.1608819428628</v>
      </c>
      <c r="AA1066" s="6">
        <f ca="1">PopAgeSexCountry[[#This Row],[2050]]*PopAgeSexCountry[[#This Row],[MDER]]</f>
        <v>115.6905680196142</v>
      </c>
    </row>
    <row r="1067" spans="1:27" x14ac:dyDescent="0.2">
      <c r="A1067" s="6" t="s">
        <v>67</v>
      </c>
      <c r="B1067" s="6" t="s">
        <v>68</v>
      </c>
      <c r="C1067" s="6" t="s">
        <v>137</v>
      </c>
      <c r="D1067" s="6" t="str">
        <f>VLOOKUP(PopAgeSexCountry[[#This Row],[REGION]],MapRegion[],2,FALSE)</f>
        <v>LVA</v>
      </c>
      <c r="E1067" s="6" t="s">
        <v>80</v>
      </c>
      <c r="F1067" s="6" t="str">
        <f>VLOOKUP(PopAgeSexCountry[[#This Row],[VARIABLE]],MapSexAge[],2,FALSE)</f>
        <v>Female</v>
      </c>
      <c r="G1067" s="6" t="str">
        <f>VLOOKUP(PopAgeSexCountry[[#This Row],[VARIABLE]],MapSexAge[],3,FALSE)</f>
        <v>45-49</v>
      </c>
      <c r="H1067" s="6">
        <f ca="1">SUMIFS(INDIRECT(_xlfn.CONCAT("SSPMDER[",PopAgeSexCountry[[#This Row],[Sex]],"]")),SSPMDER[age],PopAgeSexCountry[[#This Row],[Age]])</f>
        <v>2000</v>
      </c>
      <c r="I1067" s="6" t="s">
        <v>71</v>
      </c>
      <c r="J1067" s="6">
        <v>8.7056000000000106E-2</v>
      </c>
      <c r="K1067" s="6">
        <v>7.5951116976142402E-2</v>
      </c>
      <c r="L1067" s="6">
        <v>7.8030824260022294E-2</v>
      </c>
      <c r="M1067" s="6">
        <v>7.6419271266130795E-2</v>
      </c>
      <c r="N1067" s="6">
        <v>8.1302387088708294E-2</v>
      </c>
      <c r="O1067" s="6">
        <v>8.6623208669693905E-2</v>
      </c>
      <c r="P1067" s="6">
        <v>6.5573024226665902E-2</v>
      </c>
      <c r="Q1067" s="6">
        <v>5.0493035214984099E-2</v>
      </c>
      <c r="R1067" s="6">
        <v>5.2407145343296997E-2</v>
      </c>
      <c r="S1067" s="6">
        <f ca="1">PopAgeSexCountry[[#This Row],[2010]]*PopAgeSexCountry[[#This Row],[MDER]]</f>
        <v>174.11200000000022</v>
      </c>
      <c r="T1067" s="6">
        <f ca="1">PopAgeSexCountry[[#This Row],[2015]]*PopAgeSexCountry[[#This Row],[MDER]]</f>
        <v>151.9022339522848</v>
      </c>
      <c r="U1067" s="6">
        <f ca="1">PopAgeSexCountry[[#This Row],[2020]]*PopAgeSexCountry[[#This Row],[MDER]]</f>
        <v>156.0616485200446</v>
      </c>
      <c r="V1067" s="6">
        <f ca="1">PopAgeSexCountry[[#This Row],[2025]]*PopAgeSexCountry[[#This Row],[MDER]]</f>
        <v>152.83854253226158</v>
      </c>
      <c r="W1067" s="6">
        <f ca="1">PopAgeSexCountry[[#This Row],[2030]]*PopAgeSexCountry[[#This Row],[MDER]]</f>
        <v>162.6047741774166</v>
      </c>
      <c r="X1067" s="6">
        <f ca="1">PopAgeSexCountry[[#This Row],[2035]]*PopAgeSexCountry[[#This Row],[MDER]]</f>
        <v>173.24641733938782</v>
      </c>
      <c r="Y1067" s="6">
        <f ca="1">PopAgeSexCountry[[#This Row],[2040]]*PopAgeSexCountry[[#This Row],[MDER]]</f>
        <v>131.14604845333182</v>
      </c>
      <c r="Z1067" s="6">
        <f ca="1">PopAgeSexCountry[[#This Row],[2045]]*PopAgeSexCountry[[#This Row],[MDER]]</f>
        <v>100.98607042996819</v>
      </c>
      <c r="AA1067" s="6">
        <f ca="1">PopAgeSexCountry[[#This Row],[2050]]*PopAgeSexCountry[[#This Row],[MDER]]</f>
        <v>104.81429068659399</v>
      </c>
    </row>
    <row r="1068" spans="1:27" x14ac:dyDescent="0.2">
      <c r="A1068" s="5" t="s">
        <v>67</v>
      </c>
      <c r="B1068" s="5" t="s">
        <v>68</v>
      </c>
      <c r="C1068" s="5" t="s">
        <v>137</v>
      </c>
      <c r="D1068" s="5" t="str">
        <f>VLOOKUP(PopAgeSexCountry[[#This Row],[REGION]],MapRegion[],2,FALSE)</f>
        <v>LVA</v>
      </c>
      <c r="E1068" s="5" t="s">
        <v>81</v>
      </c>
      <c r="F1068" s="5" t="str">
        <f>VLOOKUP(PopAgeSexCountry[[#This Row],[VARIABLE]],MapSexAge[],2,FALSE)</f>
        <v>Female</v>
      </c>
      <c r="G1068" s="5" t="str">
        <f>VLOOKUP(PopAgeSexCountry[[#This Row],[VARIABLE]],MapSexAge[],3,FALSE)</f>
        <v>5-9</v>
      </c>
      <c r="H1068" s="5">
        <f ca="1">SUMIFS(INDIRECT(_xlfn.CONCAT("SSPMDER[",PopAgeSexCountry[[#This Row],[Sex]],"]")),SSPMDER[age],PopAgeSexCountry[[#This Row],[Age]])</f>
        <v>1520</v>
      </c>
      <c r="I1068" s="5" t="s">
        <v>71</v>
      </c>
      <c r="J1068" s="5">
        <v>4.9175999999999997E-2</v>
      </c>
      <c r="K1068" s="5">
        <v>5.5798290294003898E-2</v>
      </c>
      <c r="L1068" s="5">
        <v>4.5311475588342698E-2</v>
      </c>
      <c r="M1068" s="5">
        <v>4.4161149589574199E-2</v>
      </c>
      <c r="N1068" s="5">
        <v>4.2301317930949198E-2</v>
      </c>
      <c r="O1068" s="5">
        <v>3.91756163254273E-2</v>
      </c>
      <c r="P1068" s="5">
        <v>3.7204159483954898E-2</v>
      </c>
      <c r="Q1068" s="5">
        <v>3.6945035447638899E-2</v>
      </c>
      <c r="R1068" s="5">
        <v>3.6310539738087802E-2</v>
      </c>
      <c r="S1068" s="6">
        <f ca="1">PopAgeSexCountry[[#This Row],[2010]]*PopAgeSexCountry[[#This Row],[MDER]]</f>
        <v>74.747519999999994</v>
      </c>
      <c r="T1068" s="6">
        <f ca="1">PopAgeSexCountry[[#This Row],[2015]]*PopAgeSexCountry[[#This Row],[MDER]]</f>
        <v>84.813401246885931</v>
      </c>
      <c r="U1068" s="6">
        <f ca="1">PopAgeSexCountry[[#This Row],[2020]]*PopAgeSexCountry[[#This Row],[MDER]]</f>
        <v>68.873442894280899</v>
      </c>
      <c r="V1068" s="6">
        <f ca="1">PopAgeSexCountry[[#This Row],[2025]]*PopAgeSexCountry[[#This Row],[MDER]]</f>
        <v>67.124947376152775</v>
      </c>
      <c r="W1068" s="6">
        <f ca="1">PopAgeSexCountry[[#This Row],[2030]]*PopAgeSexCountry[[#This Row],[MDER]]</f>
        <v>64.298003255042786</v>
      </c>
      <c r="X1068" s="6">
        <f ca="1">PopAgeSexCountry[[#This Row],[2035]]*PopAgeSexCountry[[#This Row],[MDER]]</f>
        <v>59.546936814649499</v>
      </c>
      <c r="Y1068" s="6">
        <f ca="1">PopAgeSexCountry[[#This Row],[2040]]*PopAgeSexCountry[[#This Row],[MDER]]</f>
        <v>56.550322415611447</v>
      </c>
      <c r="Z1068" s="6">
        <f ca="1">PopAgeSexCountry[[#This Row],[2045]]*PopAgeSexCountry[[#This Row],[MDER]]</f>
        <v>56.156453880411128</v>
      </c>
      <c r="AA1068" s="6">
        <f ca="1">PopAgeSexCountry[[#This Row],[2050]]*PopAgeSexCountry[[#This Row],[MDER]]</f>
        <v>55.192020401893458</v>
      </c>
    </row>
    <row r="1069" spans="1:27" x14ac:dyDescent="0.2">
      <c r="A1069" s="6" t="s">
        <v>67</v>
      </c>
      <c r="B1069" s="6" t="s">
        <v>68</v>
      </c>
      <c r="C1069" s="6" t="s">
        <v>137</v>
      </c>
      <c r="D1069" s="6" t="str">
        <f>VLOOKUP(PopAgeSexCountry[[#This Row],[REGION]],MapRegion[],2,FALSE)</f>
        <v>LVA</v>
      </c>
      <c r="E1069" s="6" t="s">
        <v>82</v>
      </c>
      <c r="F1069" s="6" t="str">
        <f>VLOOKUP(PopAgeSexCountry[[#This Row],[VARIABLE]],MapSexAge[],2,FALSE)</f>
        <v>Female</v>
      </c>
      <c r="G1069" s="6" t="str">
        <f>VLOOKUP(PopAgeSexCountry[[#This Row],[VARIABLE]],MapSexAge[],3,FALSE)</f>
        <v>50-54</v>
      </c>
      <c r="H1069" s="6">
        <f ca="1">SUMIFS(INDIRECT(_xlfn.CONCAT("SSPMDER[",PopAgeSexCountry[[#This Row],[Sex]],"]")),SSPMDER[age],PopAgeSexCountry[[#This Row],[Age]])</f>
        <v>1840</v>
      </c>
      <c r="I1069" s="6" t="s">
        <v>71</v>
      </c>
      <c r="J1069" s="6">
        <v>8.4268999999999997E-2</v>
      </c>
      <c r="K1069" s="6">
        <v>8.5472400904578902E-2</v>
      </c>
      <c r="L1069" s="6">
        <v>7.4818185482118896E-2</v>
      </c>
      <c r="M1069" s="6">
        <v>7.7037311353086405E-2</v>
      </c>
      <c r="N1069" s="6">
        <v>7.5629534565967105E-2</v>
      </c>
      <c r="O1069" s="6">
        <v>8.0599075573652798E-2</v>
      </c>
      <c r="P1069" s="6">
        <v>8.5984449741659599E-2</v>
      </c>
      <c r="Q1069" s="6">
        <v>6.5367671731808394E-2</v>
      </c>
      <c r="R1069" s="6">
        <v>5.0565642791667503E-2</v>
      </c>
      <c r="S1069" s="6">
        <f ca="1">PopAgeSexCountry[[#This Row],[2010]]*PopAgeSexCountry[[#This Row],[MDER]]</f>
        <v>155.05495999999999</v>
      </c>
      <c r="T1069" s="6">
        <f ca="1">PopAgeSexCountry[[#This Row],[2015]]*PopAgeSexCountry[[#This Row],[MDER]]</f>
        <v>157.26921766442518</v>
      </c>
      <c r="U1069" s="6">
        <f ca="1">PopAgeSexCountry[[#This Row],[2020]]*PopAgeSexCountry[[#This Row],[MDER]]</f>
        <v>137.66546128709876</v>
      </c>
      <c r="V1069" s="6">
        <f ca="1">PopAgeSexCountry[[#This Row],[2025]]*PopAgeSexCountry[[#This Row],[MDER]]</f>
        <v>141.74865288967899</v>
      </c>
      <c r="W1069" s="6">
        <f ca="1">PopAgeSexCountry[[#This Row],[2030]]*PopAgeSexCountry[[#This Row],[MDER]]</f>
        <v>139.15834360137947</v>
      </c>
      <c r="X1069" s="6">
        <f ca="1">PopAgeSexCountry[[#This Row],[2035]]*PopAgeSexCountry[[#This Row],[MDER]]</f>
        <v>148.30229905552116</v>
      </c>
      <c r="Y1069" s="6">
        <f ca="1">PopAgeSexCountry[[#This Row],[2040]]*PopAgeSexCountry[[#This Row],[MDER]]</f>
        <v>158.21138752465367</v>
      </c>
      <c r="Z1069" s="6">
        <f ca="1">PopAgeSexCountry[[#This Row],[2045]]*PopAgeSexCountry[[#This Row],[MDER]]</f>
        <v>120.27651598652744</v>
      </c>
      <c r="AA1069" s="6">
        <f ca="1">PopAgeSexCountry[[#This Row],[2050]]*PopAgeSexCountry[[#This Row],[MDER]]</f>
        <v>93.040782736668206</v>
      </c>
    </row>
    <row r="1070" spans="1:27" x14ac:dyDescent="0.2">
      <c r="A1070" s="5" t="s">
        <v>67</v>
      </c>
      <c r="B1070" s="5" t="s">
        <v>68</v>
      </c>
      <c r="C1070" s="5" t="s">
        <v>137</v>
      </c>
      <c r="D1070" s="5" t="str">
        <f>VLOOKUP(PopAgeSexCountry[[#This Row],[REGION]],MapRegion[],2,FALSE)</f>
        <v>LVA</v>
      </c>
      <c r="E1070" s="5" t="s">
        <v>83</v>
      </c>
      <c r="F1070" s="5" t="str">
        <f>VLOOKUP(PopAgeSexCountry[[#This Row],[VARIABLE]],MapSexAge[],2,FALSE)</f>
        <v>Female</v>
      </c>
      <c r="G1070" s="5" t="str">
        <f>VLOOKUP(PopAgeSexCountry[[#This Row],[VARIABLE]],MapSexAge[],3,FALSE)</f>
        <v>55-59</v>
      </c>
      <c r="H1070" s="5">
        <f ca="1">SUMIFS(INDIRECT(_xlfn.CONCAT("SSPMDER[",PopAgeSexCountry[[#This Row],[Sex]],"]")),SSPMDER[age],PopAgeSexCountry[[#This Row],[Age]])</f>
        <v>1800</v>
      </c>
      <c r="I1070" s="5" t="s">
        <v>71</v>
      </c>
      <c r="J1070" s="5">
        <v>7.9450000000000007E-2</v>
      </c>
      <c r="K1070" s="5">
        <v>8.20351916217225E-2</v>
      </c>
      <c r="L1070" s="5">
        <v>8.3495264771254199E-2</v>
      </c>
      <c r="M1070" s="5">
        <v>7.3359675542777697E-2</v>
      </c>
      <c r="N1070" s="5">
        <v>7.5752950282522893E-2</v>
      </c>
      <c r="O1070" s="5">
        <v>7.45652259536565E-2</v>
      </c>
      <c r="P1070" s="5">
        <v>7.9648203342519402E-2</v>
      </c>
      <c r="Q1070" s="5">
        <v>8.5131160029660702E-2</v>
      </c>
      <c r="R1070" s="5">
        <v>6.49663630898413E-2</v>
      </c>
      <c r="S1070" s="6">
        <f ca="1">PopAgeSexCountry[[#This Row],[2010]]*PopAgeSexCountry[[#This Row],[MDER]]</f>
        <v>143.01000000000002</v>
      </c>
      <c r="T1070" s="6">
        <f ca="1">PopAgeSexCountry[[#This Row],[2015]]*PopAgeSexCountry[[#This Row],[MDER]]</f>
        <v>147.6633449191005</v>
      </c>
      <c r="U1070" s="6">
        <f ca="1">PopAgeSexCountry[[#This Row],[2020]]*PopAgeSexCountry[[#This Row],[MDER]]</f>
        <v>150.29147658825755</v>
      </c>
      <c r="V1070" s="6">
        <f ca="1">PopAgeSexCountry[[#This Row],[2025]]*PopAgeSexCountry[[#This Row],[MDER]]</f>
        <v>132.04741597699984</v>
      </c>
      <c r="W1070" s="6">
        <f ca="1">PopAgeSexCountry[[#This Row],[2030]]*PopAgeSexCountry[[#This Row],[MDER]]</f>
        <v>136.35531050854121</v>
      </c>
      <c r="X1070" s="6">
        <f ca="1">PopAgeSexCountry[[#This Row],[2035]]*PopAgeSexCountry[[#This Row],[MDER]]</f>
        <v>134.21740671658171</v>
      </c>
      <c r="Y1070" s="6">
        <f ca="1">PopAgeSexCountry[[#This Row],[2040]]*PopAgeSexCountry[[#This Row],[MDER]]</f>
        <v>143.36676601653491</v>
      </c>
      <c r="Z1070" s="6">
        <f ca="1">PopAgeSexCountry[[#This Row],[2045]]*PopAgeSexCountry[[#This Row],[MDER]]</f>
        <v>153.23608805338927</v>
      </c>
      <c r="AA1070" s="6">
        <f ca="1">PopAgeSexCountry[[#This Row],[2050]]*PopAgeSexCountry[[#This Row],[MDER]]</f>
        <v>116.93945356171434</v>
      </c>
    </row>
    <row r="1071" spans="1:27" x14ac:dyDescent="0.2">
      <c r="A1071" s="6" t="s">
        <v>67</v>
      </c>
      <c r="B1071" s="6" t="s">
        <v>68</v>
      </c>
      <c r="C1071" s="6" t="s">
        <v>137</v>
      </c>
      <c r="D1071" s="6" t="str">
        <f>VLOOKUP(PopAgeSexCountry[[#This Row],[REGION]],MapRegion[],2,FALSE)</f>
        <v>LVA</v>
      </c>
      <c r="E1071" s="6" t="s">
        <v>84</v>
      </c>
      <c r="F1071" s="6" t="str">
        <f>VLOOKUP(PopAgeSexCountry[[#This Row],[VARIABLE]],MapSexAge[],2,FALSE)</f>
        <v>Female</v>
      </c>
      <c r="G1071" s="6" t="str">
        <f>VLOOKUP(PopAgeSexCountry[[#This Row],[VARIABLE]],MapSexAge[],3,FALSE)</f>
        <v>60-64</v>
      </c>
      <c r="H1071" s="6">
        <f ca="1">SUMIFS(INDIRECT(_xlfn.CONCAT("SSPMDER[",PopAgeSexCountry[[#This Row],[Sex]],"]")),SSPMDER[age],PopAgeSexCountry[[#This Row],[Age]])</f>
        <v>1800</v>
      </c>
      <c r="I1071" s="6" t="s">
        <v>71</v>
      </c>
      <c r="J1071" s="6">
        <v>6.6586999999999993E-2</v>
      </c>
      <c r="K1071" s="6">
        <v>7.6504092454393297E-2</v>
      </c>
      <c r="L1071" s="6">
        <v>7.9367664814727304E-2</v>
      </c>
      <c r="M1071" s="6">
        <v>8.1111129841593299E-2</v>
      </c>
      <c r="N1071" s="6">
        <v>7.1559242627449601E-2</v>
      </c>
      <c r="O1071" s="6">
        <v>7.4131190631099395E-2</v>
      </c>
      <c r="P1071" s="6">
        <v>7.3206716449085399E-2</v>
      </c>
      <c r="Q1071" s="6">
        <v>7.8422528204297307E-2</v>
      </c>
      <c r="R1071" s="6">
        <v>8.4019723257919496E-2</v>
      </c>
      <c r="S1071" s="6">
        <f ca="1">PopAgeSexCountry[[#This Row],[2010]]*PopAgeSexCountry[[#This Row],[MDER]]</f>
        <v>119.85659999999999</v>
      </c>
      <c r="T1071" s="6">
        <f ca="1">PopAgeSexCountry[[#This Row],[2015]]*PopAgeSexCountry[[#This Row],[MDER]]</f>
        <v>137.70736641790793</v>
      </c>
      <c r="U1071" s="6">
        <f ca="1">PopAgeSexCountry[[#This Row],[2020]]*PopAgeSexCountry[[#This Row],[MDER]]</f>
        <v>142.86179666650915</v>
      </c>
      <c r="V1071" s="6">
        <f ca="1">PopAgeSexCountry[[#This Row],[2025]]*PopAgeSexCountry[[#This Row],[MDER]]</f>
        <v>146.00003371486793</v>
      </c>
      <c r="W1071" s="6">
        <f ca="1">PopAgeSexCountry[[#This Row],[2030]]*PopAgeSexCountry[[#This Row],[MDER]]</f>
        <v>128.80663672940929</v>
      </c>
      <c r="X1071" s="6">
        <f ca="1">PopAgeSexCountry[[#This Row],[2035]]*PopAgeSexCountry[[#This Row],[MDER]]</f>
        <v>133.43614313597891</v>
      </c>
      <c r="Y1071" s="6">
        <f ca="1">PopAgeSexCountry[[#This Row],[2040]]*PopAgeSexCountry[[#This Row],[MDER]]</f>
        <v>131.77208960835372</v>
      </c>
      <c r="Z1071" s="6">
        <f ca="1">PopAgeSexCountry[[#This Row],[2045]]*PopAgeSexCountry[[#This Row],[MDER]]</f>
        <v>141.16055076773515</v>
      </c>
      <c r="AA1071" s="6">
        <f ca="1">PopAgeSexCountry[[#This Row],[2050]]*PopAgeSexCountry[[#This Row],[MDER]]</f>
        <v>151.2355018642551</v>
      </c>
    </row>
    <row r="1072" spans="1:27" x14ac:dyDescent="0.2">
      <c r="A1072" s="5" t="s">
        <v>67</v>
      </c>
      <c r="B1072" s="5" t="s">
        <v>68</v>
      </c>
      <c r="C1072" s="5" t="s">
        <v>137</v>
      </c>
      <c r="D1072" s="5" t="str">
        <f>VLOOKUP(PopAgeSexCountry[[#This Row],[REGION]],MapRegion[],2,FALSE)</f>
        <v>LVA</v>
      </c>
      <c r="E1072" s="5" t="s">
        <v>85</v>
      </c>
      <c r="F1072" s="5" t="str">
        <f>VLOOKUP(PopAgeSexCountry[[#This Row],[VARIABLE]],MapSexAge[],2,FALSE)</f>
        <v>Female</v>
      </c>
      <c r="G1072" s="5" t="str">
        <f>VLOOKUP(PopAgeSexCountry[[#This Row],[VARIABLE]],MapSexAge[],3,FALSE)</f>
        <v>65-69</v>
      </c>
      <c r="H1072" s="5">
        <f ca="1">SUMIFS(INDIRECT(_xlfn.CONCAT("SSPMDER[",PopAgeSexCountry[[#This Row],[Sex]],"]")),SSPMDER[age],PopAgeSexCountry[[#This Row],[Age]])</f>
        <v>1800</v>
      </c>
      <c r="I1072" s="5" t="s">
        <v>71</v>
      </c>
      <c r="J1072" s="5">
        <v>7.2458000000000106E-2</v>
      </c>
      <c r="K1072" s="5">
        <v>6.3105749796627406E-2</v>
      </c>
      <c r="L1072" s="5">
        <v>7.2943798541351995E-2</v>
      </c>
      <c r="M1072" s="5">
        <v>7.6079551901350295E-2</v>
      </c>
      <c r="N1072" s="5">
        <v>7.8120092833540405E-2</v>
      </c>
      <c r="O1072" s="5">
        <v>6.92269219792363E-2</v>
      </c>
      <c r="P1072" s="5">
        <v>7.2010159858835507E-2</v>
      </c>
      <c r="Q1072" s="5">
        <v>7.1397899955162394E-2</v>
      </c>
      <c r="R1072" s="5">
        <v>7.6748980905665704E-2</v>
      </c>
      <c r="S1072" s="6">
        <f ca="1">PopAgeSexCountry[[#This Row],[2010]]*PopAgeSexCountry[[#This Row],[MDER]]</f>
        <v>130.42440000000019</v>
      </c>
      <c r="T1072" s="6">
        <f ca="1">PopAgeSexCountry[[#This Row],[2015]]*PopAgeSexCountry[[#This Row],[MDER]]</f>
        <v>113.59034963392934</v>
      </c>
      <c r="U1072" s="6">
        <f ca="1">PopAgeSexCountry[[#This Row],[2020]]*PopAgeSexCountry[[#This Row],[MDER]]</f>
        <v>131.29883737443359</v>
      </c>
      <c r="V1072" s="6">
        <f ca="1">PopAgeSexCountry[[#This Row],[2025]]*PopAgeSexCountry[[#This Row],[MDER]]</f>
        <v>136.94319342243054</v>
      </c>
      <c r="W1072" s="6">
        <f ca="1">PopAgeSexCountry[[#This Row],[2030]]*PopAgeSexCountry[[#This Row],[MDER]]</f>
        <v>140.61616710037273</v>
      </c>
      <c r="X1072" s="6">
        <f ca="1">PopAgeSexCountry[[#This Row],[2035]]*PopAgeSexCountry[[#This Row],[MDER]]</f>
        <v>124.60845956262534</v>
      </c>
      <c r="Y1072" s="6">
        <f ca="1">PopAgeSexCountry[[#This Row],[2040]]*PopAgeSexCountry[[#This Row],[MDER]]</f>
        <v>129.6182877459039</v>
      </c>
      <c r="Z1072" s="6">
        <f ca="1">PopAgeSexCountry[[#This Row],[2045]]*PopAgeSexCountry[[#This Row],[MDER]]</f>
        <v>128.5162199192923</v>
      </c>
      <c r="AA1072" s="6">
        <f ca="1">PopAgeSexCountry[[#This Row],[2050]]*PopAgeSexCountry[[#This Row],[MDER]]</f>
        <v>138.14816563019826</v>
      </c>
    </row>
    <row r="1073" spans="1:27" x14ac:dyDescent="0.2">
      <c r="A1073" s="6" t="s">
        <v>67</v>
      </c>
      <c r="B1073" s="6" t="s">
        <v>68</v>
      </c>
      <c r="C1073" s="6" t="s">
        <v>137</v>
      </c>
      <c r="D1073" s="6" t="str">
        <f>VLOOKUP(PopAgeSexCountry[[#This Row],[REGION]],MapRegion[],2,FALSE)</f>
        <v>LVA</v>
      </c>
      <c r="E1073" s="6" t="s">
        <v>86</v>
      </c>
      <c r="F1073" s="6" t="str">
        <f>VLOOKUP(PopAgeSexCountry[[#This Row],[VARIABLE]],MapSexAge[],2,FALSE)</f>
        <v>Female</v>
      </c>
      <c r="G1073" s="6" t="str">
        <f>VLOOKUP(PopAgeSexCountry[[#This Row],[VARIABLE]],MapSexAge[],3,FALSE)</f>
        <v>70-74</v>
      </c>
      <c r="H1073" s="6">
        <f ca="1">SUMIFS(INDIRECT(_xlfn.CONCAT("SSPMDER[",PopAgeSexCountry[[#This Row],[Sex]],"]")),SSPMDER[age],PopAgeSexCountry[[#This Row],[Age]])</f>
        <v>1800</v>
      </c>
      <c r="I1073" s="6" t="s">
        <v>71</v>
      </c>
      <c r="J1073" s="6">
        <v>6.9286E-2</v>
      </c>
      <c r="K1073" s="6">
        <v>6.6271852514990695E-2</v>
      </c>
      <c r="L1073" s="6">
        <v>5.8292794943855301E-2</v>
      </c>
      <c r="M1073" s="6">
        <v>6.78854242918039E-2</v>
      </c>
      <c r="N1073" s="6">
        <v>7.1298191054176202E-2</v>
      </c>
      <c r="O1073" s="6">
        <v>7.3671370176097997E-2</v>
      </c>
      <c r="P1073" s="6">
        <v>6.5668629652404997E-2</v>
      </c>
      <c r="Q1073" s="6">
        <v>6.8715349270166398E-2</v>
      </c>
      <c r="R1073" s="6">
        <v>6.8491651112444693E-2</v>
      </c>
      <c r="S1073" s="6">
        <f ca="1">PopAgeSexCountry[[#This Row],[2010]]*PopAgeSexCountry[[#This Row],[MDER]]</f>
        <v>124.7148</v>
      </c>
      <c r="T1073" s="6">
        <f ca="1">PopAgeSexCountry[[#This Row],[2015]]*PopAgeSexCountry[[#This Row],[MDER]]</f>
        <v>119.28933452698325</v>
      </c>
      <c r="U1073" s="6">
        <f ca="1">PopAgeSexCountry[[#This Row],[2020]]*PopAgeSexCountry[[#This Row],[MDER]]</f>
        <v>104.92703089893955</v>
      </c>
      <c r="V1073" s="6">
        <f ca="1">PopAgeSexCountry[[#This Row],[2025]]*PopAgeSexCountry[[#This Row],[MDER]]</f>
        <v>122.19376372524702</v>
      </c>
      <c r="W1073" s="6">
        <f ca="1">PopAgeSexCountry[[#This Row],[2030]]*PopAgeSexCountry[[#This Row],[MDER]]</f>
        <v>128.33674389751715</v>
      </c>
      <c r="X1073" s="6">
        <f ca="1">PopAgeSexCountry[[#This Row],[2035]]*PopAgeSexCountry[[#This Row],[MDER]]</f>
        <v>132.6084663169764</v>
      </c>
      <c r="Y1073" s="6">
        <f ca="1">PopAgeSexCountry[[#This Row],[2040]]*PopAgeSexCountry[[#This Row],[MDER]]</f>
        <v>118.203533374329</v>
      </c>
      <c r="Z1073" s="6">
        <f ca="1">PopAgeSexCountry[[#This Row],[2045]]*PopAgeSexCountry[[#This Row],[MDER]]</f>
        <v>123.68762868629952</v>
      </c>
      <c r="AA1073" s="6">
        <f ca="1">PopAgeSexCountry[[#This Row],[2050]]*PopAgeSexCountry[[#This Row],[MDER]]</f>
        <v>123.28497200240045</v>
      </c>
    </row>
    <row r="1074" spans="1:27" x14ac:dyDescent="0.2">
      <c r="A1074" s="5" t="s">
        <v>67</v>
      </c>
      <c r="B1074" s="5" t="s">
        <v>68</v>
      </c>
      <c r="C1074" s="5" t="s">
        <v>137</v>
      </c>
      <c r="D1074" s="5" t="str">
        <f>VLOOKUP(PopAgeSexCountry[[#This Row],[REGION]],MapRegion[],2,FALSE)</f>
        <v>LVA</v>
      </c>
      <c r="E1074" s="5" t="s">
        <v>87</v>
      </c>
      <c r="F1074" s="5" t="str">
        <f>VLOOKUP(PopAgeSexCountry[[#This Row],[VARIABLE]],MapSexAge[],2,FALSE)</f>
        <v>Female</v>
      </c>
      <c r="G1074" s="5" t="str">
        <f>VLOOKUP(PopAgeSexCountry[[#This Row],[VARIABLE]],MapSexAge[],3,FALSE)</f>
        <v>75-79</v>
      </c>
      <c r="H1074" s="5">
        <f ca="1">SUMIFS(INDIRECT(_xlfn.CONCAT("SSPMDER[",PopAgeSexCountry[[#This Row],[Sex]],"]")),SSPMDER[age],PopAgeSexCountry[[#This Row],[Age]])</f>
        <v>1800</v>
      </c>
      <c r="I1074" s="5" t="s">
        <v>71</v>
      </c>
      <c r="J1074" s="5">
        <v>5.6252999999999997E-2</v>
      </c>
      <c r="K1074" s="5">
        <v>5.8916206533530698E-2</v>
      </c>
      <c r="L1074" s="5">
        <v>5.7195207896751102E-2</v>
      </c>
      <c r="M1074" s="5">
        <v>5.1034524785852603E-2</v>
      </c>
      <c r="N1074" s="5">
        <v>6.0146168764505903E-2</v>
      </c>
      <c r="O1074" s="5">
        <v>6.3885103384351105E-2</v>
      </c>
      <c r="P1074" s="5">
        <v>6.6679291723225897E-2</v>
      </c>
      <c r="Q1074" s="5">
        <v>6.0001129951490602E-2</v>
      </c>
      <c r="R1074" s="5">
        <v>6.3375973936617896E-2</v>
      </c>
      <c r="S1074" s="6">
        <f ca="1">PopAgeSexCountry[[#This Row],[2010]]*PopAgeSexCountry[[#This Row],[MDER]]</f>
        <v>101.25539999999999</v>
      </c>
      <c r="T1074" s="6">
        <f ca="1">PopAgeSexCountry[[#This Row],[2015]]*PopAgeSexCountry[[#This Row],[MDER]]</f>
        <v>106.04917176035525</v>
      </c>
      <c r="U1074" s="6">
        <f ca="1">PopAgeSexCountry[[#This Row],[2020]]*PopAgeSexCountry[[#This Row],[MDER]]</f>
        <v>102.95137421415198</v>
      </c>
      <c r="V1074" s="6">
        <f ca="1">PopAgeSexCountry[[#This Row],[2025]]*PopAgeSexCountry[[#This Row],[MDER]]</f>
        <v>91.862144614534685</v>
      </c>
      <c r="W1074" s="6">
        <f ca="1">PopAgeSexCountry[[#This Row],[2030]]*PopAgeSexCountry[[#This Row],[MDER]]</f>
        <v>108.26310377611063</v>
      </c>
      <c r="X1074" s="6">
        <f ca="1">PopAgeSexCountry[[#This Row],[2035]]*PopAgeSexCountry[[#This Row],[MDER]]</f>
        <v>114.99318609183199</v>
      </c>
      <c r="Y1074" s="6">
        <f ca="1">PopAgeSexCountry[[#This Row],[2040]]*PopAgeSexCountry[[#This Row],[MDER]]</f>
        <v>120.02272510180661</v>
      </c>
      <c r="Z1074" s="6">
        <f ca="1">PopAgeSexCountry[[#This Row],[2045]]*PopAgeSexCountry[[#This Row],[MDER]]</f>
        <v>108.00203391268309</v>
      </c>
      <c r="AA1074" s="6">
        <f ca="1">PopAgeSexCountry[[#This Row],[2050]]*PopAgeSexCountry[[#This Row],[MDER]]</f>
        <v>114.07675308591222</v>
      </c>
    </row>
    <row r="1075" spans="1:27" x14ac:dyDescent="0.2">
      <c r="A1075" s="6" t="s">
        <v>67</v>
      </c>
      <c r="B1075" s="6" t="s">
        <v>68</v>
      </c>
      <c r="C1075" s="6" t="s">
        <v>137</v>
      </c>
      <c r="D1075" s="6" t="str">
        <f>VLOOKUP(PopAgeSexCountry[[#This Row],[REGION]],MapRegion[],2,FALSE)</f>
        <v>LVA</v>
      </c>
      <c r="E1075" s="6" t="s">
        <v>88</v>
      </c>
      <c r="F1075" s="6" t="str">
        <f>VLOOKUP(PopAgeSexCountry[[#This Row],[VARIABLE]],MapSexAge[],2,FALSE)</f>
        <v>Female</v>
      </c>
      <c r="G1075" s="6" t="str">
        <f>VLOOKUP(PopAgeSexCountry[[#This Row],[VARIABLE]],MapSexAge[],3,FALSE)</f>
        <v>80-84</v>
      </c>
      <c r="H1075" s="6">
        <f ca="1">SUMIFS(INDIRECT(_xlfn.CONCAT("SSPMDER[",PopAgeSexCountry[[#This Row],[Sex]],"]")),SSPMDER[age],PopAgeSexCountry[[#This Row],[Age]])</f>
        <v>1800</v>
      </c>
      <c r="I1075" s="6" t="s">
        <v>71</v>
      </c>
      <c r="J1075" s="6">
        <v>4.4021999999999999E-2</v>
      </c>
      <c r="K1075" s="6">
        <v>4.1821727755544602E-2</v>
      </c>
      <c r="L1075" s="6">
        <v>4.5091466728886802E-2</v>
      </c>
      <c r="M1075" s="6">
        <v>4.47880081273202E-2</v>
      </c>
      <c r="N1075" s="6">
        <v>4.0859517700987502E-2</v>
      </c>
      <c r="O1075" s="6">
        <v>4.9106646523201701E-2</v>
      </c>
      <c r="P1075" s="6">
        <v>5.3129075763861097E-2</v>
      </c>
      <c r="Q1075" s="6">
        <v>5.6386581398426103E-2</v>
      </c>
      <c r="R1075" s="6">
        <v>5.1533543567278697E-2</v>
      </c>
      <c r="S1075" s="6">
        <f ca="1">PopAgeSexCountry[[#This Row],[2010]]*PopAgeSexCountry[[#This Row],[MDER]]</f>
        <v>79.239599999999996</v>
      </c>
      <c r="T1075" s="6">
        <f ca="1">PopAgeSexCountry[[#This Row],[2015]]*PopAgeSexCountry[[#This Row],[MDER]]</f>
        <v>75.279109959980289</v>
      </c>
      <c r="U1075" s="6">
        <f ca="1">PopAgeSexCountry[[#This Row],[2020]]*PopAgeSexCountry[[#This Row],[MDER]]</f>
        <v>81.164640111996249</v>
      </c>
      <c r="V1075" s="6">
        <f ca="1">PopAgeSexCountry[[#This Row],[2025]]*PopAgeSexCountry[[#This Row],[MDER]]</f>
        <v>80.618414629176357</v>
      </c>
      <c r="W1075" s="6">
        <f ca="1">PopAgeSexCountry[[#This Row],[2030]]*PopAgeSexCountry[[#This Row],[MDER]]</f>
        <v>73.547131861777501</v>
      </c>
      <c r="X1075" s="6">
        <f ca="1">PopAgeSexCountry[[#This Row],[2035]]*PopAgeSexCountry[[#This Row],[MDER]]</f>
        <v>88.391963741763064</v>
      </c>
      <c r="Y1075" s="6">
        <f ca="1">PopAgeSexCountry[[#This Row],[2040]]*PopAgeSexCountry[[#This Row],[MDER]]</f>
        <v>95.632336374949972</v>
      </c>
      <c r="Z1075" s="6">
        <f ca="1">PopAgeSexCountry[[#This Row],[2045]]*PopAgeSexCountry[[#This Row],[MDER]]</f>
        <v>101.49584651716698</v>
      </c>
      <c r="AA1075" s="6">
        <f ca="1">PopAgeSexCountry[[#This Row],[2050]]*PopAgeSexCountry[[#This Row],[MDER]]</f>
        <v>92.760378421101649</v>
      </c>
    </row>
    <row r="1076" spans="1:27" x14ac:dyDescent="0.2">
      <c r="A1076" s="5" t="s">
        <v>67</v>
      </c>
      <c r="B1076" s="5" t="s">
        <v>68</v>
      </c>
      <c r="C1076" s="5" t="s">
        <v>137</v>
      </c>
      <c r="D1076" s="5" t="str">
        <f>VLOOKUP(PopAgeSexCountry[[#This Row],[REGION]],MapRegion[],2,FALSE)</f>
        <v>LVA</v>
      </c>
      <c r="E1076" s="5" t="s">
        <v>89</v>
      </c>
      <c r="F1076" s="5" t="str">
        <f>VLOOKUP(PopAgeSexCountry[[#This Row],[VARIABLE]],MapSexAge[],2,FALSE)</f>
        <v>Female</v>
      </c>
      <c r="G1076" s="5" t="str">
        <f>VLOOKUP(PopAgeSexCountry[[#This Row],[VARIABLE]],MapSexAge[],3,FALSE)</f>
        <v>85-89</v>
      </c>
      <c r="H1076" s="5">
        <f ca="1">SUMIFS(INDIRECT(_xlfn.CONCAT("SSPMDER[",PopAgeSexCountry[[#This Row],[Sex]],"]")),SSPMDER[age],PopAgeSexCountry[[#This Row],[Age]])</f>
        <v>1800</v>
      </c>
      <c r="I1076" s="5" t="s">
        <v>71</v>
      </c>
      <c r="J1076" s="5">
        <v>1.9886999999999998E-2</v>
      </c>
      <c r="K1076" s="5">
        <v>2.6358203090163901E-2</v>
      </c>
      <c r="L1076" s="5">
        <v>2.5965304524000199E-2</v>
      </c>
      <c r="M1076" s="5">
        <v>2.9215517435315801E-2</v>
      </c>
      <c r="N1076" s="5">
        <v>2.9990073900231801E-2</v>
      </c>
      <c r="O1076" s="5">
        <v>2.83191111916993E-2</v>
      </c>
      <c r="P1076" s="5">
        <v>3.5105813005272601E-2</v>
      </c>
      <c r="Q1076" s="5">
        <v>3.9084696063104898E-2</v>
      </c>
      <c r="R1076" s="5">
        <v>4.2633256871494003E-2</v>
      </c>
      <c r="S1076" s="6">
        <f ca="1">PopAgeSexCountry[[#This Row],[2010]]*PopAgeSexCountry[[#This Row],[MDER]]</f>
        <v>35.796599999999998</v>
      </c>
      <c r="T1076" s="6">
        <f ca="1">PopAgeSexCountry[[#This Row],[2015]]*PopAgeSexCountry[[#This Row],[MDER]]</f>
        <v>47.444765562295018</v>
      </c>
      <c r="U1076" s="6">
        <f ca="1">PopAgeSexCountry[[#This Row],[2020]]*PopAgeSexCountry[[#This Row],[MDER]]</f>
        <v>46.737548143200357</v>
      </c>
      <c r="V1076" s="6">
        <f ca="1">PopAgeSexCountry[[#This Row],[2025]]*PopAgeSexCountry[[#This Row],[MDER]]</f>
        <v>52.587931383568439</v>
      </c>
      <c r="W1076" s="6">
        <f ca="1">PopAgeSexCountry[[#This Row],[2030]]*PopAgeSexCountry[[#This Row],[MDER]]</f>
        <v>53.982133020417244</v>
      </c>
      <c r="X1076" s="6">
        <f ca="1">PopAgeSexCountry[[#This Row],[2035]]*PopAgeSexCountry[[#This Row],[MDER]]</f>
        <v>50.974400145058738</v>
      </c>
      <c r="Y1076" s="6">
        <f ca="1">PopAgeSexCountry[[#This Row],[2040]]*PopAgeSexCountry[[#This Row],[MDER]]</f>
        <v>63.190463409490683</v>
      </c>
      <c r="Z1076" s="6">
        <f ca="1">PopAgeSexCountry[[#This Row],[2045]]*PopAgeSexCountry[[#This Row],[MDER]]</f>
        <v>70.35245291358882</v>
      </c>
      <c r="AA1076" s="6">
        <f ca="1">PopAgeSexCountry[[#This Row],[2050]]*PopAgeSexCountry[[#This Row],[MDER]]</f>
        <v>76.739862368689202</v>
      </c>
    </row>
    <row r="1077" spans="1:27" x14ac:dyDescent="0.2">
      <c r="A1077" s="6" t="s">
        <v>67</v>
      </c>
      <c r="B1077" s="6" t="s">
        <v>68</v>
      </c>
      <c r="C1077" s="6" t="s">
        <v>137</v>
      </c>
      <c r="D1077" s="6" t="str">
        <f>VLOOKUP(PopAgeSexCountry[[#This Row],[REGION]],MapRegion[],2,FALSE)</f>
        <v>LVA</v>
      </c>
      <c r="E1077" s="6" t="s">
        <v>90</v>
      </c>
      <c r="F1077" s="6" t="str">
        <f>VLOOKUP(PopAgeSexCountry[[#This Row],[VARIABLE]],MapSexAge[],2,FALSE)</f>
        <v>Female</v>
      </c>
      <c r="G1077" s="6" t="str">
        <f>VLOOKUP(PopAgeSexCountry[[#This Row],[VARIABLE]],MapSexAge[],3,FALSE)</f>
        <v>90-94</v>
      </c>
      <c r="H1077" s="6">
        <f ca="1">SUMIFS(INDIRECT(_xlfn.CONCAT("SSPMDER[",PopAgeSexCountry[[#This Row],[Sex]],"]")),SSPMDER[age],PopAgeSexCountry[[#This Row],[Age]])</f>
        <v>1800</v>
      </c>
      <c r="I1077" s="6" t="s">
        <v>71</v>
      </c>
      <c r="J1077" s="6">
        <v>5.9150000000000001E-3</v>
      </c>
      <c r="K1077" s="6">
        <v>8.4602774972597303E-3</v>
      </c>
      <c r="L1077" s="6">
        <v>1.18551497904277E-2</v>
      </c>
      <c r="M1077" s="6">
        <v>1.2326308197068399E-2</v>
      </c>
      <c r="N1077" s="6">
        <v>1.4638306525803E-2</v>
      </c>
      <c r="O1077" s="6">
        <v>1.57951425644779E-2</v>
      </c>
      <c r="P1077" s="6">
        <v>1.5683847871636399E-2</v>
      </c>
      <c r="Q1077" s="6">
        <v>2.0319423326988401E-2</v>
      </c>
      <c r="R1077" s="6">
        <v>2.36698179030694E-2</v>
      </c>
      <c r="S1077" s="6">
        <f ca="1">PopAgeSexCountry[[#This Row],[2010]]*PopAgeSexCountry[[#This Row],[MDER]]</f>
        <v>10.647</v>
      </c>
      <c r="T1077" s="6">
        <f ca="1">PopAgeSexCountry[[#This Row],[2015]]*PopAgeSexCountry[[#This Row],[MDER]]</f>
        <v>15.228499495067515</v>
      </c>
      <c r="U1077" s="6">
        <f ca="1">PopAgeSexCountry[[#This Row],[2020]]*PopAgeSexCountry[[#This Row],[MDER]]</f>
        <v>21.339269622769859</v>
      </c>
      <c r="V1077" s="6">
        <f ca="1">PopAgeSexCountry[[#This Row],[2025]]*PopAgeSexCountry[[#This Row],[MDER]]</f>
        <v>22.187354754723117</v>
      </c>
      <c r="W1077" s="6">
        <f ca="1">PopAgeSexCountry[[#This Row],[2030]]*PopAgeSexCountry[[#This Row],[MDER]]</f>
        <v>26.348951746445401</v>
      </c>
      <c r="X1077" s="6">
        <f ca="1">PopAgeSexCountry[[#This Row],[2035]]*PopAgeSexCountry[[#This Row],[MDER]]</f>
        <v>28.431256616060221</v>
      </c>
      <c r="Y1077" s="6">
        <f ca="1">PopAgeSexCountry[[#This Row],[2040]]*PopAgeSexCountry[[#This Row],[MDER]]</f>
        <v>28.230926168945519</v>
      </c>
      <c r="Z1077" s="6">
        <f ca="1">PopAgeSexCountry[[#This Row],[2045]]*PopAgeSexCountry[[#This Row],[MDER]]</f>
        <v>36.574961988579119</v>
      </c>
      <c r="AA1077" s="6">
        <f ca="1">PopAgeSexCountry[[#This Row],[2050]]*PopAgeSexCountry[[#This Row],[MDER]]</f>
        <v>42.60567222552492</v>
      </c>
    </row>
    <row r="1078" spans="1:27" x14ac:dyDescent="0.2">
      <c r="A1078" s="5" t="s">
        <v>67</v>
      </c>
      <c r="B1078" s="5" t="s">
        <v>68</v>
      </c>
      <c r="C1078" s="5" t="s">
        <v>137</v>
      </c>
      <c r="D1078" s="5" t="str">
        <f>VLOOKUP(PopAgeSexCountry[[#This Row],[REGION]],MapRegion[],2,FALSE)</f>
        <v>LVA</v>
      </c>
      <c r="E1078" s="5" t="s">
        <v>91</v>
      </c>
      <c r="F1078" s="5" t="str">
        <f>VLOOKUP(PopAgeSexCountry[[#This Row],[VARIABLE]],MapSexAge[],2,FALSE)</f>
        <v>Female</v>
      </c>
      <c r="G1078" s="5" t="str">
        <f>VLOOKUP(PopAgeSexCountry[[#This Row],[VARIABLE]],MapSexAge[],3,FALSE)</f>
        <v>95-99</v>
      </c>
      <c r="H1078" s="5">
        <f ca="1">SUMIFS(INDIRECT(_xlfn.CONCAT("SSPMDER[",PopAgeSexCountry[[#This Row],[Sex]],"]")),SSPMDER[age],PopAgeSexCountry[[#This Row],[Age]])</f>
        <v>1800</v>
      </c>
      <c r="I1078" s="5" t="s">
        <v>71</v>
      </c>
      <c r="J1078" s="5">
        <v>1.6310000000000001E-3</v>
      </c>
      <c r="K1078" s="5">
        <v>1.5317579203229499E-3</v>
      </c>
      <c r="L1078" s="5">
        <v>2.37159184899084E-3</v>
      </c>
      <c r="M1078" s="5">
        <v>3.5788310646358902E-3</v>
      </c>
      <c r="N1078" s="5">
        <v>3.96401667302387E-3</v>
      </c>
      <c r="O1078" s="5">
        <v>5.08263183609342E-3</v>
      </c>
      <c r="P1078" s="5">
        <v>5.8638378215626801E-3</v>
      </c>
      <c r="Q1078" s="5">
        <v>6.20236674819441E-3</v>
      </c>
      <c r="R1078" s="5">
        <v>8.5737437816780192E-3</v>
      </c>
      <c r="S1078" s="6">
        <f ca="1">PopAgeSexCountry[[#This Row],[2010]]*PopAgeSexCountry[[#This Row],[MDER]]</f>
        <v>2.9358</v>
      </c>
      <c r="T1078" s="6">
        <f ca="1">PopAgeSexCountry[[#This Row],[2015]]*PopAgeSexCountry[[#This Row],[MDER]]</f>
        <v>2.7571642565813099</v>
      </c>
      <c r="U1078" s="6">
        <f ca="1">PopAgeSexCountry[[#This Row],[2020]]*PopAgeSexCountry[[#This Row],[MDER]]</f>
        <v>4.2688653281835123</v>
      </c>
      <c r="V1078" s="6">
        <f ca="1">PopAgeSexCountry[[#This Row],[2025]]*PopAgeSexCountry[[#This Row],[MDER]]</f>
        <v>6.4418959163446026</v>
      </c>
      <c r="W1078" s="6">
        <f ca="1">PopAgeSexCountry[[#This Row],[2030]]*PopAgeSexCountry[[#This Row],[MDER]]</f>
        <v>7.1352300114429656</v>
      </c>
      <c r="X1078" s="6">
        <f ca="1">PopAgeSexCountry[[#This Row],[2035]]*PopAgeSexCountry[[#This Row],[MDER]]</f>
        <v>9.1487373049681562</v>
      </c>
      <c r="Y1078" s="6">
        <f ca="1">PopAgeSexCountry[[#This Row],[2040]]*PopAgeSexCountry[[#This Row],[MDER]]</f>
        <v>10.554908078812824</v>
      </c>
      <c r="Z1078" s="6">
        <f ca="1">PopAgeSexCountry[[#This Row],[2045]]*PopAgeSexCountry[[#This Row],[MDER]]</f>
        <v>11.164260146749939</v>
      </c>
      <c r="AA1078" s="6">
        <f ca="1">PopAgeSexCountry[[#This Row],[2050]]*PopAgeSexCountry[[#This Row],[MDER]]</f>
        <v>15.432738807020435</v>
      </c>
    </row>
    <row r="1079" spans="1:27" x14ac:dyDescent="0.2">
      <c r="A1079" s="6" t="s">
        <v>67</v>
      </c>
      <c r="B1079" s="6" t="s">
        <v>68</v>
      </c>
      <c r="C1079" s="6" t="s">
        <v>137</v>
      </c>
      <c r="D1079" s="6" t="str">
        <f>VLOOKUP(PopAgeSexCountry[[#This Row],[REGION]],MapRegion[],2,FALSE)</f>
        <v>LVA</v>
      </c>
      <c r="E1079" s="6" t="s">
        <v>92</v>
      </c>
      <c r="F1079" s="6" t="str">
        <f>VLOOKUP(PopAgeSexCountry[[#This Row],[VARIABLE]],MapSexAge[],2,FALSE)</f>
        <v>Male</v>
      </c>
      <c r="G1079" s="6" t="str">
        <f>VLOOKUP(PopAgeSexCountry[[#This Row],[VARIABLE]],MapSexAge[],3,FALSE)</f>
        <v>0-4</v>
      </c>
      <c r="H1079" s="6">
        <f ca="1">SUMIFS(INDIRECT(_xlfn.CONCAT("SSPMDER[",PopAgeSexCountry[[#This Row],[Sex]],"]")),SSPMDER[age],PopAgeSexCountry[[#This Row],[Age]])</f>
        <v>1040</v>
      </c>
      <c r="I1079" s="6" t="s">
        <v>71</v>
      </c>
      <c r="J1079" s="6">
        <v>5.8673999999999997E-2</v>
      </c>
      <c r="K1079" s="6">
        <v>4.8353563801333002E-2</v>
      </c>
      <c r="L1079" s="6">
        <v>4.7119190396132597E-2</v>
      </c>
      <c r="M1079" s="6">
        <v>4.5127480547815499E-2</v>
      </c>
      <c r="N1079" s="6">
        <v>4.1711515703589302E-2</v>
      </c>
      <c r="O1079" s="6">
        <v>3.9551969106007598E-2</v>
      </c>
      <c r="P1079" s="6">
        <v>3.9277368030298403E-2</v>
      </c>
      <c r="Q1079" s="6">
        <v>3.8592207989568701E-2</v>
      </c>
      <c r="R1079" s="6">
        <v>3.7196287936349298E-2</v>
      </c>
      <c r="S1079" s="6">
        <f ca="1">PopAgeSexCountry[[#This Row],[2010]]*PopAgeSexCountry[[#This Row],[MDER]]</f>
        <v>61.020959999999995</v>
      </c>
      <c r="T1079" s="6">
        <f ca="1">PopAgeSexCountry[[#This Row],[2015]]*PopAgeSexCountry[[#This Row],[MDER]]</f>
        <v>50.287706353386319</v>
      </c>
      <c r="U1079" s="6">
        <f ca="1">PopAgeSexCountry[[#This Row],[2020]]*PopAgeSexCountry[[#This Row],[MDER]]</f>
        <v>49.0039580119779</v>
      </c>
      <c r="V1079" s="6">
        <f ca="1">PopAgeSexCountry[[#This Row],[2025]]*PopAgeSexCountry[[#This Row],[MDER]]</f>
        <v>46.932579769728122</v>
      </c>
      <c r="W1079" s="6">
        <f ca="1">PopAgeSexCountry[[#This Row],[2030]]*PopAgeSexCountry[[#This Row],[MDER]]</f>
        <v>43.379976331732877</v>
      </c>
      <c r="X1079" s="6">
        <f ca="1">PopAgeSexCountry[[#This Row],[2035]]*PopAgeSexCountry[[#This Row],[MDER]]</f>
        <v>41.134047870247905</v>
      </c>
      <c r="Y1079" s="6">
        <f ca="1">PopAgeSexCountry[[#This Row],[2040]]*PopAgeSexCountry[[#This Row],[MDER]]</f>
        <v>40.84846275151034</v>
      </c>
      <c r="Z1079" s="6">
        <f ca="1">PopAgeSexCountry[[#This Row],[2045]]*PopAgeSexCountry[[#This Row],[MDER]]</f>
        <v>40.135896309151448</v>
      </c>
      <c r="AA1079" s="6">
        <f ca="1">PopAgeSexCountry[[#This Row],[2050]]*PopAgeSexCountry[[#This Row],[MDER]]</f>
        <v>38.684139453803269</v>
      </c>
    </row>
    <row r="1080" spans="1:27" x14ac:dyDescent="0.2">
      <c r="A1080" s="5" t="s">
        <v>67</v>
      </c>
      <c r="B1080" s="5" t="s">
        <v>68</v>
      </c>
      <c r="C1080" s="5" t="s">
        <v>137</v>
      </c>
      <c r="D1080" s="5" t="str">
        <f>VLOOKUP(PopAgeSexCountry[[#This Row],[REGION]],MapRegion[],2,FALSE)</f>
        <v>LVA</v>
      </c>
      <c r="E1080" s="5" t="s">
        <v>93</v>
      </c>
      <c r="F1080" s="5" t="str">
        <f>VLOOKUP(PopAgeSexCountry[[#This Row],[VARIABLE]],MapSexAge[],2,FALSE)</f>
        <v>Male</v>
      </c>
      <c r="G1080" s="5" t="str">
        <f>VLOOKUP(PopAgeSexCountry[[#This Row],[VARIABLE]],MapSexAge[],3,FALSE)</f>
        <v>10-14</v>
      </c>
      <c r="H1080" s="5">
        <f ca="1">SUMIFS(INDIRECT(_xlfn.CONCAT("SSPMDER[",PopAgeSexCountry[[#This Row],[Sex]],"]")),SSPMDER[age],PopAgeSexCountry[[#This Row],[Age]])</f>
        <v>2120</v>
      </c>
      <c r="I1080" s="5" t="s">
        <v>71</v>
      </c>
      <c r="J1080" s="5">
        <v>4.9128999999999999E-2</v>
      </c>
      <c r="K1080" s="5">
        <v>5.1266324014600399E-2</v>
      </c>
      <c r="L1080" s="5">
        <v>5.7525291112734599E-2</v>
      </c>
      <c r="M1080" s="5">
        <v>4.78167572153037E-2</v>
      </c>
      <c r="N1080" s="5">
        <v>4.66425788686562E-2</v>
      </c>
      <c r="O1080" s="5">
        <v>4.4714659376914601E-2</v>
      </c>
      <c r="P1080" s="5">
        <v>4.1435892544316899E-2</v>
      </c>
      <c r="Q1080" s="5">
        <v>3.9366117830382297E-2</v>
      </c>
      <c r="R1080" s="5">
        <v>3.9092091155111197E-2</v>
      </c>
      <c r="S1080" s="6">
        <f ca="1">PopAgeSexCountry[[#This Row],[2010]]*PopAgeSexCountry[[#This Row],[MDER]]</f>
        <v>104.15348</v>
      </c>
      <c r="T1080" s="6">
        <f ca="1">PopAgeSexCountry[[#This Row],[2015]]*PopAgeSexCountry[[#This Row],[MDER]]</f>
        <v>108.68460691095285</v>
      </c>
      <c r="U1080" s="6">
        <f ca="1">PopAgeSexCountry[[#This Row],[2020]]*PopAgeSexCountry[[#This Row],[MDER]]</f>
        <v>121.95361715899735</v>
      </c>
      <c r="V1080" s="6">
        <f ca="1">PopAgeSexCountry[[#This Row],[2025]]*PopAgeSexCountry[[#This Row],[MDER]]</f>
        <v>101.37152529644385</v>
      </c>
      <c r="W1080" s="6">
        <f ca="1">PopAgeSexCountry[[#This Row],[2030]]*PopAgeSexCountry[[#This Row],[MDER]]</f>
        <v>98.882267201551144</v>
      </c>
      <c r="X1080" s="6">
        <f ca="1">PopAgeSexCountry[[#This Row],[2035]]*PopAgeSexCountry[[#This Row],[MDER]]</f>
        <v>94.795077879058951</v>
      </c>
      <c r="Y1080" s="6">
        <f ca="1">PopAgeSexCountry[[#This Row],[2040]]*PopAgeSexCountry[[#This Row],[MDER]]</f>
        <v>87.844092193951823</v>
      </c>
      <c r="Z1080" s="6">
        <f ca="1">PopAgeSexCountry[[#This Row],[2045]]*PopAgeSexCountry[[#This Row],[MDER]]</f>
        <v>83.456169800410464</v>
      </c>
      <c r="AA1080" s="6">
        <f ca="1">PopAgeSexCountry[[#This Row],[2050]]*PopAgeSexCountry[[#This Row],[MDER]]</f>
        <v>82.875233248835741</v>
      </c>
    </row>
    <row r="1081" spans="1:27" x14ac:dyDescent="0.2">
      <c r="A1081" s="6" t="s">
        <v>67</v>
      </c>
      <c r="B1081" s="6" t="s">
        <v>68</v>
      </c>
      <c r="C1081" s="6" t="s">
        <v>137</v>
      </c>
      <c r="D1081" s="6" t="str">
        <f>VLOOKUP(PopAgeSexCountry[[#This Row],[REGION]],MapRegion[],2,FALSE)</f>
        <v>LVA</v>
      </c>
      <c r="E1081" s="6" t="s">
        <v>94</v>
      </c>
      <c r="F1081" s="6" t="str">
        <f>VLOOKUP(PopAgeSexCountry[[#This Row],[VARIABLE]],MapSexAge[],2,FALSE)</f>
        <v>Male</v>
      </c>
      <c r="G1081" s="6" t="str">
        <f>VLOOKUP(PopAgeSexCountry[[#This Row],[VARIABLE]],MapSexAge[],3,FALSE)</f>
        <v>100p</v>
      </c>
      <c r="H1081" s="6">
        <f ca="1">SUMIFS(INDIRECT(_xlfn.CONCAT("SSPMDER[",PopAgeSexCountry[[#This Row],[Sex]],"]")),SSPMDER[age],PopAgeSexCountry[[#This Row],[Age]])</f>
        <v>2200</v>
      </c>
      <c r="I1081" s="6" t="s">
        <v>71</v>
      </c>
      <c r="J1081" s="6">
        <v>4.1000000000000102E-5</v>
      </c>
      <c r="K1081" s="6">
        <v>6.0802982465870497E-5</v>
      </c>
      <c r="L1081" s="6">
        <v>5.8863587337219897E-5</v>
      </c>
      <c r="M1081" s="6">
        <v>7.57110521597642E-5</v>
      </c>
      <c r="N1081" s="6">
        <v>1.04422351634989E-4</v>
      </c>
      <c r="O1081" s="6">
        <v>1.20997427748256E-4</v>
      </c>
      <c r="P1081" s="6">
        <v>1.4772071641508199E-4</v>
      </c>
      <c r="Q1081" s="6">
        <v>1.7777675551991601E-4</v>
      </c>
      <c r="R1081" s="6">
        <v>2.0597695529041499E-4</v>
      </c>
      <c r="S1081" s="6">
        <f ca="1">PopAgeSexCountry[[#This Row],[2010]]*PopAgeSexCountry[[#This Row],[MDER]]</f>
        <v>9.0200000000000224E-2</v>
      </c>
      <c r="T1081" s="6">
        <f ca="1">PopAgeSexCountry[[#This Row],[2015]]*PopAgeSexCountry[[#This Row],[MDER]]</f>
        <v>0.13376656142491508</v>
      </c>
      <c r="U1081" s="6">
        <f ca="1">PopAgeSexCountry[[#This Row],[2020]]*PopAgeSexCountry[[#This Row],[MDER]]</f>
        <v>0.12949989214188379</v>
      </c>
      <c r="V1081" s="6">
        <f ca="1">PopAgeSexCountry[[#This Row],[2025]]*PopAgeSexCountry[[#This Row],[MDER]]</f>
        <v>0.16656431475148123</v>
      </c>
      <c r="W1081" s="6">
        <f ca="1">PopAgeSexCountry[[#This Row],[2030]]*PopAgeSexCountry[[#This Row],[MDER]]</f>
        <v>0.22972917359697581</v>
      </c>
      <c r="X1081" s="6">
        <f ca="1">PopAgeSexCountry[[#This Row],[2035]]*PopAgeSexCountry[[#This Row],[MDER]]</f>
        <v>0.26619434104616319</v>
      </c>
      <c r="Y1081" s="6">
        <f ca="1">PopAgeSexCountry[[#This Row],[2040]]*PopAgeSexCountry[[#This Row],[MDER]]</f>
        <v>0.32498557611318041</v>
      </c>
      <c r="Z1081" s="6">
        <f ca="1">PopAgeSexCountry[[#This Row],[2045]]*PopAgeSexCountry[[#This Row],[MDER]]</f>
        <v>0.39110886214381524</v>
      </c>
      <c r="AA1081" s="6">
        <f ca="1">PopAgeSexCountry[[#This Row],[2050]]*PopAgeSexCountry[[#This Row],[MDER]]</f>
        <v>0.45314930163891298</v>
      </c>
    </row>
    <row r="1082" spans="1:27" x14ac:dyDescent="0.2">
      <c r="A1082" s="5" t="s">
        <v>67</v>
      </c>
      <c r="B1082" s="5" t="s">
        <v>68</v>
      </c>
      <c r="C1082" s="5" t="s">
        <v>137</v>
      </c>
      <c r="D1082" s="5" t="str">
        <f>VLOOKUP(PopAgeSexCountry[[#This Row],[REGION]],MapRegion[],2,FALSE)</f>
        <v>LVA</v>
      </c>
      <c r="E1082" s="5" t="s">
        <v>95</v>
      </c>
      <c r="F1082" s="5" t="str">
        <f>VLOOKUP(PopAgeSexCountry[[#This Row],[VARIABLE]],MapSexAge[],2,FALSE)</f>
        <v>Male</v>
      </c>
      <c r="G1082" s="5" t="str">
        <f>VLOOKUP(PopAgeSexCountry[[#This Row],[VARIABLE]],MapSexAge[],3,FALSE)</f>
        <v>15-19</v>
      </c>
      <c r="H1082" s="5">
        <f ca="1">SUMIFS(INDIRECT(_xlfn.CONCAT("SSPMDER[",PopAgeSexCountry[[#This Row],[Sex]],"]")),SSPMDER[age],PopAgeSexCountry[[#This Row],[Age]])</f>
        <v>2760</v>
      </c>
      <c r="I1082" s="5" t="s">
        <v>71</v>
      </c>
      <c r="J1082" s="5">
        <v>6.7882999999999999E-2</v>
      </c>
      <c r="K1082" s="5">
        <v>4.9042382648209502E-2</v>
      </c>
      <c r="L1082" s="5">
        <v>5.1176587873803997E-2</v>
      </c>
      <c r="M1082" s="5">
        <v>5.74045084114145E-2</v>
      </c>
      <c r="N1082" s="5">
        <v>4.7810749349721703E-2</v>
      </c>
      <c r="O1082" s="5">
        <v>4.6655221320800501E-2</v>
      </c>
      <c r="P1082" s="5">
        <v>4.4744645042143302E-2</v>
      </c>
      <c r="Q1082" s="5">
        <v>4.1494002526925297E-2</v>
      </c>
      <c r="R1082" s="5">
        <v>3.9442259500813898E-2</v>
      </c>
      <c r="S1082" s="6">
        <f ca="1">PopAgeSexCountry[[#This Row],[2010]]*PopAgeSexCountry[[#This Row],[MDER]]</f>
        <v>187.35708</v>
      </c>
      <c r="T1082" s="6">
        <f ca="1">PopAgeSexCountry[[#This Row],[2015]]*PopAgeSexCountry[[#This Row],[MDER]]</f>
        <v>135.35697610905822</v>
      </c>
      <c r="U1082" s="6">
        <f ca="1">PopAgeSexCountry[[#This Row],[2020]]*PopAgeSexCountry[[#This Row],[MDER]]</f>
        <v>141.24738253169903</v>
      </c>
      <c r="V1082" s="6">
        <f ca="1">PopAgeSexCountry[[#This Row],[2025]]*PopAgeSexCountry[[#This Row],[MDER]]</f>
        <v>158.43644321550403</v>
      </c>
      <c r="W1082" s="6">
        <f ca="1">PopAgeSexCountry[[#This Row],[2030]]*PopAgeSexCountry[[#This Row],[MDER]]</f>
        <v>131.9576682052319</v>
      </c>
      <c r="X1082" s="6">
        <f ca="1">PopAgeSexCountry[[#This Row],[2035]]*PopAgeSexCountry[[#This Row],[MDER]]</f>
        <v>128.76841084540939</v>
      </c>
      <c r="Y1082" s="6">
        <f ca="1">PopAgeSexCountry[[#This Row],[2040]]*PopAgeSexCountry[[#This Row],[MDER]]</f>
        <v>123.49522031631551</v>
      </c>
      <c r="Z1082" s="6">
        <f ca="1">PopAgeSexCountry[[#This Row],[2045]]*PopAgeSexCountry[[#This Row],[MDER]]</f>
        <v>114.52344697431381</v>
      </c>
      <c r="AA1082" s="6">
        <f ca="1">PopAgeSexCountry[[#This Row],[2050]]*PopAgeSexCountry[[#This Row],[MDER]]</f>
        <v>108.86063622224636</v>
      </c>
    </row>
    <row r="1083" spans="1:27" x14ac:dyDescent="0.2">
      <c r="A1083" s="6" t="s">
        <v>67</v>
      </c>
      <c r="B1083" s="6" t="s">
        <v>68</v>
      </c>
      <c r="C1083" s="6" t="s">
        <v>137</v>
      </c>
      <c r="D1083" s="6" t="str">
        <f>VLOOKUP(PopAgeSexCountry[[#This Row],[REGION]],MapRegion[],2,FALSE)</f>
        <v>LVA</v>
      </c>
      <c r="E1083" s="6" t="s">
        <v>96</v>
      </c>
      <c r="F1083" s="6" t="str">
        <f>VLOOKUP(PopAgeSexCountry[[#This Row],[VARIABLE]],MapSexAge[],2,FALSE)</f>
        <v>Male</v>
      </c>
      <c r="G1083" s="6" t="str">
        <f>VLOOKUP(PopAgeSexCountry[[#This Row],[VARIABLE]],MapSexAge[],3,FALSE)</f>
        <v>20-24</v>
      </c>
      <c r="H1083" s="6">
        <f ca="1">SUMIFS(INDIRECT(_xlfn.CONCAT("SSPMDER[",PopAgeSexCountry[[#This Row],[Sex]],"]")),SSPMDER[age],PopAgeSexCountry[[#This Row],[Age]])</f>
        <v>2800</v>
      </c>
      <c r="I1083" s="6" t="s">
        <v>71</v>
      </c>
      <c r="J1083" s="6">
        <v>9.5190999999999998E-2</v>
      </c>
      <c r="K1083" s="6">
        <v>6.7594774461496601E-2</v>
      </c>
      <c r="L1083" s="6">
        <v>4.9012948062986401E-2</v>
      </c>
      <c r="M1083" s="6">
        <v>5.1158422562124897E-2</v>
      </c>
      <c r="N1083" s="6">
        <v>5.7365909127459598E-2</v>
      </c>
      <c r="O1083" s="6">
        <v>4.7897793927920602E-2</v>
      </c>
      <c r="P1083" s="6">
        <v>4.6766882226544598E-2</v>
      </c>
      <c r="Q1083" s="6">
        <v>4.48788478146043E-2</v>
      </c>
      <c r="R1083" s="6">
        <v>4.1656814759819499E-2</v>
      </c>
      <c r="S1083" s="6">
        <f ca="1">PopAgeSexCountry[[#This Row],[2010]]*PopAgeSexCountry[[#This Row],[MDER]]</f>
        <v>266.53480000000002</v>
      </c>
      <c r="T1083" s="6">
        <f ca="1">PopAgeSexCountry[[#This Row],[2015]]*PopAgeSexCountry[[#This Row],[MDER]]</f>
        <v>189.26536849219048</v>
      </c>
      <c r="U1083" s="6">
        <f ca="1">PopAgeSexCountry[[#This Row],[2020]]*PopAgeSexCountry[[#This Row],[MDER]]</f>
        <v>137.23625457636192</v>
      </c>
      <c r="V1083" s="6">
        <f ca="1">PopAgeSexCountry[[#This Row],[2025]]*PopAgeSexCountry[[#This Row],[MDER]]</f>
        <v>143.2435831739497</v>
      </c>
      <c r="W1083" s="6">
        <f ca="1">PopAgeSexCountry[[#This Row],[2030]]*PopAgeSexCountry[[#This Row],[MDER]]</f>
        <v>160.62454555688689</v>
      </c>
      <c r="X1083" s="6">
        <f ca="1">PopAgeSexCountry[[#This Row],[2035]]*PopAgeSexCountry[[#This Row],[MDER]]</f>
        <v>134.11382299817768</v>
      </c>
      <c r="Y1083" s="6">
        <f ca="1">PopAgeSexCountry[[#This Row],[2040]]*PopAgeSexCountry[[#This Row],[MDER]]</f>
        <v>130.94727023432486</v>
      </c>
      <c r="Z1083" s="6">
        <f ca="1">PopAgeSexCountry[[#This Row],[2045]]*PopAgeSexCountry[[#This Row],[MDER]]</f>
        <v>125.66077388089204</v>
      </c>
      <c r="AA1083" s="6">
        <f ca="1">PopAgeSexCountry[[#This Row],[2050]]*PopAgeSexCountry[[#This Row],[MDER]]</f>
        <v>116.63908132749459</v>
      </c>
    </row>
    <row r="1084" spans="1:27" x14ac:dyDescent="0.2">
      <c r="A1084" s="5" t="s">
        <v>67</v>
      </c>
      <c r="B1084" s="5" t="s">
        <v>68</v>
      </c>
      <c r="C1084" s="5" t="s">
        <v>137</v>
      </c>
      <c r="D1084" s="5" t="str">
        <f>VLOOKUP(PopAgeSexCountry[[#This Row],[REGION]],MapRegion[],2,FALSE)</f>
        <v>LVA</v>
      </c>
      <c r="E1084" s="5" t="s">
        <v>97</v>
      </c>
      <c r="F1084" s="5" t="str">
        <f>VLOOKUP(PopAgeSexCountry[[#This Row],[VARIABLE]],MapSexAge[],2,FALSE)</f>
        <v>Male</v>
      </c>
      <c r="G1084" s="5" t="str">
        <f>VLOOKUP(PopAgeSexCountry[[#This Row],[VARIABLE]],MapSexAge[],3,FALSE)</f>
        <v>25-29</v>
      </c>
      <c r="H1084" s="5">
        <f ca="1">SUMIFS(INDIRECT(_xlfn.CONCAT("SSPMDER[",PopAgeSexCountry[[#This Row],[Sex]],"]")),SSPMDER[age],PopAgeSexCountry[[#This Row],[Age]])</f>
        <v>2640</v>
      </c>
      <c r="I1084" s="5" t="s">
        <v>71</v>
      </c>
      <c r="J1084" s="5">
        <v>8.7415999999999994E-2</v>
      </c>
      <c r="K1084" s="5">
        <v>9.3168318014020299E-2</v>
      </c>
      <c r="L1084" s="5">
        <v>6.7208387146109702E-2</v>
      </c>
      <c r="M1084" s="5">
        <v>4.9696023250534398E-2</v>
      </c>
      <c r="N1084" s="5">
        <v>5.1797348398325699E-2</v>
      </c>
      <c r="O1084" s="5">
        <v>5.7832763566036102E-2</v>
      </c>
      <c r="P1084" s="5">
        <v>4.8923265462202797E-2</v>
      </c>
      <c r="Q1084" s="5">
        <v>4.7863841463432401E-2</v>
      </c>
      <c r="R1084" s="5">
        <v>4.6032058346491503E-2</v>
      </c>
      <c r="S1084" s="6">
        <f ca="1">PopAgeSexCountry[[#This Row],[2010]]*PopAgeSexCountry[[#This Row],[MDER]]</f>
        <v>230.77823999999998</v>
      </c>
      <c r="T1084" s="6">
        <f ca="1">PopAgeSexCountry[[#This Row],[2015]]*PopAgeSexCountry[[#This Row],[MDER]]</f>
        <v>245.96435955701358</v>
      </c>
      <c r="U1084" s="6">
        <f ca="1">PopAgeSexCountry[[#This Row],[2020]]*PopAgeSexCountry[[#This Row],[MDER]]</f>
        <v>177.43014206572963</v>
      </c>
      <c r="V1084" s="6">
        <f ca="1">PopAgeSexCountry[[#This Row],[2025]]*PopAgeSexCountry[[#This Row],[MDER]]</f>
        <v>131.1975013814108</v>
      </c>
      <c r="W1084" s="6">
        <f ca="1">PopAgeSexCountry[[#This Row],[2030]]*PopAgeSexCountry[[#This Row],[MDER]]</f>
        <v>136.74499977157984</v>
      </c>
      <c r="X1084" s="6">
        <f ca="1">PopAgeSexCountry[[#This Row],[2035]]*PopAgeSexCountry[[#This Row],[MDER]]</f>
        <v>152.67849581433532</v>
      </c>
      <c r="Y1084" s="6">
        <f ca="1">PopAgeSexCountry[[#This Row],[2040]]*PopAgeSexCountry[[#This Row],[MDER]]</f>
        <v>129.15742082021538</v>
      </c>
      <c r="Z1084" s="6">
        <f ca="1">PopAgeSexCountry[[#This Row],[2045]]*PopAgeSexCountry[[#This Row],[MDER]]</f>
        <v>126.36054146346154</v>
      </c>
      <c r="AA1084" s="6">
        <f ca="1">PopAgeSexCountry[[#This Row],[2050]]*PopAgeSexCountry[[#This Row],[MDER]]</f>
        <v>121.52463403473757</v>
      </c>
    </row>
    <row r="1085" spans="1:27" x14ac:dyDescent="0.2">
      <c r="A1085" s="6" t="s">
        <v>67</v>
      </c>
      <c r="B1085" s="6" t="s">
        <v>68</v>
      </c>
      <c r="C1085" s="6" t="s">
        <v>137</v>
      </c>
      <c r="D1085" s="6" t="str">
        <f>VLOOKUP(PopAgeSexCountry[[#This Row],[REGION]],MapRegion[],2,FALSE)</f>
        <v>LVA</v>
      </c>
      <c r="E1085" s="6" t="s">
        <v>98</v>
      </c>
      <c r="F1085" s="6" t="str">
        <f>VLOOKUP(PopAgeSexCountry[[#This Row],[VARIABLE]],MapSexAge[],2,FALSE)</f>
        <v>Male</v>
      </c>
      <c r="G1085" s="6" t="str">
        <f>VLOOKUP(PopAgeSexCountry[[#This Row],[VARIABLE]],MapSexAge[],3,FALSE)</f>
        <v>30-34</v>
      </c>
      <c r="H1085" s="6">
        <f ca="1">SUMIFS(INDIRECT(_xlfn.CONCAT("SSPMDER[",PopAgeSexCountry[[#This Row],[Sex]],"]")),SSPMDER[age],PopAgeSexCountry[[#This Row],[Age]])</f>
        <v>2600</v>
      </c>
      <c r="I1085" s="6" t="s">
        <v>71</v>
      </c>
      <c r="J1085" s="6">
        <v>7.8959000000000001E-2</v>
      </c>
      <c r="K1085" s="6">
        <v>8.5662716911273196E-2</v>
      </c>
      <c r="L1085" s="6">
        <v>9.1428343183848598E-2</v>
      </c>
      <c r="M1085" s="6">
        <v>6.7057978512465199E-2</v>
      </c>
      <c r="N1085" s="6">
        <v>5.05160263885217E-2</v>
      </c>
      <c r="O1085" s="6">
        <v>5.2582848885241798E-2</v>
      </c>
      <c r="P1085" s="6">
        <v>5.8455772201476297E-2</v>
      </c>
      <c r="Q1085" s="6">
        <v>5.0056590721521098E-2</v>
      </c>
      <c r="R1085" s="6">
        <v>4.9076444986309101E-2</v>
      </c>
      <c r="S1085" s="6">
        <f ca="1">PopAgeSexCountry[[#This Row],[2010]]*PopAgeSexCountry[[#This Row],[MDER]]</f>
        <v>205.29339999999999</v>
      </c>
      <c r="T1085" s="6">
        <f ca="1">PopAgeSexCountry[[#This Row],[2015]]*PopAgeSexCountry[[#This Row],[MDER]]</f>
        <v>222.72306396931032</v>
      </c>
      <c r="U1085" s="6">
        <f ca="1">PopAgeSexCountry[[#This Row],[2020]]*PopAgeSexCountry[[#This Row],[MDER]]</f>
        <v>237.71369227800636</v>
      </c>
      <c r="V1085" s="6">
        <f ca="1">PopAgeSexCountry[[#This Row],[2025]]*PopAgeSexCountry[[#This Row],[MDER]]</f>
        <v>174.35074413240952</v>
      </c>
      <c r="W1085" s="6">
        <f ca="1">PopAgeSexCountry[[#This Row],[2030]]*PopAgeSexCountry[[#This Row],[MDER]]</f>
        <v>131.34166861015643</v>
      </c>
      <c r="X1085" s="6">
        <f ca="1">PopAgeSexCountry[[#This Row],[2035]]*PopAgeSexCountry[[#This Row],[MDER]]</f>
        <v>136.71540710162867</v>
      </c>
      <c r="Y1085" s="6">
        <f ca="1">PopAgeSexCountry[[#This Row],[2040]]*PopAgeSexCountry[[#This Row],[MDER]]</f>
        <v>151.98500772383838</v>
      </c>
      <c r="Z1085" s="6">
        <f ca="1">PopAgeSexCountry[[#This Row],[2045]]*PopAgeSexCountry[[#This Row],[MDER]]</f>
        <v>130.14713587595486</v>
      </c>
      <c r="AA1085" s="6">
        <f ca="1">PopAgeSexCountry[[#This Row],[2050]]*PopAgeSexCountry[[#This Row],[MDER]]</f>
        <v>127.59875696440366</v>
      </c>
    </row>
    <row r="1086" spans="1:27" x14ac:dyDescent="0.2">
      <c r="A1086" s="5" t="s">
        <v>67</v>
      </c>
      <c r="B1086" s="5" t="s">
        <v>68</v>
      </c>
      <c r="C1086" s="5" t="s">
        <v>137</v>
      </c>
      <c r="D1086" s="5" t="str">
        <f>VLOOKUP(PopAgeSexCountry[[#This Row],[REGION]],MapRegion[],2,FALSE)</f>
        <v>LVA</v>
      </c>
      <c r="E1086" s="5" t="s">
        <v>99</v>
      </c>
      <c r="F1086" s="5" t="str">
        <f>VLOOKUP(PopAgeSexCountry[[#This Row],[VARIABLE]],MapSexAge[],2,FALSE)</f>
        <v>Male</v>
      </c>
      <c r="G1086" s="5" t="str">
        <f>VLOOKUP(PopAgeSexCountry[[#This Row],[VARIABLE]],MapSexAge[],3,FALSE)</f>
        <v>35-39</v>
      </c>
      <c r="H1086" s="5">
        <f ca="1">SUMIFS(INDIRECT(_xlfn.CONCAT("SSPMDER[",PopAgeSexCountry[[#This Row],[Sex]],"]")),SSPMDER[age],PopAgeSexCountry[[#This Row],[Age]])</f>
        <v>2600</v>
      </c>
      <c r="I1086" s="5" t="s">
        <v>71</v>
      </c>
      <c r="J1086" s="5">
        <v>7.9598000000000002E-2</v>
      </c>
      <c r="K1086" s="5">
        <v>7.7586171582653601E-2</v>
      </c>
      <c r="L1086" s="5">
        <v>8.4452383545519399E-2</v>
      </c>
      <c r="M1086" s="5">
        <v>9.0274621220692103E-2</v>
      </c>
      <c r="N1086" s="5">
        <v>6.7003580655574199E-2</v>
      </c>
      <c r="O1086" s="5">
        <v>5.11155838039992E-2</v>
      </c>
      <c r="P1086" s="5">
        <v>5.3179326578026903E-2</v>
      </c>
      <c r="Q1086" s="5">
        <v>5.8978570550827197E-2</v>
      </c>
      <c r="R1086" s="5">
        <v>5.0907180244689702E-2</v>
      </c>
      <c r="S1086" s="6">
        <f ca="1">PopAgeSexCountry[[#This Row],[2010]]*PopAgeSexCountry[[#This Row],[MDER]]</f>
        <v>206.95480000000001</v>
      </c>
      <c r="T1086" s="6">
        <f ca="1">PopAgeSexCountry[[#This Row],[2015]]*PopAgeSexCountry[[#This Row],[MDER]]</f>
        <v>201.72404611489935</v>
      </c>
      <c r="U1086" s="6">
        <f ca="1">PopAgeSexCountry[[#This Row],[2020]]*PopAgeSexCountry[[#This Row],[MDER]]</f>
        <v>219.57619721835044</v>
      </c>
      <c r="V1086" s="6">
        <f ca="1">PopAgeSexCountry[[#This Row],[2025]]*PopAgeSexCountry[[#This Row],[MDER]]</f>
        <v>234.71401517379948</v>
      </c>
      <c r="W1086" s="6">
        <f ca="1">PopAgeSexCountry[[#This Row],[2030]]*PopAgeSexCountry[[#This Row],[MDER]]</f>
        <v>174.20930970449291</v>
      </c>
      <c r="X1086" s="6">
        <f ca="1">PopAgeSexCountry[[#This Row],[2035]]*PopAgeSexCountry[[#This Row],[MDER]]</f>
        <v>132.90051789039791</v>
      </c>
      <c r="Y1086" s="6">
        <f ca="1">PopAgeSexCountry[[#This Row],[2040]]*PopAgeSexCountry[[#This Row],[MDER]]</f>
        <v>138.26624910286995</v>
      </c>
      <c r="Z1086" s="6">
        <f ca="1">PopAgeSexCountry[[#This Row],[2045]]*PopAgeSexCountry[[#This Row],[MDER]]</f>
        <v>153.34428343215072</v>
      </c>
      <c r="AA1086" s="6">
        <f ca="1">PopAgeSexCountry[[#This Row],[2050]]*PopAgeSexCountry[[#This Row],[MDER]]</f>
        <v>132.35866863619322</v>
      </c>
    </row>
    <row r="1087" spans="1:27" x14ac:dyDescent="0.2">
      <c r="A1087" s="6" t="s">
        <v>67</v>
      </c>
      <c r="B1087" s="6" t="s">
        <v>68</v>
      </c>
      <c r="C1087" s="6" t="s">
        <v>137</v>
      </c>
      <c r="D1087" s="6" t="str">
        <f>VLOOKUP(PopAgeSexCountry[[#This Row],[REGION]],MapRegion[],2,FALSE)</f>
        <v>LVA</v>
      </c>
      <c r="E1087" s="6" t="s">
        <v>100</v>
      </c>
      <c r="F1087" s="6" t="str">
        <f>VLOOKUP(PopAgeSexCountry[[#This Row],[VARIABLE]],MapSexAge[],2,FALSE)</f>
        <v>Male</v>
      </c>
      <c r="G1087" s="6" t="str">
        <f>VLOOKUP(PopAgeSexCountry[[#This Row],[VARIABLE]],MapSexAge[],3,FALSE)</f>
        <v>40-44</v>
      </c>
      <c r="H1087" s="6">
        <f ca="1">SUMIFS(INDIRECT(_xlfn.CONCAT("SSPMDER[",PopAgeSexCountry[[#This Row],[Sex]],"]")),SSPMDER[age],PopAgeSexCountry[[#This Row],[Age]])</f>
        <v>2600</v>
      </c>
      <c r="I1087" s="6" t="s">
        <v>71</v>
      </c>
      <c r="J1087" s="6">
        <v>7.3869000000000004E-2</v>
      </c>
      <c r="K1087" s="6">
        <v>7.7718194354015696E-2</v>
      </c>
      <c r="L1087" s="6">
        <v>7.6169379096004394E-2</v>
      </c>
      <c r="M1087" s="6">
        <v>8.3177488066162694E-2</v>
      </c>
      <c r="N1087" s="6">
        <v>8.9113517816597904E-2</v>
      </c>
      <c r="O1087" s="6">
        <v>6.6696224053809594E-2</v>
      </c>
      <c r="P1087" s="6">
        <v>5.1303937870857602E-2</v>
      </c>
      <c r="Q1087" s="6">
        <v>5.34012462061422E-2</v>
      </c>
      <c r="R1087" s="6">
        <v>5.9160609004960299E-2</v>
      </c>
      <c r="S1087" s="6">
        <f ca="1">PopAgeSexCountry[[#This Row],[2010]]*PopAgeSexCountry[[#This Row],[MDER]]</f>
        <v>192.05940000000001</v>
      </c>
      <c r="T1087" s="6">
        <f ca="1">PopAgeSexCountry[[#This Row],[2015]]*PopAgeSexCountry[[#This Row],[MDER]]</f>
        <v>202.06730532044082</v>
      </c>
      <c r="U1087" s="6">
        <f ca="1">PopAgeSexCountry[[#This Row],[2020]]*PopAgeSexCountry[[#This Row],[MDER]]</f>
        <v>198.04038564961144</v>
      </c>
      <c r="V1087" s="6">
        <f ca="1">PopAgeSexCountry[[#This Row],[2025]]*PopAgeSexCountry[[#This Row],[MDER]]</f>
        <v>216.26146897202301</v>
      </c>
      <c r="W1087" s="6">
        <f ca="1">PopAgeSexCountry[[#This Row],[2030]]*PopAgeSexCountry[[#This Row],[MDER]]</f>
        <v>231.69514632315455</v>
      </c>
      <c r="X1087" s="6">
        <f ca="1">PopAgeSexCountry[[#This Row],[2035]]*PopAgeSexCountry[[#This Row],[MDER]]</f>
        <v>173.41018253990495</v>
      </c>
      <c r="Y1087" s="6">
        <f ca="1">PopAgeSexCountry[[#This Row],[2040]]*PopAgeSexCountry[[#This Row],[MDER]]</f>
        <v>133.39023846422975</v>
      </c>
      <c r="Z1087" s="6">
        <f ca="1">PopAgeSexCountry[[#This Row],[2045]]*PopAgeSexCountry[[#This Row],[MDER]]</f>
        <v>138.84324013596972</v>
      </c>
      <c r="AA1087" s="6">
        <f ca="1">PopAgeSexCountry[[#This Row],[2050]]*PopAgeSexCountry[[#This Row],[MDER]]</f>
        <v>153.81758341289677</v>
      </c>
    </row>
    <row r="1088" spans="1:27" x14ac:dyDescent="0.2">
      <c r="A1088" s="5" t="s">
        <v>67</v>
      </c>
      <c r="B1088" s="5" t="s">
        <v>68</v>
      </c>
      <c r="C1088" s="5" t="s">
        <v>137</v>
      </c>
      <c r="D1088" s="5" t="str">
        <f>VLOOKUP(PopAgeSexCountry[[#This Row],[REGION]],MapRegion[],2,FALSE)</f>
        <v>LVA</v>
      </c>
      <c r="E1088" s="5" t="s">
        <v>101</v>
      </c>
      <c r="F1088" s="5" t="str">
        <f>VLOOKUP(PopAgeSexCountry[[#This Row],[VARIABLE]],MapSexAge[],2,FALSE)</f>
        <v>Male</v>
      </c>
      <c r="G1088" s="5" t="str">
        <f>VLOOKUP(PopAgeSexCountry[[#This Row],[VARIABLE]],MapSexAge[],3,FALSE)</f>
        <v>45-49</v>
      </c>
      <c r="H1088" s="5">
        <f ca="1">SUMIFS(INDIRECT(_xlfn.CONCAT("SSPMDER[",PopAgeSexCountry[[#This Row],[Sex]],"]")),SSPMDER[age],PopAgeSexCountry[[#This Row],[Age]])</f>
        <v>2440</v>
      </c>
      <c r="I1088" s="5" t="s">
        <v>71</v>
      </c>
      <c r="J1088" s="5">
        <v>7.8844999999999998E-2</v>
      </c>
      <c r="K1088" s="5">
        <v>7.1525686996801896E-2</v>
      </c>
      <c r="L1088" s="5">
        <v>7.5678700176710301E-2</v>
      </c>
      <c r="M1088" s="5">
        <v>7.4563530471454503E-2</v>
      </c>
      <c r="N1088" s="5">
        <v>8.1751691307407004E-2</v>
      </c>
      <c r="O1088" s="5">
        <v>8.7836119943107305E-2</v>
      </c>
      <c r="P1088" s="5">
        <v>6.61356352025224E-2</v>
      </c>
      <c r="Q1088" s="5">
        <v>5.1195392620347502E-2</v>
      </c>
      <c r="R1088" s="5">
        <v>5.3342683690051303E-2</v>
      </c>
      <c r="S1088" s="6">
        <f ca="1">PopAgeSexCountry[[#This Row],[2010]]*PopAgeSexCountry[[#This Row],[MDER]]</f>
        <v>192.3818</v>
      </c>
      <c r="T1088" s="6">
        <f ca="1">PopAgeSexCountry[[#This Row],[2015]]*PopAgeSexCountry[[#This Row],[MDER]]</f>
        <v>174.52267627219663</v>
      </c>
      <c r="U1088" s="6">
        <f ca="1">PopAgeSexCountry[[#This Row],[2020]]*PopAgeSexCountry[[#This Row],[MDER]]</f>
        <v>184.65602843117313</v>
      </c>
      <c r="V1088" s="6">
        <f ca="1">PopAgeSexCountry[[#This Row],[2025]]*PopAgeSexCountry[[#This Row],[MDER]]</f>
        <v>181.93501435034898</v>
      </c>
      <c r="W1088" s="6">
        <f ca="1">PopAgeSexCountry[[#This Row],[2030]]*PopAgeSexCountry[[#This Row],[MDER]]</f>
        <v>199.47412679007309</v>
      </c>
      <c r="X1088" s="6">
        <f ca="1">PopAgeSexCountry[[#This Row],[2035]]*PopAgeSexCountry[[#This Row],[MDER]]</f>
        <v>214.32013266118182</v>
      </c>
      <c r="Y1088" s="6">
        <f ca="1">PopAgeSexCountry[[#This Row],[2040]]*PopAgeSexCountry[[#This Row],[MDER]]</f>
        <v>161.37094989415465</v>
      </c>
      <c r="Z1088" s="6">
        <f ca="1">PopAgeSexCountry[[#This Row],[2045]]*PopAgeSexCountry[[#This Row],[MDER]]</f>
        <v>124.91675799364791</v>
      </c>
      <c r="AA1088" s="6">
        <f ca="1">PopAgeSexCountry[[#This Row],[2050]]*PopAgeSexCountry[[#This Row],[MDER]]</f>
        <v>130.15614820372517</v>
      </c>
    </row>
    <row r="1089" spans="1:27" x14ac:dyDescent="0.2">
      <c r="A1089" s="6" t="s">
        <v>67</v>
      </c>
      <c r="B1089" s="6" t="s">
        <v>68</v>
      </c>
      <c r="C1089" s="6" t="s">
        <v>137</v>
      </c>
      <c r="D1089" s="6" t="str">
        <f>VLOOKUP(PopAgeSexCountry[[#This Row],[REGION]],MapRegion[],2,FALSE)</f>
        <v>LVA</v>
      </c>
      <c r="E1089" s="6" t="s">
        <v>102</v>
      </c>
      <c r="F1089" s="6" t="str">
        <f>VLOOKUP(PopAgeSexCountry[[#This Row],[VARIABLE]],MapSexAge[],2,FALSE)</f>
        <v>Male</v>
      </c>
      <c r="G1089" s="6" t="str">
        <f>VLOOKUP(PopAgeSexCountry[[#This Row],[VARIABLE]],MapSexAge[],3,FALSE)</f>
        <v>5-9</v>
      </c>
      <c r="H1089" s="6">
        <f ca="1">SUMIFS(INDIRECT(_xlfn.CONCAT("SSPMDER[",PopAgeSexCountry[[#This Row],[Sex]],"]")),SSPMDER[age],PopAgeSexCountry[[#This Row],[Age]])</f>
        <v>1600</v>
      </c>
      <c r="I1089" s="6" t="s">
        <v>71</v>
      </c>
      <c r="J1089" s="6">
        <v>5.1619999999999999E-2</v>
      </c>
      <c r="K1089" s="6">
        <v>5.7969921715204799E-2</v>
      </c>
      <c r="L1089" s="6">
        <v>4.8030800758126997E-2</v>
      </c>
      <c r="M1089" s="6">
        <v>4.68316289113258E-2</v>
      </c>
      <c r="N1089" s="6">
        <v>4.4875888200973199E-2</v>
      </c>
      <c r="O1089" s="6">
        <v>4.1541683981906101E-2</v>
      </c>
      <c r="P1089" s="6">
        <v>3.9434837044122199E-2</v>
      </c>
      <c r="Q1089" s="6">
        <v>3.9158721817583203E-2</v>
      </c>
      <c r="R1089" s="6">
        <v>3.8478087717304897E-2</v>
      </c>
      <c r="S1089" s="6">
        <f ca="1">PopAgeSexCountry[[#This Row],[2010]]*PopAgeSexCountry[[#This Row],[MDER]]</f>
        <v>82.591999999999999</v>
      </c>
      <c r="T1089" s="6">
        <f ca="1">PopAgeSexCountry[[#This Row],[2015]]*PopAgeSexCountry[[#This Row],[MDER]]</f>
        <v>92.751874744327679</v>
      </c>
      <c r="U1089" s="6">
        <f ca="1">PopAgeSexCountry[[#This Row],[2020]]*PopAgeSexCountry[[#This Row],[MDER]]</f>
        <v>76.849281213003195</v>
      </c>
      <c r="V1089" s="6">
        <f ca="1">PopAgeSexCountry[[#This Row],[2025]]*PopAgeSexCountry[[#This Row],[MDER]]</f>
        <v>74.930606258121273</v>
      </c>
      <c r="W1089" s="6">
        <f ca="1">PopAgeSexCountry[[#This Row],[2030]]*PopAgeSexCountry[[#This Row],[MDER]]</f>
        <v>71.801421121557112</v>
      </c>
      <c r="X1089" s="6">
        <f ca="1">PopAgeSexCountry[[#This Row],[2035]]*PopAgeSexCountry[[#This Row],[MDER]]</f>
        <v>66.466694371049755</v>
      </c>
      <c r="Y1089" s="6">
        <f ca="1">PopAgeSexCountry[[#This Row],[2040]]*PopAgeSexCountry[[#This Row],[MDER]]</f>
        <v>63.095739270595516</v>
      </c>
      <c r="Z1089" s="6">
        <f ca="1">PopAgeSexCountry[[#This Row],[2045]]*PopAgeSexCountry[[#This Row],[MDER]]</f>
        <v>62.653954908133123</v>
      </c>
      <c r="AA1089" s="6">
        <f ca="1">PopAgeSexCountry[[#This Row],[2050]]*PopAgeSexCountry[[#This Row],[MDER]]</f>
        <v>61.564940347687838</v>
      </c>
    </row>
    <row r="1090" spans="1:27" x14ac:dyDescent="0.2">
      <c r="A1090" s="5" t="s">
        <v>67</v>
      </c>
      <c r="B1090" s="5" t="s">
        <v>68</v>
      </c>
      <c r="C1090" s="5" t="s">
        <v>137</v>
      </c>
      <c r="D1090" s="5" t="str">
        <f>VLOOKUP(PopAgeSexCountry[[#This Row],[REGION]],MapRegion[],2,FALSE)</f>
        <v>LVA</v>
      </c>
      <c r="E1090" s="5" t="s">
        <v>103</v>
      </c>
      <c r="F1090" s="5" t="str">
        <f>VLOOKUP(PopAgeSexCountry[[#This Row],[VARIABLE]],MapSexAge[],2,FALSE)</f>
        <v>Male</v>
      </c>
      <c r="G1090" s="5" t="str">
        <f>VLOOKUP(PopAgeSexCountry[[#This Row],[VARIABLE]],MapSexAge[],3,FALSE)</f>
        <v>50-54</v>
      </c>
      <c r="H1090" s="5">
        <f ca="1">SUMIFS(INDIRECT(_xlfn.CONCAT("SSPMDER[",PopAgeSexCountry[[#This Row],[Sex]],"]")),SSPMDER[age],PopAgeSexCountry[[#This Row],[Age]])</f>
        <v>2400</v>
      </c>
      <c r="I1090" s="5" t="s">
        <v>71</v>
      </c>
      <c r="J1090" s="5">
        <v>7.26959999999999E-2</v>
      </c>
      <c r="K1090" s="5">
        <v>7.4880986969053306E-2</v>
      </c>
      <c r="L1090" s="5">
        <v>6.8494780588485807E-2</v>
      </c>
      <c r="M1090" s="5">
        <v>7.2947900188928994E-2</v>
      </c>
      <c r="N1090" s="5">
        <v>7.2345932377383002E-2</v>
      </c>
      <c r="O1090" s="5">
        <v>7.9709565478300298E-2</v>
      </c>
      <c r="P1090" s="5">
        <v>8.5936814458192096E-2</v>
      </c>
      <c r="Q1090" s="5">
        <v>6.5094097139498194E-2</v>
      </c>
      <c r="R1090" s="5">
        <v>5.0663329104677302E-2</v>
      </c>
      <c r="S1090" s="6">
        <f ca="1">PopAgeSexCountry[[#This Row],[2010]]*PopAgeSexCountry[[#This Row],[MDER]]</f>
        <v>174.47039999999976</v>
      </c>
      <c r="T1090" s="6">
        <f ca="1">PopAgeSexCountry[[#This Row],[2015]]*PopAgeSexCountry[[#This Row],[MDER]]</f>
        <v>179.71436872572792</v>
      </c>
      <c r="U1090" s="6">
        <f ca="1">PopAgeSexCountry[[#This Row],[2020]]*PopAgeSexCountry[[#This Row],[MDER]]</f>
        <v>164.38747341236595</v>
      </c>
      <c r="V1090" s="6">
        <f ca="1">PopAgeSexCountry[[#This Row],[2025]]*PopAgeSexCountry[[#This Row],[MDER]]</f>
        <v>175.07496045342958</v>
      </c>
      <c r="W1090" s="6">
        <f ca="1">PopAgeSexCountry[[#This Row],[2030]]*PopAgeSexCountry[[#This Row],[MDER]]</f>
        <v>173.6302377057192</v>
      </c>
      <c r="X1090" s="6">
        <f ca="1">PopAgeSexCountry[[#This Row],[2035]]*PopAgeSexCountry[[#This Row],[MDER]]</f>
        <v>191.30295714792072</v>
      </c>
      <c r="Y1090" s="6">
        <f ca="1">PopAgeSexCountry[[#This Row],[2040]]*PopAgeSexCountry[[#This Row],[MDER]]</f>
        <v>206.24835469966104</v>
      </c>
      <c r="Z1090" s="6">
        <f ca="1">PopAgeSexCountry[[#This Row],[2045]]*PopAgeSexCountry[[#This Row],[MDER]]</f>
        <v>156.22583313479566</v>
      </c>
      <c r="AA1090" s="6">
        <f ca="1">PopAgeSexCountry[[#This Row],[2050]]*PopAgeSexCountry[[#This Row],[MDER]]</f>
        <v>121.59198985122552</v>
      </c>
    </row>
    <row r="1091" spans="1:27" x14ac:dyDescent="0.2">
      <c r="A1091" s="6" t="s">
        <v>67</v>
      </c>
      <c r="B1091" s="6" t="s">
        <v>68</v>
      </c>
      <c r="C1091" s="6" t="s">
        <v>137</v>
      </c>
      <c r="D1091" s="6" t="str">
        <f>VLOOKUP(PopAgeSexCountry[[#This Row],[REGION]],MapRegion[],2,FALSE)</f>
        <v>LVA</v>
      </c>
      <c r="E1091" s="6" t="s">
        <v>104</v>
      </c>
      <c r="F1091" s="6" t="str">
        <f>VLOOKUP(PopAgeSexCountry[[#This Row],[VARIABLE]],MapSexAge[],2,FALSE)</f>
        <v>Male</v>
      </c>
      <c r="G1091" s="6" t="str">
        <f>VLOOKUP(PopAgeSexCountry[[#This Row],[VARIABLE]],MapSexAge[],3,FALSE)</f>
        <v>55-59</v>
      </c>
      <c r="H1091" s="6">
        <f ca="1">SUMIFS(INDIRECT(_xlfn.CONCAT("SSPMDER[",PopAgeSexCountry[[#This Row],[Sex]],"]")),SSPMDER[age],PopAgeSexCountry[[#This Row],[Age]])</f>
        <v>2400</v>
      </c>
      <c r="I1091" s="6" t="s">
        <v>71</v>
      </c>
      <c r="J1091" s="6">
        <v>6.3333E-2</v>
      </c>
      <c r="K1091" s="6">
        <v>6.7104674683274204E-2</v>
      </c>
      <c r="L1091" s="6">
        <v>6.9868529596441104E-2</v>
      </c>
      <c r="M1091" s="6">
        <v>6.4493622983311003E-2</v>
      </c>
      <c r="N1091" s="6">
        <v>6.9284339762574601E-2</v>
      </c>
      <c r="O1091" s="6">
        <v>6.9251373936388902E-2</v>
      </c>
      <c r="P1091" s="6">
        <v>7.6749216776602E-2</v>
      </c>
      <c r="Q1091" s="6">
        <v>8.3192110612088699E-2</v>
      </c>
      <c r="R1091" s="6">
        <v>6.3411384206886703E-2</v>
      </c>
      <c r="S1091" s="6">
        <f ca="1">PopAgeSexCountry[[#This Row],[2010]]*PopAgeSexCountry[[#This Row],[MDER]]</f>
        <v>151.9992</v>
      </c>
      <c r="T1091" s="6">
        <f ca="1">PopAgeSexCountry[[#This Row],[2015]]*PopAgeSexCountry[[#This Row],[MDER]]</f>
        <v>161.05121923985809</v>
      </c>
      <c r="U1091" s="6">
        <f ca="1">PopAgeSexCountry[[#This Row],[2020]]*PopAgeSexCountry[[#This Row],[MDER]]</f>
        <v>167.68447103145866</v>
      </c>
      <c r="V1091" s="6">
        <f ca="1">PopAgeSexCountry[[#This Row],[2025]]*PopAgeSexCountry[[#This Row],[MDER]]</f>
        <v>154.78469515994641</v>
      </c>
      <c r="W1091" s="6">
        <f ca="1">PopAgeSexCountry[[#This Row],[2030]]*PopAgeSexCountry[[#This Row],[MDER]]</f>
        <v>166.28241543017904</v>
      </c>
      <c r="X1091" s="6">
        <f ca="1">PopAgeSexCountry[[#This Row],[2035]]*PopAgeSexCountry[[#This Row],[MDER]]</f>
        <v>166.20329744733337</v>
      </c>
      <c r="Y1091" s="6">
        <f ca="1">PopAgeSexCountry[[#This Row],[2040]]*PopAgeSexCountry[[#This Row],[MDER]]</f>
        <v>184.1981202638448</v>
      </c>
      <c r="Z1091" s="6">
        <f ca="1">PopAgeSexCountry[[#This Row],[2045]]*PopAgeSexCountry[[#This Row],[MDER]]</f>
        <v>199.66106546901287</v>
      </c>
      <c r="AA1091" s="6">
        <f ca="1">PopAgeSexCountry[[#This Row],[2050]]*PopAgeSexCountry[[#This Row],[MDER]]</f>
        <v>152.18732209652808</v>
      </c>
    </row>
    <row r="1092" spans="1:27" x14ac:dyDescent="0.2">
      <c r="A1092" s="5" t="s">
        <v>67</v>
      </c>
      <c r="B1092" s="5" t="s">
        <v>68</v>
      </c>
      <c r="C1092" s="5" t="s">
        <v>137</v>
      </c>
      <c r="D1092" s="5" t="str">
        <f>VLOOKUP(PopAgeSexCountry[[#This Row],[REGION]],MapRegion[],2,FALSE)</f>
        <v>LVA</v>
      </c>
      <c r="E1092" s="5" t="s">
        <v>105</v>
      </c>
      <c r="F1092" s="5" t="str">
        <f>VLOOKUP(PopAgeSexCountry[[#This Row],[VARIABLE]],MapSexAge[],2,FALSE)</f>
        <v>Male</v>
      </c>
      <c r="G1092" s="5" t="str">
        <f>VLOOKUP(PopAgeSexCountry[[#This Row],[VARIABLE]],MapSexAge[],3,FALSE)</f>
        <v>60-64</v>
      </c>
      <c r="H1092" s="5">
        <f ca="1">SUMIFS(INDIRECT(_xlfn.CONCAT("SSPMDER[",PopAgeSexCountry[[#This Row],[Sex]],"]")),SSPMDER[age],PopAgeSexCountry[[#This Row],[Age]])</f>
        <v>2400</v>
      </c>
      <c r="I1092" s="5" t="s">
        <v>71</v>
      </c>
      <c r="J1092" s="5">
        <v>4.7386999999999999E-2</v>
      </c>
      <c r="K1092" s="5">
        <v>5.6242504626743697E-2</v>
      </c>
      <c r="L1092" s="5">
        <v>6.0478170230708901E-2</v>
      </c>
      <c r="M1092" s="5">
        <v>6.3732880102485095E-2</v>
      </c>
      <c r="N1092" s="5">
        <v>5.94834566925833E-2</v>
      </c>
      <c r="O1092" s="5">
        <v>6.4576951097093896E-2</v>
      </c>
      <c r="P1092" s="5">
        <v>6.5145034187279696E-2</v>
      </c>
      <c r="Q1092" s="5">
        <v>7.2787165242578999E-2</v>
      </c>
      <c r="R1092" s="5">
        <v>7.9448806208349806E-2</v>
      </c>
      <c r="S1092" s="6">
        <f ca="1">PopAgeSexCountry[[#This Row],[2010]]*PopAgeSexCountry[[#This Row],[MDER]]</f>
        <v>113.72879999999999</v>
      </c>
      <c r="T1092" s="6">
        <f ca="1">PopAgeSexCountry[[#This Row],[2015]]*PopAgeSexCountry[[#This Row],[MDER]]</f>
        <v>134.98201110418486</v>
      </c>
      <c r="U1092" s="6">
        <f ca="1">PopAgeSexCountry[[#This Row],[2020]]*PopAgeSexCountry[[#This Row],[MDER]]</f>
        <v>145.14760855370136</v>
      </c>
      <c r="V1092" s="6">
        <f ca="1">PopAgeSexCountry[[#This Row],[2025]]*PopAgeSexCountry[[#This Row],[MDER]]</f>
        <v>152.95891224596423</v>
      </c>
      <c r="W1092" s="6">
        <f ca="1">PopAgeSexCountry[[#This Row],[2030]]*PopAgeSexCountry[[#This Row],[MDER]]</f>
        <v>142.76029606219993</v>
      </c>
      <c r="X1092" s="6">
        <f ca="1">PopAgeSexCountry[[#This Row],[2035]]*PopAgeSexCountry[[#This Row],[MDER]]</f>
        <v>154.98468263302536</v>
      </c>
      <c r="Y1092" s="6">
        <f ca="1">PopAgeSexCountry[[#This Row],[2040]]*PopAgeSexCountry[[#This Row],[MDER]]</f>
        <v>156.34808204947126</v>
      </c>
      <c r="Z1092" s="6">
        <f ca="1">PopAgeSexCountry[[#This Row],[2045]]*PopAgeSexCountry[[#This Row],[MDER]]</f>
        <v>174.6891965821896</v>
      </c>
      <c r="AA1092" s="6">
        <f ca="1">PopAgeSexCountry[[#This Row],[2050]]*PopAgeSexCountry[[#This Row],[MDER]]</f>
        <v>190.67713490003953</v>
      </c>
    </row>
    <row r="1093" spans="1:27" x14ac:dyDescent="0.2">
      <c r="A1093" s="6" t="s">
        <v>67</v>
      </c>
      <c r="B1093" s="6" t="s">
        <v>68</v>
      </c>
      <c r="C1093" s="6" t="s">
        <v>137</v>
      </c>
      <c r="D1093" s="6" t="str">
        <f>VLOOKUP(PopAgeSexCountry[[#This Row],[REGION]],MapRegion[],2,FALSE)</f>
        <v>LVA</v>
      </c>
      <c r="E1093" s="6" t="s">
        <v>106</v>
      </c>
      <c r="F1093" s="6" t="str">
        <f>VLOOKUP(PopAgeSexCountry[[#This Row],[VARIABLE]],MapSexAge[],2,FALSE)</f>
        <v>Male</v>
      </c>
      <c r="G1093" s="6" t="str">
        <f>VLOOKUP(PopAgeSexCountry[[#This Row],[VARIABLE]],MapSexAge[],3,FALSE)</f>
        <v>65-69</v>
      </c>
      <c r="H1093" s="6">
        <f ca="1">SUMIFS(INDIRECT(_xlfn.CONCAT("SSPMDER[",PopAgeSexCountry[[#This Row],[Sex]],"]")),SSPMDER[age],PopAgeSexCountry[[#This Row],[Age]])</f>
        <v>2240</v>
      </c>
      <c r="I1093" s="6" t="s">
        <v>71</v>
      </c>
      <c r="J1093" s="6">
        <v>4.6042E-2</v>
      </c>
      <c r="K1093" s="6">
        <v>4.0165666513586502E-2</v>
      </c>
      <c r="L1093" s="6">
        <v>4.8501303649253001E-2</v>
      </c>
      <c r="M1093" s="6">
        <v>5.29868973032371E-2</v>
      </c>
      <c r="N1093" s="6">
        <v>5.6614130606744098E-2</v>
      </c>
      <c r="O1093" s="6">
        <v>5.3517540429758197E-2</v>
      </c>
      <c r="P1093" s="6">
        <v>5.8833156019186802E-2</v>
      </c>
      <c r="Q1093" s="6">
        <v>6.0023460222480403E-2</v>
      </c>
      <c r="R1093" s="6">
        <v>6.7746467172022706E-2</v>
      </c>
      <c r="S1093" s="6">
        <f ca="1">PopAgeSexCountry[[#This Row],[2010]]*PopAgeSexCountry[[#This Row],[MDER]]</f>
        <v>103.13408</v>
      </c>
      <c r="T1093" s="6">
        <f ca="1">PopAgeSexCountry[[#This Row],[2015]]*PopAgeSexCountry[[#This Row],[MDER]]</f>
        <v>89.97109299043376</v>
      </c>
      <c r="U1093" s="6">
        <f ca="1">PopAgeSexCountry[[#This Row],[2020]]*PopAgeSexCountry[[#This Row],[MDER]]</f>
        <v>108.64292017432672</v>
      </c>
      <c r="V1093" s="6">
        <f ca="1">PopAgeSexCountry[[#This Row],[2025]]*PopAgeSexCountry[[#This Row],[MDER]]</f>
        <v>118.6906499592511</v>
      </c>
      <c r="W1093" s="6">
        <f ca="1">PopAgeSexCountry[[#This Row],[2030]]*PopAgeSexCountry[[#This Row],[MDER]]</f>
        <v>126.81565255910678</v>
      </c>
      <c r="X1093" s="6">
        <f ca="1">PopAgeSexCountry[[#This Row],[2035]]*PopAgeSexCountry[[#This Row],[MDER]]</f>
        <v>119.87929056265835</v>
      </c>
      <c r="Y1093" s="6">
        <f ca="1">PopAgeSexCountry[[#This Row],[2040]]*PopAgeSexCountry[[#This Row],[MDER]]</f>
        <v>131.78626948297844</v>
      </c>
      <c r="Z1093" s="6">
        <f ca="1">PopAgeSexCountry[[#This Row],[2045]]*PopAgeSexCountry[[#This Row],[MDER]]</f>
        <v>134.45255089835609</v>
      </c>
      <c r="AA1093" s="6">
        <f ca="1">PopAgeSexCountry[[#This Row],[2050]]*PopAgeSexCountry[[#This Row],[MDER]]</f>
        <v>151.75208646533088</v>
      </c>
    </row>
    <row r="1094" spans="1:27" x14ac:dyDescent="0.2">
      <c r="A1094" s="5" t="s">
        <v>67</v>
      </c>
      <c r="B1094" s="5" t="s">
        <v>68</v>
      </c>
      <c r="C1094" s="5" t="s">
        <v>137</v>
      </c>
      <c r="D1094" s="5" t="str">
        <f>VLOOKUP(PopAgeSexCountry[[#This Row],[REGION]],MapRegion[],2,FALSE)</f>
        <v>LVA</v>
      </c>
      <c r="E1094" s="5" t="s">
        <v>107</v>
      </c>
      <c r="F1094" s="5" t="str">
        <f>VLOOKUP(PopAgeSexCountry[[#This Row],[VARIABLE]],MapSexAge[],2,FALSE)</f>
        <v>Male</v>
      </c>
      <c r="G1094" s="5" t="str">
        <f>VLOOKUP(PopAgeSexCountry[[#This Row],[VARIABLE]],MapSexAge[],3,FALSE)</f>
        <v>70-74</v>
      </c>
      <c r="H1094" s="5">
        <f ca="1">SUMIFS(INDIRECT(_xlfn.CONCAT("SSPMDER[",PopAgeSexCountry[[#This Row],[Sex]],"]")),SSPMDER[age],PopAgeSexCountry[[#This Row],[Age]])</f>
        <v>2200</v>
      </c>
      <c r="I1094" s="5" t="s">
        <v>71</v>
      </c>
      <c r="J1094" s="5">
        <v>3.7298999999999999E-2</v>
      </c>
      <c r="K1094" s="5">
        <v>3.63190704680472E-2</v>
      </c>
      <c r="L1094" s="5">
        <v>3.2430372551498401E-2</v>
      </c>
      <c r="M1094" s="5">
        <v>3.9906159630953703E-2</v>
      </c>
      <c r="N1094" s="5">
        <v>4.4389072452778802E-2</v>
      </c>
      <c r="O1094" s="5">
        <v>4.8245215770282103E-2</v>
      </c>
      <c r="P1094" s="5">
        <v>4.6339459853075603E-2</v>
      </c>
      <c r="Q1094" s="5">
        <v>5.1713087526169203E-2</v>
      </c>
      <c r="R1094" s="5">
        <v>5.35313810799957E-2</v>
      </c>
      <c r="S1094" s="6">
        <f ca="1">PopAgeSexCountry[[#This Row],[2010]]*PopAgeSexCountry[[#This Row],[MDER]]</f>
        <v>82.0578</v>
      </c>
      <c r="T1094" s="6">
        <f ca="1">PopAgeSexCountry[[#This Row],[2015]]*PopAgeSexCountry[[#This Row],[MDER]]</f>
        <v>79.901955029703842</v>
      </c>
      <c r="U1094" s="6">
        <f ca="1">PopAgeSexCountry[[#This Row],[2020]]*PopAgeSexCountry[[#This Row],[MDER]]</f>
        <v>71.346819613296489</v>
      </c>
      <c r="V1094" s="6">
        <f ca="1">PopAgeSexCountry[[#This Row],[2025]]*PopAgeSexCountry[[#This Row],[MDER]]</f>
        <v>87.793551188098149</v>
      </c>
      <c r="W1094" s="6">
        <f ca="1">PopAgeSexCountry[[#This Row],[2030]]*PopAgeSexCountry[[#This Row],[MDER]]</f>
        <v>97.65595939611336</v>
      </c>
      <c r="X1094" s="6">
        <f ca="1">PopAgeSexCountry[[#This Row],[2035]]*PopAgeSexCountry[[#This Row],[MDER]]</f>
        <v>106.13947469462063</v>
      </c>
      <c r="Y1094" s="6">
        <f ca="1">PopAgeSexCountry[[#This Row],[2040]]*PopAgeSexCountry[[#This Row],[MDER]]</f>
        <v>101.94681167676633</v>
      </c>
      <c r="Z1094" s="6">
        <f ca="1">PopAgeSexCountry[[#This Row],[2045]]*PopAgeSexCountry[[#This Row],[MDER]]</f>
        <v>113.76879255757224</v>
      </c>
      <c r="AA1094" s="6">
        <f ca="1">PopAgeSexCountry[[#This Row],[2050]]*PopAgeSexCountry[[#This Row],[MDER]]</f>
        <v>117.76903837599055</v>
      </c>
    </row>
    <row r="1095" spans="1:27" x14ac:dyDescent="0.2">
      <c r="A1095" s="6" t="s">
        <v>67</v>
      </c>
      <c r="B1095" s="6" t="s">
        <v>68</v>
      </c>
      <c r="C1095" s="6" t="s">
        <v>137</v>
      </c>
      <c r="D1095" s="6" t="str">
        <f>VLOOKUP(PopAgeSexCountry[[#This Row],[REGION]],MapRegion[],2,FALSE)</f>
        <v>LVA</v>
      </c>
      <c r="E1095" s="6" t="s">
        <v>108</v>
      </c>
      <c r="F1095" s="6" t="str">
        <f>VLOOKUP(PopAgeSexCountry[[#This Row],[VARIABLE]],MapSexAge[],2,FALSE)</f>
        <v>Male</v>
      </c>
      <c r="G1095" s="6" t="str">
        <f>VLOOKUP(PopAgeSexCountry[[#This Row],[VARIABLE]],MapSexAge[],3,FALSE)</f>
        <v>75-79</v>
      </c>
      <c r="H1095" s="6">
        <f ca="1">SUMIFS(INDIRECT(_xlfn.CONCAT("SSPMDER[",PopAgeSexCountry[[#This Row],[Sex]],"]")),SSPMDER[age],PopAgeSexCountry[[#This Row],[Age]])</f>
        <v>2200</v>
      </c>
      <c r="I1095" s="6" t="s">
        <v>71</v>
      </c>
      <c r="J1095" s="6">
        <v>2.6186999999999998E-2</v>
      </c>
      <c r="K1095" s="6">
        <v>2.6225684349334099E-2</v>
      </c>
      <c r="L1095" s="6">
        <v>2.6197666596201499E-2</v>
      </c>
      <c r="M1095" s="6">
        <v>2.4008407415221301E-2</v>
      </c>
      <c r="N1095" s="6">
        <v>3.0180998356814599E-2</v>
      </c>
      <c r="O1095" s="6">
        <v>3.4377156128210302E-2</v>
      </c>
      <c r="P1095" s="6">
        <v>3.8258993376454602E-2</v>
      </c>
      <c r="Q1095" s="6">
        <v>3.7450455444321899E-2</v>
      </c>
      <c r="R1095" s="6">
        <v>4.2691700855222003E-2</v>
      </c>
      <c r="S1095" s="6">
        <f ca="1">PopAgeSexCountry[[#This Row],[2010]]*PopAgeSexCountry[[#This Row],[MDER]]</f>
        <v>57.611399999999996</v>
      </c>
      <c r="T1095" s="6">
        <f ca="1">PopAgeSexCountry[[#This Row],[2015]]*PopAgeSexCountry[[#This Row],[MDER]]</f>
        <v>57.696505568535017</v>
      </c>
      <c r="U1095" s="6">
        <f ca="1">PopAgeSexCountry[[#This Row],[2020]]*PopAgeSexCountry[[#This Row],[MDER]]</f>
        <v>57.634866511643295</v>
      </c>
      <c r="V1095" s="6">
        <f ca="1">PopAgeSexCountry[[#This Row],[2025]]*PopAgeSexCountry[[#This Row],[MDER]]</f>
        <v>52.818496313486861</v>
      </c>
      <c r="W1095" s="6">
        <f ca="1">PopAgeSexCountry[[#This Row],[2030]]*PopAgeSexCountry[[#This Row],[MDER]]</f>
        <v>66.398196384992119</v>
      </c>
      <c r="X1095" s="6">
        <f ca="1">PopAgeSexCountry[[#This Row],[2035]]*PopAgeSexCountry[[#This Row],[MDER]]</f>
        <v>75.629743482062665</v>
      </c>
      <c r="Y1095" s="6">
        <f ca="1">PopAgeSexCountry[[#This Row],[2040]]*PopAgeSexCountry[[#This Row],[MDER]]</f>
        <v>84.169785428200129</v>
      </c>
      <c r="Z1095" s="6">
        <f ca="1">PopAgeSexCountry[[#This Row],[2045]]*PopAgeSexCountry[[#This Row],[MDER]]</f>
        <v>82.391001977508182</v>
      </c>
      <c r="AA1095" s="6">
        <f ca="1">PopAgeSexCountry[[#This Row],[2050]]*PopAgeSexCountry[[#This Row],[MDER]]</f>
        <v>93.921741881488401</v>
      </c>
    </row>
    <row r="1096" spans="1:27" x14ac:dyDescent="0.2">
      <c r="A1096" s="5" t="s">
        <v>67</v>
      </c>
      <c r="B1096" s="5" t="s">
        <v>68</v>
      </c>
      <c r="C1096" s="5" t="s">
        <v>137</v>
      </c>
      <c r="D1096" s="5" t="str">
        <f>VLOOKUP(PopAgeSexCountry[[#This Row],[REGION]],MapRegion[],2,FALSE)</f>
        <v>LVA</v>
      </c>
      <c r="E1096" s="5" t="s">
        <v>109</v>
      </c>
      <c r="F1096" s="5" t="str">
        <f>VLOOKUP(PopAgeSexCountry[[#This Row],[VARIABLE]],MapSexAge[],2,FALSE)</f>
        <v>Male</v>
      </c>
      <c r="G1096" s="5" t="str">
        <f>VLOOKUP(PopAgeSexCountry[[#This Row],[VARIABLE]],MapSexAge[],3,FALSE)</f>
        <v>80-84</v>
      </c>
      <c r="H1096" s="5">
        <f ca="1">SUMIFS(INDIRECT(_xlfn.CONCAT("SSPMDER[",PopAgeSexCountry[[#This Row],[Sex]],"]")),SSPMDER[age],PopAgeSexCountry[[#This Row],[Age]])</f>
        <v>2200</v>
      </c>
      <c r="I1096" s="5" t="s">
        <v>71</v>
      </c>
      <c r="J1096" s="5">
        <v>1.4625000000000001E-2</v>
      </c>
      <c r="K1096" s="5">
        <v>1.55693562727391E-2</v>
      </c>
      <c r="L1096" s="5">
        <v>1.6092209836358399E-2</v>
      </c>
      <c r="M1096" s="5">
        <v>1.6542805163350102E-2</v>
      </c>
      <c r="N1096" s="5">
        <v>1.55648409359859E-2</v>
      </c>
      <c r="O1096" s="5">
        <v>2.0138060962424199E-2</v>
      </c>
      <c r="P1096" s="5">
        <v>2.3738613015820201E-2</v>
      </c>
      <c r="Q1096" s="5">
        <v>2.71394525571509E-2</v>
      </c>
      <c r="R1096" s="5">
        <v>2.7324316845718202E-2</v>
      </c>
      <c r="S1096" s="6">
        <f ca="1">PopAgeSexCountry[[#This Row],[2010]]*PopAgeSexCountry[[#This Row],[MDER]]</f>
        <v>32.175000000000004</v>
      </c>
      <c r="T1096" s="6">
        <f ca="1">PopAgeSexCountry[[#This Row],[2015]]*PopAgeSexCountry[[#This Row],[MDER]]</f>
        <v>34.252583800026017</v>
      </c>
      <c r="U1096" s="6">
        <f ca="1">PopAgeSexCountry[[#This Row],[2020]]*PopAgeSexCountry[[#This Row],[MDER]]</f>
        <v>35.40286163998848</v>
      </c>
      <c r="V1096" s="6">
        <f ca="1">PopAgeSexCountry[[#This Row],[2025]]*PopAgeSexCountry[[#This Row],[MDER]]</f>
        <v>36.394171359370226</v>
      </c>
      <c r="W1096" s="6">
        <f ca="1">PopAgeSexCountry[[#This Row],[2030]]*PopAgeSexCountry[[#This Row],[MDER]]</f>
        <v>34.24265005916898</v>
      </c>
      <c r="X1096" s="6">
        <f ca="1">PopAgeSexCountry[[#This Row],[2035]]*PopAgeSexCountry[[#This Row],[MDER]]</f>
        <v>44.303734117333235</v>
      </c>
      <c r="Y1096" s="6">
        <f ca="1">PopAgeSexCountry[[#This Row],[2040]]*PopAgeSexCountry[[#This Row],[MDER]]</f>
        <v>52.224948634804441</v>
      </c>
      <c r="Z1096" s="6">
        <f ca="1">PopAgeSexCountry[[#This Row],[2045]]*PopAgeSexCountry[[#This Row],[MDER]]</f>
        <v>59.706795625731978</v>
      </c>
      <c r="AA1096" s="6">
        <f ca="1">PopAgeSexCountry[[#This Row],[2050]]*PopAgeSexCountry[[#This Row],[MDER]]</f>
        <v>60.113497060580045</v>
      </c>
    </row>
    <row r="1097" spans="1:27" x14ac:dyDescent="0.2">
      <c r="A1097" s="6" t="s">
        <v>67</v>
      </c>
      <c r="B1097" s="6" t="s">
        <v>68</v>
      </c>
      <c r="C1097" s="6" t="s">
        <v>137</v>
      </c>
      <c r="D1097" s="6" t="str">
        <f>VLOOKUP(PopAgeSexCountry[[#This Row],[REGION]],MapRegion[],2,FALSE)</f>
        <v>LVA</v>
      </c>
      <c r="E1097" s="6" t="s">
        <v>110</v>
      </c>
      <c r="F1097" s="6" t="str">
        <f>VLOOKUP(PopAgeSexCountry[[#This Row],[VARIABLE]],MapSexAge[],2,FALSE)</f>
        <v>Male</v>
      </c>
      <c r="G1097" s="6" t="str">
        <f>VLOOKUP(PopAgeSexCountry[[#This Row],[VARIABLE]],MapSexAge[],3,FALSE)</f>
        <v>85-89</v>
      </c>
      <c r="H1097" s="6">
        <f ca="1">SUMIFS(INDIRECT(_xlfn.CONCAT("SSPMDER[",PopAgeSexCountry[[#This Row],[Sex]],"]")),SSPMDER[age],PopAgeSexCountry[[#This Row],[Age]])</f>
        <v>2200</v>
      </c>
      <c r="I1097" s="6" t="s">
        <v>71</v>
      </c>
      <c r="J1097" s="6">
        <v>5.1599999999999997E-3</v>
      </c>
      <c r="K1097" s="6">
        <v>6.9336450974733397E-3</v>
      </c>
      <c r="L1097" s="6">
        <v>7.6048929781853698E-3</v>
      </c>
      <c r="M1097" s="6">
        <v>8.1320158058828303E-3</v>
      </c>
      <c r="N1097" s="6">
        <v>8.5538056514200198E-3</v>
      </c>
      <c r="O1097" s="6">
        <v>8.3334196482662392E-3</v>
      </c>
      <c r="P1097" s="6">
        <v>1.12721808078457E-2</v>
      </c>
      <c r="Q1097" s="6">
        <v>1.37585123221373E-2</v>
      </c>
      <c r="R1097" s="6">
        <v>1.63782534733065E-2</v>
      </c>
      <c r="S1097" s="6">
        <f ca="1">PopAgeSexCountry[[#This Row],[2010]]*PopAgeSexCountry[[#This Row],[MDER]]</f>
        <v>11.351999999999999</v>
      </c>
      <c r="T1097" s="6">
        <f ca="1">PopAgeSexCountry[[#This Row],[2015]]*PopAgeSexCountry[[#This Row],[MDER]]</f>
        <v>15.254019214441348</v>
      </c>
      <c r="U1097" s="6">
        <f ca="1">PopAgeSexCountry[[#This Row],[2020]]*PopAgeSexCountry[[#This Row],[MDER]]</f>
        <v>16.730764552007813</v>
      </c>
      <c r="V1097" s="6">
        <f ca="1">PopAgeSexCountry[[#This Row],[2025]]*PopAgeSexCountry[[#This Row],[MDER]]</f>
        <v>17.890434772942228</v>
      </c>
      <c r="W1097" s="6">
        <f ca="1">PopAgeSexCountry[[#This Row],[2030]]*PopAgeSexCountry[[#This Row],[MDER]]</f>
        <v>18.818372433124043</v>
      </c>
      <c r="X1097" s="6">
        <f ca="1">PopAgeSexCountry[[#This Row],[2035]]*PopAgeSexCountry[[#This Row],[MDER]]</f>
        <v>18.333523226185726</v>
      </c>
      <c r="Y1097" s="6">
        <f ca="1">PopAgeSexCountry[[#This Row],[2040]]*PopAgeSexCountry[[#This Row],[MDER]]</f>
        <v>24.798797777260539</v>
      </c>
      <c r="Z1097" s="6">
        <f ca="1">PopAgeSexCountry[[#This Row],[2045]]*PopAgeSexCountry[[#This Row],[MDER]]</f>
        <v>30.268727108702059</v>
      </c>
      <c r="AA1097" s="6">
        <f ca="1">PopAgeSexCountry[[#This Row],[2050]]*PopAgeSexCountry[[#This Row],[MDER]]</f>
        <v>36.032157641274303</v>
      </c>
    </row>
    <row r="1098" spans="1:27" x14ac:dyDescent="0.2">
      <c r="A1098" s="5" t="s">
        <v>67</v>
      </c>
      <c r="B1098" s="5" t="s">
        <v>68</v>
      </c>
      <c r="C1098" s="5" t="s">
        <v>137</v>
      </c>
      <c r="D1098" s="5" t="str">
        <f>VLOOKUP(PopAgeSexCountry[[#This Row],[REGION]],MapRegion[],2,FALSE)</f>
        <v>LVA</v>
      </c>
      <c r="E1098" s="5" t="s">
        <v>111</v>
      </c>
      <c r="F1098" s="5" t="str">
        <f>VLOOKUP(PopAgeSexCountry[[#This Row],[VARIABLE]],MapSexAge[],2,FALSE)</f>
        <v>Male</v>
      </c>
      <c r="G1098" s="5" t="str">
        <f>VLOOKUP(PopAgeSexCountry[[#This Row],[VARIABLE]],MapSexAge[],3,FALSE)</f>
        <v>90-94</v>
      </c>
      <c r="H1098" s="5">
        <f ca="1">SUMIFS(INDIRECT(_xlfn.CONCAT("SSPMDER[",PopAgeSexCountry[[#This Row],[Sex]],"]")),SSPMDER[age],PopAgeSexCountry[[#This Row],[Age]])</f>
        <v>2200</v>
      </c>
      <c r="I1098" s="5" t="s">
        <v>71</v>
      </c>
      <c r="J1098" s="5">
        <v>1.454E-3</v>
      </c>
      <c r="K1098" s="5">
        <v>1.8054491195809901E-3</v>
      </c>
      <c r="L1098" s="5">
        <v>2.5013325096153701E-3</v>
      </c>
      <c r="M1098" s="5">
        <v>2.8331347927515599E-3</v>
      </c>
      <c r="N1098" s="5">
        <v>3.0815329062972301E-3</v>
      </c>
      <c r="O1098" s="5">
        <v>3.3471846095746902E-3</v>
      </c>
      <c r="P1098" s="5">
        <v>3.4550787047573301E-3</v>
      </c>
      <c r="Q1098" s="5">
        <v>4.8552764205796401E-3</v>
      </c>
      <c r="R1098" s="5">
        <v>6.2468994230185102E-3</v>
      </c>
      <c r="S1098" s="6">
        <f ca="1">PopAgeSexCountry[[#This Row],[2010]]*PopAgeSexCountry[[#This Row],[MDER]]</f>
        <v>3.1987999999999999</v>
      </c>
      <c r="T1098" s="6">
        <f ca="1">PopAgeSexCountry[[#This Row],[2015]]*PopAgeSexCountry[[#This Row],[MDER]]</f>
        <v>3.9719880630781783</v>
      </c>
      <c r="U1098" s="6">
        <f ca="1">PopAgeSexCountry[[#This Row],[2020]]*PopAgeSexCountry[[#This Row],[MDER]]</f>
        <v>5.5029315211538146</v>
      </c>
      <c r="V1098" s="6">
        <f ca="1">PopAgeSexCountry[[#This Row],[2025]]*PopAgeSexCountry[[#This Row],[MDER]]</f>
        <v>6.2328965440534319</v>
      </c>
      <c r="W1098" s="6">
        <f ca="1">PopAgeSexCountry[[#This Row],[2030]]*PopAgeSexCountry[[#This Row],[MDER]]</f>
        <v>6.7793723938539063</v>
      </c>
      <c r="X1098" s="6">
        <f ca="1">PopAgeSexCountry[[#This Row],[2035]]*PopAgeSexCountry[[#This Row],[MDER]]</f>
        <v>7.3638061410643187</v>
      </c>
      <c r="Y1098" s="6">
        <f ca="1">PopAgeSexCountry[[#This Row],[2040]]*PopAgeSexCountry[[#This Row],[MDER]]</f>
        <v>7.601173150466126</v>
      </c>
      <c r="Z1098" s="6">
        <f ca="1">PopAgeSexCountry[[#This Row],[2045]]*PopAgeSexCountry[[#This Row],[MDER]]</f>
        <v>10.681608125275208</v>
      </c>
      <c r="AA1098" s="6">
        <f ca="1">PopAgeSexCountry[[#This Row],[2050]]*PopAgeSexCountry[[#This Row],[MDER]]</f>
        <v>13.743178730640722</v>
      </c>
    </row>
    <row r="1099" spans="1:27" x14ac:dyDescent="0.2">
      <c r="A1099" s="6" t="s">
        <v>67</v>
      </c>
      <c r="B1099" s="6" t="s">
        <v>68</v>
      </c>
      <c r="C1099" s="6" t="s">
        <v>137</v>
      </c>
      <c r="D1099" s="6" t="str">
        <f>VLOOKUP(PopAgeSexCountry[[#This Row],[REGION]],MapRegion[],2,FALSE)</f>
        <v>LVA</v>
      </c>
      <c r="E1099" s="6" t="s">
        <v>112</v>
      </c>
      <c r="F1099" s="6" t="str">
        <f>VLOOKUP(PopAgeSexCountry[[#This Row],[VARIABLE]],MapSexAge[],2,FALSE)</f>
        <v>Male</v>
      </c>
      <c r="G1099" s="6" t="str">
        <f>VLOOKUP(PopAgeSexCountry[[#This Row],[VARIABLE]],MapSexAge[],3,FALSE)</f>
        <v>95-99</v>
      </c>
      <c r="H1099" s="6">
        <f ca="1">SUMIFS(INDIRECT(_xlfn.CONCAT("SSPMDER[",PopAgeSexCountry[[#This Row],[Sex]],"]")),SSPMDER[age],PopAgeSexCountry[[#This Row],[Age]])</f>
        <v>2200</v>
      </c>
      <c r="I1099" s="6" t="s">
        <v>71</v>
      </c>
      <c r="J1099" s="6">
        <v>3.7999999999999899E-4</v>
      </c>
      <c r="K1099" s="6">
        <v>3.4489675568584401E-4</v>
      </c>
      <c r="L1099" s="6">
        <v>4.4034759195311701E-4</v>
      </c>
      <c r="M1099" s="6">
        <v>6.3011158849829202E-4</v>
      </c>
      <c r="N1099" s="6">
        <v>7.1259378498724196E-4</v>
      </c>
      <c r="O1099" s="6">
        <v>7.9538793427441699E-4</v>
      </c>
      <c r="P1099" s="6">
        <v>9.2484119189812795E-4</v>
      </c>
      <c r="Q1099" s="6">
        <v>9.9178005331046091E-4</v>
      </c>
      <c r="R1099" s="6">
        <v>1.4806912987722E-3</v>
      </c>
      <c r="S1099" s="6">
        <f ca="1">PopAgeSexCountry[[#This Row],[2010]]*PopAgeSexCountry[[#This Row],[MDER]]</f>
        <v>0.83599999999999774</v>
      </c>
      <c r="T1099" s="6">
        <f ca="1">PopAgeSexCountry[[#This Row],[2015]]*PopAgeSexCountry[[#This Row],[MDER]]</f>
        <v>0.75877286250885678</v>
      </c>
      <c r="U1099" s="6">
        <f ca="1">PopAgeSexCountry[[#This Row],[2020]]*PopAgeSexCountry[[#This Row],[MDER]]</f>
        <v>0.96876470229685741</v>
      </c>
      <c r="V1099" s="6">
        <f ca="1">PopAgeSexCountry[[#This Row],[2025]]*PopAgeSexCountry[[#This Row],[MDER]]</f>
        <v>1.3862454946962424</v>
      </c>
      <c r="W1099" s="6">
        <f ca="1">PopAgeSexCountry[[#This Row],[2030]]*PopAgeSexCountry[[#This Row],[MDER]]</f>
        <v>1.5677063269719322</v>
      </c>
      <c r="X1099" s="6">
        <f ca="1">PopAgeSexCountry[[#This Row],[2035]]*PopAgeSexCountry[[#This Row],[MDER]]</f>
        <v>1.7498534554037173</v>
      </c>
      <c r="Y1099" s="6">
        <f ca="1">PopAgeSexCountry[[#This Row],[2040]]*PopAgeSexCountry[[#This Row],[MDER]]</f>
        <v>2.0346506221758816</v>
      </c>
      <c r="Z1099" s="6">
        <f ca="1">PopAgeSexCountry[[#This Row],[2045]]*PopAgeSexCountry[[#This Row],[MDER]]</f>
        <v>2.1819161172830142</v>
      </c>
      <c r="AA1099" s="6">
        <f ca="1">PopAgeSexCountry[[#This Row],[2050]]*PopAgeSexCountry[[#This Row],[MDER]]</f>
        <v>3.2575208572988399</v>
      </c>
    </row>
    <row r="1100" spans="1:27" x14ac:dyDescent="0.2">
      <c r="A1100" s="5" t="s">
        <v>67</v>
      </c>
      <c r="B1100" s="5" t="s">
        <v>68</v>
      </c>
      <c r="C1100" s="5" t="s">
        <v>138</v>
      </c>
      <c r="D1100" s="5" t="str">
        <f>VLOOKUP(PopAgeSexCountry[[#This Row],[REGION]],MapRegion[],2,FALSE)</f>
        <v>MLT</v>
      </c>
      <c r="E1100" s="5" t="s">
        <v>70</v>
      </c>
      <c r="F1100" s="5" t="str">
        <f>VLOOKUP(PopAgeSexCountry[[#This Row],[VARIABLE]],MapSexAge[],2,FALSE)</f>
        <v>Female</v>
      </c>
      <c r="G1100" s="5" t="str">
        <f>VLOOKUP(PopAgeSexCountry[[#This Row],[VARIABLE]],MapSexAge[],3,FALSE)</f>
        <v>0-4</v>
      </c>
      <c r="H1100" s="5">
        <f ca="1">SUMIFS(INDIRECT(_xlfn.CONCAT("SSPMDER[",PopAgeSexCountry[[#This Row],[Sex]],"]")),SSPMDER[age],PopAgeSexCountry[[#This Row],[Age]])</f>
        <v>1000</v>
      </c>
      <c r="I1100" s="5" t="s">
        <v>71</v>
      </c>
      <c r="J1100" s="5">
        <v>9.3030000000000005E-3</v>
      </c>
      <c r="K1100" s="5">
        <v>9.8834760760990407E-3</v>
      </c>
      <c r="L1100" s="5">
        <v>9.9990328573035907E-3</v>
      </c>
      <c r="M1100" s="5">
        <v>9.8263711864512108E-3</v>
      </c>
      <c r="N1100" s="5">
        <v>9.3858141471987108E-3</v>
      </c>
      <c r="O1100" s="5">
        <v>8.8795724273589508E-3</v>
      </c>
      <c r="P1100" s="5">
        <v>8.5117540113886104E-3</v>
      </c>
      <c r="Q1100" s="5">
        <v>8.4117209317888606E-3</v>
      </c>
      <c r="R1100" s="5">
        <v>8.3986111836269906E-3</v>
      </c>
      <c r="S1100" s="6">
        <f ca="1">PopAgeSexCountry[[#This Row],[2010]]*PopAgeSexCountry[[#This Row],[MDER]]</f>
        <v>9.3030000000000008</v>
      </c>
      <c r="T1100" s="6">
        <f ca="1">PopAgeSexCountry[[#This Row],[2015]]*PopAgeSexCountry[[#This Row],[MDER]]</f>
        <v>9.8834760760990399</v>
      </c>
      <c r="U1100" s="6">
        <f ca="1">PopAgeSexCountry[[#This Row],[2020]]*PopAgeSexCountry[[#This Row],[MDER]]</f>
        <v>9.9990328573035914</v>
      </c>
      <c r="V1100" s="6">
        <f ca="1">PopAgeSexCountry[[#This Row],[2025]]*PopAgeSexCountry[[#This Row],[MDER]]</f>
        <v>9.82637118645121</v>
      </c>
      <c r="W1100" s="6">
        <f ca="1">PopAgeSexCountry[[#This Row],[2030]]*PopAgeSexCountry[[#This Row],[MDER]]</f>
        <v>9.38581414719871</v>
      </c>
      <c r="X1100" s="6">
        <f ca="1">PopAgeSexCountry[[#This Row],[2035]]*PopAgeSexCountry[[#This Row],[MDER]]</f>
        <v>8.8795724273589514</v>
      </c>
      <c r="Y1100" s="6">
        <f ca="1">PopAgeSexCountry[[#This Row],[2040]]*PopAgeSexCountry[[#This Row],[MDER]]</f>
        <v>8.5117540113886108</v>
      </c>
      <c r="Z1100" s="6">
        <f ca="1">PopAgeSexCountry[[#This Row],[2045]]*PopAgeSexCountry[[#This Row],[MDER]]</f>
        <v>8.4117209317888602</v>
      </c>
      <c r="AA1100" s="6">
        <f ca="1">PopAgeSexCountry[[#This Row],[2050]]*PopAgeSexCountry[[#This Row],[MDER]]</f>
        <v>8.3986111836269899</v>
      </c>
    </row>
    <row r="1101" spans="1:27" x14ac:dyDescent="0.2">
      <c r="A1101" s="6" t="s">
        <v>67</v>
      </c>
      <c r="B1101" s="6" t="s">
        <v>68</v>
      </c>
      <c r="C1101" s="6" t="s">
        <v>138</v>
      </c>
      <c r="D1101" s="6" t="str">
        <f>VLOOKUP(PopAgeSexCountry[[#This Row],[REGION]],MapRegion[],2,FALSE)</f>
        <v>MLT</v>
      </c>
      <c r="E1101" s="6" t="s">
        <v>72</v>
      </c>
      <c r="F1101" s="6" t="str">
        <f>VLOOKUP(PopAgeSexCountry[[#This Row],[VARIABLE]],MapSexAge[],2,FALSE)</f>
        <v>Female</v>
      </c>
      <c r="G1101" s="6" t="str">
        <f>VLOOKUP(PopAgeSexCountry[[#This Row],[VARIABLE]],MapSexAge[],3,FALSE)</f>
        <v>10-14</v>
      </c>
      <c r="H1101" s="6">
        <f ca="1">SUMIFS(INDIRECT(_xlfn.CONCAT("SSPMDER[",PopAgeSexCountry[[#This Row],[Sex]],"]")),SSPMDER[age],PopAgeSexCountry[[#This Row],[Age]])</f>
        <v>1920</v>
      </c>
      <c r="I1101" s="6" t="s">
        <v>71</v>
      </c>
      <c r="J1101" s="6">
        <v>1.1642E-2</v>
      </c>
      <c r="K1101" s="6">
        <v>9.5851735336852009E-3</v>
      </c>
      <c r="L1101" s="6">
        <v>9.6662683684467406E-3</v>
      </c>
      <c r="M1101" s="6">
        <v>1.02453796256721E-2</v>
      </c>
      <c r="N1101" s="6">
        <v>1.03601494870452E-2</v>
      </c>
      <c r="O1101" s="6">
        <v>1.01809215280053E-2</v>
      </c>
      <c r="P1101" s="6">
        <v>9.7328655410936302E-3</v>
      </c>
      <c r="Q1101" s="6">
        <v>9.2227064383161306E-3</v>
      </c>
      <c r="R1101" s="6">
        <v>8.8527907323014392E-3</v>
      </c>
      <c r="S1101" s="6">
        <f ca="1">PopAgeSexCountry[[#This Row],[2010]]*PopAgeSexCountry[[#This Row],[MDER]]</f>
        <v>22.352640000000001</v>
      </c>
      <c r="T1101" s="6">
        <f ca="1">PopAgeSexCountry[[#This Row],[2015]]*PopAgeSexCountry[[#This Row],[MDER]]</f>
        <v>18.403533184675585</v>
      </c>
      <c r="U1101" s="6">
        <f ca="1">PopAgeSexCountry[[#This Row],[2020]]*PopAgeSexCountry[[#This Row],[MDER]]</f>
        <v>18.559235267417741</v>
      </c>
      <c r="V1101" s="6">
        <f ca="1">PopAgeSexCountry[[#This Row],[2025]]*PopAgeSexCountry[[#This Row],[MDER]]</f>
        <v>19.671128881290432</v>
      </c>
      <c r="W1101" s="6">
        <f ca="1">PopAgeSexCountry[[#This Row],[2030]]*PopAgeSexCountry[[#This Row],[MDER]]</f>
        <v>19.891487015126785</v>
      </c>
      <c r="X1101" s="6">
        <f ca="1">PopAgeSexCountry[[#This Row],[2035]]*PopAgeSexCountry[[#This Row],[MDER]]</f>
        <v>19.547369333770177</v>
      </c>
      <c r="Y1101" s="6">
        <f ca="1">PopAgeSexCountry[[#This Row],[2040]]*PopAgeSexCountry[[#This Row],[MDER]]</f>
        <v>18.687101838899771</v>
      </c>
      <c r="Z1101" s="6">
        <f ca="1">PopAgeSexCountry[[#This Row],[2045]]*PopAgeSexCountry[[#This Row],[MDER]]</f>
        <v>17.707596361566971</v>
      </c>
      <c r="AA1101" s="6">
        <f ca="1">PopAgeSexCountry[[#This Row],[2050]]*PopAgeSexCountry[[#This Row],[MDER]]</f>
        <v>16.997358206018763</v>
      </c>
    </row>
    <row r="1102" spans="1:27" x14ac:dyDescent="0.2">
      <c r="A1102" s="5" t="s">
        <v>67</v>
      </c>
      <c r="B1102" s="5" t="s">
        <v>68</v>
      </c>
      <c r="C1102" s="5" t="s">
        <v>138</v>
      </c>
      <c r="D1102" s="5" t="str">
        <f>VLOOKUP(PopAgeSexCountry[[#This Row],[REGION]],MapRegion[],2,FALSE)</f>
        <v>MLT</v>
      </c>
      <c r="E1102" s="5" t="s">
        <v>73</v>
      </c>
      <c r="F1102" s="5" t="str">
        <f>VLOOKUP(PopAgeSexCountry[[#This Row],[VARIABLE]],MapSexAge[],2,FALSE)</f>
        <v>Female</v>
      </c>
      <c r="G1102" s="5" t="str">
        <f>VLOOKUP(PopAgeSexCountry[[#This Row],[VARIABLE]],MapSexAge[],3,FALSE)</f>
        <v>100p</v>
      </c>
      <c r="H1102" s="5">
        <f ca="1">SUMIFS(INDIRECT(_xlfn.CONCAT("SSPMDER[",PopAgeSexCountry[[#This Row],[Sex]],"]")),SSPMDER[age],PopAgeSexCountry[[#This Row],[Age]])</f>
        <v>1800</v>
      </c>
      <c r="I1102" s="5" t="s">
        <v>71</v>
      </c>
      <c r="J1102" s="5">
        <v>1.29999752662088E-5</v>
      </c>
      <c r="K1102" s="5">
        <v>2.1901092967425099E-5</v>
      </c>
      <c r="L1102" s="5">
        <v>3.31918862236598E-5</v>
      </c>
      <c r="M1102" s="5">
        <v>6.58969306282438E-5</v>
      </c>
      <c r="N1102" s="5">
        <v>1.04958148059571E-4</v>
      </c>
      <c r="O1102" s="5">
        <v>1.5481457541973299E-4</v>
      </c>
      <c r="P1102" s="5">
        <v>2.7967048316024801E-4</v>
      </c>
      <c r="Q1102" s="5">
        <v>3.6962629190231798E-4</v>
      </c>
      <c r="R1102" s="5">
        <v>7.3988330577486505E-4</v>
      </c>
      <c r="S1102" s="6">
        <f ca="1">PopAgeSexCountry[[#This Row],[2010]]*PopAgeSexCountry[[#This Row],[MDER]]</f>
        <v>2.3399955479175841E-2</v>
      </c>
      <c r="T1102" s="6">
        <f ca="1">PopAgeSexCountry[[#This Row],[2015]]*PopAgeSexCountry[[#This Row],[MDER]]</f>
        <v>3.9421967341365174E-2</v>
      </c>
      <c r="U1102" s="6">
        <f ca="1">PopAgeSexCountry[[#This Row],[2020]]*PopAgeSexCountry[[#This Row],[MDER]]</f>
        <v>5.9745395202587641E-2</v>
      </c>
      <c r="V1102" s="6">
        <f ca="1">PopAgeSexCountry[[#This Row],[2025]]*PopAgeSexCountry[[#This Row],[MDER]]</f>
        <v>0.11861447513083884</v>
      </c>
      <c r="W1102" s="6">
        <f ca="1">PopAgeSexCountry[[#This Row],[2030]]*PopAgeSexCountry[[#This Row],[MDER]]</f>
        <v>0.18892466650722781</v>
      </c>
      <c r="X1102" s="6">
        <f ca="1">PopAgeSexCountry[[#This Row],[2035]]*PopAgeSexCountry[[#This Row],[MDER]]</f>
        <v>0.27866623575551941</v>
      </c>
      <c r="Y1102" s="6">
        <f ca="1">PopAgeSexCountry[[#This Row],[2040]]*PopAgeSexCountry[[#This Row],[MDER]]</f>
        <v>0.50340686968844639</v>
      </c>
      <c r="Z1102" s="6">
        <f ca="1">PopAgeSexCountry[[#This Row],[2045]]*PopAgeSexCountry[[#This Row],[MDER]]</f>
        <v>0.66532732542417239</v>
      </c>
      <c r="AA1102" s="6">
        <f ca="1">PopAgeSexCountry[[#This Row],[2050]]*PopAgeSexCountry[[#This Row],[MDER]]</f>
        <v>1.331789950394757</v>
      </c>
    </row>
    <row r="1103" spans="1:27" x14ac:dyDescent="0.2">
      <c r="A1103" s="6" t="s">
        <v>67</v>
      </c>
      <c r="B1103" s="6" t="s">
        <v>68</v>
      </c>
      <c r="C1103" s="6" t="s">
        <v>138</v>
      </c>
      <c r="D1103" s="6" t="str">
        <f>VLOOKUP(PopAgeSexCountry[[#This Row],[REGION]],MapRegion[],2,FALSE)</f>
        <v>MLT</v>
      </c>
      <c r="E1103" s="6" t="s">
        <v>74</v>
      </c>
      <c r="F1103" s="6" t="str">
        <f>VLOOKUP(PopAgeSexCountry[[#This Row],[VARIABLE]],MapSexAge[],2,FALSE)</f>
        <v>Female</v>
      </c>
      <c r="G1103" s="6" t="str">
        <f>VLOOKUP(PopAgeSexCountry[[#This Row],[VARIABLE]],MapSexAge[],3,FALSE)</f>
        <v>15-19</v>
      </c>
      <c r="H1103" s="6">
        <f ca="1">SUMIFS(INDIRECT(_xlfn.CONCAT("SSPMDER[",PopAgeSexCountry[[#This Row],[Sex]],"]")),SSPMDER[age],PopAgeSexCountry[[#This Row],[Age]])</f>
        <v>2040</v>
      </c>
      <c r="I1103" s="6" t="s">
        <v>71</v>
      </c>
      <c r="J1103" s="6">
        <v>1.3577000000000001E-2</v>
      </c>
      <c r="K1103" s="6">
        <v>1.17177312382828E-2</v>
      </c>
      <c r="L1103" s="6">
        <v>9.6620178671216195E-3</v>
      </c>
      <c r="M1103" s="6">
        <v>9.7465287298601905E-3</v>
      </c>
      <c r="N1103" s="6">
        <v>1.03259524316941E-2</v>
      </c>
      <c r="O1103" s="6">
        <v>1.0441007980710199E-2</v>
      </c>
      <c r="P1103" s="6">
        <v>1.02607897760961E-2</v>
      </c>
      <c r="Q1103" s="6">
        <v>9.8114479947412001E-3</v>
      </c>
      <c r="R1103" s="6">
        <v>9.3006226064563605E-3</v>
      </c>
      <c r="S1103" s="6">
        <f ca="1">PopAgeSexCountry[[#This Row],[2010]]*PopAgeSexCountry[[#This Row],[MDER]]</f>
        <v>27.69708</v>
      </c>
      <c r="T1103" s="6">
        <f ca="1">PopAgeSexCountry[[#This Row],[2015]]*PopAgeSexCountry[[#This Row],[MDER]]</f>
        <v>23.904171726096912</v>
      </c>
      <c r="U1103" s="6">
        <f ca="1">PopAgeSexCountry[[#This Row],[2020]]*PopAgeSexCountry[[#This Row],[MDER]]</f>
        <v>19.710516448928104</v>
      </c>
      <c r="V1103" s="6">
        <f ca="1">PopAgeSexCountry[[#This Row],[2025]]*PopAgeSexCountry[[#This Row],[MDER]]</f>
        <v>19.882918608914789</v>
      </c>
      <c r="W1103" s="6">
        <f ca="1">PopAgeSexCountry[[#This Row],[2030]]*PopAgeSexCountry[[#This Row],[MDER]]</f>
        <v>21.064942960655962</v>
      </c>
      <c r="X1103" s="6">
        <f ca="1">PopAgeSexCountry[[#This Row],[2035]]*PopAgeSexCountry[[#This Row],[MDER]]</f>
        <v>21.299656280648808</v>
      </c>
      <c r="Y1103" s="6">
        <f ca="1">PopAgeSexCountry[[#This Row],[2040]]*PopAgeSexCountry[[#This Row],[MDER]]</f>
        <v>20.932011143236043</v>
      </c>
      <c r="Z1103" s="6">
        <f ca="1">PopAgeSexCountry[[#This Row],[2045]]*PopAgeSexCountry[[#This Row],[MDER]]</f>
        <v>20.015353909272047</v>
      </c>
      <c r="AA1103" s="6">
        <f ca="1">PopAgeSexCountry[[#This Row],[2050]]*PopAgeSexCountry[[#This Row],[MDER]]</f>
        <v>18.973270117170976</v>
      </c>
    </row>
    <row r="1104" spans="1:27" x14ac:dyDescent="0.2">
      <c r="A1104" s="5" t="s">
        <v>67</v>
      </c>
      <c r="B1104" s="5" t="s">
        <v>68</v>
      </c>
      <c r="C1104" s="5" t="s">
        <v>138</v>
      </c>
      <c r="D1104" s="5" t="str">
        <f>VLOOKUP(PopAgeSexCountry[[#This Row],[REGION]],MapRegion[],2,FALSE)</f>
        <v>MLT</v>
      </c>
      <c r="E1104" s="5" t="s">
        <v>75</v>
      </c>
      <c r="F1104" s="5" t="str">
        <f>VLOOKUP(PopAgeSexCountry[[#This Row],[VARIABLE]],MapSexAge[],2,FALSE)</f>
        <v>Female</v>
      </c>
      <c r="G1104" s="5" t="str">
        <f>VLOOKUP(PopAgeSexCountry[[#This Row],[VARIABLE]],MapSexAge[],3,FALSE)</f>
        <v>20-24</v>
      </c>
      <c r="H1104" s="5">
        <f ca="1">SUMIFS(INDIRECT(_xlfn.CONCAT("SSPMDER[",PopAgeSexCountry[[#This Row],[Sex]],"]")),SSPMDER[age],PopAgeSexCountry[[#This Row],[Age]])</f>
        <v>2200</v>
      </c>
      <c r="I1104" s="5" t="s">
        <v>71</v>
      </c>
      <c r="J1104" s="5">
        <v>1.5241999984758E-2</v>
      </c>
      <c r="K1104" s="5">
        <v>1.36323152535272E-2</v>
      </c>
      <c r="L1104" s="5">
        <v>1.1771338062825499E-2</v>
      </c>
      <c r="M1104" s="5">
        <v>9.7175907055345092E-3</v>
      </c>
      <c r="N1104" s="5">
        <v>9.8048176396930507E-3</v>
      </c>
      <c r="O1104" s="5">
        <v>1.0384628199452E-2</v>
      </c>
      <c r="P1104" s="5">
        <v>1.05000913027893E-2</v>
      </c>
      <c r="Q1104" s="5">
        <v>1.0319340559027401E-2</v>
      </c>
      <c r="R1104" s="5">
        <v>9.8692300715005499E-3</v>
      </c>
      <c r="S1104" s="6">
        <f ca="1">PopAgeSexCountry[[#This Row],[2010]]*PopAgeSexCountry[[#This Row],[MDER]]</f>
        <v>33.532399966467601</v>
      </c>
      <c r="T1104" s="6">
        <f ca="1">PopAgeSexCountry[[#This Row],[2015]]*PopAgeSexCountry[[#This Row],[MDER]]</f>
        <v>29.991093557759839</v>
      </c>
      <c r="U1104" s="6">
        <f ca="1">PopAgeSexCountry[[#This Row],[2020]]*PopAgeSexCountry[[#This Row],[MDER]]</f>
        <v>25.896943738216098</v>
      </c>
      <c r="V1104" s="6">
        <f ca="1">PopAgeSexCountry[[#This Row],[2025]]*PopAgeSexCountry[[#This Row],[MDER]]</f>
        <v>21.37869955217592</v>
      </c>
      <c r="W1104" s="6">
        <f ca="1">PopAgeSexCountry[[#This Row],[2030]]*PopAgeSexCountry[[#This Row],[MDER]]</f>
        <v>21.570598807324711</v>
      </c>
      <c r="X1104" s="6">
        <f ca="1">PopAgeSexCountry[[#This Row],[2035]]*PopAgeSexCountry[[#This Row],[MDER]]</f>
        <v>22.846182038794399</v>
      </c>
      <c r="Y1104" s="6">
        <f ca="1">PopAgeSexCountry[[#This Row],[2040]]*PopAgeSexCountry[[#This Row],[MDER]]</f>
        <v>23.100200866136461</v>
      </c>
      <c r="Z1104" s="6">
        <f ca="1">PopAgeSexCountry[[#This Row],[2045]]*PopAgeSexCountry[[#This Row],[MDER]]</f>
        <v>22.702549229860281</v>
      </c>
      <c r="AA1104" s="6">
        <f ca="1">PopAgeSexCountry[[#This Row],[2050]]*PopAgeSexCountry[[#This Row],[MDER]]</f>
        <v>21.71230615730121</v>
      </c>
    </row>
    <row r="1105" spans="1:27" x14ac:dyDescent="0.2">
      <c r="A1105" s="6" t="s">
        <v>67</v>
      </c>
      <c r="B1105" s="6" t="s">
        <v>68</v>
      </c>
      <c r="C1105" s="6" t="s">
        <v>138</v>
      </c>
      <c r="D1105" s="6" t="str">
        <f>VLOOKUP(PopAgeSexCountry[[#This Row],[REGION]],MapRegion[],2,FALSE)</f>
        <v>MLT</v>
      </c>
      <c r="E1105" s="6" t="s">
        <v>76</v>
      </c>
      <c r="F1105" s="6" t="str">
        <f>VLOOKUP(PopAgeSexCountry[[#This Row],[VARIABLE]],MapSexAge[],2,FALSE)</f>
        <v>Female</v>
      </c>
      <c r="G1105" s="6" t="str">
        <f>VLOOKUP(PopAgeSexCountry[[#This Row],[VARIABLE]],MapSexAge[],3,FALSE)</f>
        <v>25-29</v>
      </c>
      <c r="H1105" s="6">
        <f ca="1">SUMIFS(INDIRECT(_xlfn.CONCAT("SSPMDER[",PopAgeSexCountry[[#This Row],[Sex]],"]")),SSPMDER[age],PopAgeSexCountry[[#This Row],[Age]])</f>
        <v>2040</v>
      </c>
      <c r="I1105" s="6" t="s">
        <v>71</v>
      </c>
      <c r="J1105" s="6">
        <v>1.5481999984518E-2</v>
      </c>
      <c r="K1105" s="6">
        <v>1.54586770189658E-2</v>
      </c>
      <c r="L1105" s="6">
        <v>1.38388071659291E-2</v>
      </c>
      <c r="M1105" s="6">
        <v>1.19756909237572E-2</v>
      </c>
      <c r="N1105" s="6">
        <v>9.9258531655867302E-3</v>
      </c>
      <c r="O1105" s="6">
        <v>1.0021429133365799E-2</v>
      </c>
      <c r="P1105" s="6">
        <v>1.06020659394571E-2</v>
      </c>
      <c r="Q1105" s="6">
        <v>1.0717773800490301E-2</v>
      </c>
      <c r="R1105" s="6">
        <v>1.0534153270021E-2</v>
      </c>
      <c r="S1105" s="6">
        <f ca="1">PopAgeSexCountry[[#This Row],[2010]]*PopAgeSexCountry[[#This Row],[MDER]]</f>
        <v>31.583279968416718</v>
      </c>
      <c r="T1105" s="6">
        <f ca="1">PopAgeSexCountry[[#This Row],[2015]]*PopAgeSexCountry[[#This Row],[MDER]]</f>
        <v>31.535701118690231</v>
      </c>
      <c r="U1105" s="6">
        <f ca="1">PopAgeSexCountry[[#This Row],[2020]]*PopAgeSexCountry[[#This Row],[MDER]]</f>
        <v>28.231166618495365</v>
      </c>
      <c r="V1105" s="6">
        <f ca="1">PopAgeSexCountry[[#This Row],[2025]]*PopAgeSexCountry[[#This Row],[MDER]]</f>
        <v>24.430409484464686</v>
      </c>
      <c r="W1105" s="6">
        <f ca="1">PopAgeSexCountry[[#This Row],[2030]]*PopAgeSexCountry[[#This Row],[MDER]]</f>
        <v>20.248740457796931</v>
      </c>
      <c r="X1105" s="6">
        <f ca="1">PopAgeSexCountry[[#This Row],[2035]]*PopAgeSexCountry[[#This Row],[MDER]]</f>
        <v>20.443715432066231</v>
      </c>
      <c r="Y1105" s="6">
        <f ca="1">PopAgeSexCountry[[#This Row],[2040]]*PopAgeSexCountry[[#This Row],[MDER]]</f>
        <v>21.628214516492484</v>
      </c>
      <c r="Z1105" s="6">
        <f ca="1">PopAgeSexCountry[[#This Row],[2045]]*PopAgeSexCountry[[#This Row],[MDER]]</f>
        <v>21.864258553000212</v>
      </c>
      <c r="AA1105" s="6">
        <f ca="1">PopAgeSexCountry[[#This Row],[2050]]*PopAgeSexCountry[[#This Row],[MDER]]</f>
        <v>21.48967267084284</v>
      </c>
    </row>
    <row r="1106" spans="1:27" x14ac:dyDescent="0.2">
      <c r="A1106" s="5" t="s">
        <v>67</v>
      </c>
      <c r="B1106" s="5" t="s">
        <v>68</v>
      </c>
      <c r="C1106" s="5" t="s">
        <v>138</v>
      </c>
      <c r="D1106" s="5" t="str">
        <f>VLOOKUP(PopAgeSexCountry[[#This Row],[REGION]],MapRegion[],2,FALSE)</f>
        <v>MLT</v>
      </c>
      <c r="E1106" s="5" t="s">
        <v>77</v>
      </c>
      <c r="F1106" s="5" t="str">
        <f>VLOOKUP(PopAgeSexCountry[[#This Row],[VARIABLE]],MapSexAge[],2,FALSE)</f>
        <v>Female</v>
      </c>
      <c r="G1106" s="5" t="str">
        <f>VLOOKUP(PopAgeSexCountry[[#This Row],[VARIABLE]],MapSexAge[],3,FALSE)</f>
        <v>30-34</v>
      </c>
      <c r="H1106" s="5">
        <f ca="1">SUMIFS(INDIRECT(_xlfn.CONCAT("SSPMDER[",PopAgeSexCountry[[#This Row],[Sex]],"]")),SSPMDER[age],PopAgeSexCountry[[#This Row],[Age]])</f>
        <v>2000</v>
      </c>
      <c r="I1106" s="5" t="s">
        <v>71</v>
      </c>
      <c r="J1106" s="5">
        <v>1.5184999984815E-2</v>
      </c>
      <c r="K1106" s="5">
        <v>1.61079018950014E-2</v>
      </c>
      <c r="L1106" s="5">
        <v>1.61095913607875E-2</v>
      </c>
      <c r="M1106" s="5">
        <v>1.44798012144998E-2</v>
      </c>
      <c r="N1106" s="5">
        <v>1.2603667086444901E-2</v>
      </c>
      <c r="O1106" s="5">
        <v>1.05608064162225E-2</v>
      </c>
      <c r="P1106" s="5">
        <v>1.06794123849969E-2</v>
      </c>
      <c r="Q1106" s="5">
        <v>1.12610777547647E-2</v>
      </c>
      <c r="R1106" s="5">
        <v>1.13790723510116E-2</v>
      </c>
      <c r="S1106" s="6">
        <f ca="1">PopAgeSexCountry[[#This Row],[2010]]*PopAgeSexCountry[[#This Row],[MDER]]</f>
        <v>30.369999969630001</v>
      </c>
      <c r="T1106" s="6">
        <f ca="1">PopAgeSexCountry[[#This Row],[2015]]*PopAgeSexCountry[[#This Row],[MDER]]</f>
        <v>32.215803790002802</v>
      </c>
      <c r="U1106" s="6">
        <f ca="1">PopAgeSexCountry[[#This Row],[2020]]*PopAgeSexCountry[[#This Row],[MDER]]</f>
        <v>32.219182721575002</v>
      </c>
      <c r="V1106" s="6">
        <f ca="1">PopAgeSexCountry[[#This Row],[2025]]*PopAgeSexCountry[[#This Row],[MDER]]</f>
        <v>28.959602428999602</v>
      </c>
      <c r="W1106" s="6">
        <f ca="1">PopAgeSexCountry[[#This Row],[2030]]*PopAgeSexCountry[[#This Row],[MDER]]</f>
        <v>25.207334172889801</v>
      </c>
      <c r="X1106" s="6">
        <f ca="1">PopAgeSexCountry[[#This Row],[2035]]*PopAgeSexCountry[[#This Row],[MDER]]</f>
        <v>21.121612832444999</v>
      </c>
      <c r="Y1106" s="6">
        <f ca="1">PopAgeSexCountry[[#This Row],[2040]]*PopAgeSexCountry[[#This Row],[MDER]]</f>
        <v>21.358824769993799</v>
      </c>
      <c r="Z1106" s="6">
        <f ca="1">PopAgeSexCountry[[#This Row],[2045]]*PopAgeSexCountry[[#This Row],[MDER]]</f>
        <v>22.522155509529401</v>
      </c>
      <c r="AA1106" s="6">
        <f ca="1">PopAgeSexCountry[[#This Row],[2050]]*PopAgeSexCountry[[#This Row],[MDER]]</f>
        <v>22.758144702023202</v>
      </c>
    </row>
    <row r="1107" spans="1:27" x14ac:dyDescent="0.2">
      <c r="A1107" s="6" t="s">
        <v>67</v>
      </c>
      <c r="B1107" s="6" t="s">
        <v>68</v>
      </c>
      <c r="C1107" s="6" t="s">
        <v>138</v>
      </c>
      <c r="D1107" s="6" t="str">
        <f>VLOOKUP(PopAgeSexCountry[[#This Row],[REGION]],MapRegion[],2,FALSE)</f>
        <v>MLT</v>
      </c>
      <c r="E1107" s="6" t="s">
        <v>78</v>
      </c>
      <c r="F1107" s="6" t="str">
        <f>VLOOKUP(PopAgeSexCountry[[#This Row],[VARIABLE]],MapSexAge[],2,FALSE)</f>
        <v>Female</v>
      </c>
      <c r="G1107" s="6" t="str">
        <f>VLOOKUP(PopAgeSexCountry[[#This Row],[VARIABLE]],MapSexAge[],3,FALSE)</f>
        <v>35-39</v>
      </c>
      <c r="H1107" s="6">
        <f ca="1">SUMIFS(INDIRECT(_xlfn.CONCAT("SSPMDER[",PopAgeSexCountry[[#This Row],[Sex]],"]")),SSPMDER[age],PopAgeSexCountry[[#This Row],[Age]])</f>
        <v>2000</v>
      </c>
      <c r="I1107" s="6" t="s">
        <v>71</v>
      </c>
      <c r="J1107" s="6">
        <v>1.3094999986905E-2</v>
      </c>
      <c r="K1107" s="6">
        <v>1.5680182000259599E-2</v>
      </c>
      <c r="L1107" s="6">
        <v>1.6650571463915399E-2</v>
      </c>
      <c r="M1107" s="6">
        <v>1.6685616010136298E-2</v>
      </c>
      <c r="N1107" s="6">
        <v>1.50485000861042E-2</v>
      </c>
      <c r="O1107" s="6">
        <v>1.3161985642658001E-2</v>
      </c>
      <c r="P1107" s="6">
        <v>1.1126225329661499E-2</v>
      </c>
      <c r="Q1107" s="6">
        <v>1.1265345177585999E-2</v>
      </c>
      <c r="R1107" s="6">
        <v>1.1847937036733499E-2</v>
      </c>
      <c r="S1107" s="6">
        <f ca="1">PopAgeSexCountry[[#This Row],[2010]]*PopAgeSexCountry[[#This Row],[MDER]]</f>
        <v>26.18999997381</v>
      </c>
      <c r="T1107" s="6">
        <f ca="1">PopAgeSexCountry[[#This Row],[2015]]*PopAgeSexCountry[[#This Row],[MDER]]</f>
        <v>31.360364000519198</v>
      </c>
      <c r="U1107" s="6">
        <f ca="1">PopAgeSexCountry[[#This Row],[2020]]*PopAgeSexCountry[[#This Row],[MDER]]</f>
        <v>33.301142927830796</v>
      </c>
      <c r="V1107" s="6">
        <f ca="1">PopAgeSexCountry[[#This Row],[2025]]*PopAgeSexCountry[[#This Row],[MDER]]</f>
        <v>33.371232020272593</v>
      </c>
      <c r="W1107" s="6">
        <f ca="1">PopAgeSexCountry[[#This Row],[2030]]*PopAgeSexCountry[[#This Row],[MDER]]</f>
        <v>30.0970001722084</v>
      </c>
      <c r="X1107" s="6">
        <f ca="1">PopAgeSexCountry[[#This Row],[2035]]*PopAgeSexCountry[[#This Row],[MDER]]</f>
        <v>26.323971285316002</v>
      </c>
      <c r="Y1107" s="6">
        <f ca="1">PopAgeSexCountry[[#This Row],[2040]]*PopAgeSexCountry[[#This Row],[MDER]]</f>
        <v>22.252450659322999</v>
      </c>
      <c r="Z1107" s="6">
        <f ca="1">PopAgeSexCountry[[#This Row],[2045]]*PopAgeSexCountry[[#This Row],[MDER]]</f>
        <v>22.530690355171998</v>
      </c>
      <c r="AA1107" s="6">
        <f ca="1">PopAgeSexCountry[[#This Row],[2050]]*PopAgeSexCountry[[#This Row],[MDER]]</f>
        <v>23.695874073466999</v>
      </c>
    </row>
    <row r="1108" spans="1:27" x14ac:dyDescent="0.2">
      <c r="A1108" s="5" t="s">
        <v>67</v>
      </c>
      <c r="B1108" s="5" t="s">
        <v>68</v>
      </c>
      <c r="C1108" s="5" t="s">
        <v>138</v>
      </c>
      <c r="D1108" s="5" t="str">
        <f>VLOOKUP(PopAgeSexCountry[[#This Row],[REGION]],MapRegion[],2,FALSE)</f>
        <v>MLT</v>
      </c>
      <c r="E1108" s="5" t="s">
        <v>79</v>
      </c>
      <c r="F1108" s="5" t="str">
        <f>VLOOKUP(PopAgeSexCountry[[#This Row],[VARIABLE]],MapSexAge[],2,FALSE)</f>
        <v>Female</v>
      </c>
      <c r="G1108" s="5" t="str">
        <f>VLOOKUP(PopAgeSexCountry[[#This Row],[VARIABLE]],MapSexAge[],3,FALSE)</f>
        <v>40-44</v>
      </c>
      <c r="H1108" s="5">
        <f ca="1">SUMIFS(INDIRECT(_xlfn.CONCAT("SSPMDER[",PopAgeSexCountry[[#This Row],[Sex]],"]")),SSPMDER[age],PopAgeSexCountry[[#This Row],[Age]])</f>
        <v>2000</v>
      </c>
      <c r="I1108" s="5" t="s">
        <v>71</v>
      </c>
      <c r="J1108" s="5">
        <v>1.2139E-2</v>
      </c>
      <c r="K1108" s="5">
        <v>1.33963575162253E-2</v>
      </c>
      <c r="L1108" s="5">
        <v>1.5996955695339599E-2</v>
      </c>
      <c r="M1108" s="5">
        <v>1.6999793139758902E-2</v>
      </c>
      <c r="N1108" s="5">
        <v>1.7059362855824E-2</v>
      </c>
      <c r="O1108" s="5">
        <v>1.54203894947334E-2</v>
      </c>
      <c r="P1108" s="5">
        <v>1.35293778823908E-2</v>
      </c>
      <c r="Q1108" s="5">
        <v>1.1500243172940201E-2</v>
      </c>
      <c r="R1108" s="5">
        <v>1.1653653007445501E-2</v>
      </c>
      <c r="S1108" s="6">
        <f ca="1">PopAgeSexCountry[[#This Row],[2010]]*PopAgeSexCountry[[#This Row],[MDER]]</f>
        <v>24.278000000000002</v>
      </c>
      <c r="T1108" s="6">
        <f ca="1">PopAgeSexCountry[[#This Row],[2015]]*PopAgeSexCountry[[#This Row],[MDER]]</f>
        <v>26.792715032450598</v>
      </c>
      <c r="U1108" s="6">
        <f ca="1">PopAgeSexCountry[[#This Row],[2020]]*PopAgeSexCountry[[#This Row],[MDER]]</f>
        <v>31.993911390679198</v>
      </c>
      <c r="V1108" s="6">
        <f ca="1">PopAgeSexCountry[[#This Row],[2025]]*PopAgeSexCountry[[#This Row],[MDER]]</f>
        <v>33.9995862795178</v>
      </c>
      <c r="W1108" s="6">
        <f ca="1">PopAgeSexCountry[[#This Row],[2030]]*PopAgeSexCountry[[#This Row],[MDER]]</f>
        <v>34.118725711647997</v>
      </c>
      <c r="X1108" s="6">
        <f ca="1">PopAgeSexCountry[[#This Row],[2035]]*PopAgeSexCountry[[#This Row],[MDER]]</f>
        <v>30.840778989466799</v>
      </c>
      <c r="Y1108" s="6">
        <f ca="1">PopAgeSexCountry[[#This Row],[2040]]*PopAgeSexCountry[[#This Row],[MDER]]</f>
        <v>27.058755764781598</v>
      </c>
      <c r="Z1108" s="6">
        <f ca="1">PopAgeSexCountry[[#This Row],[2045]]*PopAgeSexCountry[[#This Row],[MDER]]</f>
        <v>23.0004863458804</v>
      </c>
      <c r="AA1108" s="6">
        <f ca="1">PopAgeSexCountry[[#This Row],[2050]]*PopAgeSexCountry[[#This Row],[MDER]]</f>
        <v>23.307306014891001</v>
      </c>
    </row>
    <row r="1109" spans="1:27" x14ac:dyDescent="0.2">
      <c r="A1109" s="6" t="s">
        <v>67</v>
      </c>
      <c r="B1109" s="6" t="s">
        <v>68</v>
      </c>
      <c r="C1109" s="6" t="s">
        <v>138</v>
      </c>
      <c r="D1109" s="6" t="str">
        <f>VLOOKUP(PopAgeSexCountry[[#This Row],[REGION]],MapRegion[],2,FALSE)</f>
        <v>MLT</v>
      </c>
      <c r="E1109" s="6" t="s">
        <v>80</v>
      </c>
      <c r="F1109" s="6" t="str">
        <f>VLOOKUP(PopAgeSexCountry[[#This Row],[VARIABLE]],MapSexAge[],2,FALSE)</f>
        <v>Female</v>
      </c>
      <c r="G1109" s="6" t="str">
        <f>VLOOKUP(PopAgeSexCountry[[#This Row],[VARIABLE]],MapSexAge[],3,FALSE)</f>
        <v>45-49</v>
      </c>
      <c r="H1109" s="6">
        <f ca="1">SUMIFS(INDIRECT(_xlfn.CONCAT("SSPMDER[",PopAgeSexCountry[[#This Row],[Sex]],"]")),SSPMDER[age],PopAgeSexCountry[[#This Row],[Age]])</f>
        <v>2000</v>
      </c>
      <c r="I1109" s="6" t="s">
        <v>71</v>
      </c>
      <c r="J1109" s="6">
        <v>1.4701000000000001E-2</v>
      </c>
      <c r="K1109" s="6">
        <v>1.2290099881552099E-2</v>
      </c>
      <c r="L1109" s="6">
        <v>1.3559761059691901E-2</v>
      </c>
      <c r="M1109" s="6">
        <v>1.6164954253657399E-2</v>
      </c>
      <c r="N1109" s="6">
        <v>1.71907898020945E-2</v>
      </c>
      <c r="O1109" s="6">
        <v>1.7269452723233599E-2</v>
      </c>
      <c r="P1109" s="6">
        <v>1.56346557014353E-2</v>
      </c>
      <c r="Q1109" s="6">
        <v>1.3745251615205701E-2</v>
      </c>
      <c r="R1109" s="6">
        <v>1.1723413995850199E-2</v>
      </c>
      <c r="S1109" s="6">
        <f ca="1">PopAgeSexCountry[[#This Row],[2010]]*PopAgeSexCountry[[#This Row],[MDER]]</f>
        <v>29.402000000000001</v>
      </c>
      <c r="T1109" s="6">
        <f ca="1">PopAgeSexCountry[[#This Row],[2015]]*PopAgeSexCountry[[#This Row],[MDER]]</f>
        <v>24.580199763104197</v>
      </c>
      <c r="U1109" s="6">
        <f ca="1">PopAgeSexCountry[[#This Row],[2020]]*PopAgeSexCountry[[#This Row],[MDER]]</f>
        <v>27.119522119383802</v>
      </c>
      <c r="V1109" s="6">
        <f ca="1">PopAgeSexCountry[[#This Row],[2025]]*PopAgeSexCountry[[#This Row],[MDER]]</f>
        <v>32.329908507314798</v>
      </c>
      <c r="W1109" s="6">
        <f ca="1">PopAgeSexCountry[[#This Row],[2030]]*PopAgeSexCountry[[#This Row],[MDER]]</f>
        <v>34.381579604189</v>
      </c>
      <c r="X1109" s="6">
        <f ca="1">PopAgeSexCountry[[#This Row],[2035]]*PopAgeSexCountry[[#This Row],[MDER]]</f>
        <v>34.538905446467197</v>
      </c>
      <c r="Y1109" s="6">
        <f ca="1">PopAgeSexCountry[[#This Row],[2040]]*PopAgeSexCountry[[#This Row],[MDER]]</f>
        <v>31.269311402870599</v>
      </c>
      <c r="Z1109" s="6">
        <f ca="1">PopAgeSexCountry[[#This Row],[2045]]*PopAgeSexCountry[[#This Row],[MDER]]</f>
        <v>27.490503230411402</v>
      </c>
      <c r="AA1109" s="6">
        <f ca="1">PopAgeSexCountry[[#This Row],[2050]]*PopAgeSexCountry[[#This Row],[MDER]]</f>
        <v>23.446827991700399</v>
      </c>
    </row>
    <row r="1110" spans="1:27" x14ac:dyDescent="0.2">
      <c r="A1110" s="5" t="s">
        <v>67</v>
      </c>
      <c r="B1110" s="5" t="s">
        <v>68</v>
      </c>
      <c r="C1110" s="5" t="s">
        <v>138</v>
      </c>
      <c r="D1110" s="5" t="str">
        <f>VLOOKUP(PopAgeSexCountry[[#This Row],[REGION]],MapRegion[],2,FALSE)</f>
        <v>MLT</v>
      </c>
      <c r="E1110" s="5" t="s">
        <v>81</v>
      </c>
      <c r="F1110" s="5" t="str">
        <f>VLOOKUP(PopAgeSexCountry[[#This Row],[VARIABLE]],MapSexAge[],2,FALSE)</f>
        <v>Female</v>
      </c>
      <c r="G1110" s="5" t="str">
        <f>VLOOKUP(PopAgeSexCountry[[#This Row],[VARIABLE]],MapSexAge[],3,FALSE)</f>
        <v>5-9</v>
      </c>
      <c r="H1110" s="5">
        <f ca="1">SUMIFS(INDIRECT(_xlfn.CONCAT("SSPMDER[",PopAgeSexCountry[[#This Row],[Sex]],"]")),SSPMDER[age],PopAgeSexCountry[[#This Row],[Age]])</f>
        <v>1520</v>
      </c>
      <c r="I1110" s="5" t="s">
        <v>71</v>
      </c>
      <c r="J1110" s="5">
        <v>9.4509999999999993E-3</v>
      </c>
      <c r="K1110" s="5">
        <v>9.5256173741112993E-3</v>
      </c>
      <c r="L1110" s="5">
        <v>1.01047070842525E-2</v>
      </c>
      <c r="M1110" s="5">
        <v>1.02196547333403E-2</v>
      </c>
      <c r="N1110" s="5">
        <v>1.0042804676362E-2</v>
      </c>
      <c r="O1110" s="5">
        <v>9.5975000019570406E-3</v>
      </c>
      <c r="P1110" s="5">
        <v>9.0888010046109493E-3</v>
      </c>
      <c r="Q1110" s="5">
        <v>8.7196909680692693E-3</v>
      </c>
      <c r="R1110" s="5">
        <v>8.6168731549030406E-3</v>
      </c>
      <c r="S1110" s="6">
        <f ca="1">PopAgeSexCountry[[#This Row],[2010]]*PopAgeSexCountry[[#This Row],[MDER]]</f>
        <v>14.365519999999998</v>
      </c>
      <c r="T1110" s="6">
        <f ca="1">PopAgeSexCountry[[#This Row],[2015]]*PopAgeSexCountry[[#This Row],[MDER]]</f>
        <v>14.478938408649174</v>
      </c>
      <c r="U1110" s="6">
        <f ca="1">PopAgeSexCountry[[#This Row],[2020]]*PopAgeSexCountry[[#This Row],[MDER]]</f>
        <v>15.359154768063799</v>
      </c>
      <c r="V1110" s="6">
        <f ca="1">PopAgeSexCountry[[#This Row],[2025]]*PopAgeSexCountry[[#This Row],[MDER]]</f>
        <v>15.533875194677256</v>
      </c>
      <c r="W1110" s="6">
        <f ca="1">PopAgeSexCountry[[#This Row],[2030]]*PopAgeSexCountry[[#This Row],[MDER]]</f>
        <v>15.26506310807024</v>
      </c>
      <c r="X1110" s="6">
        <f ca="1">PopAgeSexCountry[[#This Row],[2035]]*PopAgeSexCountry[[#This Row],[MDER]]</f>
        <v>14.588200002974702</v>
      </c>
      <c r="Y1110" s="6">
        <f ca="1">PopAgeSexCountry[[#This Row],[2040]]*PopAgeSexCountry[[#This Row],[MDER]]</f>
        <v>13.814977527008644</v>
      </c>
      <c r="Z1110" s="6">
        <f ca="1">PopAgeSexCountry[[#This Row],[2045]]*PopAgeSexCountry[[#This Row],[MDER]]</f>
        <v>13.25393027146529</v>
      </c>
      <c r="AA1110" s="6">
        <f ca="1">PopAgeSexCountry[[#This Row],[2050]]*PopAgeSexCountry[[#This Row],[MDER]]</f>
        <v>13.097647195452621</v>
      </c>
    </row>
    <row r="1111" spans="1:27" x14ac:dyDescent="0.2">
      <c r="A1111" s="6" t="s">
        <v>67</v>
      </c>
      <c r="B1111" s="6" t="s">
        <v>68</v>
      </c>
      <c r="C1111" s="6" t="s">
        <v>138</v>
      </c>
      <c r="D1111" s="6" t="str">
        <f>VLOOKUP(PopAgeSexCountry[[#This Row],[REGION]],MapRegion[],2,FALSE)</f>
        <v>MLT</v>
      </c>
      <c r="E1111" s="6" t="s">
        <v>82</v>
      </c>
      <c r="F1111" s="6" t="str">
        <f>VLOOKUP(PopAgeSexCountry[[#This Row],[VARIABLE]],MapSexAge[],2,FALSE)</f>
        <v>Female</v>
      </c>
      <c r="G1111" s="6" t="str">
        <f>VLOOKUP(PopAgeSexCountry[[#This Row],[VARIABLE]],MapSexAge[],3,FALSE)</f>
        <v>50-54</v>
      </c>
      <c r="H1111" s="6">
        <f ca="1">SUMIFS(INDIRECT(_xlfn.CONCAT("SSPMDER[",PopAgeSexCountry[[#This Row],[Sex]],"]")),SSPMDER[age],PopAgeSexCountry[[#This Row],[Age]])</f>
        <v>1840</v>
      </c>
      <c r="I1111" s="6" t="s">
        <v>71</v>
      </c>
      <c r="J1111" s="6">
        <v>1.5624000000000001E-2</v>
      </c>
      <c r="K1111" s="6">
        <v>1.4734737540522199E-2</v>
      </c>
      <c r="L1111" s="6">
        <v>1.23537108944883E-2</v>
      </c>
      <c r="M1111" s="6">
        <v>1.3633984157890199E-2</v>
      </c>
      <c r="N1111" s="6">
        <v>1.6242855057078599E-2</v>
      </c>
      <c r="O1111" s="6">
        <v>1.7287549188168098E-2</v>
      </c>
      <c r="P1111" s="6">
        <v>1.7383292966168501E-2</v>
      </c>
      <c r="Q1111" s="6">
        <v>1.5756927861497998E-2</v>
      </c>
      <c r="R1111" s="6">
        <v>1.38736653872744E-2</v>
      </c>
      <c r="S1111" s="6">
        <f ca="1">PopAgeSexCountry[[#This Row],[2010]]*PopAgeSexCountry[[#This Row],[MDER]]</f>
        <v>28.748160000000002</v>
      </c>
      <c r="T1111" s="6">
        <f ca="1">PopAgeSexCountry[[#This Row],[2015]]*PopAgeSexCountry[[#This Row],[MDER]]</f>
        <v>27.111917074560846</v>
      </c>
      <c r="U1111" s="6">
        <f ca="1">PopAgeSexCountry[[#This Row],[2020]]*PopAgeSexCountry[[#This Row],[MDER]]</f>
        <v>22.730828045858473</v>
      </c>
      <c r="V1111" s="6">
        <f ca="1">PopAgeSexCountry[[#This Row],[2025]]*PopAgeSexCountry[[#This Row],[MDER]]</f>
        <v>25.086530850517967</v>
      </c>
      <c r="W1111" s="6">
        <f ca="1">PopAgeSexCountry[[#This Row],[2030]]*PopAgeSexCountry[[#This Row],[MDER]]</f>
        <v>29.886853305024623</v>
      </c>
      <c r="X1111" s="6">
        <f ca="1">PopAgeSexCountry[[#This Row],[2035]]*PopAgeSexCountry[[#This Row],[MDER]]</f>
        <v>31.8090905062293</v>
      </c>
      <c r="Y1111" s="6">
        <f ca="1">PopAgeSexCountry[[#This Row],[2040]]*PopAgeSexCountry[[#This Row],[MDER]]</f>
        <v>31.985259057750042</v>
      </c>
      <c r="Z1111" s="6">
        <f ca="1">PopAgeSexCountry[[#This Row],[2045]]*PopAgeSexCountry[[#This Row],[MDER]]</f>
        <v>28.992747265156318</v>
      </c>
      <c r="AA1111" s="6">
        <f ca="1">PopAgeSexCountry[[#This Row],[2050]]*PopAgeSexCountry[[#This Row],[MDER]]</f>
        <v>25.527544312584897</v>
      </c>
    </row>
    <row r="1112" spans="1:27" x14ac:dyDescent="0.2">
      <c r="A1112" s="5" t="s">
        <v>67</v>
      </c>
      <c r="B1112" s="5" t="s">
        <v>68</v>
      </c>
      <c r="C1112" s="5" t="s">
        <v>138</v>
      </c>
      <c r="D1112" s="5" t="str">
        <f>VLOOKUP(PopAgeSexCountry[[#This Row],[REGION]],MapRegion[],2,FALSE)</f>
        <v>MLT</v>
      </c>
      <c r="E1112" s="5" t="s">
        <v>83</v>
      </c>
      <c r="F1112" s="5" t="str">
        <f>VLOOKUP(PopAgeSexCountry[[#This Row],[VARIABLE]],MapSexAge[],2,FALSE)</f>
        <v>Female</v>
      </c>
      <c r="G1112" s="5" t="str">
        <f>VLOOKUP(PopAgeSexCountry[[#This Row],[VARIABLE]],MapSexAge[],3,FALSE)</f>
        <v>55-59</v>
      </c>
      <c r="H1112" s="5">
        <f ca="1">SUMIFS(INDIRECT(_xlfn.CONCAT("SSPMDER[",PopAgeSexCountry[[#This Row],[Sex]],"]")),SSPMDER[age],PopAgeSexCountry[[#This Row],[Age]])</f>
        <v>1800</v>
      </c>
      <c r="I1112" s="5" t="s">
        <v>71</v>
      </c>
      <c r="J1112" s="5">
        <v>1.5370999999999999E-2</v>
      </c>
      <c r="K1112" s="5">
        <v>1.5530655517034199E-2</v>
      </c>
      <c r="L1112" s="5">
        <v>1.4689527341669201E-2</v>
      </c>
      <c r="M1112" s="5">
        <v>1.2351541014248801E-2</v>
      </c>
      <c r="N1112" s="5">
        <v>1.36437183665495E-2</v>
      </c>
      <c r="O1112" s="5">
        <v>1.6255238098447301E-2</v>
      </c>
      <c r="P1112" s="5">
        <v>1.73169382046395E-2</v>
      </c>
      <c r="Q1112" s="5">
        <v>1.74296988613236E-2</v>
      </c>
      <c r="R1112" s="5">
        <v>1.5816635331207099E-2</v>
      </c>
      <c r="S1112" s="6">
        <f ca="1">PopAgeSexCountry[[#This Row],[2010]]*PopAgeSexCountry[[#This Row],[MDER]]</f>
        <v>27.6678</v>
      </c>
      <c r="T1112" s="6">
        <f ca="1">PopAgeSexCountry[[#This Row],[2015]]*PopAgeSexCountry[[#This Row],[MDER]]</f>
        <v>27.955179930661558</v>
      </c>
      <c r="U1112" s="6">
        <f ca="1">PopAgeSexCountry[[#This Row],[2020]]*PopAgeSexCountry[[#This Row],[MDER]]</f>
        <v>26.441149215004561</v>
      </c>
      <c r="V1112" s="6">
        <f ca="1">PopAgeSexCountry[[#This Row],[2025]]*PopAgeSexCountry[[#This Row],[MDER]]</f>
        <v>22.23277382564784</v>
      </c>
      <c r="W1112" s="6">
        <f ca="1">PopAgeSexCountry[[#This Row],[2030]]*PopAgeSexCountry[[#This Row],[MDER]]</f>
        <v>24.5586930597891</v>
      </c>
      <c r="X1112" s="6">
        <f ca="1">PopAgeSexCountry[[#This Row],[2035]]*PopAgeSexCountry[[#This Row],[MDER]]</f>
        <v>29.259428577205142</v>
      </c>
      <c r="Y1112" s="6">
        <f ca="1">PopAgeSexCountry[[#This Row],[2040]]*PopAgeSexCountry[[#This Row],[MDER]]</f>
        <v>31.170488768351099</v>
      </c>
      <c r="Z1112" s="6">
        <f ca="1">PopAgeSexCountry[[#This Row],[2045]]*PopAgeSexCountry[[#This Row],[MDER]]</f>
        <v>31.37345795038248</v>
      </c>
      <c r="AA1112" s="6">
        <f ca="1">PopAgeSexCountry[[#This Row],[2050]]*PopAgeSexCountry[[#This Row],[MDER]]</f>
        <v>28.469943596172779</v>
      </c>
    </row>
    <row r="1113" spans="1:27" x14ac:dyDescent="0.2">
      <c r="A1113" s="6" t="s">
        <v>67</v>
      </c>
      <c r="B1113" s="6" t="s">
        <v>68</v>
      </c>
      <c r="C1113" s="6" t="s">
        <v>138</v>
      </c>
      <c r="D1113" s="6" t="str">
        <f>VLOOKUP(PopAgeSexCountry[[#This Row],[REGION]],MapRegion[],2,FALSE)</f>
        <v>MLT</v>
      </c>
      <c r="E1113" s="6" t="s">
        <v>84</v>
      </c>
      <c r="F1113" s="6" t="str">
        <f>VLOOKUP(PopAgeSexCountry[[#This Row],[VARIABLE]],MapSexAge[],2,FALSE)</f>
        <v>Female</v>
      </c>
      <c r="G1113" s="6" t="str">
        <f>VLOOKUP(PopAgeSexCountry[[#This Row],[VARIABLE]],MapSexAge[],3,FALSE)</f>
        <v>60-64</v>
      </c>
      <c r="H1113" s="6">
        <f ca="1">SUMIFS(INDIRECT(_xlfn.CONCAT("SSPMDER[",PopAgeSexCountry[[#This Row],[Sex]],"]")),SSPMDER[age],PopAgeSexCountry[[#This Row],[Age]])</f>
        <v>1800</v>
      </c>
      <c r="I1113" s="6" t="s">
        <v>71</v>
      </c>
      <c r="J1113" s="6">
        <v>1.5461000000000001E-2</v>
      </c>
      <c r="K1113" s="6">
        <v>1.5117069664488499E-2</v>
      </c>
      <c r="L1113" s="6">
        <v>1.53374899762485E-2</v>
      </c>
      <c r="M1113" s="6">
        <v>1.45598867377922E-2</v>
      </c>
      <c r="N1113" s="6">
        <v>1.22817280242478E-2</v>
      </c>
      <c r="O1113" s="6">
        <v>1.35870991477464E-2</v>
      </c>
      <c r="P1113" s="6">
        <v>1.6198344571811699E-2</v>
      </c>
      <c r="Q1113" s="6">
        <v>1.7276598305918E-2</v>
      </c>
      <c r="R1113" s="6">
        <v>1.7409546017181199E-2</v>
      </c>
      <c r="S1113" s="6">
        <f ca="1">PopAgeSexCountry[[#This Row],[2010]]*PopAgeSexCountry[[#This Row],[MDER]]</f>
        <v>27.829800000000002</v>
      </c>
      <c r="T1113" s="6">
        <f ca="1">PopAgeSexCountry[[#This Row],[2015]]*PopAgeSexCountry[[#This Row],[MDER]]</f>
        <v>27.210725396079297</v>
      </c>
      <c r="U1113" s="6">
        <f ca="1">PopAgeSexCountry[[#This Row],[2020]]*PopAgeSexCountry[[#This Row],[MDER]]</f>
        <v>27.607481957247298</v>
      </c>
      <c r="V1113" s="6">
        <f ca="1">PopAgeSexCountry[[#This Row],[2025]]*PopAgeSexCountry[[#This Row],[MDER]]</f>
        <v>26.207796128025961</v>
      </c>
      <c r="W1113" s="6">
        <f ca="1">PopAgeSexCountry[[#This Row],[2030]]*PopAgeSexCountry[[#This Row],[MDER]]</f>
        <v>22.107110443646039</v>
      </c>
      <c r="X1113" s="6">
        <f ca="1">PopAgeSexCountry[[#This Row],[2035]]*PopAgeSexCountry[[#This Row],[MDER]]</f>
        <v>24.456778465943522</v>
      </c>
      <c r="Y1113" s="6">
        <f ca="1">PopAgeSexCountry[[#This Row],[2040]]*PopAgeSexCountry[[#This Row],[MDER]]</f>
        <v>29.157020229261057</v>
      </c>
      <c r="Z1113" s="6">
        <f ca="1">PopAgeSexCountry[[#This Row],[2045]]*PopAgeSexCountry[[#This Row],[MDER]]</f>
        <v>31.097876950652399</v>
      </c>
      <c r="AA1113" s="6">
        <f ca="1">PopAgeSexCountry[[#This Row],[2050]]*PopAgeSexCountry[[#This Row],[MDER]]</f>
        <v>31.337182830926157</v>
      </c>
    </row>
    <row r="1114" spans="1:27" x14ac:dyDescent="0.2">
      <c r="A1114" s="5" t="s">
        <v>67</v>
      </c>
      <c r="B1114" s="5" t="s">
        <v>68</v>
      </c>
      <c r="C1114" s="5" t="s">
        <v>138</v>
      </c>
      <c r="D1114" s="5" t="str">
        <f>VLOOKUP(PopAgeSexCountry[[#This Row],[REGION]],MapRegion[],2,FALSE)</f>
        <v>MLT</v>
      </c>
      <c r="E1114" s="5" t="s">
        <v>85</v>
      </c>
      <c r="F1114" s="5" t="str">
        <f>VLOOKUP(PopAgeSexCountry[[#This Row],[VARIABLE]],MapSexAge[],2,FALSE)</f>
        <v>Female</v>
      </c>
      <c r="G1114" s="5" t="str">
        <f>VLOOKUP(PopAgeSexCountry[[#This Row],[VARIABLE]],MapSexAge[],3,FALSE)</f>
        <v>65-69</v>
      </c>
      <c r="H1114" s="5">
        <f ca="1">SUMIFS(INDIRECT(_xlfn.CONCAT("SSPMDER[",PopAgeSexCountry[[#This Row],[Sex]],"]")),SSPMDER[age],PopAgeSexCountry[[#This Row],[Age]])</f>
        <v>1800</v>
      </c>
      <c r="I1114" s="5" t="s">
        <v>71</v>
      </c>
      <c r="J1114" s="5">
        <v>8.9829999999999997E-3</v>
      </c>
      <c r="K1114" s="5">
        <v>1.4945812561936301E-2</v>
      </c>
      <c r="L1114" s="5">
        <v>1.4691403062016601E-2</v>
      </c>
      <c r="M1114" s="5">
        <v>1.49930479090747E-2</v>
      </c>
      <c r="N1114" s="5">
        <v>1.43072977677566E-2</v>
      </c>
      <c r="O1114" s="5">
        <v>1.21152274927617E-2</v>
      </c>
      <c r="P1114" s="5">
        <v>1.34332533204711E-2</v>
      </c>
      <c r="Q1114" s="5">
        <v>1.6037792353376601E-2</v>
      </c>
      <c r="R1114" s="5">
        <v>1.7135230179637001E-2</v>
      </c>
      <c r="S1114" s="6">
        <f ca="1">PopAgeSexCountry[[#This Row],[2010]]*PopAgeSexCountry[[#This Row],[MDER]]</f>
        <v>16.1694</v>
      </c>
      <c r="T1114" s="6">
        <f ca="1">PopAgeSexCountry[[#This Row],[2015]]*PopAgeSexCountry[[#This Row],[MDER]]</f>
        <v>26.90246261148534</v>
      </c>
      <c r="U1114" s="6">
        <f ca="1">PopAgeSexCountry[[#This Row],[2020]]*PopAgeSexCountry[[#This Row],[MDER]]</f>
        <v>26.44452551162988</v>
      </c>
      <c r="V1114" s="6">
        <f ca="1">PopAgeSexCountry[[#This Row],[2025]]*PopAgeSexCountry[[#This Row],[MDER]]</f>
        <v>26.987486236334458</v>
      </c>
      <c r="W1114" s="6">
        <f ca="1">PopAgeSexCountry[[#This Row],[2030]]*PopAgeSexCountry[[#This Row],[MDER]]</f>
        <v>25.753135981961879</v>
      </c>
      <c r="X1114" s="6">
        <f ca="1">PopAgeSexCountry[[#This Row],[2035]]*PopAgeSexCountry[[#This Row],[MDER]]</f>
        <v>21.807409486971061</v>
      </c>
      <c r="Y1114" s="6">
        <f ca="1">PopAgeSexCountry[[#This Row],[2040]]*PopAgeSexCountry[[#This Row],[MDER]]</f>
        <v>24.179855976847982</v>
      </c>
      <c r="Z1114" s="6">
        <f ca="1">PopAgeSexCountry[[#This Row],[2045]]*PopAgeSexCountry[[#This Row],[MDER]]</f>
        <v>28.868026236077881</v>
      </c>
      <c r="AA1114" s="6">
        <f ca="1">PopAgeSexCountry[[#This Row],[2050]]*PopAgeSexCountry[[#This Row],[MDER]]</f>
        <v>30.8434143233466</v>
      </c>
    </row>
    <row r="1115" spans="1:27" x14ac:dyDescent="0.2">
      <c r="A1115" s="6" t="s">
        <v>67</v>
      </c>
      <c r="B1115" s="6" t="s">
        <v>68</v>
      </c>
      <c r="C1115" s="6" t="s">
        <v>138</v>
      </c>
      <c r="D1115" s="6" t="str">
        <f>VLOOKUP(PopAgeSexCountry[[#This Row],[REGION]],MapRegion[],2,FALSE)</f>
        <v>MLT</v>
      </c>
      <c r="E1115" s="6" t="s">
        <v>86</v>
      </c>
      <c r="F1115" s="6" t="str">
        <f>VLOOKUP(PopAgeSexCountry[[#This Row],[VARIABLE]],MapSexAge[],2,FALSE)</f>
        <v>Female</v>
      </c>
      <c r="G1115" s="6" t="str">
        <f>VLOOKUP(PopAgeSexCountry[[#This Row],[VARIABLE]],MapSexAge[],3,FALSE)</f>
        <v>70-74</v>
      </c>
      <c r="H1115" s="6">
        <f ca="1">SUMIFS(INDIRECT(_xlfn.CONCAT("SSPMDER[",PopAgeSexCountry[[#This Row],[Sex]],"]")),SSPMDER[age],PopAgeSexCountry[[#This Row],[Age]])</f>
        <v>1800</v>
      </c>
      <c r="I1115" s="6" t="s">
        <v>71</v>
      </c>
      <c r="J1115" s="6">
        <v>9.5710000000000101E-3</v>
      </c>
      <c r="K1115" s="6">
        <v>8.4372189717714097E-3</v>
      </c>
      <c r="L1115" s="6">
        <v>1.4098415842759501E-2</v>
      </c>
      <c r="M1115" s="6">
        <v>1.3968292955171E-2</v>
      </c>
      <c r="N1115" s="6">
        <v>1.4388539004196701E-2</v>
      </c>
      <c r="O1115" s="6">
        <v>1.3838760295257199E-2</v>
      </c>
      <c r="P1115" s="6">
        <v>1.17752859878012E-2</v>
      </c>
      <c r="Q1115" s="6">
        <v>1.3105717687406201E-2</v>
      </c>
      <c r="R1115" s="6">
        <v>1.5691898473841101E-2</v>
      </c>
      <c r="S1115" s="6">
        <f ca="1">PopAgeSexCountry[[#This Row],[2010]]*PopAgeSexCountry[[#This Row],[MDER]]</f>
        <v>17.22780000000002</v>
      </c>
      <c r="T1115" s="6">
        <f ca="1">PopAgeSexCountry[[#This Row],[2015]]*PopAgeSexCountry[[#This Row],[MDER]]</f>
        <v>15.186994149188537</v>
      </c>
      <c r="U1115" s="6">
        <f ca="1">PopAgeSexCountry[[#This Row],[2020]]*PopAgeSexCountry[[#This Row],[MDER]]</f>
        <v>25.3771485169671</v>
      </c>
      <c r="V1115" s="6">
        <f ca="1">PopAgeSexCountry[[#This Row],[2025]]*PopAgeSexCountry[[#This Row],[MDER]]</f>
        <v>25.142927319307798</v>
      </c>
      <c r="W1115" s="6">
        <f ca="1">PopAgeSexCountry[[#This Row],[2030]]*PopAgeSexCountry[[#This Row],[MDER]]</f>
        <v>25.89937020755406</v>
      </c>
      <c r="X1115" s="6">
        <f ca="1">PopAgeSexCountry[[#This Row],[2035]]*PopAgeSexCountry[[#This Row],[MDER]]</f>
        <v>24.909768531462959</v>
      </c>
      <c r="Y1115" s="6">
        <f ca="1">PopAgeSexCountry[[#This Row],[2040]]*PopAgeSexCountry[[#This Row],[MDER]]</f>
        <v>21.19551477804216</v>
      </c>
      <c r="Z1115" s="6">
        <f ca="1">PopAgeSexCountry[[#This Row],[2045]]*PopAgeSexCountry[[#This Row],[MDER]]</f>
        <v>23.590291837331161</v>
      </c>
      <c r="AA1115" s="6">
        <f ca="1">PopAgeSexCountry[[#This Row],[2050]]*PopAgeSexCountry[[#This Row],[MDER]]</f>
        <v>28.245417252913981</v>
      </c>
    </row>
    <row r="1116" spans="1:27" x14ac:dyDescent="0.2">
      <c r="A1116" s="5" t="s">
        <v>67</v>
      </c>
      <c r="B1116" s="5" t="s">
        <v>68</v>
      </c>
      <c r="C1116" s="5" t="s">
        <v>138</v>
      </c>
      <c r="D1116" s="5" t="str">
        <f>VLOOKUP(PopAgeSexCountry[[#This Row],[REGION]],MapRegion[],2,FALSE)</f>
        <v>MLT</v>
      </c>
      <c r="E1116" s="5" t="s">
        <v>87</v>
      </c>
      <c r="F1116" s="5" t="str">
        <f>VLOOKUP(PopAgeSexCountry[[#This Row],[VARIABLE]],MapSexAge[],2,FALSE)</f>
        <v>Female</v>
      </c>
      <c r="G1116" s="5" t="str">
        <f>VLOOKUP(PopAgeSexCountry[[#This Row],[VARIABLE]],MapSexAge[],3,FALSE)</f>
        <v>75-79</v>
      </c>
      <c r="H1116" s="5">
        <f ca="1">SUMIFS(INDIRECT(_xlfn.CONCAT("SSPMDER[",PopAgeSexCountry[[#This Row],[Sex]],"]")),SSPMDER[age],PopAgeSexCountry[[#This Row],[Age]])</f>
        <v>1800</v>
      </c>
      <c r="I1116" s="5" t="s">
        <v>71</v>
      </c>
      <c r="J1116" s="5">
        <v>6.6160000000000099E-3</v>
      </c>
      <c r="K1116" s="5">
        <v>8.4034790938784503E-3</v>
      </c>
      <c r="L1116" s="5">
        <v>7.5560074505103799E-3</v>
      </c>
      <c r="M1116" s="5">
        <v>1.27294200417564E-2</v>
      </c>
      <c r="N1116" s="5">
        <v>1.27763431655491E-2</v>
      </c>
      <c r="O1116" s="5">
        <v>1.3361171226775799E-2</v>
      </c>
      <c r="P1116" s="5">
        <v>1.3001820919412301E-2</v>
      </c>
      <c r="Q1116" s="5">
        <v>1.11465343516183E-2</v>
      </c>
      <c r="R1116" s="5">
        <v>1.2486312166081599E-2</v>
      </c>
      <c r="S1116" s="6">
        <f ca="1">PopAgeSexCountry[[#This Row],[2010]]*PopAgeSexCountry[[#This Row],[MDER]]</f>
        <v>11.908800000000017</v>
      </c>
      <c r="T1116" s="6">
        <f ca="1">PopAgeSexCountry[[#This Row],[2015]]*PopAgeSexCountry[[#This Row],[MDER]]</f>
        <v>15.126262368981211</v>
      </c>
      <c r="U1116" s="6">
        <f ca="1">PopAgeSexCountry[[#This Row],[2020]]*PopAgeSexCountry[[#This Row],[MDER]]</f>
        <v>13.600813410918684</v>
      </c>
      <c r="V1116" s="6">
        <f ca="1">PopAgeSexCountry[[#This Row],[2025]]*PopAgeSexCountry[[#This Row],[MDER]]</f>
        <v>22.912956075161521</v>
      </c>
      <c r="W1116" s="6">
        <f ca="1">PopAgeSexCountry[[#This Row],[2030]]*PopAgeSexCountry[[#This Row],[MDER]]</f>
        <v>22.997417697988379</v>
      </c>
      <c r="X1116" s="6">
        <f ca="1">PopAgeSexCountry[[#This Row],[2035]]*PopAgeSexCountry[[#This Row],[MDER]]</f>
        <v>24.050108208196438</v>
      </c>
      <c r="Y1116" s="6">
        <f ca="1">PopAgeSexCountry[[#This Row],[2040]]*PopAgeSexCountry[[#This Row],[MDER]]</f>
        <v>23.403277654942141</v>
      </c>
      <c r="Z1116" s="6">
        <f ca="1">PopAgeSexCountry[[#This Row],[2045]]*PopAgeSexCountry[[#This Row],[MDER]]</f>
        <v>20.063761832912942</v>
      </c>
      <c r="AA1116" s="6">
        <f ca="1">PopAgeSexCountry[[#This Row],[2050]]*PopAgeSexCountry[[#This Row],[MDER]]</f>
        <v>22.475361898946879</v>
      </c>
    </row>
    <row r="1117" spans="1:27" x14ac:dyDescent="0.2">
      <c r="A1117" s="6" t="s">
        <v>67</v>
      </c>
      <c r="B1117" s="6" t="s">
        <v>68</v>
      </c>
      <c r="C1117" s="6" t="s">
        <v>138</v>
      </c>
      <c r="D1117" s="6" t="str">
        <f>VLOOKUP(PopAgeSexCountry[[#This Row],[REGION]],MapRegion[],2,FALSE)</f>
        <v>MLT</v>
      </c>
      <c r="E1117" s="6" t="s">
        <v>88</v>
      </c>
      <c r="F1117" s="6" t="str">
        <f>VLOOKUP(PopAgeSexCountry[[#This Row],[VARIABLE]],MapSexAge[],2,FALSE)</f>
        <v>Female</v>
      </c>
      <c r="G1117" s="6" t="str">
        <f>VLOOKUP(PopAgeSexCountry[[#This Row],[VARIABLE]],MapSexAge[],3,FALSE)</f>
        <v>80-84</v>
      </c>
      <c r="H1117" s="6">
        <f ca="1">SUMIFS(INDIRECT(_xlfn.CONCAT("SSPMDER[",PopAgeSexCountry[[#This Row],[Sex]],"]")),SSPMDER[age],PopAgeSexCountry[[#This Row],[Age]])</f>
        <v>1800</v>
      </c>
      <c r="I1117" s="6" t="s">
        <v>71</v>
      </c>
      <c r="J1117" s="6">
        <v>4.8970000000000003E-3</v>
      </c>
      <c r="K1117" s="6">
        <v>5.1406363980874203E-3</v>
      </c>
      <c r="L1117" s="6">
        <v>6.7483002225697999E-3</v>
      </c>
      <c r="M1117" s="6">
        <v>6.2587874164134402E-3</v>
      </c>
      <c r="N1117" s="6">
        <v>1.06999379187538E-2</v>
      </c>
      <c r="O1117" s="6">
        <v>1.09639444226842E-2</v>
      </c>
      <c r="P1117" s="6">
        <v>1.17292771291066E-2</v>
      </c>
      <c r="Q1117" s="6">
        <v>1.16301634756428E-2</v>
      </c>
      <c r="R1117" s="6">
        <v>1.00946379755079E-2</v>
      </c>
      <c r="S1117" s="6">
        <f ca="1">PopAgeSexCountry[[#This Row],[2010]]*PopAgeSexCountry[[#This Row],[MDER]]</f>
        <v>8.8146000000000004</v>
      </c>
      <c r="T1117" s="6">
        <f ca="1">PopAgeSexCountry[[#This Row],[2015]]*PopAgeSexCountry[[#This Row],[MDER]]</f>
        <v>9.2531455165573568</v>
      </c>
      <c r="U1117" s="6">
        <f ca="1">PopAgeSexCountry[[#This Row],[2020]]*PopAgeSexCountry[[#This Row],[MDER]]</f>
        <v>12.14694040062564</v>
      </c>
      <c r="V1117" s="6">
        <f ca="1">PopAgeSexCountry[[#This Row],[2025]]*PopAgeSexCountry[[#This Row],[MDER]]</f>
        <v>11.265817349544193</v>
      </c>
      <c r="W1117" s="6">
        <f ca="1">PopAgeSexCountry[[#This Row],[2030]]*PopAgeSexCountry[[#This Row],[MDER]]</f>
        <v>19.259888253756841</v>
      </c>
      <c r="X1117" s="6">
        <f ca="1">PopAgeSexCountry[[#This Row],[2035]]*PopAgeSexCountry[[#This Row],[MDER]]</f>
        <v>19.735099960831558</v>
      </c>
      <c r="Y1117" s="6">
        <f ca="1">PopAgeSexCountry[[#This Row],[2040]]*PopAgeSexCountry[[#This Row],[MDER]]</f>
        <v>21.112698832391882</v>
      </c>
      <c r="Z1117" s="6">
        <f ca="1">PopAgeSexCountry[[#This Row],[2045]]*PopAgeSexCountry[[#This Row],[MDER]]</f>
        <v>20.934294256157042</v>
      </c>
      <c r="AA1117" s="6">
        <f ca="1">PopAgeSexCountry[[#This Row],[2050]]*PopAgeSexCountry[[#This Row],[MDER]]</f>
        <v>18.170348355914221</v>
      </c>
    </row>
    <row r="1118" spans="1:27" x14ac:dyDescent="0.2">
      <c r="A1118" s="5" t="s">
        <v>67</v>
      </c>
      <c r="B1118" s="5" t="s">
        <v>68</v>
      </c>
      <c r="C1118" s="5" t="s">
        <v>138</v>
      </c>
      <c r="D1118" s="5" t="str">
        <f>VLOOKUP(PopAgeSexCountry[[#This Row],[REGION]],MapRegion[],2,FALSE)</f>
        <v>MLT</v>
      </c>
      <c r="E1118" s="5" t="s">
        <v>89</v>
      </c>
      <c r="F1118" s="5" t="str">
        <f>VLOOKUP(PopAgeSexCountry[[#This Row],[VARIABLE]],MapSexAge[],2,FALSE)</f>
        <v>Female</v>
      </c>
      <c r="G1118" s="5" t="str">
        <f>VLOOKUP(PopAgeSexCountry[[#This Row],[VARIABLE]],MapSexAge[],3,FALSE)</f>
        <v>85-89</v>
      </c>
      <c r="H1118" s="5">
        <f ca="1">SUMIFS(INDIRECT(_xlfn.CONCAT("SSPMDER[",PopAgeSexCountry[[#This Row],[Sex]],"]")),SSPMDER[age],PopAgeSexCountry[[#This Row],[Age]])</f>
        <v>1800</v>
      </c>
      <c r="I1118" s="5" t="s">
        <v>71</v>
      </c>
      <c r="J1118" s="5">
        <v>2.624E-3</v>
      </c>
      <c r="K1118" s="5">
        <v>3.07516234294342E-3</v>
      </c>
      <c r="L1118" s="5">
        <v>3.3975083308834999E-3</v>
      </c>
      <c r="M1118" s="5">
        <v>4.6795139424078104E-3</v>
      </c>
      <c r="N1118" s="5">
        <v>4.5570074185526596E-3</v>
      </c>
      <c r="O1118" s="5">
        <v>7.9818414857795693E-3</v>
      </c>
      <c r="P1118" s="5">
        <v>8.4288372056670006E-3</v>
      </c>
      <c r="Q1118" s="5">
        <v>9.3275040062572694E-3</v>
      </c>
      <c r="R1118" s="5">
        <v>9.5255385490123304E-3</v>
      </c>
      <c r="S1118" s="6">
        <f ca="1">PopAgeSexCountry[[#This Row],[2010]]*PopAgeSexCountry[[#This Row],[MDER]]</f>
        <v>4.7232000000000003</v>
      </c>
      <c r="T1118" s="6">
        <f ca="1">PopAgeSexCountry[[#This Row],[2015]]*PopAgeSexCountry[[#This Row],[MDER]]</f>
        <v>5.5352922172981556</v>
      </c>
      <c r="U1118" s="6">
        <f ca="1">PopAgeSexCountry[[#This Row],[2020]]*PopAgeSexCountry[[#This Row],[MDER]]</f>
        <v>6.1155149955903001</v>
      </c>
      <c r="V1118" s="6">
        <f ca="1">PopAgeSexCountry[[#This Row],[2025]]*PopAgeSexCountry[[#This Row],[MDER]]</f>
        <v>8.4231250963340578</v>
      </c>
      <c r="W1118" s="6">
        <f ca="1">PopAgeSexCountry[[#This Row],[2030]]*PopAgeSexCountry[[#This Row],[MDER]]</f>
        <v>8.2026133533947867</v>
      </c>
      <c r="X1118" s="6">
        <f ca="1">PopAgeSexCountry[[#This Row],[2035]]*PopAgeSexCountry[[#This Row],[MDER]]</f>
        <v>14.367314674403225</v>
      </c>
      <c r="Y1118" s="6">
        <f ca="1">PopAgeSexCountry[[#This Row],[2040]]*PopAgeSexCountry[[#This Row],[MDER]]</f>
        <v>15.171906970200601</v>
      </c>
      <c r="Z1118" s="6">
        <f ca="1">PopAgeSexCountry[[#This Row],[2045]]*PopAgeSexCountry[[#This Row],[MDER]]</f>
        <v>16.789507211263086</v>
      </c>
      <c r="AA1118" s="6">
        <f ca="1">PopAgeSexCountry[[#This Row],[2050]]*PopAgeSexCountry[[#This Row],[MDER]]</f>
        <v>17.145969388222195</v>
      </c>
    </row>
    <row r="1119" spans="1:27" x14ac:dyDescent="0.2">
      <c r="A1119" s="6" t="s">
        <v>67</v>
      </c>
      <c r="B1119" s="6" t="s">
        <v>68</v>
      </c>
      <c r="C1119" s="6" t="s">
        <v>138</v>
      </c>
      <c r="D1119" s="6" t="str">
        <f>VLOOKUP(PopAgeSexCountry[[#This Row],[REGION]],MapRegion[],2,FALSE)</f>
        <v>MLT</v>
      </c>
      <c r="E1119" s="6" t="s">
        <v>90</v>
      </c>
      <c r="F1119" s="6" t="str">
        <f>VLOOKUP(PopAgeSexCountry[[#This Row],[VARIABLE]],MapSexAge[],2,FALSE)</f>
        <v>Female</v>
      </c>
      <c r="G1119" s="6" t="str">
        <f>VLOOKUP(PopAgeSexCountry[[#This Row],[VARIABLE]],MapSexAge[],3,FALSE)</f>
        <v>90-94</v>
      </c>
      <c r="H1119" s="6">
        <f ca="1">SUMIFS(INDIRECT(_xlfn.CONCAT("SSPMDER[",PopAgeSexCountry[[#This Row],[Sex]],"]")),SSPMDER[age],PopAgeSexCountry[[#This Row],[Age]])</f>
        <v>1800</v>
      </c>
      <c r="I1119" s="6" t="s">
        <v>71</v>
      </c>
      <c r="J1119" s="6">
        <v>7.4700000000000005E-4</v>
      </c>
      <c r="K1119" s="6">
        <v>1.16752874926133E-3</v>
      </c>
      <c r="L1119" s="6">
        <v>1.47526313100915E-3</v>
      </c>
      <c r="M1119" s="6">
        <v>1.7462147894067601E-3</v>
      </c>
      <c r="N1119" s="6">
        <v>2.5803522491493701E-3</v>
      </c>
      <c r="O1119" s="6">
        <v>2.6917973426137699E-3</v>
      </c>
      <c r="P1119" s="6">
        <v>4.8957051848824802E-3</v>
      </c>
      <c r="Q1119" s="6">
        <v>5.3891031102429503E-3</v>
      </c>
      <c r="R1119" s="6">
        <v>6.2710356571518897E-3</v>
      </c>
      <c r="S1119" s="6">
        <f ca="1">PopAgeSexCountry[[#This Row],[2010]]*PopAgeSexCountry[[#This Row],[MDER]]</f>
        <v>1.3446</v>
      </c>
      <c r="T1119" s="6">
        <f ca="1">PopAgeSexCountry[[#This Row],[2015]]*PopAgeSexCountry[[#This Row],[MDER]]</f>
        <v>2.1015517486703938</v>
      </c>
      <c r="U1119" s="6">
        <f ca="1">PopAgeSexCountry[[#This Row],[2020]]*PopAgeSexCountry[[#This Row],[MDER]]</f>
        <v>2.6554736358164699</v>
      </c>
      <c r="V1119" s="6">
        <f ca="1">PopAgeSexCountry[[#This Row],[2025]]*PopAgeSexCountry[[#This Row],[MDER]]</f>
        <v>3.1431866209321679</v>
      </c>
      <c r="W1119" s="6">
        <f ca="1">PopAgeSexCountry[[#This Row],[2030]]*PopAgeSexCountry[[#This Row],[MDER]]</f>
        <v>4.6446340484688662</v>
      </c>
      <c r="X1119" s="6">
        <f ca="1">PopAgeSexCountry[[#This Row],[2035]]*PopAgeSexCountry[[#This Row],[MDER]]</f>
        <v>4.8452352167047863</v>
      </c>
      <c r="Y1119" s="6">
        <f ca="1">PopAgeSexCountry[[#This Row],[2040]]*PopAgeSexCountry[[#This Row],[MDER]]</f>
        <v>8.812269332788464</v>
      </c>
      <c r="Z1119" s="6">
        <f ca="1">PopAgeSexCountry[[#This Row],[2045]]*PopAgeSexCountry[[#This Row],[MDER]]</f>
        <v>9.7003855984373111</v>
      </c>
      <c r="AA1119" s="6">
        <f ca="1">PopAgeSexCountry[[#This Row],[2050]]*PopAgeSexCountry[[#This Row],[MDER]]</f>
        <v>11.287864182873401</v>
      </c>
    </row>
    <row r="1120" spans="1:27" x14ac:dyDescent="0.2">
      <c r="A1120" s="5" t="s">
        <v>67</v>
      </c>
      <c r="B1120" s="5" t="s">
        <v>68</v>
      </c>
      <c r="C1120" s="5" t="s">
        <v>138</v>
      </c>
      <c r="D1120" s="5" t="str">
        <f>VLOOKUP(PopAgeSexCountry[[#This Row],[REGION]],MapRegion[],2,FALSE)</f>
        <v>MLT</v>
      </c>
      <c r="E1120" s="5" t="s">
        <v>91</v>
      </c>
      <c r="F1120" s="5" t="str">
        <f>VLOOKUP(PopAgeSexCountry[[#This Row],[VARIABLE]],MapSexAge[],2,FALSE)</f>
        <v>Female</v>
      </c>
      <c r="G1120" s="5" t="str">
        <f>VLOOKUP(PopAgeSexCountry[[#This Row],[VARIABLE]],MapSexAge[],3,FALSE)</f>
        <v>95-99</v>
      </c>
      <c r="H1120" s="5">
        <f ca="1">SUMIFS(INDIRECT(_xlfn.CONCAT("SSPMDER[",PopAgeSexCountry[[#This Row],[Sex]],"]")),SSPMDER[age],PopAgeSexCountry[[#This Row],[Age]])</f>
        <v>1800</v>
      </c>
      <c r="I1120" s="5" t="s">
        <v>71</v>
      </c>
      <c r="J1120" s="5">
        <v>1.5200000000000001E-4</v>
      </c>
      <c r="K1120" s="5">
        <v>1.99238395424962E-4</v>
      </c>
      <c r="L1120" s="5">
        <v>3.45162992834504E-4</v>
      </c>
      <c r="M1120" s="5">
        <v>4.8036055736970301E-4</v>
      </c>
      <c r="N1120" s="5">
        <v>6.2273856717605998E-4</v>
      </c>
      <c r="O1120" s="5">
        <v>1.0080087604969099E-3</v>
      </c>
      <c r="P1120" s="5">
        <v>1.15049304795245E-3</v>
      </c>
      <c r="Q1120" s="5">
        <v>2.2022888466770802E-3</v>
      </c>
      <c r="R1120" s="5">
        <v>2.5783609680888899E-3</v>
      </c>
      <c r="S1120" s="6">
        <f ca="1">PopAgeSexCountry[[#This Row],[2010]]*PopAgeSexCountry[[#This Row],[MDER]]</f>
        <v>0.27360000000000001</v>
      </c>
      <c r="T1120" s="6">
        <f ca="1">PopAgeSexCountry[[#This Row],[2015]]*PopAgeSexCountry[[#This Row],[MDER]]</f>
        <v>0.35862911176493162</v>
      </c>
      <c r="U1120" s="6">
        <f ca="1">PopAgeSexCountry[[#This Row],[2020]]*PopAgeSexCountry[[#This Row],[MDER]]</f>
        <v>0.62129338710210724</v>
      </c>
      <c r="V1120" s="6">
        <f ca="1">PopAgeSexCountry[[#This Row],[2025]]*PopAgeSexCountry[[#This Row],[MDER]]</f>
        <v>0.86464900326546545</v>
      </c>
      <c r="W1120" s="6">
        <f ca="1">PopAgeSexCountry[[#This Row],[2030]]*PopAgeSexCountry[[#This Row],[MDER]]</f>
        <v>1.1209294209169081</v>
      </c>
      <c r="X1120" s="6">
        <f ca="1">PopAgeSexCountry[[#This Row],[2035]]*PopAgeSexCountry[[#This Row],[MDER]]</f>
        <v>1.8144157688944378</v>
      </c>
      <c r="Y1120" s="6">
        <f ca="1">PopAgeSexCountry[[#This Row],[2040]]*PopAgeSexCountry[[#This Row],[MDER]]</f>
        <v>2.07088748631441</v>
      </c>
      <c r="Z1120" s="6">
        <f ca="1">PopAgeSexCountry[[#This Row],[2045]]*PopAgeSexCountry[[#This Row],[MDER]]</f>
        <v>3.9641199240187444</v>
      </c>
      <c r="AA1120" s="6">
        <f ca="1">PopAgeSexCountry[[#This Row],[2050]]*PopAgeSexCountry[[#This Row],[MDER]]</f>
        <v>4.6410497425600017</v>
      </c>
    </row>
    <row r="1121" spans="1:27" x14ac:dyDescent="0.2">
      <c r="A1121" s="6" t="s">
        <v>67</v>
      </c>
      <c r="B1121" s="6" t="s">
        <v>68</v>
      </c>
      <c r="C1121" s="6" t="s">
        <v>138</v>
      </c>
      <c r="D1121" s="6" t="str">
        <f>VLOOKUP(PopAgeSexCountry[[#This Row],[REGION]],MapRegion[],2,FALSE)</f>
        <v>MLT</v>
      </c>
      <c r="E1121" s="6" t="s">
        <v>92</v>
      </c>
      <c r="F1121" s="6" t="str">
        <f>VLOOKUP(PopAgeSexCountry[[#This Row],[VARIABLE]],MapSexAge[],2,FALSE)</f>
        <v>Male</v>
      </c>
      <c r="G1121" s="6" t="str">
        <f>VLOOKUP(PopAgeSexCountry[[#This Row],[VARIABLE]],MapSexAge[],3,FALSE)</f>
        <v>0-4</v>
      </c>
      <c r="H1121" s="6">
        <f ca="1">SUMIFS(INDIRECT(_xlfn.CONCAT("SSPMDER[",PopAgeSexCountry[[#This Row],[Sex]],"]")),SSPMDER[age],PopAgeSexCountry[[#This Row],[Age]])</f>
        <v>1040</v>
      </c>
      <c r="I1121" s="6" t="s">
        <v>71</v>
      </c>
      <c r="J1121" s="6">
        <v>9.8270000000000007E-3</v>
      </c>
      <c r="K1121" s="6">
        <v>1.04442956809123E-2</v>
      </c>
      <c r="L1121" s="6">
        <v>1.05677434932391E-2</v>
      </c>
      <c r="M1121" s="6">
        <v>1.0386584363306001E-2</v>
      </c>
      <c r="N1121" s="6">
        <v>9.9219452747845906E-3</v>
      </c>
      <c r="O1121" s="6">
        <v>9.3877891553245593E-3</v>
      </c>
      <c r="P1121" s="6">
        <v>8.9996304320354298E-3</v>
      </c>
      <c r="Q1121" s="6">
        <v>8.8949590654132903E-3</v>
      </c>
      <c r="R1121" s="6">
        <v>8.8817927633015603E-3</v>
      </c>
      <c r="S1121" s="6">
        <f ca="1">PopAgeSexCountry[[#This Row],[2010]]*PopAgeSexCountry[[#This Row],[MDER]]</f>
        <v>10.220080000000001</v>
      </c>
      <c r="T1121" s="6">
        <f ca="1">PopAgeSexCountry[[#This Row],[2015]]*PopAgeSexCountry[[#This Row],[MDER]]</f>
        <v>10.862067508148792</v>
      </c>
      <c r="U1121" s="6">
        <f ca="1">PopAgeSexCountry[[#This Row],[2020]]*PopAgeSexCountry[[#This Row],[MDER]]</f>
        <v>10.990453232968663</v>
      </c>
      <c r="V1121" s="6">
        <f ca="1">PopAgeSexCountry[[#This Row],[2025]]*PopAgeSexCountry[[#This Row],[MDER]]</f>
        <v>10.80204773783824</v>
      </c>
      <c r="W1121" s="6">
        <f ca="1">PopAgeSexCountry[[#This Row],[2030]]*PopAgeSexCountry[[#This Row],[MDER]]</f>
        <v>10.318823085775975</v>
      </c>
      <c r="X1121" s="6">
        <f ca="1">PopAgeSexCountry[[#This Row],[2035]]*PopAgeSexCountry[[#This Row],[MDER]]</f>
        <v>9.7633007215375418</v>
      </c>
      <c r="Y1121" s="6">
        <f ca="1">PopAgeSexCountry[[#This Row],[2040]]*PopAgeSexCountry[[#This Row],[MDER]]</f>
        <v>9.3596156493168472</v>
      </c>
      <c r="Z1121" s="6">
        <f ca="1">PopAgeSexCountry[[#This Row],[2045]]*PopAgeSexCountry[[#This Row],[MDER]]</f>
        <v>9.2507574280298215</v>
      </c>
      <c r="AA1121" s="6">
        <f ca="1">PopAgeSexCountry[[#This Row],[2050]]*PopAgeSexCountry[[#This Row],[MDER]]</f>
        <v>9.2370644738336232</v>
      </c>
    </row>
    <row r="1122" spans="1:27" x14ac:dyDescent="0.2">
      <c r="A1122" s="5" t="s">
        <v>67</v>
      </c>
      <c r="B1122" s="5" t="s">
        <v>68</v>
      </c>
      <c r="C1122" s="5" t="s">
        <v>138</v>
      </c>
      <c r="D1122" s="5" t="str">
        <f>VLOOKUP(PopAgeSexCountry[[#This Row],[REGION]],MapRegion[],2,FALSE)</f>
        <v>MLT</v>
      </c>
      <c r="E1122" s="5" t="s">
        <v>93</v>
      </c>
      <c r="F1122" s="5" t="str">
        <f>VLOOKUP(PopAgeSexCountry[[#This Row],[VARIABLE]],MapSexAge[],2,FALSE)</f>
        <v>Male</v>
      </c>
      <c r="G1122" s="5" t="str">
        <f>VLOOKUP(PopAgeSexCountry[[#This Row],[VARIABLE]],MapSexAge[],3,FALSE)</f>
        <v>10-14</v>
      </c>
      <c r="H1122" s="5">
        <f ca="1">SUMIFS(INDIRECT(_xlfn.CONCAT("SSPMDER[",PopAgeSexCountry[[#This Row],[Sex]],"]")),SSPMDER[age],PopAgeSexCountry[[#This Row],[Age]])</f>
        <v>2120</v>
      </c>
      <c r="I1122" s="5" t="s">
        <v>71</v>
      </c>
      <c r="J1122" s="5">
        <v>1.2229E-2</v>
      </c>
      <c r="K1122" s="5">
        <v>1.0059115434181301E-2</v>
      </c>
      <c r="L1122" s="5">
        <v>1.01735809396118E-2</v>
      </c>
      <c r="M1122" s="5">
        <v>1.0790336549532001E-2</v>
      </c>
      <c r="N1122" s="5">
        <v>1.0912974301476501E-2</v>
      </c>
      <c r="O1122" s="5">
        <v>1.0725639866429999E-2</v>
      </c>
      <c r="P1122" s="5">
        <v>1.02537530906945E-2</v>
      </c>
      <c r="Q1122" s="5">
        <v>9.7156740447411592E-3</v>
      </c>
      <c r="R1122" s="5">
        <v>9.3250813357694494E-3</v>
      </c>
      <c r="S1122" s="6">
        <f ca="1">PopAgeSexCountry[[#This Row],[2010]]*PopAgeSexCountry[[#This Row],[MDER]]</f>
        <v>25.92548</v>
      </c>
      <c r="T1122" s="6">
        <f ca="1">PopAgeSexCountry[[#This Row],[2015]]*PopAgeSexCountry[[#This Row],[MDER]]</f>
        <v>21.325324720464359</v>
      </c>
      <c r="U1122" s="6">
        <f ca="1">PopAgeSexCountry[[#This Row],[2020]]*PopAgeSexCountry[[#This Row],[MDER]]</f>
        <v>21.567991591977016</v>
      </c>
      <c r="V1122" s="6">
        <f ca="1">PopAgeSexCountry[[#This Row],[2025]]*PopAgeSexCountry[[#This Row],[MDER]]</f>
        <v>22.875513485007843</v>
      </c>
      <c r="W1122" s="6">
        <f ca="1">PopAgeSexCountry[[#This Row],[2030]]*PopAgeSexCountry[[#This Row],[MDER]]</f>
        <v>23.135505519130181</v>
      </c>
      <c r="X1122" s="6">
        <f ca="1">PopAgeSexCountry[[#This Row],[2035]]*PopAgeSexCountry[[#This Row],[MDER]]</f>
        <v>22.738356516831598</v>
      </c>
      <c r="Y1122" s="6">
        <f ca="1">PopAgeSexCountry[[#This Row],[2040]]*PopAgeSexCountry[[#This Row],[MDER]]</f>
        <v>21.73795655227234</v>
      </c>
      <c r="Z1122" s="6">
        <f ca="1">PopAgeSexCountry[[#This Row],[2045]]*PopAgeSexCountry[[#This Row],[MDER]]</f>
        <v>20.597228974851259</v>
      </c>
      <c r="AA1122" s="6">
        <f ca="1">PopAgeSexCountry[[#This Row],[2050]]*PopAgeSexCountry[[#This Row],[MDER]]</f>
        <v>19.769172431831233</v>
      </c>
    </row>
    <row r="1123" spans="1:27" x14ac:dyDescent="0.2">
      <c r="A1123" s="6" t="s">
        <v>67</v>
      </c>
      <c r="B1123" s="6" t="s">
        <v>68</v>
      </c>
      <c r="C1123" s="6" t="s">
        <v>138</v>
      </c>
      <c r="D1123" s="6" t="str">
        <f>VLOOKUP(PopAgeSexCountry[[#This Row],[REGION]],MapRegion[],2,FALSE)</f>
        <v>MLT</v>
      </c>
      <c r="E1123" s="6" t="s">
        <v>94</v>
      </c>
      <c r="F1123" s="6" t="str">
        <f>VLOOKUP(PopAgeSexCountry[[#This Row],[VARIABLE]],MapSexAge[],2,FALSE)</f>
        <v>Male</v>
      </c>
      <c r="G1123" s="6" t="str">
        <f>VLOOKUP(PopAgeSexCountry[[#This Row],[VARIABLE]],MapSexAge[],3,FALSE)</f>
        <v>100p</v>
      </c>
      <c r="H1123" s="6">
        <f ca="1">SUMIFS(INDIRECT(_xlfn.CONCAT("SSPMDER[",PopAgeSexCountry[[#This Row],[Sex]],"]")),SSPMDER[age],PopAgeSexCountry[[#This Row],[Age]])</f>
        <v>2200</v>
      </c>
      <c r="I1123" s="6" t="s">
        <v>71</v>
      </c>
      <c r="J1123" s="6">
        <v>1.0000000000000001E-5</v>
      </c>
      <c r="K1123" s="6">
        <v>1.52022582098198E-5</v>
      </c>
      <c r="L1123" s="6">
        <v>2.1940350600084799E-5</v>
      </c>
      <c r="M1123" s="6">
        <v>3.4379851162864702E-5</v>
      </c>
      <c r="N1123" s="6">
        <v>5.3574975906006003E-5</v>
      </c>
      <c r="O1123" s="6">
        <v>8.2881067852409301E-5</v>
      </c>
      <c r="P1123" s="6">
        <v>1.57504898492787E-4</v>
      </c>
      <c r="Q1123" s="6">
        <v>2.04395107886872E-4</v>
      </c>
      <c r="R1123" s="6">
        <v>4.06477334770658E-4</v>
      </c>
      <c r="S1123" s="6">
        <f ca="1">PopAgeSexCountry[[#This Row],[2010]]*PopAgeSexCountry[[#This Row],[MDER]]</f>
        <v>2.2000000000000002E-2</v>
      </c>
      <c r="T1123" s="6">
        <f ca="1">PopAgeSexCountry[[#This Row],[2015]]*PopAgeSexCountry[[#This Row],[MDER]]</f>
        <v>3.3444968061603561E-2</v>
      </c>
      <c r="U1123" s="6">
        <f ca="1">PopAgeSexCountry[[#This Row],[2020]]*PopAgeSexCountry[[#This Row],[MDER]]</f>
        <v>4.826877132018656E-2</v>
      </c>
      <c r="V1123" s="6">
        <f ca="1">PopAgeSexCountry[[#This Row],[2025]]*PopAgeSexCountry[[#This Row],[MDER]]</f>
        <v>7.563567255830235E-2</v>
      </c>
      <c r="W1123" s="6">
        <f ca="1">PopAgeSexCountry[[#This Row],[2030]]*PopAgeSexCountry[[#This Row],[MDER]]</f>
        <v>0.1178649469932132</v>
      </c>
      <c r="X1123" s="6">
        <f ca="1">PopAgeSexCountry[[#This Row],[2035]]*PopAgeSexCountry[[#This Row],[MDER]]</f>
        <v>0.18233834927530046</v>
      </c>
      <c r="Y1123" s="6">
        <f ca="1">PopAgeSexCountry[[#This Row],[2040]]*PopAgeSexCountry[[#This Row],[MDER]]</f>
        <v>0.34651077668413138</v>
      </c>
      <c r="Z1123" s="6">
        <f ca="1">PopAgeSexCountry[[#This Row],[2045]]*PopAgeSexCountry[[#This Row],[MDER]]</f>
        <v>0.44966923735111841</v>
      </c>
      <c r="AA1123" s="6">
        <f ca="1">PopAgeSexCountry[[#This Row],[2050]]*PopAgeSexCountry[[#This Row],[MDER]]</f>
        <v>0.8942501364954476</v>
      </c>
    </row>
    <row r="1124" spans="1:27" x14ac:dyDescent="0.2">
      <c r="A1124" s="5" t="s">
        <v>67</v>
      </c>
      <c r="B1124" s="5" t="s">
        <v>68</v>
      </c>
      <c r="C1124" s="5" t="s">
        <v>138</v>
      </c>
      <c r="D1124" s="5" t="str">
        <f>VLOOKUP(PopAgeSexCountry[[#This Row],[REGION]],MapRegion[],2,FALSE)</f>
        <v>MLT</v>
      </c>
      <c r="E1124" s="5" t="s">
        <v>95</v>
      </c>
      <c r="F1124" s="5" t="str">
        <f>VLOOKUP(PopAgeSexCountry[[#This Row],[VARIABLE]],MapSexAge[],2,FALSE)</f>
        <v>Male</v>
      </c>
      <c r="G1124" s="5" t="str">
        <f>VLOOKUP(PopAgeSexCountry[[#This Row],[VARIABLE]],MapSexAge[],3,FALSE)</f>
        <v>15-19</v>
      </c>
      <c r="H1124" s="5">
        <f ca="1">SUMIFS(INDIRECT(_xlfn.CONCAT("SSPMDER[",PopAgeSexCountry[[#This Row],[Sex]],"]")),SSPMDER[age],PopAgeSexCountry[[#This Row],[Age]])</f>
        <v>2760</v>
      </c>
      <c r="I1124" s="5" t="s">
        <v>71</v>
      </c>
      <c r="J1124" s="5">
        <v>1.4306000014306E-2</v>
      </c>
      <c r="K1124" s="5">
        <v>1.2297196126304E-2</v>
      </c>
      <c r="L1124" s="5">
        <v>1.01305682588803E-2</v>
      </c>
      <c r="M1124" s="5">
        <v>1.02485631034507E-2</v>
      </c>
      <c r="N1124" s="5">
        <v>1.08654829441191E-2</v>
      </c>
      <c r="O1124" s="5">
        <v>1.09886856894698E-2</v>
      </c>
      <c r="P1124" s="5">
        <v>1.0800778812211E-2</v>
      </c>
      <c r="Q1124" s="5">
        <v>1.0328023122423599E-2</v>
      </c>
      <c r="R1124" s="5">
        <v>9.7895421148362898E-3</v>
      </c>
      <c r="S1124" s="6">
        <f ca="1">PopAgeSexCountry[[#This Row],[2010]]*PopAgeSexCountry[[#This Row],[MDER]]</f>
        <v>39.484560039484563</v>
      </c>
      <c r="T1124" s="6">
        <f ca="1">PopAgeSexCountry[[#This Row],[2015]]*PopAgeSexCountry[[#This Row],[MDER]]</f>
        <v>33.940261308599041</v>
      </c>
      <c r="U1124" s="6">
        <f ca="1">PopAgeSexCountry[[#This Row],[2020]]*PopAgeSexCountry[[#This Row],[MDER]]</f>
        <v>27.960368394509629</v>
      </c>
      <c r="V1124" s="6">
        <f ca="1">PopAgeSexCountry[[#This Row],[2025]]*PopAgeSexCountry[[#This Row],[MDER]]</f>
        <v>28.286034165523933</v>
      </c>
      <c r="W1124" s="6">
        <f ca="1">PopAgeSexCountry[[#This Row],[2030]]*PopAgeSexCountry[[#This Row],[MDER]]</f>
        <v>29.988732925768716</v>
      </c>
      <c r="X1124" s="6">
        <f ca="1">PopAgeSexCountry[[#This Row],[2035]]*PopAgeSexCountry[[#This Row],[MDER]]</f>
        <v>30.328772502936648</v>
      </c>
      <c r="Y1124" s="6">
        <f ca="1">PopAgeSexCountry[[#This Row],[2040]]*PopAgeSexCountry[[#This Row],[MDER]]</f>
        <v>29.81014952170236</v>
      </c>
      <c r="Z1124" s="6">
        <f ca="1">PopAgeSexCountry[[#This Row],[2045]]*PopAgeSexCountry[[#This Row],[MDER]]</f>
        <v>28.505343817889134</v>
      </c>
      <c r="AA1124" s="6">
        <f ca="1">PopAgeSexCountry[[#This Row],[2050]]*PopAgeSexCountry[[#This Row],[MDER]]</f>
        <v>27.01913623694816</v>
      </c>
    </row>
    <row r="1125" spans="1:27" x14ac:dyDescent="0.2">
      <c r="A1125" s="6" t="s">
        <v>67</v>
      </c>
      <c r="B1125" s="6" t="s">
        <v>68</v>
      </c>
      <c r="C1125" s="6" t="s">
        <v>138</v>
      </c>
      <c r="D1125" s="6" t="str">
        <f>VLOOKUP(PopAgeSexCountry[[#This Row],[REGION]],MapRegion[],2,FALSE)</f>
        <v>MLT</v>
      </c>
      <c r="E1125" s="6" t="s">
        <v>96</v>
      </c>
      <c r="F1125" s="6" t="str">
        <f>VLOOKUP(PopAgeSexCountry[[#This Row],[VARIABLE]],MapSexAge[],2,FALSE)</f>
        <v>Male</v>
      </c>
      <c r="G1125" s="6" t="str">
        <f>VLOOKUP(PopAgeSexCountry[[#This Row],[VARIABLE]],MapSexAge[],3,FALSE)</f>
        <v>20-24</v>
      </c>
      <c r="H1125" s="6">
        <f ca="1">SUMIFS(INDIRECT(_xlfn.CONCAT("SSPMDER[",PopAgeSexCountry[[#This Row],[Sex]],"]")),SSPMDER[age],PopAgeSexCountry[[#This Row],[Age]])</f>
        <v>2800</v>
      </c>
      <c r="I1125" s="6" t="s">
        <v>71</v>
      </c>
      <c r="J1125" s="6">
        <v>1.6034999983965001E-2</v>
      </c>
      <c r="K1125" s="6">
        <v>1.4338915265725701E-2</v>
      </c>
      <c r="L1125" s="6">
        <v>1.2333806633556099E-2</v>
      </c>
      <c r="M1125" s="6">
        <v>1.01730258054313E-2</v>
      </c>
      <c r="N1125" s="6">
        <v>1.0294391877468501E-2</v>
      </c>
      <c r="O1125" s="6">
        <v>1.0911804344988601E-2</v>
      </c>
      <c r="P1125" s="6">
        <v>1.1035959256575001E-2</v>
      </c>
      <c r="Q1125" s="6">
        <v>1.0848476798738601E-2</v>
      </c>
      <c r="R1125" s="6">
        <v>1.0375969066183899E-2</v>
      </c>
      <c r="S1125" s="6">
        <f ca="1">PopAgeSexCountry[[#This Row],[2010]]*PopAgeSexCountry[[#This Row],[MDER]]</f>
        <v>44.897999955102001</v>
      </c>
      <c r="T1125" s="6">
        <f ca="1">PopAgeSexCountry[[#This Row],[2015]]*PopAgeSexCountry[[#This Row],[MDER]]</f>
        <v>40.148962744031962</v>
      </c>
      <c r="U1125" s="6">
        <f ca="1">PopAgeSexCountry[[#This Row],[2020]]*PopAgeSexCountry[[#This Row],[MDER]]</f>
        <v>34.534658573957074</v>
      </c>
      <c r="V1125" s="6">
        <f ca="1">PopAgeSexCountry[[#This Row],[2025]]*PopAgeSexCountry[[#This Row],[MDER]]</f>
        <v>28.484472255207642</v>
      </c>
      <c r="W1125" s="6">
        <f ca="1">PopAgeSexCountry[[#This Row],[2030]]*PopAgeSexCountry[[#This Row],[MDER]]</f>
        <v>28.824297256911802</v>
      </c>
      <c r="X1125" s="6">
        <f ca="1">PopAgeSexCountry[[#This Row],[2035]]*PopAgeSexCountry[[#This Row],[MDER]]</f>
        <v>30.553052165968083</v>
      </c>
      <c r="Y1125" s="6">
        <f ca="1">PopAgeSexCountry[[#This Row],[2040]]*PopAgeSexCountry[[#This Row],[MDER]]</f>
        <v>30.900685918410002</v>
      </c>
      <c r="Z1125" s="6">
        <f ca="1">PopAgeSexCountry[[#This Row],[2045]]*PopAgeSexCountry[[#This Row],[MDER]]</f>
        <v>30.375735036468082</v>
      </c>
      <c r="AA1125" s="6">
        <f ca="1">PopAgeSexCountry[[#This Row],[2050]]*PopAgeSexCountry[[#This Row],[MDER]]</f>
        <v>29.052713385314917</v>
      </c>
    </row>
    <row r="1126" spans="1:27" x14ac:dyDescent="0.2">
      <c r="A1126" s="5" t="s">
        <v>67</v>
      </c>
      <c r="B1126" s="5" t="s">
        <v>68</v>
      </c>
      <c r="C1126" s="5" t="s">
        <v>138</v>
      </c>
      <c r="D1126" s="5" t="str">
        <f>VLOOKUP(PopAgeSexCountry[[#This Row],[REGION]],MapRegion[],2,FALSE)</f>
        <v>MLT</v>
      </c>
      <c r="E1126" s="5" t="s">
        <v>97</v>
      </c>
      <c r="F1126" s="5" t="str">
        <f>VLOOKUP(PopAgeSexCountry[[#This Row],[VARIABLE]],MapSexAge[],2,FALSE)</f>
        <v>Male</v>
      </c>
      <c r="G1126" s="5" t="str">
        <f>VLOOKUP(PopAgeSexCountry[[#This Row],[VARIABLE]],MapSexAge[],3,FALSE)</f>
        <v>25-29</v>
      </c>
      <c r="H1126" s="5">
        <f ca="1">SUMIFS(INDIRECT(_xlfn.CONCAT("SSPMDER[",PopAgeSexCountry[[#This Row],[Sex]],"]")),SSPMDER[age],PopAgeSexCountry[[#This Row],[Age]])</f>
        <v>2640</v>
      </c>
      <c r="I1126" s="5" t="s">
        <v>71</v>
      </c>
      <c r="J1126" s="5">
        <v>1.6149E-2</v>
      </c>
      <c r="K1126" s="5">
        <v>1.6192360367939401E-2</v>
      </c>
      <c r="L1126" s="5">
        <v>1.44979311186611E-2</v>
      </c>
      <c r="M1126" s="5">
        <v>1.2498377251999201E-2</v>
      </c>
      <c r="N1126" s="5">
        <v>1.03462103838771E-2</v>
      </c>
      <c r="O1126" s="5">
        <v>1.04756191332969E-2</v>
      </c>
      <c r="P1126" s="5">
        <v>1.10935510278848E-2</v>
      </c>
      <c r="Q1126" s="5">
        <v>1.12188801361916E-2</v>
      </c>
      <c r="R1126" s="5">
        <v>1.10300777508479E-2</v>
      </c>
      <c r="S1126" s="6">
        <f ca="1">PopAgeSexCountry[[#This Row],[2010]]*PopAgeSexCountry[[#This Row],[MDER]]</f>
        <v>42.633360000000003</v>
      </c>
      <c r="T1126" s="6">
        <f ca="1">PopAgeSexCountry[[#This Row],[2015]]*PopAgeSexCountry[[#This Row],[MDER]]</f>
        <v>42.747831371360014</v>
      </c>
      <c r="U1126" s="6">
        <f ca="1">PopAgeSexCountry[[#This Row],[2020]]*PopAgeSexCountry[[#This Row],[MDER]]</f>
        <v>38.274538153265304</v>
      </c>
      <c r="V1126" s="6">
        <f ca="1">PopAgeSexCountry[[#This Row],[2025]]*PopAgeSexCountry[[#This Row],[MDER]]</f>
        <v>32.995715945277887</v>
      </c>
      <c r="W1126" s="6">
        <f ca="1">PopAgeSexCountry[[#This Row],[2030]]*PopAgeSexCountry[[#This Row],[MDER]]</f>
        <v>27.313995413435546</v>
      </c>
      <c r="X1126" s="6">
        <f ca="1">PopAgeSexCountry[[#This Row],[2035]]*PopAgeSexCountry[[#This Row],[MDER]]</f>
        <v>27.655634511903816</v>
      </c>
      <c r="Y1126" s="6">
        <f ca="1">PopAgeSexCountry[[#This Row],[2040]]*PopAgeSexCountry[[#This Row],[MDER]]</f>
        <v>29.286974713615873</v>
      </c>
      <c r="Z1126" s="6">
        <f ca="1">PopAgeSexCountry[[#This Row],[2045]]*PopAgeSexCountry[[#This Row],[MDER]]</f>
        <v>29.617843559545825</v>
      </c>
      <c r="AA1126" s="6">
        <f ca="1">PopAgeSexCountry[[#This Row],[2050]]*PopAgeSexCountry[[#This Row],[MDER]]</f>
        <v>29.119405262238459</v>
      </c>
    </row>
    <row r="1127" spans="1:27" x14ac:dyDescent="0.2">
      <c r="A1127" s="6" t="s">
        <v>67</v>
      </c>
      <c r="B1127" s="6" t="s">
        <v>68</v>
      </c>
      <c r="C1127" s="6" t="s">
        <v>138</v>
      </c>
      <c r="D1127" s="6" t="str">
        <f>VLOOKUP(PopAgeSexCountry[[#This Row],[REGION]],MapRegion[],2,FALSE)</f>
        <v>MLT</v>
      </c>
      <c r="E1127" s="6" t="s">
        <v>98</v>
      </c>
      <c r="F1127" s="6" t="str">
        <f>VLOOKUP(PopAgeSexCountry[[#This Row],[VARIABLE]],MapSexAge[],2,FALSE)</f>
        <v>Male</v>
      </c>
      <c r="G1127" s="6" t="str">
        <f>VLOOKUP(PopAgeSexCountry[[#This Row],[VARIABLE]],MapSexAge[],3,FALSE)</f>
        <v>30-34</v>
      </c>
      <c r="H1127" s="6">
        <f ca="1">SUMIFS(INDIRECT(_xlfn.CONCAT("SSPMDER[",PopAgeSexCountry[[#This Row],[Sex]],"]")),SSPMDER[age],PopAgeSexCountry[[#This Row],[Age]])</f>
        <v>2600</v>
      </c>
      <c r="I1127" s="6" t="s">
        <v>71</v>
      </c>
      <c r="J1127" s="6">
        <v>1.5904000000000001E-2</v>
      </c>
      <c r="K1127" s="6">
        <v>1.67211419720328E-2</v>
      </c>
      <c r="L1127" s="6">
        <v>1.6801635463920699E-2</v>
      </c>
      <c r="M1127" s="6">
        <v>1.51139014204907E-2</v>
      </c>
      <c r="N1127" s="6">
        <v>1.3110858884117799E-2</v>
      </c>
      <c r="O1127" s="6">
        <v>1.09702264946783E-2</v>
      </c>
      <c r="P1127" s="6">
        <v>1.1121639523286099E-2</v>
      </c>
      <c r="Q1127" s="6">
        <v>1.1738904081639299E-2</v>
      </c>
      <c r="R1127" s="6">
        <v>1.18666022461427E-2</v>
      </c>
      <c r="S1127" s="6">
        <f ca="1">PopAgeSexCountry[[#This Row],[2010]]*PopAgeSexCountry[[#This Row],[MDER]]</f>
        <v>41.3504</v>
      </c>
      <c r="T1127" s="6">
        <f ca="1">PopAgeSexCountry[[#This Row],[2015]]*PopAgeSexCountry[[#This Row],[MDER]]</f>
        <v>43.474969127285277</v>
      </c>
      <c r="U1127" s="6">
        <f ca="1">PopAgeSexCountry[[#This Row],[2020]]*PopAgeSexCountry[[#This Row],[MDER]]</f>
        <v>43.684252206193818</v>
      </c>
      <c r="V1127" s="6">
        <f ca="1">PopAgeSexCountry[[#This Row],[2025]]*PopAgeSexCountry[[#This Row],[MDER]]</f>
        <v>39.296143693275823</v>
      </c>
      <c r="W1127" s="6">
        <f ca="1">PopAgeSexCountry[[#This Row],[2030]]*PopAgeSexCountry[[#This Row],[MDER]]</f>
        <v>34.088233098706276</v>
      </c>
      <c r="X1127" s="6">
        <f ca="1">PopAgeSexCountry[[#This Row],[2035]]*PopAgeSexCountry[[#This Row],[MDER]]</f>
        <v>28.522588886163579</v>
      </c>
      <c r="Y1127" s="6">
        <f ca="1">PopAgeSexCountry[[#This Row],[2040]]*PopAgeSexCountry[[#This Row],[MDER]]</f>
        <v>28.916262760543859</v>
      </c>
      <c r="Z1127" s="6">
        <f ca="1">PopAgeSexCountry[[#This Row],[2045]]*PopAgeSexCountry[[#This Row],[MDER]]</f>
        <v>30.521150612262179</v>
      </c>
      <c r="AA1127" s="6">
        <f ca="1">PopAgeSexCountry[[#This Row],[2050]]*PopAgeSexCountry[[#This Row],[MDER]]</f>
        <v>30.85316583997102</v>
      </c>
    </row>
    <row r="1128" spans="1:27" x14ac:dyDescent="0.2">
      <c r="A1128" s="5" t="s">
        <v>67</v>
      </c>
      <c r="B1128" s="5" t="s">
        <v>68</v>
      </c>
      <c r="C1128" s="5" t="s">
        <v>138</v>
      </c>
      <c r="D1128" s="5" t="str">
        <f>VLOOKUP(PopAgeSexCountry[[#This Row],[REGION]],MapRegion[],2,FALSE)</f>
        <v>MLT</v>
      </c>
      <c r="E1128" s="5" t="s">
        <v>99</v>
      </c>
      <c r="F1128" s="5" t="str">
        <f>VLOOKUP(PopAgeSexCountry[[#This Row],[VARIABLE]],MapSexAge[],2,FALSE)</f>
        <v>Male</v>
      </c>
      <c r="G1128" s="5" t="str">
        <f>VLOOKUP(PopAgeSexCountry[[#This Row],[VARIABLE]],MapSexAge[],3,FALSE)</f>
        <v>35-39</v>
      </c>
      <c r="H1128" s="5">
        <f ca="1">SUMIFS(INDIRECT(_xlfn.CONCAT("SSPMDER[",PopAgeSexCountry[[#This Row],[Sex]],"]")),SSPMDER[age],PopAgeSexCountry[[#This Row],[Age]])</f>
        <v>2600</v>
      </c>
      <c r="I1128" s="5" t="s">
        <v>71</v>
      </c>
      <c r="J1128" s="5">
        <v>1.3808000013808001E-2</v>
      </c>
      <c r="K1128" s="5">
        <v>1.6353822812043901E-2</v>
      </c>
      <c r="L1128" s="5">
        <v>1.7223821568843601E-2</v>
      </c>
      <c r="M1128" s="5">
        <v>1.7346881260900001E-2</v>
      </c>
      <c r="N1128" s="5">
        <v>1.5666266989888499E-2</v>
      </c>
      <c r="O1128" s="5">
        <v>1.36604808920129E-2</v>
      </c>
      <c r="P1128" s="5">
        <v>1.15310113579036E-2</v>
      </c>
      <c r="Q1128" s="5">
        <v>1.17026016908582E-2</v>
      </c>
      <c r="R1128" s="5">
        <v>1.2319476456010401E-2</v>
      </c>
      <c r="S1128" s="6">
        <f ca="1">PopAgeSexCountry[[#This Row],[2010]]*PopAgeSexCountry[[#This Row],[MDER]]</f>
        <v>35.900800035900801</v>
      </c>
      <c r="T1128" s="6">
        <f ca="1">PopAgeSexCountry[[#This Row],[2015]]*PopAgeSexCountry[[#This Row],[MDER]]</f>
        <v>42.519939311314147</v>
      </c>
      <c r="U1128" s="6">
        <f ca="1">PopAgeSexCountry[[#This Row],[2020]]*PopAgeSexCountry[[#This Row],[MDER]]</f>
        <v>44.781936078993361</v>
      </c>
      <c r="V1128" s="6">
        <f ca="1">PopAgeSexCountry[[#This Row],[2025]]*PopAgeSexCountry[[#This Row],[MDER]]</f>
        <v>45.101891278340005</v>
      </c>
      <c r="W1128" s="6">
        <f ca="1">PopAgeSexCountry[[#This Row],[2030]]*PopAgeSexCountry[[#This Row],[MDER]]</f>
        <v>40.732294173710095</v>
      </c>
      <c r="X1128" s="6">
        <f ca="1">PopAgeSexCountry[[#This Row],[2035]]*PopAgeSexCountry[[#This Row],[MDER]]</f>
        <v>35.51725031923354</v>
      </c>
      <c r="Y1128" s="6">
        <f ca="1">PopAgeSexCountry[[#This Row],[2040]]*PopAgeSexCountry[[#This Row],[MDER]]</f>
        <v>29.980629530549361</v>
      </c>
      <c r="Z1128" s="6">
        <f ca="1">PopAgeSexCountry[[#This Row],[2045]]*PopAgeSexCountry[[#This Row],[MDER]]</f>
        <v>30.42676439623132</v>
      </c>
      <c r="AA1128" s="6">
        <f ca="1">PopAgeSexCountry[[#This Row],[2050]]*PopAgeSexCountry[[#This Row],[MDER]]</f>
        <v>32.03063878562704</v>
      </c>
    </row>
    <row r="1129" spans="1:27" x14ac:dyDescent="0.2">
      <c r="A1129" s="6" t="s">
        <v>67</v>
      </c>
      <c r="B1129" s="6" t="s">
        <v>68</v>
      </c>
      <c r="C1129" s="6" t="s">
        <v>138</v>
      </c>
      <c r="D1129" s="6" t="str">
        <f>VLOOKUP(PopAgeSexCountry[[#This Row],[REGION]],MapRegion[],2,FALSE)</f>
        <v>MLT</v>
      </c>
      <c r="E1129" s="6" t="s">
        <v>100</v>
      </c>
      <c r="F1129" s="6" t="str">
        <f>VLOOKUP(PopAgeSexCountry[[#This Row],[VARIABLE]],MapSexAge[],2,FALSE)</f>
        <v>Male</v>
      </c>
      <c r="G1129" s="6" t="str">
        <f>VLOOKUP(PopAgeSexCountry[[#This Row],[VARIABLE]],MapSexAge[],3,FALSE)</f>
        <v>40-44</v>
      </c>
      <c r="H1129" s="6">
        <f ca="1">SUMIFS(INDIRECT(_xlfn.CONCAT("SSPMDER[",PopAgeSexCountry[[#This Row],[Sex]],"]")),SSPMDER[age],PopAgeSexCountry[[#This Row],[Age]])</f>
        <v>2600</v>
      </c>
      <c r="I1129" s="6" t="s">
        <v>71</v>
      </c>
      <c r="J1129" s="6">
        <v>1.2625000000000001E-2</v>
      </c>
      <c r="K1129" s="6">
        <v>1.40686633234591E-2</v>
      </c>
      <c r="L1129" s="6">
        <v>1.6628819630716801E-2</v>
      </c>
      <c r="M1129" s="6">
        <v>1.75339145666779E-2</v>
      </c>
      <c r="N1129" s="6">
        <v>1.7687827466399499E-2</v>
      </c>
      <c r="O1129" s="6">
        <v>1.6016344474794799E-2</v>
      </c>
      <c r="P1129" s="6">
        <v>1.40126767734427E-2</v>
      </c>
      <c r="Q1129" s="6">
        <v>1.1894485118575699E-2</v>
      </c>
      <c r="R1129" s="6">
        <v>1.2080743764184399E-2</v>
      </c>
      <c r="S1129" s="6">
        <f ca="1">PopAgeSexCountry[[#This Row],[2010]]*PopAgeSexCountry[[#This Row],[MDER]]</f>
        <v>32.825000000000003</v>
      </c>
      <c r="T1129" s="6">
        <f ca="1">PopAgeSexCountry[[#This Row],[2015]]*PopAgeSexCountry[[#This Row],[MDER]]</f>
        <v>36.578524640993663</v>
      </c>
      <c r="U1129" s="6">
        <f ca="1">PopAgeSexCountry[[#This Row],[2020]]*PopAgeSexCountry[[#This Row],[MDER]]</f>
        <v>43.234931039863682</v>
      </c>
      <c r="V1129" s="6">
        <f ca="1">PopAgeSexCountry[[#This Row],[2025]]*PopAgeSexCountry[[#This Row],[MDER]]</f>
        <v>45.58817787336254</v>
      </c>
      <c r="W1129" s="6">
        <f ca="1">PopAgeSexCountry[[#This Row],[2030]]*PopAgeSexCountry[[#This Row],[MDER]]</f>
        <v>45.9883514126387</v>
      </c>
      <c r="X1129" s="6">
        <f ca="1">PopAgeSexCountry[[#This Row],[2035]]*PopAgeSexCountry[[#This Row],[MDER]]</f>
        <v>41.642495634466478</v>
      </c>
      <c r="Y1129" s="6">
        <f ca="1">PopAgeSexCountry[[#This Row],[2040]]*PopAgeSexCountry[[#This Row],[MDER]]</f>
        <v>36.432959610951023</v>
      </c>
      <c r="Z1129" s="6">
        <f ca="1">PopAgeSexCountry[[#This Row],[2045]]*PopAgeSexCountry[[#This Row],[MDER]]</f>
        <v>30.925661308296817</v>
      </c>
      <c r="AA1129" s="6">
        <f ca="1">PopAgeSexCountry[[#This Row],[2050]]*PopAgeSexCountry[[#This Row],[MDER]]</f>
        <v>31.409933786879439</v>
      </c>
    </row>
    <row r="1130" spans="1:27" x14ac:dyDescent="0.2">
      <c r="A1130" s="5" t="s">
        <v>67</v>
      </c>
      <c r="B1130" s="5" t="s">
        <v>68</v>
      </c>
      <c r="C1130" s="5" t="s">
        <v>138</v>
      </c>
      <c r="D1130" s="5" t="str">
        <f>VLOOKUP(PopAgeSexCountry[[#This Row],[REGION]],MapRegion[],2,FALSE)</f>
        <v>MLT</v>
      </c>
      <c r="E1130" s="5" t="s">
        <v>101</v>
      </c>
      <c r="F1130" s="5" t="str">
        <f>VLOOKUP(PopAgeSexCountry[[#This Row],[VARIABLE]],MapSexAge[],2,FALSE)</f>
        <v>Male</v>
      </c>
      <c r="G1130" s="5" t="str">
        <f>VLOOKUP(PopAgeSexCountry[[#This Row],[VARIABLE]],MapSexAge[],3,FALSE)</f>
        <v>45-49</v>
      </c>
      <c r="H1130" s="5">
        <f ca="1">SUMIFS(INDIRECT(_xlfn.CONCAT("SSPMDER[",PopAgeSexCountry[[#This Row],[Sex]],"]")),SSPMDER[age],PopAgeSexCountry[[#This Row],[Age]])</f>
        <v>2440</v>
      </c>
      <c r="I1130" s="5" t="s">
        <v>71</v>
      </c>
      <c r="J1130" s="5">
        <v>1.5124999984874999E-2</v>
      </c>
      <c r="K1130" s="5">
        <v>1.27264228684915E-2</v>
      </c>
      <c r="L1130" s="5">
        <v>1.41828076737422E-2</v>
      </c>
      <c r="M1130" s="5">
        <v>1.67441199973484E-2</v>
      </c>
      <c r="N1130" s="5">
        <v>1.7674439594414702E-2</v>
      </c>
      <c r="O1130" s="5">
        <v>1.7851926073149799E-2</v>
      </c>
      <c r="P1130" s="5">
        <v>1.61944518162054E-2</v>
      </c>
      <c r="Q1130" s="5">
        <v>1.4201049646292201E-2</v>
      </c>
      <c r="R1130" s="5">
        <v>1.20972005541377E-2</v>
      </c>
      <c r="S1130" s="6">
        <f ca="1">PopAgeSexCountry[[#This Row],[2010]]*PopAgeSexCountry[[#This Row],[MDER]]</f>
        <v>36.904999963095001</v>
      </c>
      <c r="T1130" s="6">
        <f ca="1">PopAgeSexCountry[[#This Row],[2015]]*PopAgeSexCountry[[#This Row],[MDER]]</f>
        <v>31.05247179911926</v>
      </c>
      <c r="U1130" s="6">
        <f ca="1">PopAgeSexCountry[[#This Row],[2020]]*PopAgeSexCountry[[#This Row],[MDER]]</f>
        <v>34.60605072393097</v>
      </c>
      <c r="V1130" s="6">
        <f ca="1">PopAgeSexCountry[[#This Row],[2025]]*PopAgeSexCountry[[#This Row],[MDER]]</f>
        <v>40.855652793530098</v>
      </c>
      <c r="W1130" s="6">
        <f ca="1">PopAgeSexCountry[[#This Row],[2030]]*PopAgeSexCountry[[#This Row],[MDER]]</f>
        <v>43.125632610371873</v>
      </c>
      <c r="X1130" s="6">
        <f ca="1">PopAgeSexCountry[[#This Row],[2035]]*PopAgeSexCountry[[#This Row],[MDER]]</f>
        <v>43.558699618485512</v>
      </c>
      <c r="Y1130" s="6">
        <f ca="1">PopAgeSexCountry[[#This Row],[2040]]*PopAgeSexCountry[[#This Row],[MDER]]</f>
        <v>39.514462431541176</v>
      </c>
      <c r="Z1130" s="6">
        <f ca="1">PopAgeSexCountry[[#This Row],[2045]]*PopAgeSexCountry[[#This Row],[MDER]]</f>
        <v>34.650561136952966</v>
      </c>
      <c r="AA1130" s="6">
        <f ca="1">PopAgeSexCountry[[#This Row],[2050]]*PopAgeSexCountry[[#This Row],[MDER]]</f>
        <v>29.517169352095987</v>
      </c>
    </row>
    <row r="1131" spans="1:27" x14ac:dyDescent="0.2">
      <c r="A1131" s="6" t="s">
        <v>67</v>
      </c>
      <c r="B1131" s="6" t="s">
        <v>68</v>
      </c>
      <c r="C1131" s="6" t="s">
        <v>138</v>
      </c>
      <c r="D1131" s="6" t="str">
        <f>VLOOKUP(PopAgeSexCountry[[#This Row],[REGION]],MapRegion[],2,FALSE)</f>
        <v>MLT</v>
      </c>
      <c r="E1131" s="6" t="s">
        <v>102</v>
      </c>
      <c r="F1131" s="6" t="str">
        <f>VLOOKUP(PopAgeSexCountry[[#This Row],[VARIABLE]],MapSexAge[],2,FALSE)</f>
        <v>Male</v>
      </c>
      <c r="G1131" s="6" t="str">
        <f>VLOOKUP(PopAgeSexCountry[[#This Row],[VARIABLE]],MapSexAge[],3,FALSE)</f>
        <v>5-9</v>
      </c>
      <c r="H1131" s="6">
        <f ca="1">SUMIFS(INDIRECT(_xlfn.CONCAT("SSPMDER[",PopAgeSexCountry[[#This Row],[Sex]],"]")),SSPMDER[age],PopAgeSexCountry[[#This Row],[Age]])</f>
        <v>1600</v>
      </c>
      <c r="I1131" s="6" t="s">
        <v>71</v>
      </c>
      <c r="J1131" s="6">
        <v>9.9299999999999996E-3</v>
      </c>
      <c r="K1131" s="6">
        <v>1.00377908722914E-2</v>
      </c>
      <c r="L1131" s="6">
        <v>1.0654837087462199E-2</v>
      </c>
      <c r="M1131" s="6">
        <v>1.0777707262628999E-2</v>
      </c>
      <c r="N1131" s="6">
        <v>1.05926964130298E-2</v>
      </c>
      <c r="O1131" s="6">
        <v>1.01235423073739E-2</v>
      </c>
      <c r="P1131" s="6">
        <v>9.5869471585082501E-3</v>
      </c>
      <c r="Q1131" s="6">
        <v>9.1973016660562706E-3</v>
      </c>
      <c r="R1131" s="6">
        <v>9.0897393633316195E-3</v>
      </c>
      <c r="S1131" s="6">
        <f ca="1">PopAgeSexCountry[[#This Row],[2010]]*PopAgeSexCountry[[#This Row],[MDER]]</f>
        <v>15.888</v>
      </c>
      <c r="T1131" s="6">
        <f ca="1">PopAgeSexCountry[[#This Row],[2015]]*PopAgeSexCountry[[#This Row],[MDER]]</f>
        <v>16.060465395666242</v>
      </c>
      <c r="U1131" s="6">
        <f ca="1">PopAgeSexCountry[[#This Row],[2020]]*PopAgeSexCountry[[#This Row],[MDER]]</f>
        <v>17.047739339939518</v>
      </c>
      <c r="V1131" s="6">
        <f ca="1">PopAgeSexCountry[[#This Row],[2025]]*PopAgeSexCountry[[#This Row],[MDER]]</f>
        <v>17.244331620206399</v>
      </c>
      <c r="W1131" s="6">
        <f ca="1">PopAgeSexCountry[[#This Row],[2030]]*PopAgeSexCountry[[#This Row],[MDER]]</f>
        <v>16.948314260847681</v>
      </c>
      <c r="X1131" s="6">
        <f ca="1">PopAgeSexCountry[[#This Row],[2035]]*PopAgeSexCountry[[#This Row],[MDER]]</f>
        <v>16.197667691798241</v>
      </c>
      <c r="Y1131" s="6">
        <f ca="1">PopAgeSexCountry[[#This Row],[2040]]*PopAgeSexCountry[[#This Row],[MDER]]</f>
        <v>15.3391154536132</v>
      </c>
      <c r="Z1131" s="6">
        <f ca="1">PopAgeSexCountry[[#This Row],[2045]]*PopAgeSexCountry[[#This Row],[MDER]]</f>
        <v>14.715682665690032</v>
      </c>
      <c r="AA1131" s="6">
        <f ca="1">PopAgeSexCountry[[#This Row],[2050]]*PopAgeSexCountry[[#This Row],[MDER]]</f>
        <v>14.543582981330591</v>
      </c>
    </row>
    <row r="1132" spans="1:27" x14ac:dyDescent="0.2">
      <c r="A1132" s="5" t="s">
        <v>67</v>
      </c>
      <c r="B1132" s="5" t="s">
        <v>68</v>
      </c>
      <c r="C1132" s="5" t="s">
        <v>138</v>
      </c>
      <c r="D1132" s="5" t="str">
        <f>VLOOKUP(PopAgeSexCountry[[#This Row],[REGION]],MapRegion[],2,FALSE)</f>
        <v>MLT</v>
      </c>
      <c r="E1132" s="5" t="s">
        <v>103</v>
      </c>
      <c r="F1132" s="5" t="str">
        <f>VLOOKUP(PopAgeSexCountry[[#This Row],[VARIABLE]],MapSexAge[],2,FALSE)</f>
        <v>Male</v>
      </c>
      <c r="G1132" s="5" t="str">
        <f>VLOOKUP(PopAgeSexCountry[[#This Row],[VARIABLE]],MapSexAge[],3,FALSE)</f>
        <v>50-54</v>
      </c>
      <c r="H1132" s="5">
        <f ca="1">SUMIFS(INDIRECT(_xlfn.CONCAT("SSPMDER[",PopAgeSexCountry[[#This Row],[Sex]],"]")),SSPMDER[age],PopAgeSexCountry[[#This Row],[Age]])</f>
        <v>2400</v>
      </c>
      <c r="I1132" s="5" t="s">
        <v>71</v>
      </c>
      <c r="J1132" s="5">
        <v>1.5720000000000001E-2</v>
      </c>
      <c r="K1132" s="5">
        <v>1.50536993798626E-2</v>
      </c>
      <c r="L1132" s="5">
        <v>1.2713150684240501E-2</v>
      </c>
      <c r="M1132" s="5">
        <v>1.4178216183327199E-2</v>
      </c>
      <c r="N1132" s="5">
        <v>1.6736711016449898E-2</v>
      </c>
      <c r="O1132" s="5">
        <v>1.76871530291315E-2</v>
      </c>
      <c r="P1132" s="5">
        <v>1.7886037409722201E-2</v>
      </c>
      <c r="Q1132" s="5">
        <v>1.6251971103040601E-2</v>
      </c>
      <c r="R1132" s="5">
        <v>1.42785617784882E-2</v>
      </c>
      <c r="S1132" s="6">
        <f ca="1">PopAgeSexCountry[[#This Row],[2010]]*PopAgeSexCountry[[#This Row],[MDER]]</f>
        <v>37.728000000000002</v>
      </c>
      <c r="T1132" s="6">
        <f ca="1">PopAgeSexCountry[[#This Row],[2015]]*PopAgeSexCountry[[#This Row],[MDER]]</f>
        <v>36.128878511670237</v>
      </c>
      <c r="U1132" s="6">
        <f ca="1">PopAgeSexCountry[[#This Row],[2020]]*PopAgeSexCountry[[#This Row],[MDER]]</f>
        <v>30.511561642177202</v>
      </c>
      <c r="V1132" s="6">
        <f ca="1">PopAgeSexCountry[[#This Row],[2025]]*PopAgeSexCountry[[#This Row],[MDER]]</f>
        <v>34.027718839985276</v>
      </c>
      <c r="W1132" s="6">
        <f ca="1">PopAgeSexCountry[[#This Row],[2030]]*PopAgeSexCountry[[#This Row],[MDER]]</f>
        <v>40.168106439479757</v>
      </c>
      <c r="X1132" s="6">
        <f ca="1">PopAgeSexCountry[[#This Row],[2035]]*PopAgeSexCountry[[#This Row],[MDER]]</f>
        <v>42.449167269915598</v>
      </c>
      <c r="Y1132" s="6">
        <f ca="1">PopAgeSexCountry[[#This Row],[2040]]*PopAgeSexCountry[[#This Row],[MDER]]</f>
        <v>42.926489783333281</v>
      </c>
      <c r="Z1132" s="6">
        <f ca="1">PopAgeSexCountry[[#This Row],[2045]]*PopAgeSexCountry[[#This Row],[MDER]]</f>
        <v>39.004730647297443</v>
      </c>
      <c r="AA1132" s="6">
        <f ca="1">PopAgeSexCountry[[#This Row],[2050]]*PopAgeSexCountry[[#This Row],[MDER]]</f>
        <v>34.268548268371681</v>
      </c>
    </row>
    <row r="1133" spans="1:27" x14ac:dyDescent="0.2">
      <c r="A1133" s="6" t="s">
        <v>67</v>
      </c>
      <c r="B1133" s="6" t="s">
        <v>68</v>
      </c>
      <c r="C1133" s="6" t="s">
        <v>138</v>
      </c>
      <c r="D1133" s="6" t="str">
        <f>VLOOKUP(PopAgeSexCountry[[#This Row],[REGION]],MapRegion[],2,FALSE)</f>
        <v>MLT</v>
      </c>
      <c r="E1133" s="6" t="s">
        <v>104</v>
      </c>
      <c r="F1133" s="6" t="str">
        <f>VLOOKUP(PopAgeSexCountry[[#This Row],[VARIABLE]],MapSexAge[],2,FALSE)</f>
        <v>Male</v>
      </c>
      <c r="G1133" s="6" t="str">
        <f>VLOOKUP(PopAgeSexCountry[[#This Row],[VARIABLE]],MapSexAge[],3,FALSE)</f>
        <v>55-59</v>
      </c>
      <c r="H1133" s="6">
        <f ca="1">SUMIFS(INDIRECT(_xlfn.CONCAT("SSPMDER[",PopAgeSexCountry[[#This Row],[Sex]],"]")),SSPMDER[age],PopAgeSexCountry[[#This Row],[Age]])</f>
        <v>2400</v>
      </c>
      <c r="I1133" s="6" t="s">
        <v>71</v>
      </c>
      <c r="J1133" s="6">
        <v>1.5143999999999999E-2</v>
      </c>
      <c r="K1133" s="6">
        <v>1.5446482654725299E-2</v>
      </c>
      <c r="L1133" s="6">
        <v>1.4859120486450101E-2</v>
      </c>
      <c r="M1133" s="6">
        <v>1.2598338226638001E-2</v>
      </c>
      <c r="N1133" s="6">
        <v>1.4071232233265601E-2</v>
      </c>
      <c r="O1133" s="6">
        <v>1.6619575580225799E-2</v>
      </c>
      <c r="P1133" s="6">
        <v>1.7587649562182402E-2</v>
      </c>
      <c r="Q1133" s="6">
        <v>1.78124445036041E-2</v>
      </c>
      <c r="R1133" s="6">
        <v>1.6213392699832001E-2</v>
      </c>
      <c r="S1133" s="6">
        <f ca="1">PopAgeSexCountry[[#This Row],[2010]]*PopAgeSexCountry[[#This Row],[MDER]]</f>
        <v>36.345599999999997</v>
      </c>
      <c r="T1133" s="6">
        <f ca="1">PopAgeSexCountry[[#This Row],[2015]]*PopAgeSexCountry[[#This Row],[MDER]]</f>
        <v>37.071558371340721</v>
      </c>
      <c r="U1133" s="6">
        <f ca="1">PopAgeSexCountry[[#This Row],[2020]]*PopAgeSexCountry[[#This Row],[MDER]]</f>
        <v>35.66188916748024</v>
      </c>
      <c r="V1133" s="6">
        <f ca="1">PopAgeSexCountry[[#This Row],[2025]]*PopAgeSexCountry[[#This Row],[MDER]]</f>
        <v>30.236011743931201</v>
      </c>
      <c r="W1133" s="6">
        <f ca="1">PopAgeSexCountry[[#This Row],[2030]]*PopAgeSexCountry[[#This Row],[MDER]]</f>
        <v>33.770957359837439</v>
      </c>
      <c r="X1133" s="6">
        <f ca="1">PopAgeSexCountry[[#This Row],[2035]]*PopAgeSexCountry[[#This Row],[MDER]]</f>
        <v>39.886981392541919</v>
      </c>
      <c r="Y1133" s="6">
        <f ca="1">PopAgeSexCountry[[#This Row],[2040]]*PopAgeSexCountry[[#This Row],[MDER]]</f>
        <v>42.210358949237765</v>
      </c>
      <c r="Z1133" s="6">
        <f ca="1">PopAgeSexCountry[[#This Row],[2045]]*PopAgeSexCountry[[#This Row],[MDER]]</f>
        <v>42.749866808649841</v>
      </c>
      <c r="AA1133" s="6">
        <f ca="1">PopAgeSexCountry[[#This Row],[2050]]*PopAgeSexCountry[[#This Row],[MDER]]</f>
        <v>38.912142479596803</v>
      </c>
    </row>
    <row r="1134" spans="1:27" x14ac:dyDescent="0.2">
      <c r="A1134" s="5" t="s">
        <v>67</v>
      </c>
      <c r="B1134" s="5" t="s">
        <v>68</v>
      </c>
      <c r="C1134" s="5" t="s">
        <v>138</v>
      </c>
      <c r="D1134" s="5" t="str">
        <f>VLOOKUP(PopAgeSexCountry[[#This Row],[REGION]],MapRegion[],2,FALSE)</f>
        <v>MLT</v>
      </c>
      <c r="E1134" s="5" t="s">
        <v>105</v>
      </c>
      <c r="F1134" s="5" t="str">
        <f>VLOOKUP(PopAgeSexCountry[[#This Row],[VARIABLE]],MapSexAge[],2,FALSE)</f>
        <v>Male</v>
      </c>
      <c r="G1134" s="5" t="str">
        <f>VLOOKUP(PopAgeSexCountry[[#This Row],[VARIABLE]],MapSexAge[],3,FALSE)</f>
        <v>60-64</v>
      </c>
      <c r="H1134" s="5">
        <f ca="1">SUMIFS(INDIRECT(_xlfn.CONCAT("SSPMDER[",PopAgeSexCountry[[#This Row],[Sex]],"]")),SSPMDER[age],PopAgeSexCountry[[#This Row],[Age]])</f>
        <v>2400</v>
      </c>
      <c r="I1134" s="5" t="s">
        <v>71</v>
      </c>
      <c r="J1134" s="5">
        <v>1.4866000000000001E-2</v>
      </c>
      <c r="K1134" s="5">
        <v>1.46023850711811E-2</v>
      </c>
      <c r="L1134" s="5">
        <v>1.50061469648189E-2</v>
      </c>
      <c r="M1134" s="5">
        <v>1.4518996996581201E-2</v>
      </c>
      <c r="N1134" s="5">
        <v>1.2366322216767501E-2</v>
      </c>
      <c r="O1134" s="5">
        <v>1.38406433666189E-2</v>
      </c>
      <c r="P1134" s="5">
        <v>1.63668991231548E-2</v>
      </c>
      <c r="Q1134" s="5">
        <v>1.7356702483038701E-2</v>
      </c>
      <c r="R1134" s="5">
        <v>1.7615119830813101E-2</v>
      </c>
      <c r="S1134" s="6">
        <f ca="1">PopAgeSexCountry[[#This Row],[2010]]*PopAgeSexCountry[[#This Row],[MDER]]</f>
        <v>35.678400000000003</v>
      </c>
      <c r="T1134" s="6">
        <f ca="1">PopAgeSexCountry[[#This Row],[2015]]*PopAgeSexCountry[[#This Row],[MDER]]</f>
        <v>35.045724170834639</v>
      </c>
      <c r="U1134" s="6">
        <f ca="1">PopAgeSexCountry[[#This Row],[2020]]*PopAgeSexCountry[[#This Row],[MDER]]</f>
        <v>36.014752715565358</v>
      </c>
      <c r="V1134" s="6">
        <f ca="1">PopAgeSexCountry[[#This Row],[2025]]*PopAgeSexCountry[[#This Row],[MDER]]</f>
        <v>34.845592791794878</v>
      </c>
      <c r="W1134" s="6">
        <f ca="1">PopAgeSexCountry[[#This Row],[2030]]*PopAgeSexCountry[[#This Row],[MDER]]</f>
        <v>29.679173320242001</v>
      </c>
      <c r="X1134" s="6">
        <f ca="1">PopAgeSexCountry[[#This Row],[2035]]*PopAgeSexCountry[[#This Row],[MDER]]</f>
        <v>33.217544079885357</v>
      </c>
      <c r="Y1134" s="6">
        <f ca="1">PopAgeSexCountry[[#This Row],[2040]]*PopAgeSexCountry[[#This Row],[MDER]]</f>
        <v>39.280557895571519</v>
      </c>
      <c r="Z1134" s="6">
        <f ca="1">PopAgeSexCountry[[#This Row],[2045]]*PopAgeSexCountry[[#This Row],[MDER]]</f>
        <v>41.656085959292881</v>
      </c>
      <c r="AA1134" s="6">
        <f ca="1">PopAgeSexCountry[[#This Row],[2050]]*PopAgeSexCountry[[#This Row],[MDER]]</f>
        <v>42.276287593951444</v>
      </c>
    </row>
    <row r="1135" spans="1:27" x14ac:dyDescent="0.2">
      <c r="A1135" s="6" t="s">
        <v>67</v>
      </c>
      <c r="B1135" s="6" t="s">
        <v>68</v>
      </c>
      <c r="C1135" s="6" t="s">
        <v>138</v>
      </c>
      <c r="D1135" s="6" t="str">
        <f>VLOOKUP(PopAgeSexCountry[[#This Row],[REGION]],MapRegion[],2,FALSE)</f>
        <v>MLT</v>
      </c>
      <c r="E1135" s="6" t="s">
        <v>106</v>
      </c>
      <c r="F1135" s="6" t="str">
        <f>VLOOKUP(PopAgeSexCountry[[#This Row],[VARIABLE]],MapSexAge[],2,FALSE)</f>
        <v>Male</v>
      </c>
      <c r="G1135" s="6" t="str">
        <f>VLOOKUP(PopAgeSexCountry[[#This Row],[VARIABLE]],MapSexAge[],3,FALSE)</f>
        <v>65-69</v>
      </c>
      <c r="H1135" s="6">
        <f ca="1">SUMIFS(INDIRECT(_xlfn.CONCAT("SSPMDER[",PopAgeSexCountry[[#This Row],[Sex]],"]")),SSPMDER[age],PopAgeSexCountry[[#This Row],[Age]])</f>
        <v>2240</v>
      </c>
      <c r="I1135" s="6" t="s">
        <v>71</v>
      </c>
      <c r="J1135" s="6">
        <v>7.8530000000000006E-3</v>
      </c>
      <c r="K1135" s="6">
        <v>1.38635776175219E-2</v>
      </c>
      <c r="L1135" s="6">
        <v>1.3747552714464499E-2</v>
      </c>
      <c r="M1135" s="6">
        <v>1.42798707424649E-2</v>
      </c>
      <c r="N1135" s="6">
        <v>1.39305304030461E-2</v>
      </c>
      <c r="O1135" s="6">
        <v>1.19306238264947E-2</v>
      </c>
      <c r="P1135" s="6">
        <v>1.3394066967028301E-2</v>
      </c>
      <c r="Q1135" s="6">
        <v>1.5883157101983399E-2</v>
      </c>
      <c r="R1135" s="6">
        <v>1.6901331543772002E-2</v>
      </c>
      <c r="S1135" s="6">
        <f ca="1">PopAgeSexCountry[[#This Row],[2010]]*PopAgeSexCountry[[#This Row],[MDER]]</f>
        <v>17.590720000000001</v>
      </c>
      <c r="T1135" s="6">
        <f ca="1">PopAgeSexCountry[[#This Row],[2015]]*PopAgeSexCountry[[#This Row],[MDER]]</f>
        <v>31.054413863249057</v>
      </c>
      <c r="U1135" s="6">
        <f ca="1">PopAgeSexCountry[[#This Row],[2020]]*PopAgeSexCountry[[#This Row],[MDER]]</f>
        <v>30.794518080400479</v>
      </c>
      <c r="V1135" s="6">
        <f ca="1">PopAgeSexCountry[[#This Row],[2025]]*PopAgeSexCountry[[#This Row],[MDER]]</f>
        <v>31.986910463121376</v>
      </c>
      <c r="W1135" s="6">
        <f ca="1">PopAgeSexCountry[[#This Row],[2030]]*PopAgeSexCountry[[#This Row],[MDER]]</f>
        <v>31.204388102823263</v>
      </c>
      <c r="X1135" s="6">
        <f ca="1">PopAgeSexCountry[[#This Row],[2035]]*PopAgeSexCountry[[#This Row],[MDER]]</f>
        <v>26.724597371348128</v>
      </c>
      <c r="Y1135" s="6">
        <f ca="1">PopAgeSexCountry[[#This Row],[2040]]*PopAgeSexCountry[[#This Row],[MDER]]</f>
        <v>30.002710006143396</v>
      </c>
      <c r="Z1135" s="6">
        <f ca="1">PopAgeSexCountry[[#This Row],[2045]]*PopAgeSexCountry[[#This Row],[MDER]]</f>
        <v>35.578271908442815</v>
      </c>
      <c r="AA1135" s="6">
        <f ca="1">PopAgeSexCountry[[#This Row],[2050]]*PopAgeSexCountry[[#This Row],[MDER]]</f>
        <v>37.858982658049285</v>
      </c>
    </row>
    <row r="1136" spans="1:27" x14ac:dyDescent="0.2">
      <c r="A1136" s="5" t="s">
        <v>67</v>
      </c>
      <c r="B1136" s="5" t="s">
        <v>68</v>
      </c>
      <c r="C1136" s="5" t="s">
        <v>138</v>
      </c>
      <c r="D1136" s="5" t="str">
        <f>VLOOKUP(PopAgeSexCountry[[#This Row],[REGION]],MapRegion[],2,FALSE)</f>
        <v>MLT</v>
      </c>
      <c r="E1136" s="5" t="s">
        <v>107</v>
      </c>
      <c r="F1136" s="5" t="str">
        <f>VLOOKUP(PopAgeSexCountry[[#This Row],[VARIABLE]],MapSexAge[],2,FALSE)</f>
        <v>Male</v>
      </c>
      <c r="G1136" s="5" t="str">
        <f>VLOOKUP(PopAgeSexCountry[[#This Row],[VARIABLE]],MapSexAge[],3,FALSE)</f>
        <v>70-74</v>
      </c>
      <c r="H1136" s="5">
        <f ca="1">SUMIFS(INDIRECT(_xlfn.CONCAT("SSPMDER[",PopAgeSexCountry[[#This Row],[Sex]],"]")),SSPMDER[age],PopAgeSexCountry[[#This Row],[Age]])</f>
        <v>2200</v>
      </c>
      <c r="I1136" s="5" t="s">
        <v>71</v>
      </c>
      <c r="J1136" s="5">
        <v>7.8930000000000007E-3</v>
      </c>
      <c r="K1136" s="5">
        <v>6.9732875640996003E-3</v>
      </c>
      <c r="L1136" s="5">
        <v>1.2342868321115599E-2</v>
      </c>
      <c r="M1136" s="5">
        <v>1.2405977110710099E-2</v>
      </c>
      <c r="N1136" s="5">
        <v>1.30937395489605E-2</v>
      </c>
      <c r="O1136" s="5">
        <v>1.29194764407571E-2</v>
      </c>
      <c r="P1136" s="5">
        <v>1.1146823343798899E-2</v>
      </c>
      <c r="Q1136" s="5">
        <v>1.25868144354001E-2</v>
      </c>
      <c r="R1136" s="5">
        <v>1.50048823942538E-2</v>
      </c>
      <c r="S1136" s="6">
        <f ca="1">PopAgeSexCountry[[#This Row],[2010]]*PopAgeSexCountry[[#This Row],[MDER]]</f>
        <v>17.364600000000003</v>
      </c>
      <c r="T1136" s="6">
        <f ca="1">PopAgeSexCountry[[#This Row],[2015]]*PopAgeSexCountry[[#This Row],[MDER]]</f>
        <v>15.34123264101912</v>
      </c>
      <c r="U1136" s="6">
        <f ca="1">PopAgeSexCountry[[#This Row],[2020]]*PopAgeSexCountry[[#This Row],[MDER]]</f>
        <v>27.154310306454317</v>
      </c>
      <c r="V1136" s="6">
        <f ca="1">PopAgeSexCountry[[#This Row],[2025]]*PopAgeSexCountry[[#This Row],[MDER]]</f>
        <v>27.29314964356222</v>
      </c>
      <c r="W1136" s="6">
        <f ca="1">PopAgeSexCountry[[#This Row],[2030]]*PopAgeSexCountry[[#This Row],[MDER]]</f>
        <v>28.806227007713101</v>
      </c>
      <c r="X1136" s="6">
        <f ca="1">PopAgeSexCountry[[#This Row],[2035]]*PopAgeSexCountry[[#This Row],[MDER]]</f>
        <v>28.42284816966562</v>
      </c>
      <c r="Y1136" s="6">
        <f ca="1">PopAgeSexCountry[[#This Row],[2040]]*PopAgeSexCountry[[#This Row],[MDER]]</f>
        <v>24.523011356357578</v>
      </c>
      <c r="Z1136" s="6">
        <f ca="1">PopAgeSexCountry[[#This Row],[2045]]*PopAgeSexCountry[[#This Row],[MDER]]</f>
        <v>27.690991757880219</v>
      </c>
      <c r="AA1136" s="6">
        <f ca="1">PopAgeSexCountry[[#This Row],[2050]]*PopAgeSexCountry[[#This Row],[MDER]]</f>
        <v>33.010741267358362</v>
      </c>
    </row>
    <row r="1137" spans="1:27" x14ac:dyDescent="0.2">
      <c r="A1137" s="6" t="s">
        <v>67</v>
      </c>
      <c r="B1137" s="6" t="s">
        <v>68</v>
      </c>
      <c r="C1137" s="6" t="s">
        <v>138</v>
      </c>
      <c r="D1137" s="6" t="str">
        <f>VLOOKUP(PopAgeSexCountry[[#This Row],[REGION]],MapRegion[],2,FALSE)</f>
        <v>MLT</v>
      </c>
      <c r="E1137" s="6" t="s">
        <v>108</v>
      </c>
      <c r="F1137" s="6" t="str">
        <f>VLOOKUP(PopAgeSexCountry[[#This Row],[VARIABLE]],MapSexAge[],2,FALSE)</f>
        <v>Male</v>
      </c>
      <c r="G1137" s="6" t="str">
        <f>VLOOKUP(PopAgeSexCountry[[#This Row],[VARIABLE]],MapSexAge[],3,FALSE)</f>
        <v>75-79</v>
      </c>
      <c r="H1137" s="6">
        <f ca="1">SUMIFS(INDIRECT(_xlfn.CONCAT("SSPMDER[",PopAgeSexCountry[[#This Row],[Sex]],"]")),SSPMDER[age],PopAgeSexCountry[[#This Row],[Age]])</f>
        <v>2200</v>
      </c>
      <c r="I1137" s="6" t="s">
        <v>71</v>
      </c>
      <c r="J1137" s="6">
        <v>4.5739999999999999E-3</v>
      </c>
      <c r="K1137" s="6">
        <v>6.3806786738065703E-3</v>
      </c>
      <c r="L1137" s="6">
        <v>5.7985973991267602E-3</v>
      </c>
      <c r="M1137" s="6">
        <v>1.0315217062605801E-2</v>
      </c>
      <c r="N1137" s="6">
        <v>1.05590557875296E-2</v>
      </c>
      <c r="O1137" s="6">
        <v>1.13823560947863E-2</v>
      </c>
      <c r="P1137" s="6">
        <v>1.1404891845500999E-2</v>
      </c>
      <c r="Q1137" s="6">
        <v>9.9572720168312496E-3</v>
      </c>
      <c r="R1137" s="6">
        <v>1.1352153841214499E-2</v>
      </c>
      <c r="S1137" s="6">
        <f ca="1">PopAgeSexCountry[[#This Row],[2010]]*PopAgeSexCountry[[#This Row],[MDER]]</f>
        <v>10.062799999999999</v>
      </c>
      <c r="T1137" s="6">
        <f ca="1">PopAgeSexCountry[[#This Row],[2015]]*PopAgeSexCountry[[#This Row],[MDER]]</f>
        <v>14.037493082374455</v>
      </c>
      <c r="U1137" s="6">
        <f ca="1">PopAgeSexCountry[[#This Row],[2020]]*PopAgeSexCountry[[#This Row],[MDER]]</f>
        <v>12.756914278078872</v>
      </c>
      <c r="V1137" s="6">
        <f ca="1">PopAgeSexCountry[[#This Row],[2025]]*PopAgeSexCountry[[#This Row],[MDER]]</f>
        <v>22.693477537732761</v>
      </c>
      <c r="W1137" s="6">
        <f ca="1">PopAgeSexCountry[[#This Row],[2030]]*PopAgeSexCountry[[#This Row],[MDER]]</f>
        <v>23.229922732565122</v>
      </c>
      <c r="X1137" s="6">
        <f ca="1">PopAgeSexCountry[[#This Row],[2035]]*PopAgeSexCountry[[#This Row],[MDER]]</f>
        <v>25.041183408529861</v>
      </c>
      <c r="Y1137" s="6">
        <f ca="1">PopAgeSexCountry[[#This Row],[2040]]*PopAgeSexCountry[[#This Row],[MDER]]</f>
        <v>25.0907620601022</v>
      </c>
      <c r="Z1137" s="6">
        <f ca="1">PopAgeSexCountry[[#This Row],[2045]]*PopAgeSexCountry[[#This Row],[MDER]]</f>
        <v>21.905998437028749</v>
      </c>
      <c r="AA1137" s="6">
        <f ca="1">PopAgeSexCountry[[#This Row],[2050]]*PopAgeSexCountry[[#This Row],[MDER]]</f>
        <v>24.9747384506719</v>
      </c>
    </row>
    <row r="1138" spans="1:27" x14ac:dyDescent="0.2">
      <c r="A1138" s="5" t="s">
        <v>67</v>
      </c>
      <c r="B1138" s="5" t="s">
        <v>68</v>
      </c>
      <c r="C1138" s="5" t="s">
        <v>138</v>
      </c>
      <c r="D1138" s="5" t="str">
        <f>VLOOKUP(PopAgeSexCountry[[#This Row],[REGION]],MapRegion[],2,FALSE)</f>
        <v>MLT</v>
      </c>
      <c r="E1138" s="5" t="s">
        <v>109</v>
      </c>
      <c r="F1138" s="5" t="str">
        <f>VLOOKUP(PopAgeSexCountry[[#This Row],[VARIABLE]],MapSexAge[],2,FALSE)</f>
        <v>Male</v>
      </c>
      <c r="G1138" s="5" t="str">
        <f>VLOOKUP(PopAgeSexCountry[[#This Row],[VARIABLE]],MapSexAge[],3,FALSE)</f>
        <v>80-84</v>
      </c>
      <c r="H1138" s="5">
        <f ca="1">SUMIFS(INDIRECT(_xlfn.CONCAT("SSPMDER[",PopAgeSexCountry[[#This Row],[Sex]],"]")),SSPMDER[age],PopAgeSexCountry[[#This Row],[Age]])</f>
        <v>2200</v>
      </c>
      <c r="I1138" s="5" t="s">
        <v>71</v>
      </c>
      <c r="J1138" s="5">
        <v>2.8119999999999998E-3</v>
      </c>
      <c r="K1138" s="5">
        <v>3.19718140211981E-3</v>
      </c>
      <c r="L1138" s="5">
        <v>4.65551683061267E-3</v>
      </c>
      <c r="M1138" s="5">
        <v>4.3886653218397397E-3</v>
      </c>
      <c r="N1138" s="5">
        <v>7.8777691325710095E-3</v>
      </c>
      <c r="O1138" s="5">
        <v>8.2504191682872402E-3</v>
      </c>
      <c r="P1138" s="5">
        <v>9.1435624570835195E-3</v>
      </c>
      <c r="Q1138" s="5">
        <v>9.3803991761155399E-3</v>
      </c>
      <c r="R1138" s="5">
        <v>8.3407376185708794E-3</v>
      </c>
      <c r="S1138" s="6">
        <f ca="1">PopAgeSexCountry[[#This Row],[2010]]*PopAgeSexCountry[[#This Row],[MDER]]</f>
        <v>6.1863999999999999</v>
      </c>
      <c r="T1138" s="6">
        <f ca="1">PopAgeSexCountry[[#This Row],[2015]]*PopAgeSexCountry[[#This Row],[MDER]]</f>
        <v>7.0337990846635821</v>
      </c>
      <c r="U1138" s="6">
        <f ca="1">PopAgeSexCountry[[#This Row],[2020]]*PopAgeSexCountry[[#This Row],[MDER]]</f>
        <v>10.242137027347875</v>
      </c>
      <c r="V1138" s="6">
        <f ca="1">PopAgeSexCountry[[#This Row],[2025]]*PopAgeSexCountry[[#This Row],[MDER]]</f>
        <v>9.6550637080474271</v>
      </c>
      <c r="W1138" s="6">
        <f ca="1">PopAgeSexCountry[[#This Row],[2030]]*PopAgeSexCountry[[#This Row],[MDER]]</f>
        <v>17.33109209165622</v>
      </c>
      <c r="X1138" s="6">
        <f ca="1">PopAgeSexCountry[[#This Row],[2035]]*PopAgeSexCountry[[#This Row],[MDER]]</f>
        <v>18.150922170231929</v>
      </c>
      <c r="Y1138" s="6">
        <f ca="1">PopAgeSexCountry[[#This Row],[2040]]*PopAgeSexCountry[[#This Row],[MDER]]</f>
        <v>20.115837405583743</v>
      </c>
      <c r="Z1138" s="6">
        <f ca="1">PopAgeSexCountry[[#This Row],[2045]]*PopAgeSexCountry[[#This Row],[MDER]]</f>
        <v>20.636878187454187</v>
      </c>
      <c r="AA1138" s="6">
        <f ca="1">PopAgeSexCountry[[#This Row],[2050]]*PopAgeSexCountry[[#This Row],[MDER]]</f>
        <v>18.349622760855933</v>
      </c>
    </row>
    <row r="1139" spans="1:27" x14ac:dyDescent="0.2">
      <c r="A1139" s="6" t="s">
        <v>67</v>
      </c>
      <c r="B1139" s="6" t="s">
        <v>68</v>
      </c>
      <c r="C1139" s="6" t="s">
        <v>138</v>
      </c>
      <c r="D1139" s="6" t="str">
        <f>VLOOKUP(PopAgeSexCountry[[#This Row],[REGION]],MapRegion[],2,FALSE)</f>
        <v>MLT</v>
      </c>
      <c r="E1139" s="6" t="s">
        <v>110</v>
      </c>
      <c r="F1139" s="6" t="str">
        <f>VLOOKUP(PopAgeSexCountry[[#This Row],[VARIABLE]],MapSexAge[],2,FALSE)</f>
        <v>Male</v>
      </c>
      <c r="G1139" s="6" t="str">
        <f>VLOOKUP(PopAgeSexCountry[[#This Row],[VARIABLE]],MapSexAge[],3,FALSE)</f>
        <v>85-89</v>
      </c>
      <c r="H1139" s="6">
        <f ca="1">SUMIFS(INDIRECT(_xlfn.CONCAT("SSPMDER[",PopAgeSexCountry[[#This Row],[Sex]],"]")),SSPMDER[age],PopAgeSexCountry[[#This Row],[Age]])</f>
        <v>2200</v>
      </c>
      <c r="I1139" s="6" t="s">
        <v>71</v>
      </c>
      <c r="J1139" s="6">
        <v>1.317E-3</v>
      </c>
      <c r="K1139" s="6">
        <v>1.57857612361563E-3</v>
      </c>
      <c r="L1139" s="6">
        <v>1.90185563651809E-3</v>
      </c>
      <c r="M1139" s="6">
        <v>2.9183411038385702E-3</v>
      </c>
      <c r="N1139" s="6">
        <v>2.88730627454435E-3</v>
      </c>
      <c r="O1139" s="6">
        <v>5.2561588141452203E-3</v>
      </c>
      <c r="P1139" s="6">
        <v>5.6679695552715502E-3</v>
      </c>
      <c r="Q1139" s="6">
        <v>6.5360653131184302E-3</v>
      </c>
      <c r="R1139" s="6">
        <v>6.9311017181327003E-3</v>
      </c>
      <c r="S1139" s="6">
        <f ca="1">PopAgeSexCountry[[#This Row],[2010]]*PopAgeSexCountry[[#This Row],[MDER]]</f>
        <v>2.8974000000000002</v>
      </c>
      <c r="T1139" s="6">
        <f ca="1">PopAgeSexCountry[[#This Row],[2015]]*PopAgeSexCountry[[#This Row],[MDER]]</f>
        <v>3.4728674719543862</v>
      </c>
      <c r="U1139" s="6">
        <f ca="1">PopAgeSexCountry[[#This Row],[2020]]*PopAgeSexCountry[[#This Row],[MDER]]</f>
        <v>4.1840824003397978</v>
      </c>
      <c r="V1139" s="6">
        <f ca="1">PopAgeSexCountry[[#This Row],[2025]]*PopAgeSexCountry[[#This Row],[MDER]]</f>
        <v>6.4203504284448547</v>
      </c>
      <c r="W1139" s="6">
        <f ca="1">PopAgeSexCountry[[#This Row],[2030]]*PopAgeSexCountry[[#This Row],[MDER]]</f>
        <v>6.3520738039975697</v>
      </c>
      <c r="X1139" s="6">
        <f ca="1">PopAgeSexCountry[[#This Row],[2035]]*PopAgeSexCountry[[#This Row],[MDER]]</f>
        <v>11.563549391119485</v>
      </c>
      <c r="Y1139" s="6">
        <f ca="1">PopAgeSexCountry[[#This Row],[2040]]*PopAgeSexCountry[[#This Row],[MDER]]</f>
        <v>12.46953302159741</v>
      </c>
      <c r="Z1139" s="6">
        <f ca="1">PopAgeSexCountry[[#This Row],[2045]]*PopAgeSexCountry[[#This Row],[MDER]]</f>
        <v>14.379343688860546</v>
      </c>
      <c r="AA1139" s="6">
        <f ca="1">PopAgeSexCountry[[#This Row],[2050]]*PopAgeSexCountry[[#This Row],[MDER]]</f>
        <v>15.24842377989194</v>
      </c>
    </row>
    <row r="1140" spans="1:27" x14ac:dyDescent="0.2">
      <c r="A1140" s="5" t="s">
        <v>67</v>
      </c>
      <c r="B1140" s="5" t="s">
        <v>68</v>
      </c>
      <c r="C1140" s="5" t="s">
        <v>138</v>
      </c>
      <c r="D1140" s="5" t="str">
        <f>VLOOKUP(PopAgeSexCountry[[#This Row],[REGION]],MapRegion[],2,FALSE)</f>
        <v>MLT</v>
      </c>
      <c r="E1140" s="5" t="s">
        <v>111</v>
      </c>
      <c r="F1140" s="5" t="str">
        <f>VLOOKUP(PopAgeSexCountry[[#This Row],[VARIABLE]],MapSexAge[],2,FALSE)</f>
        <v>Male</v>
      </c>
      <c r="G1140" s="5" t="str">
        <f>VLOOKUP(PopAgeSexCountry[[#This Row],[VARIABLE]],MapSexAge[],3,FALSE)</f>
        <v>90-94</v>
      </c>
      <c r="H1140" s="5">
        <f ca="1">SUMIFS(INDIRECT(_xlfn.CONCAT("SSPMDER[",PopAgeSexCountry[[#This Row],[Sex]],"]")),SSPMDER[age],PopAgeSexCountry[[#This Row],[Age]])</f>
        <v>2200</v>
      </c>
      <c r="I1140" s="5" t="s">
        <v>71</v>
      </c>
      <c r="J1140" s="5">
        <v>4.2299999999999998E-4</v>
      </c>
      <c r="K1140" s="5">
        <v>5.4101134288370698E-4</v>
      </c>
      <c r="L1140" s="5">
        <v>6.9772810856999403E-4</v>
      </c>
      <c r="M1140" s="5">
        <v>8.9905411487119897E-4</v>
      </c>
      <c r="N1140" s="5">
        <v>1.4743538084625301E-3</v>
      </c>
      <c r="O1140" s="5">
        <v>1.5451278137041499E-3</v>
      </c>
      <c r="P1140" s="5">
        <v>2.8813292313239198E-3</v>
      </c>
      <c r="Q1140" s="5">
        <v>3.2446042456352698E-3</v>
      </c>
      <c r="R1140" s="5">
        <v>3.9386242064268599E-3</v>
      </c>
      <c r="S1140" s="6">
        <f ca="1">PopAgeSexCountry[[#This Row],[2010]]*PopAgeSexCountry[[#This Row],[MDER]]</f>
        <v>0.93059999999999998</v>
      </c>
      <c r="T1140" s="6">
        <f ca="1">PopAgeSexCountry[[#This Row],[2015]]*PopAgeSexCountry[[#This Row],[MDER]]</f>
        <v>1.1902249543441554</v>
      </c>
      <c r="U1140" s="6">
        <f ca="1">PopAgeSexCountry[[#This Row],[2020]]*PopAgeSexCountry[[#This Row],[MDER]]</f>
        <v>1.5350018388539868</v>
      </c>
      <c r="V1140" s="6">
        <f ca="1">PopAgeSexCountry[[#This Row],[2025]]*PopAgeSexCountry[[#This Row],[MDER]]</f>
        <v>1.9779190527166377</v>
      </c>
      <c r="W1140" s="6">
        <f ca="1">PopAgeSexCountry[[#This Row],[2030]]*PopAgeSexCountry[[#This Row],[MDER]]</f>
        <v>3.243578378617566</v>
      </c>
      <c r="X1140" s="6">
        <f ca="1">PopAgeSexCountry[[#This Row],[2035]]*PopAgeSexCountry[[#This Row],[MDER]]</f>
        <v>3.39928119014913</v>
      </c>
      <c r="Y1140" s="6">
        <f ca="1">PopAgeSexCountry[[#This Row],[2040]]*PopAgeSexCountry[[#This Row],[MDER]]</f>
        <v>6.3389243089126239</v>
      </c>
      <c r="Z1140" s="6">
        <f ca="1">PopAgeSexCountry[[#This Row],[2045]]*PopAgeSexCountry[[#This Row],[MDER]]</f>
        <v>7.1381293403975938</v>
      </c>
      <c r="AA1140" s="6">
        <f ca="1">PopAgeSexCountry[[#This Row],[2050]]*PopAgeSexCountry[[#This Row],[MDER]]</f>
        <v>8.6649732541390918</v>
      </c>
    </row>
    <row r="1141" spans="1:27" x14ac:dyDescent="0.2">
      <c r="A1141" s="6" t="s">
        <v>67</v>
      </c>
      <c r="B1141" s="6" t="s">
        <v>68</v>
      </c>
      <c r="C1141" s="6" t="s">
        <v>138</v>
      </c>
      <c r="D1141" s="6" t="str">
        <f>VLOOKUP(PopAgeSexCountry[[#This Row],[REGION]],MapRegion[],2,FALSE)</f>
        <v>MLT</v>
      </c>
      <c r="E1141" s="6" t="s">
        <v>112</v>
      </c>
      <c r="F1141" s="6" t="str">
        <f>VLOOKUP(PopAgeSexCountry[[#This Row],[VARIABLE]],MapSexAge[],2,FALSE)</f>
        <v>Male</v>
      </c>
      <c r="G1141" s="6" t="str">
        <f>VLOOKUP(PopAgeSexCountry[[#This Row],[VARIABLE]],MapSexAge[],3,FALSE)</f>
        <v>95-99</v>
      </c>
      <c r="H1141" s="6">
        <f ca="1">SUMIFS(INDIRECT(_xlfn.CONCAT("SSPMDER[",PopAgeSexCountry[[#This Row],[Sex]],"]")),SSPMDER[age],PopAgeSexCountry[[#This Row],[Age]])</f>
        <v>2200</v>
      </c>
      <c r="I1141" s="6" t="s">
        <v>71</v>
      </c>
      <c r="J1141" s="6">
        <v>8.9000000000000103E-5</v>
      </c>
      <c r="K1141" s="6">
        <v>1.1377874919468101E-4</v>
      </c>
      <c r="L1141" s="6">
        <v>1.5927766674864199E-4</v>
      </c>
      <c r="M1141" s="6">
        <v>2.23240178556464E-4</v>
      </c>
      <c r="N1141" s="6">
        <v>3.12066298207394E-4</v>
      </c>
      <c r="O1141" s="6">
        <v>5.5182128145620901E-4</v>
      </c>
      <c r="P1141" s="6">
        <v>6.18155736301125E-4</v>
      </c>
      <c r="Q1141" s="6">
        <v>1.2071859693489899E-3</v>
      </c>
      <c r="R1141" s="6">
        <v>1.4378071307121899E-3</v>
      </c>
      <c r="S1141" s="6">
        <f ca="1">PopAgeSexCountry[[#This Row],[2010]]*PopAgeSexCountry[[#This Row],[MDER]]</f>
        <v>0.19580000000000022</v>
      </c>
      <c r="T1141" s="6">
        <f ca="1">PopAgeSexCountry[[#This Row],[2015]]*PopAgeSexCountry[[#This Row],[MDER]]</f>
        <v>0.2503132482282982</v>
      </c>
      <c r="U1141" s="6">
        <f ca="1">PopAgeSexCountry[[#This Row],[2020]]*PopAgeSexCountry[[#This Row],[MDER]]</f>
        <v>0.35041086684701239</v>
      </c>
      <c r="V1141" s="6">
        <f ca="1">PopAgeSexCountry[[#This Row],[2025]]*PopAgeSexCountry[[#This Row],[MDER]]</f>
        <v>0.49112839282422083</v>
      </c>
      <c r="W1141" s="6">
        <f ca="1">PopAgeSexCountry[[#This Row],[2030]]*PopAgeSexCountry[[#This Row],[MDER]]</f>
        <v>0.68654585605626683</v>
      </c>
      <c r="X1141" s="6">
        <f ca="1">PopAgeSexCountry[[#This Row],[2035]]*PopAgeSexCountry[[#This Row],[MDER]]</f>
        <v>1.2140068192036597</v>
      </c>
      <c r="Y1141" s="6">
        <f ca="1">PopAgeSexCountry[[#This Row],[2040]]*PopAgeSexCountry[[#This Row],[MDER]]</f>
        <v>1.3599426198624751</v>
      </c>
      <c r="Z1141" s="6">
        <f ca="1">PopAgeSexCountry[[#This Row],[2045]]*PopAgeSexCountry[[#This Row],[MDER]]</f>
        <v>2.6558091325677777</v>
      </c>
      <c r="AA1141" s="6">
        <f ca="1">PopAgeSexCountry[[#This Row],[2050]]*PopAgeSexCountry[[#This Row],[MDER]]</f>
        <v>3.163175687566818</v>
      </c>
    </row>
    <row r="1142" spans="1:27" x14ac:dyDescent="0.2">
      <c r="A1142" s="5" t="s">
        <v>67</v>
      </c>
      <c r="B1142" s="5" t="s">
        <v>68</v>
      </c>
      <c r="C1142" s="5" t="s">
        <v>139</v>
      </c>
      <c r="D1142" s="5" t="str">
        <f>VLOOKUP(PopAgeSexCountry[[#This Row],[REGION]],MapRegion[],2,FALSE)</f>
        <v>NLD</v>
      </c>
      <c r="E1142" s="5" t="s">
        <v>70</v>
      </c>
      <c r="F1142" s="5" t="str">
        <f>VLOOKUP(PopAgeSexCountry[[#This Row],[VARIABLE]],MapSexAge[],2,FALSE)</f>
        <v>Female</v>
      </c>
      <c r="G1142" s="5" t="str">
        <f>VLOOKUP(PopAgeSexCountry[[#This Row],[VARIABLE]],MapSexAge[],3,FALSE)</f>
        <v>0-4</v>
      </c>
      <c r="H1142" s="5">
        <f ca="1">SUMIFS(INDIRECT(_xlfn.CONCAT("SSPMDER[",PopAgeSexCountry[[#This Row],[Sex]],"]")),SSPMDER[age],PopAgeSexCountry[[#This Row],[Age]])</f>
        <v>1000</v>
      </c>
      <c r="I1142" s="5" t="s">
        <v>71</v>
      </c>
      <c r="J1142" s="5">
        <v>0.45373599999999997</v>
      </c>
      <c r="K1142" s="5">
        <v>0.44193809785662502</v>
      </c>
      <c r="L1142" s="5">
        <v>0.44777320821692901</v>
      </c>
      <c r="M1142" s="5">
        <v>0.46044030471431602</v>
      </c>
      <c r="N1142" s="5">
        <v>0.46600205973141801</v>
      </c>
      <c r="O1142" s="5">
        <v>0.462942513866335</v>
      </c>
      <c r="P1142" s="5">
        <v>0.45567487198520301</v>
      </c>
      <c r="Q1142" s="5">
        <v>0.44941552712155097</v>
      </c>
      <c r="R1142" s="5">
        <v>0.448052247605774</v>
      </c>
      <c r="S1142" s="6">
        <f ca="1">PopAgeSexCountry[[#This Row],[2010]]*PopAgeSexCountry[[#This Row],[MDER]]</f>
        <v>453.73599999999999</v>
      </c>
      <c r="T1142" s="6">
        <f ca="1">PopAgeSexCountry[[#This Row],[2015]]*PopAgeSexCountry[[#This Row],[MDER]]</f>
        <v>441.93809785662501</v>
      </c>
      <c r="U1142" s="6">
        <f ca="1">PopAgeSexCountry[[#This Row],[2020]]*PopAgeSexCountry[[#This Row],[MDER]]</f>
        <v>447.77320821692899</v>
      </c>
      <c r="V1142" s="6">
        <f ca="1">PopAgeSexCountry[[#This Row],[2025]]*PopAgeSexCountry[[#This Row],[MDER]]</f>
        <v>460.44030471431603</v>
      </c>
      <c r="W1142" s="6">
        <f ca="1">PopAgeSexCountry[[#This Row],[2030]]*PopAgeSexCountry[[#This Row],[MDER]]</f>
        <v>466.002059731418</v>
      </c>
      <c r="X1142" s="6">
        <f ca="1">PopAgeSexCountry[[#This Row],[2035]]*PopAgeSexCountry[[#This Row],[MDER]]</f>
        <v>462.94251386633499</v>
      </c>
      <c r="Y1142" s="6">
        <f ca="1">PopAgeSexCountry[[#This Row],[2040]]*PopAgeSexCountry[[#This Row],[MDER]]</f>
        <v>455.67487198520303</v>
      </c>
      <c r="Z1142" s="6">
        <f ca="1">PopAgeSexCountry[[#This Row],[2045]]*PopAgeSexCountry[[#This Row],[MDER]]</f>
        <v>449.41552712155095</v>
      </c>
      <c r="AA1142" s="6">
        <f ca="1">PopAgeSexCountry[[#This Row],[2050]]*PopAgeSexCountry[[#This Row],[MDER]]</f>
        <v>448.05224760577403</v>
      </c>
    </row>
    <row r="1143" spans="1:27" x14ac:dyDescent="0.2">
      <c r="A1143" s="6" t="s">
        <v>67</v>
      </c>
      <c r="B1143" s="6" t="s">
        <v>68</v>
      </c>
      <c r="C1143" s="6" t="s">
        <v>139</v>
      </c>
      <c r="D1143" s="6" t="str">
        <f>VLOOKUP(PopAgeSexCountry[[#This Row],[REGION]],MapRegion[],2,FALSE)</f>
        <v>NLD</v>
      </c>
      <c r="E1143" s="6" t="s">
        <v>72</v>
      </c>
      <c r="F1143" s="6" t="str">
        <f>VLOOKUP(PopAgeSexCountry[[#This Row],[VARIABLE]],MapSexAge[],2,FALSE)</f>
        <v>Female</v>
      </c>
      <c r="G1143" s="6" t="str">
        <f>VLOOKUP(PopAgeSexCountry[[#This Row],[VARIABLE]],MapSexAge[],3,FALSE)</f>
        <v>10-14</v>
      </c>
      <c r="H1143" s="6">
        <f ca="1">SUMIFS(INDIRECT(_xlfn.CONCAT("SSPMDER[",PopAgeSexCountry[[#This Row],[Sex]],"]")),SSPMDER[age],PopAgeSexCountry[[#This Row],[Age]])</f>
        <v>1920</v>
      </c>
      <c r="I1143" s="6" t="s">
        <v>71</v>
      </c>
      <c r="J1143" s="6">
        <v>0.48386499999999999</v>
      </c>
      <c r="K1143" s="6">
        <v>0.49577999925299299</v>
      </c>
      <c r="L1143" s="6">
        <v>0.46098171268897797</v>
      </c>
      <c r="M1143" s="6">
        <v>0.44997433864187097</v>
      </c>
      <c r="N1143" s="6">
        <v>0.45488069072774701</v>
      </c>
      <c r="O1143" s="6">
        <v>0.46550035258898598</v>
      </c>
      <c r="P1143" s="6">
        <v>0.46943938595458701</v>
      </c>
      <c r="Q1143" s="6">
        <v>0.46595309657418799</v>
      </c>
      <c r="R1143" s="6">
        <v>0.45897745781132698</v>
      </c>
      <c r="S1143" s="6">
        <f ca="1">PopAgeSexCountry[[#This Row],[2010]]*PopAgeSexCountry[[#This Row],[MDER]]</f>
        <v>929.02080000000001</v>
      </c>
      <c r="T1143" s="6">
        <f ca="1">PopAgeSexCountry[[#This Row],[2015]]*PopAgeSexCountry[[#This Row],[MDER]]</f>
        <v>951.89759856574653</v>
      </c>
      <c r="U1143" s="6">
        <f ca="1">PopAgeSexCountry[[#This Row],[2020]]*PopAgeSexCountry[[#This Row],[MDER]]</f>
        <v>885.08488836283766</v>
      </c>
      <c r="V1143" s="6">
        <f ca="1">PopAgeSexCountry[[#This Row],[2025]]*PopAgeSexCountry[[#This Row],[MDER]]</f>
        <v>863.95073019239226</v>
      </c>
      <c r="W1143" s="6">
        <f ca="1">PopAgeSexCountry[[#This Row],[2030]]*PopAgeSexCountry[[#This Row],[MDER]]</f>
        <v>873.37092619727423</v>
      </c>
      <c r="X1143" s="6">
        <f ca="1">PopAgeSexCountry[[#This Row],[2035]]*PopAgeSexCountry[[#This Row],[MDER]]</f>
        <v>893.76067697085307</v>
      </c>
      <c r="Y1143" s="6">
        <f ca="1">PopAgeSexCountry[[#This Row],[2040]]*PopAgeSexCountry[[#This Row],[MDER]]</f>
        <v>901.32362103280707</v>
      </c>
      <c r="Z1143" s="6">
        <f ca="1">PopAgeSexCountry[[#This Row],[2045]]*PopAgeSexCountry[[#This Row],[MDER]]</f>
        <v>894.62994542244098</v>
      </c>
      <c r="AA1143" s="6">
        <f ca="1">PopAgeSexCountry[[#This Row],[2050]]*PopAgeSexCountry[[#This Row],[MDER]]</f>
        <v>881.23671899774786</v>
      </c>
    </row>
    <row r="1144" spans="1:27" x14ac:dyDescent="0.2">
      <c r="A1144" s="5" t="s">
        <v>67</v>
      </c>
      <c r="B1144" s="5" t="s">
        <v>68</v>
      </c>
      <c r="C1144" s="5" t="s">
        <v>139</v>
      </c>
      <c r="D1144" s="5" t="str">
        <f>VLOOKUP(PopAgeSexCountry[[#This Row],[REGION]],MapRegion[],2,FALSE)</f>
        <v>NLD</v>
      </c>
      <c r="E1144" s="5" t="s">
        <v>73</v>
      </c>
      <c r="F1144" s="5" t="str">
        <f>VLOOKUP(PopAgeSexCountry[[#This Row],[VARIABLE]],MapSexAge[],2,FALSE)</f>
        <v>Female</v>
      </c>
      <c r="G1144" s="5" t="str">
        <f>VLOOKUP(PopAgeSexCountry[[#This Row],[VARIABLE]],MapSexAge[],3,FALSE)</f>
        <v>100p</v>
      </c>
      <c r="H1144" s="5">
        <f ca="1">SUMIFS(INDIRECT(_xlfn.CONCAT("SSPMDER[",PopAgeSexCountry[[#This Row],[Sex]],"]")),SSPMDER[age],PopAgeSexCountry[[#This Row],[Age]])</f>
        <v>1800</v>
      </c>
      <c r="I1144" s="5" t="s">
        <v>71</v>
      </c>
      <c r="J1144" s="5">
        <v>1.4760000000000001E-3</v>
      </c>
      <c r="K1144" s="5">
        <v>2.50530958949977E-3</v>
      </c>
      <c r="L1144" s="5">
        <v>3.54657882317544E-3</v>
      </c>
      <c r="M1144" s="5">
        <v>5.6837583472774704E-3</v>
      </c>
      <c r="N1144" s="5">
        <v>7.6807621123235097E-3</v>
      </c>
      <c r="O1144" s="5">
        <v>1.04392053826924E-2</v>
      </c>
      <c r="P1144" s="5">
        <v>1.4603618215092399E-2</v>
      </c>
      <c r="Q1144" s="5">
        <v>2.17602674674288E-2</v>
      </c>
      <c r="R1144" s="5">
        <v>3.7011387425460202E-2</v>
      </c>
      <c r="S1144" s="6">
        <f ca="1">PopAgeSexCountry[[#This Row],[2010]]*PopAgeSexCountry[[#This Row],[MDER]]</f>
        <v>2.6568000000000001</v>
      </c>
      <c r="T1144" s="6">
        <f ca="1">PopAgeSexCountry[[#This Row],[2015]]*PopAgeSexCountry[[#This Row],[MDER]]</f>
        <v>4.5095572610995864</v>
      </c>
      <c r="U1144" s="6">
        <f ca="1">PopAgeSexCountry[[#This Row],[2020]]*PopAgeSexCountry[[#This Row],[MDER]]</f>
        <v>6.3838418817157923</v>
      </c>
      <c r="V1144" s="6">
        <f ca="1">PopAgeSexCountry[[#This Row],[2025]]*PopAgeSexCountry[[#This Row],[MDER]]</f>
        <v>10.230765025099446</v>
      </c>
      <c r="W1144" s="6">
        <f ca="1">PopAgeSexCountry[[#This Row],[2030]]*PopAgeSexCountry[[#This Row],[MDER]]</f>
        <v>13.825371802182318</v>
      </c>
      <c r="X1144" s="6">
        <f ca="1">PopAgeSexCountry[[#This Row],[2035]]*PopAgeSexCountry[[#This Row],[MDER]]</f>
        <v>18.790569688846322</v>
      </c>
      <c r="Y1144" s="6">
        <f ca="1">PopAgeSexCountry[[#This Row],[2040]]*PopAgeSexCountry[[#This Row],[MDER]]</f>
        <v>26.28651278716632</v>
      </c>
      <c r="Z1144" s="6">
        <f ca="1">PopAgeSexCountry[[#This Row],[2045]]*PopAgeSexCountry[[#This Row],[MDER]]</f>
        <v>39.168481441371839</v>
      </c>
      <c r="AA1144" s="6">
        <f ca="1">PopAgeSexCountry[[#This Row],[2050]]*PopAgeSexCountry[[#This Row],[MDER]]</f>
        <v>66.620497365828356</v>
      </c>
    </row>
    <row r="1145" spans="1:27" x14ac:dyDescent="0.2">
      <c r="A1145" s="6" t="s">
        <v>67</v>
      </c>
      <c r="B1145" s="6" t="s">
        <v>68</v>
      </c>
      <c r="C1145" s="6" t="s">
        <v>139</v>
      </c>
      <c r="D1145" s="6" t="str">
        <f>VLOOKUP(PopAgeSexCountry[[#This Row],[REGION]],MapRegion[],2,FALSE)</f>
        <v>NLD</v>
      </c>
      <c r="E1145" s="6" t="s">
        <v>74</v>
      </c>
      <c r="F1145" s="6" t="str">
        <f>VLOOKUP(PopAgeSexCountry[[#This Row],[VARIABLE]],MapSexAge[],2,FALSE)</f>
        <v>Female</v>
      </c>
      <c r="G1145" s="6" t="str">
        <f>VLOOKUP(PopAgeSexCountry[[#This Row],[VARIABLE]],MapSexAge[],3,FALSE)</f>
        <v>15-19</v>
      </c>
      <c r="H1145" s="6">
        <f ca="1">SUMIFS(INDIRECT(_xlfn.CONCAT("SSPMDER[",PopAgeSexCountry[[#This Row],[Sex]],"]")),SSPMDER[age],PopAgeSexCountry[[#This Row],[Age]])</f>
        <v>2040</v>
      </c>
      <c r="I1145" s="6" t="s">
        <v>71</v>
      </c>
      <c r="J1145" s="6">
        <v>0.49723299999999898</v>
      </c>
      <c r="K1145" s="6">
        <v>0.48416907406185</v>
      </c>
      <c r="L1145" s="6">
        <v>0.49589443702081698</v>
      </c>
      <c r="M1145" s="6">
        <v>0.462149909194985</v>
      </c>
      <c r="N1145" s="6">
        <v>0.45138795555230898</v>
      </c>
      <c r="O1145" s="6">
        <v>0.45619493986862097</v>
      </c>
      <c r="P1145" s="6">
        <v>0.46647759174976799</v>
      </c>
      <c r="Q1145" s="6">
        <v>0.47016754419170698</v>
      </c>
      <c r="R1145" s="6">
        <v>0.46664938990148902</v>
      </c>
      <c r="S1145" s="6">
        <f ca="1">PopAgeSexCountry[[#This Row],[2010]]*PopAgeSexCountry[[#This Row],[MDER]]</f>
        <v>1014.355319999998</v>
      </c>
      <c r="T1145" s="6">
        <f ca="1">PopAgeSexCountry[[#This Row],[2015]]*PopAgeSexCountry[[#This Row],[MDER]]</f>
        <v>987.70491108617398</v>
      </c>
      <c r="U1145" s="6">
        <f ca="1">PopAgeSexCountry[[#This Row],[2020]]*PopAgeSexCountry[[#This Row],[MDER]]</f>
        <v>1011.6246515224666</v>
      </c>
      <c r="V1145" s="6">
        <f ca="1">PopAgeSexCountry[[#This Row],[2025]]*PopAgeSexCountry[[#This Row],[MDER]]</f>
        <v>942.78581475776934</v>
      </c>
      <c r="W1145" s="6">
        <f ca="1">PopAgeSexCountry[[#This Row],[2030]]*PopAgeSexCountry[[#This Row],[MDER]]</f>
        <v>920.83142932671035</v>
      </c>
      <c r="X1145" s="6">
        <f ca="1">PopAgeSexCountry[[#This Row],[2035]]*PopAgeSexCountry[[#This Row],[MDER]]</f>
        <v>930.63767733198677</v>
      </c>
      <c r="Y1145" s="6">
        <f ca="1">PopAgeSexCountry[[#This Row],[2040]]*PopAgeSexCountry[[#This Row],[MDER]]</f>
        <v>951.61428716952673</v>
      </c>
      <c r="Z1145" s="6">
        <f ca="1">PopAgeSexCountry[[#This Row],[2045]]*PopAgeSexCountry[[#This Row],[MDER]]</f>
        <v>959.1417901510822</v>
      </c>
      <c r="AA1145" s="6">
        <f ca="1">PopAgeSexCountry[[#This Row],[2050]]*PopAgeSexCountry[[#This Row],[MDER]]</f>
        <v>951.96475539903759</v>
      </c>
    </row>
    <row r="1146" spans="1:27" x14ac:dyDescent="0.2">
      <c r="A1146" s="5" t="s">
        <v>67</v>
      </c>
      <c r="B1146" s="5" t="s">
        <v>68</v>
      </c>
      <c r="C1146" s="5" t="s">
        <v>139</v>
      </c>
      <c r="D1146" s="5" t="str">
        <f>VLOOKUP(PopAgeSexCountry[[#This Row],[REGION]],MapRegion[],2,FALSE)</f>
        <v>NLD</v>
      </c>
      <c r="E1146" s="5" t="s">
        <v>75</v>
      </c>
      <c r="F1146" s="5" t="str">
        <f>VLOOKUP(PopAgeSexCountry[[#This Row],[VARIABLE]],MapSexAge[],2,FALSE)</f>
        <v>Female</v>
      </c>
      <c r="G1146" s="5" t="str">
        <f>VLOOKUP(PopAgeSexCountry[[#This Row],[VARIABLE]],MapSexAge[],3,FALSE)</f>
        <v>20-24</v>
      </c>
      <c r="H1146" s="5">
        <f ca="1">SUMIFS(INDIRECT(_xlfn.CONCAT("SSPMDER[",PopAgeSexCountry[[#This Row],[Sex]],"]")),SSPMDER[age],PopAgeSexCountry[[#This Row],[Age]])</f>
        <v>2200</v>
      </c>
      <c r="I1146" s="5" t="s">
        <v>71</v>
      </c>
      <c r="J1146" s="5">
        <v>0.48498200000000002</v>
      </c>
      <c r="K1146" s="5">
        <v>0.50168399378748696</v>
      </c>
      <c r="L1146" s="5">
        <v>0.48824887307667098</v>
      </c>
      <c r="M1146" s="5">
        <v>0.49994937987687199</v>
      </c>
      <c r="N1146" s="5">
        <v>0.46702205392334301</v>
      </c>
      <c r="O1146" s="5">
        <v>0.456464493582246</v>
      </c>
      <c r="P1146" s="5">
        <v>0.46123062518823599</v>
      </c>
      <c r="Q1146" s="5">
        <v>0.47126899419596702</v>
      </c>
      <c r="R1146" s="5">
        <v>0.474742229333878</v>
      </c>
      <c r="S1146" s="6">
        <f ca="1">PopAgeSexCountry[[#This Row],[2010]]*PopAgeSexCountry[[#This Row],[MDER]]</f>
        <v>1066.9604000000002</v>
      </c>
      <c r="T1146" s="6">
        <f ca="1">PopAgeSexCountry[[#This Row],[2015]]*PopAgeSexCountry[[#This Row],[MDER]]</f>
        <v>1103.7047863324713</v>
      </c>
      <c r="U1146" s="6">
        <f ca="1">PopAgeSexCountry[[#This Row],[2020]]*PopAgeSexCountry[[#This Row],[MDER]]</f>
        <v>1074.1475207686763</v>
      </c>
      <c r="V1146" s="6">
        <f ca="1">PopAgeSexCountry[[#This Row],[2025]]*PopAgeSexCountry[[#This Row],[MDER]]</f>
        <v>1099.8886357291183</v>
      </c>
      <c r="W1146" s="6">
        <f ca="1">PopAgeSexCountry[[#This Row],[2030]]*PopAgeSexCountry[[#This Row],[MDER]]</f>
        <v>1027.4485186313545</v>
      </c>
      <c r="X1146" s="6">
        <f ca="1">PopAgeSexCountry[[#This Row],[2035]]*PopAgeSexCountry[[#This Row],[MDER]]</f>
        <v>1004.2218858809412</v>
      </c>
      <c r="Y1146" s="6">
        <f ca="1">PopAgeSexCountry[[#This Row],[2040]]*PopAgeSexCountry[[#This Row],[MDER]]</f>
        <v>1014.7073754141192</v>
      </c>
      <c r="Z1146" s="6">
        <f ca="1">PopAgeSexCountry[[#This Row],[2045]]*PopAgeSexCountry[[#This Row],[MDER]]</f>
        <v>1036.7917872311275</v>
      </c>
      <c r="AA1146" s="6">
        <f ca="1">PopAgeSexCountry[[#This Row],[2050]]*PopAgeSexCountry[[#This Row],[MDER]]</f>
        <v>1044.4329045345316</v>
      </c>
    </row>
    <row r="1147" spans="1:27" x14ac:dyDescent="0.2">
      <c r="A1147" s="6" t="s">
        <v>67</v>
      </c>
      <c r="B1147" s="6" t="s">
        <v>68</v>
      </c>
      <c r="C1147" s="6" t="s">
        <v>139</v>
      </c>
      <c r="D1147" s="6" t="str">
        <f>VLOOKUP(PopAgeSexCountry[[#This Row],[REGION]],MapRegion[],2,FALSE)</f>
        <v>NLD</v>
      </c>
      <c r="E1147" s="6" t="s">
        <v>76</v>
      </c>
      <c r="F1147" s="6" t="str">
        <f>VLOOKUP(PopAgeSexCountry[[#This Row],[VARIABLE]],MapSexAge[],2,FALSE)</f>
        <v>Female</v>
      </c>
      <c r="G1147" s="6" t="str">
        <f>VLOOKUP(PopAgeSexCountry[[#This Row],[VARIABLE]],MapSexAge[],3,FALSE)</f>
        <v>25-29</v>
      </c>
      <c r="H1147" s="6">
        <f ca="1">SUMIFS(INDIRECT(_xlfn.CONCAT("SSPMDER[",PopAgeSexCountry[[#This Row],[Sex]],"]")),SSPMDER[age],PopAgeSexCountry[[#This Row],[Age]])</f>
        <v>2040</v>
      </c>
      <c r="I1147" s="6" t="s">
        <v>71</v>
      </c>
      <c r="J1147" s="6">
        <v>0.48296899999999998</v>
      </c>
      <c r="K1147" s="6">
        <v>0.53511134393883597</v>
      </c>
      <c r="L1147" s="6">
        <v>0.54838286004765202</v>
      </c>
      <c r="M1147" s="6">
        <v>0.53401776492173203</v>
      </c>
      <c r="N1147" s="6">
        <v>0.54593944319249998</v>
      </c>
      <c r="O1147" s="6">
        <v>0.51576982052286902</v>
      </c>
      <c r="P1147" s="6">
        <v>0.50574788758957401</v>
      </c>
      <c r="Q1147" s="6">
        <v>0.51041972955250903</v>
      </c>
      <c r="R1147" s="6">
        <v>0.51943308841505198</v>
      </c>
      <c r="S1147" s="6">
        <f ca="1">PopAgeSexCountry[[#This Row],[2010]]*PopAgeSexCountry[[#This Row],[MDER]]</f>
        <v>985.25675999999999</v>
      </c>
      <c r="T1147" s="6">
        <f ca="1">PopAgeSexCountry[[#This Row],[2015]]*PopAgeSexCountry[[#This Row],[MDER]]</f>
        <v>1091.6271416352254</v>
      </c>
      <c r="U1147" s="6">
        <f ca="1">PopAgeSexCountry[[#This Row],[2020]]*PopAgeSexCountry[[#This Row],[MDER]]</f>
        <v>1118.7010344972102</v>
      </c>
      <c r="V1147" s="6">
        <f ca="1">PopAgeSexCountry[[#This Row],[2025]]*PopAgeSexCountry[[#This Row],[MDER]]</f>
        <v>1089.3962404403333</v>
      </c>
      <c r="W1147" s="6">
        <f ca="1">PopAgeSexCountry[[#This Row],[2030]]*PopAgeSexCountry[[#This Row],[MDER]]</f>
        <v>1113.7164641126999</v>
      </c>
      <c r="X1147" s="6">
        <f ca="1">PopAgeSexCountry[[#This Row],[2035]]*PopAgeSexCountry[[#This Row],[MDER]]</f>
        <v>1052.1704338666527</v>
      </c>
      <c r="Y1147" s="6">
        <f ca="1">PopAgeSexCountry[[#This Row],[2040]]*PopAgeSexCountry[[#This Row],[MDER]]</f>
        <v>1031.7256906827311</v>
      </c>
      <c r="Z1147" s="6">
        <f ca="1">PopAgeSexCountry[[#This Row],[2045]]*PopAgeSexCountry[[#This Row],[MDER]]</f>
        <v>1041.2562482871185</v>
      </c>
      <c r="AA1147" s="6">
        <f ca="1">PopAgeSexCountry[[#This Row],[2050]]*PopAgeSexCountry[[#This Row],[MDER]]</f>
        <v>1059.6435003667061</v>
      </c>
    </row>
    <row r="1148" spans="1:27" x14ac:dyDescent="0.2">
      <c r="A1148" s="5" t="s">
        <v>67</v>
      </c>
      <c r="B1148" s="5" t="s">
        <v>68</v>
      </c>
      <c r="C1148" s="5" t="s">
        <v>139</v>
      </c>
      <c r="D1148" s="5" t="str">
        <f>VLOOKUP(PopAgeSexCountry[[#This Row],[REGION]],MapRegion[],2,FALSE)</f>
        <v>NLD</v>
      </c>
      <c r="E1148" s="5" t="s">
        <v>77</v>
      </c>
      <c r="F1148" s="5" t="str">
        <f>VLOOKUP(PopAgeSexCountry[[#This Row],[VARIABLE]],MapSexAge[],2,FALSE)</f>
        <v>Female</v>
      </c>
      <c r="G1148" s="5" t="str">
        <f>VLOOKUP(PopAgeSexCountry[[#This Row],[VARIABLE]],MapSexAge[],3,FALSE)</f>
        <v>30-34</v>
      </c>
      <c r="H1148" s="5">
        <f ca="1">SUMIFS(INDIRECT(_xlfn.CONCAT("SSPMDER[",PopAgeSexCountry[[#This Row],[Sex]],"]")),SSPMDER[age],PopAgeSexCountry[[#This Row],[Age]])</f>
        <v>2000</v>
      </c>
      <c r="I1148" s="5" t="s">
        <v>71</v>
      </c>
      <c r="J1148" s="5">
        <v>0.49630600000000002</v>
      </c>
      <c r="K1148" s="5">
        <v>0.48953005457517901</v>
      </c>
      <c r="L1148" s="5">
        <v>0.537862269335035</v>
      </c>
      <c r="M1148" s="5">
        <v>0.54814355257178604</v>
      </c>
      <c r="N1148" s="5">
        <v>0.53347680479828696</v>
      </c>
      <c r="O1148" s="5">
        <v>0.54467707618128902</v>
      </c>
      <c r="P1148" s="5">
        <v>0.52104338777451797</v>
      </c>
      <c r="Q1148" s="5">
        <v>0.51260902839798606</v>
      </c>
      <c r="R1148" s="5">
        <v>0.51679653471684495</v>
      </c>
      <c r="S1148" s="6">
        <f ca="1">PopAgeSexCountry[[#This Row],[2010]]*PopAgeSexCountry[[#This Row],[MDER]]</f>
        <v>992.61200000000008</v>
      </c>
      <c r="T1148" s="6">
        <f ca="1">PopAgeSexCountry[[#This Row],[2015]]*PopAgeSexCountry[[#This Row],[MDER]]</f>
        <v>979.06010915035802</v>
      </c>
      <c r="U1148" s="6">
        <f ca="1">PopAgeSexCountry[[#This Row],[2020]]*PopAgeSexCountry[[#This Row],[MDER]]</f>
        <v>1075.7245386700699</v>
      </c>
      <c r="V1148" s="6">
        <f ca="1">PopAgeSexCountry[[#This Row],[2025]]*PopAgeSexCountry[[#This Row],[MDER]]</f>
        <v>1096.287105143572</v>
      </c>
      <c r="W1148" s="6">
        <f ca="1">PopAgeSexCountry[[#This Row],[2030]]*PopAgeSexCountry[[#This Row],[MDER]]</f>
        <v>1066.9536095965739</v>
      </c>
      <c r="X1148" s="6">
        <f ca="1">PopAgeSexCountry[[#This Row],[2035]]*PopAgeSexCountry[[#This Row],[MDER]]</f>
        <v>1089.3541523625781</v>
      </c>
      <c r="Y1148" s="6">
        <f ca="1">PopAgeSexCountry[[#This Row],[2040]]*PopAgeSexCountry[[#This Row],[MDER]]</f>
        <v>1042.086775549036</v>
      </c>
      <c r="Z1148" s="6">
        <f ca="1">PopAgeSexCountry[[#This Row],[2045]]*PopAgeSexCountry[[#This Row],[MDER]]</f>
        <v>1025.2180567959722</v>
      </c>
      <c r="AA1148" s="6">
        <f ca="1">PopAgeSexCountry[[#This Row],[2050]]*PopAgeSexCountry[[#This Row],[MDER]]</f>
        <v>1033.5930694336898</v>
      </c>
    </row>
    <row r="1149" spans="1:27" x14ac:dyDescent="0.2">
      <c r="A1149" s="6" t="s">
        <v>67</v>
      </c>
      <c r="B1149" s="6" t="s">
        <v>68</v>
      </c>
      <c r="C1149" s="6" t="s">
        <v>139</v>
      </c>
      <c r="D1149" s="6" t="str">
        <f>VLOOKUP(PopAgeSexCountry[[#This Row],[REGION]],MapRegion[],2,FALSE)</f>
        <v>NLD</v>
      </c>
      <c r="E1149" s="6" t="s">
        <v>78</v>
      </c>
      <c r="F1149" s="6" t="str">
        <f>VLOOKUP(PopAgeSexCountry[[#This Row],[VARIABLE]],MapSexAge[],2,FALSE)</f>
        <v>Female</v>
      </c>
      <c r="G1149" s="6" t="str">
        <f>VLOOKUP(PopAgeSexCountry[[#This Row],[VARIABLE]],MapSexAge[],3,FALSE)</f>
        <v>35-39</v>
      </c>
      <c r="H1149" s="6">
        <f ca="1">SUMIFS(INDIRECT(_xlfn.CONCAT("SSPMDER[",PopAgeSexCountry[[#This Row],[Sex]],"]")),SSPMDER[age],PopAgeSexCountry[[#This Row],[Age]])</f>
        <v>2000</v>
      </c>
      <c r="I1149" s="6" t="s">
        <v>71</v>
      </c>
      <c r="J1149" s="6">
        <v>0.59242700000000004</v>
      </c>
      <c r="K1149" s="6">
        <v>0.49424661117524599</v>
      </c>
      <c r="L1149" s="6">
        <v>0.49240195927901298</v>
      </c>
      <c r="M1149" s="6">
        <v>0.538405735717433</v>
      </c>
      <c r="N1149" s="6">
        <v>0.546946523390475</v>
      </c>
      <c r="O1149" s="6">
        <v>0.53228837468815104</v>
      </c>
      <c r="P1149" s="6">
        <v>0.54319630801463903</v>
      </c>
      <c r="Q1149" s="6">
        <v>0.52384829418024503</v>
      </c>
      <c r="R1149" s="6">
        <v>0.51648035101873302</v>
      </c>
      <c r="S1149" s="6">
        <f ca="1">PopAgeSexCountry[[#This Row],[2010]]*PopAgeSexCountry[[#This Row],[MDER]]</f>
        <v>1184.854</v>
      </c>
      <c r="T1149" s="6">
        <f ca="1">PopAgeSexCountry[[#This Row],[2015]]*PopAgeSexCountry[[#This Row],[MDER]]</f>
        <v>988.49322235049192</v>
      </c>
      <c r="U1149" s="6">
        <f ca="1">PopAgeSexCountry[[#This Row],[2020]]*PopAgeSexCountry[[#This Row],[MDER]]</f>
        <v>984.803918558026</v>
      </c>
      <c r="V1149" s="6">
        <f ca="1">PopAgeSexCountry[[#This Row],[2025]]*PopAgeSexCountry[[#This Row],[MDER]]</f>
        <v>1076.811471434866</v>
      </c>
      <c r="W1149" s="6">
        <f ca="1">PopAgeSexCountry[[#This Row],[2030]]*PopAgeSexCountry[[#This Row],[MDER]]</f>
        <v>1093.89304678095</v>
      </c>
      <c r="X1149" s="6">
        <f ca="1">PopAgeSexCountry[[#This Row],[2035]]*PopAgeSexCountry[[#This Row],[MDER]]</f>
        <v>1064.5767493763021</v>
      </c>
      <c r="Y1149" s="6">
        <f ca="1">PopAgeSexCountry[[#This Row],[2040]]*PopAgeSexCountry[[#This Row],[MDER]]</f>
        <v>1086.3926160292781</v>
      </c>
      <c r="Z1149" s="6">
        <f ca="1">PopAgeSexCountry[[#This Row],[2045]]*PopAgeSexCountry[[#This Row],[MDER]]</f>
        <v>1047.6965883604901</v>
      </c>
      <c r="AA1149" s="6">
        <f ca="1">PopAgeSexCountry[[#This Row],[2050]]*PopAgeSexCountry[[#This Row],[MDER]]</f>
        <v>1032.960702037466</v>
      </c>
    </row>
    <row r="1150" spans="1:27" x14ac:dyDescent="0.2">
      <c r="A1150" s="5" t="s">
        <v>67</v>
      </c>
      <c r="B1150" s="5" t="s">
        <v>68</v>
      </c>
      <c r="C1150" s="5" t="s">
        <v>139</v>
      </c>
      <c r="D1150" s="5" t="str">
        <f>VLOOKUP(PopAgeSexCountry[[#This Row],[REGION]],MapRegion[],2,FALSE)</f>
        <v>NLD</v>
      </c>
      <c r="E1150" s="5" t="s">
        <v>79</v>
      </c>
      <c r="F1150" s="5" t="str">
        <f>VLOOKUP(PopAgeSexCountry[[#This Row],[VARIABLE]],MapSexAge[],2,FALSE)</f>
        <v>Female</v>
      </c>
      <c r="G1150" s="5" t="str">
        <f>VLOOKUP(PopAgeSexCountry[[#This Row],[VARIABLE]],MapSexAge[],3,FALSE)</f>
        <v>40-44</v>
      </c>
      <c r="H1150" s="5">
        <f ca="1">SUMIFS(INDIRECT(_xlfn.CONCAT("SSPMDER[",PopAgeSexCountry[[#This Row],[Sex]],"]")),SSPMDER[age],PopAgeSexCountry[[#This Row],[Age]])</f>
        <v>2000</v>
      </c>
      <c r="I1150" s="5" t="s">
        <v>71</v>
      </c>
      <c r="J1150" s="5">
        <v>0.64474399999999998</v>
      </c>
      <c r="K1150" s="5">
        <v>0.58618810616774797</v>
      </c>
      <c r="L1150" s="5">
        <v>0.49524040146332698</v>
      </c>
      <c r="M1150" s="5">
        <v>0.496295837740242</v>
      </c>
      <c r="N1150" s="5">
        <v>0.54135945754131798</v>
      </c>
      <c r="O1150" s="5">
        <v>0.54914397846440199</v>
      </c>
      <c r="P1150" s="5">
        <v>0.534627708162833</v>
      </c>
      <c r="Q1150" s="5">
        <v>0.54555386975507603</v>
      </c>
      <c r="R1150" s="5">
        <v>0.52867748009867999</v>
      </c>
      <c r="S1150" s="6">
        <f ca="1">PopAgeSexCountry[[#This Row],[2010]]*PopAgeSexCountry[[#This Row],[MDER]]</f>
        <v>1289.4880000000001</v>
      </c>
      <c r="T1150" s="6">
        <f ca="1">PopAgeSexCountry[[#This Row],[2015]]*PopAgeSexCountry[[#This Row],[MDER]]</f>
        <v>1172.3762123354959</v>
      </c>
      <c r="U1150" s="6">
        <f ca="1">PopAgeSexCountry[[#This Row],[2020]]*PopAgeSexCountry[[#This Row],[MDER]]</f>
        <v>990.48080292665395</v>
      </c>
      <c r="V1150" s="6">
        <f ca="1">PopAgeSexCountry[[#This Row],[2025]]*PopAgeSexCountry[[#This Row],[MDER]]</f>
        <v>992.59167548048401</v>
      </c>
      <c r="W1150" s="6">
        <f ca="1">PopAgeSexCountry[[#This Row],[2030]]*PopAgeSexCountry[[#This Row],[MDER]]</f>
        <v>1082.7189150826359</v>
      </c>
      <c r="X1150" s="6">
        <f ca="1">PopAgeSexCountry[[#This Row],[2035]]*PopAgeSexCountry[[#This Row],[MDER]]</f>
        <v>1098.2879569288041</v>
      </c>
      <c r="Y1150" s="6">
        <f ca="1">PopAgeSexCountry[[#This Row],[2040]]*PopAgeSexCountry[[#This Row],[MDER]]</f>
        <v>1069.2554163256659</v>
      </c>
      <c r="Z1150" s="6">
        <f ca="1">PopAgeSexCountry[[#This Row],[2045]]*PopAgeSexCountry[[#This Row],[MDER]]</f>
        <v>1091.107739510152</v>
      </c>
      <c r="AA1150" s="6">
        <f ca="1">PopAgeSexCountry[[#This Row],[2050]]*PopAgeSexCountry[[#This Row],[MDER]]</f>
        <v>1057.35496019736</v>
      </c>
    </row>
    <row r="1151" spans="1:27" x14ac:dyDescent="0.2">
      <c r="A1151" s="6" t="s">
        <v>67</v>
      </c>
      <c r="B1151" s="6" t="s">
        <v>68</v>
      </c>
      <c r="C1151" s="6" t="s">
        <v>139</v>
      </c>
      <c r="D1151" s="6" t="str">
        <f>VLOOKUP(PopAgeSexCountry[[#This Row],[REGION]],MapRegion[],2,FALSE)</f>
        <v>NLD</v>
      </c>
      <c r="E1151" s="6" t="s">
        <v>80</v>
      </c>
      <c r="F1151" s="6" t="str">
        <f>VLOOKUP(PopAgeSexCountry[[#This Row],[VARIABLE]],MapSexAge[],2,FALSE)</f>
        <v>Female</v>
      </c>
      <c r="G1151" s="6" t="str">
        <f>VLOOKUP(PopAgeSexCountry[[#This Row],[VARIABLE]],MapSexAge[],3,FALSE)</f>
        <v>45-49</v>
      </c>
      <c r="H1151" s="6">
        <f ca="1">SUMIFS(INDIRECT(_xlfn.CONCAT("SSPMDER[",PopAgeSexCountry[[#This Row],[Sex]],"]")),SSPMDER[age],PopAgeSexCountry[[#This Row],[Age]])</f>
        <v>2000</v>
      </c>
      <c r="I1151" s="6" t="s">
        <v>71</v>
      </c>
      <c r="J1151" s="6">
        <v>0.64063300000000001</v>
      </c>
      <c r="K1151" s="6">
        <v>0.63638563147867999</v>
      </c>
      <c r="L1151" s="6">
        <v>0.58139876749576902</v>
      </c>
      <c r="M1151" s="6">
        <v>0.49502471747869298</v>
      </c>
      <c r="N1151" s="6">
        <v>0.49793017671546902</v>
      </c>
      <c r="O1151" s="6">
        <v>0.54264389443430106</v>
      </c>
      <c r="P1151" s="6">
        <v>0.55026308524206902</v>
      </c>
      <c r="Q1151" s="6">
        <v>0.536085671349944</v>
      </c>
      <c r="R1151" s="6">
        <v>0.54716509129699797</v>
      </c>
      <c r="S1151" s="6">
        <f ca="1">PopAgeSexCountry[[#This Row],[2010]]*PopAgeSexCountry[[#This Row],[MDER]]</f>
        <v>1281.2660000000001</v>
      </c>
      <c r="T1151" s="6">
        <f ca="1">PopAgeSexCountry[[#This Row],[2015]]*PopAgeSexCountry[[#This Row],[MDER]]</f>
        <v>1272.77126295736</v>
      </c>
      <c r="U1151" s="6">
        <f ca="1">PopAgeSexCountry[[#This Row],[2020]]*PopAgeSexCountry[[#This Row],[MDER]]</f>
        <v>1162.797534991538</v>
      </c>
      <c r="V1151" s="6">
        <f ca="1">PopAgeSexCountry[[#This Row],[2025]]*PopAgeSexCountry[[#This Row],[MDER]]</f>
        <v>990.04943495738598</v>
      </c>
      <c r="W1151" s="6">
        <f ca="1">PopAgeSexCountry[[#This Row],[2030]]*PopAgeSexCountry[[#This Row],[MDER]]</f>
        <v>995.86035343093806</v>
      </c>
      <c r="X1151" s="6">
        <f ca="1">PopAgeSexCountry[[#This Row],[2035]]*PopAgeSexCountry[[#This Row],[MDER]]</f>
        <v>1085.2877888686021</v>
      </c>
      <c r="Y1151" s="6">
        <f ca="1">PopAgeSexCountry[[#This Row],[2040]]*PopAgeSexCountry[[#This Row],[MDER]]</f>
        <v>1100.526170484138</v>
      </c>
      <c r="Z1151" s="6">
        <f ca="1">PopAgeSexCountry[[#This Row],[2045]]*PopAgeSexCountry[[#This Row],[MDER]]</f>
        <v>1072.1713426998881</v>
      </c>
      <c r="AA1151" s="6">
        <f ca="1">PopAgeSexCountry[[#This Row],[2050]]*PopAgeSexCountry[[#This Row],[MDER]]</f>
        <v>1094.3301825939959</v>
      </c>
    </row>
    <row r="1152" spans="1:27" x14ac:dyDescent="0.2">
      <c r="A1152" s="5" t="s">
        <v>67</v>
      </c>
      <c r="B1152" s="5" t="s">
        <v>68</v>
      </c>
      <c r="C1152" s="5" t="s">
        <v>139</v>
      </c>
      <c r="D1152" s="5" t="str">
        <f>VLOOKUP(PopAgeSexCountry[[#This Row],[REGION]],MapRegion[],2,FALSE)</f>
        <v>NLD</v>
      </c>
      <c r="E1152" s="5" t="s">
        <v>81</v>
      </c>
      <c r="F1152" s="5" t="str">
        <f>VLOOKUP(PopAgeSexCountry[[#This Row],[VARIABLE]],MapSexAge[],2,FALSE)</f>
        <v>Female</v>
      </c>
      <c r="G1152" s="5" t="str">
        <f>VLOOKUP(PopAgeSexCountry[[#This Row],[VARIABLE]],MapSexAge[],3,FALSE)</f>
        <v>5-9</v>
      </c>
      <c r="H1152" s="5">
        <f ca="1">SUMIFS(INDIRECT(_xlfn.CONCAT("SSPMDER[",PopAgeSexCountry[[#This Row],[Sex]],"]")),SSPMDER[age],PopAgeSexCountry[[#This Row],[Age]])</f>
        <v>1520</v>
      </c>
      <c r="I1152" s="5" t="s">
        <v>71</v>
      </c>
      <c r="J1152" s="5">
        <v>0.49498500000000001</v>
      </c>
      <c r="K1152" s="5">
        <v>0.45841088675945801</v>
      </c>
      <c r="L1152" s="5">
        <v>0.44704407131652901</v>
      </c>
      <c r="M1152" s="5">
        <v>0.452232103391072</v>
      </c>
      <c r="N1152" s="5">
        <v>0.463550109932379</v>
      </c>
      <c r="O1152" s="5">
        <v>0.46803060580762601</v>
      </c>
      <c r="P1152" s="5">
        <v>0.46464922895654998</v>
      </c>
      <c r="Q1152" s="5">
        <v>0.45753176721435201</v>
      </c>
      <c r="R1152" s="5">
        <v>0.451265725109048</v>
      </c>
      <c r="S1152" s="6">
        <f ca="1">PopAgeSexCountry[[#This Row],[2010]]*PopAgeSexCountry[[#This Row],[MDER]]</f>
        <v>752.37720000000002</v>
      </c>
      <c r="T1152" s="6">
        <f ca="1">PopAgeSexCountry[[#This Row],[2015]]*PopAgeSexCountry[[#This Row],[MDER]]</f>
        <v>696.78454787437613</v>
      </c>
      <c r="U1152" s="6">
        <f ca="1">PopAgeSexCountry[[#This Row],[2020]]*PopAgeSexCountry[[#This Row],[MDER]]</f>
        <v>679.50698840112409</v>
      </c>
      <c r="V1152" s="6">
        <f ca="1">PopAgeSexCountry[[#This Row],[2025]]*PopAgeSexCountry[[#This Row],[MDER]]</f>
        <v>687.39279715442945</v>
      </c>
      <c r="W1152" s="6">
        <f ca="1">PopAgeSexCountry[[#This Row],[2030]]*PopAgeSexCountry[[#This Row],[MDER]]</f>
        <v>704.59616709721604</v>
      </c>
      <c r="X1152" s="6">
        <f ca="1">PopAgeSexCountry[[#This Row],[2035]]*PopAgeSexCountry[[#This Row],[MDER]]</f>
        <v>711.40652082759152</v>
      </c>
      <c r="Y1152" s="6">
        <f ca="1">PopAgeSexCountry[[#This Row],[2040]]*PopAgeSexCountry[[#This Row],[MDER]]</f>
        <v>706.266828013956</v>
      </c>
      <c r="Z1152" s="6">
        <f ca="1">PopAgeSexCountry[[#This Row],[2045]]*PopAgeSexCountry[[#This Row],[MDER]]</f>
        <v>695.44828616581503</v>
      </c>
      <c r="AA1152" s="6">
        <f ca="1">PopAgeSexCountry[[#This Row],[2050]]*PopAgeSexCountry[[#This Row],[MDER]]</f>
        <v>685.92390216575291</v>
      </c>
    </row>
    <row r="1153" spans="1:27" x14ac:dyDescent="0.2">
      <c r="A1153" s="6" t="s">
        <v>67</v>
      </c>
      <c r="B1153" s="6" t="s">
        <v>68</v>
      </c>
      <c r="C1153" s="6" t="s">
        <v>139</v>
      </c>
      <c r="D1153" s="6" t="str">
        <f>VLOOKUP(PopAgeSexCountry[[#This Row],[REGION]],MapRegion[],2,FALSE)</f>
        <v>NLD</v>
      </c>
      <c r="E1153" s="6" t="s">
        <v>82</v>
      </c>
      <c r="F1153" s="6" t="str">
        <f>VLOOKUP(PopAgeSexCountry[[#This Row],[VARIABLE]],MapSexAge[],2,FALSE)</f>
        <v>Female</v>
      </c>
      <c r="G1153" s="6" t="str">
        <f>VLOOKUP(PopAgeSexCountry[[#This Row],[VARIABLE]],MapSexAge[],3,FALSE)</f>
        <v>50-54</v>
      </c>
      <c r="H1153" s="6">
        <f ca="1">SUMIFS(INDIRECT(_xlfn.CONCAT("SSPMDER[",PopAgeSexCountry[[#This Row],[Sex]],"]")),SSPMDER[age],PopAgeSexCountry[[#This Row],[Age]])</f>
        <v>1840</v>
      </c>
      <c r="I1153" s="6" t="s">
        <v>71</v>
      </c>
      <c r="J1153" s="6">
        <v>0.58915899999999999</v>
      </c>
      <c r="K1153" s="6">
        <v>0.63149559935414501</v>
      </c>
      <c r="L1153" s="6">
        <v>0.62852502380612696</v>
      </c>
      <c r="M1153" s="6">
        <v>0.57643690250212198</v>
      </c>
      <c r="N1153" s="6">
        <v>0.49353705388691699</v>
      </c>
      <c r="O1153" s="6">
        <v>0.49790589787024297</v>
      </c>
      <c r="P1153" s="6">
        <v>0.54254518715599298</v>
      </c>
      <c r="Q1153" s="6">
        <v>0.55028471881494201</v>
      </c>
      <c r="R1153" s="6">
        <v>0.53655284566192596</v>
      </c>
      <c r="S1153" s="6">
        <f ca="1">PopAgeSexCountry[[#This Row],[2010]]*PopAgeSexCountry[[#This Row],[MDER]]</f>
        <v>1084.0525600000001</v>
      </c>
      <c r="T1153" s="6">
        <f ca="1">PopAgeSexCountry[[#This Row],[2015]]*PopAgeSexCountry[[#This Row],[MDER]]</f>
        <v>1161.9519028116267</v>
      </c>
      <c r="U1153" s="6">
        <f ca="1">PopAgeSexCountry[[#This Row],[2020]]*PopAgeSexCountry[[#This Row],[MDER]]</f>
        <v>1156.4860438032736</v>
      </c>
      <c r="V1153" s="6">
        <f ca="1">PopAgeSexCountry[[#This Row],[2025]]*PopAgeSexCountry[[#This Row],[MDER]]</f>
        <v>1060.6439006039045</v>
      </c>
      <c r="W1153" s="6">
        <f ca="1">PopAgeSexCountry[[#This Row],[2030]]*PopAgeSexCountry[[#This Row],[MDER]]</f>
        <v>908.10817915192729</v>
      </c>
      <c r="X1153" s="6">
        <f ca="1">PopAgeSexCountry[[#This Row],[2035]]*PopAgeSexCountry[[#This Row],[MDER]]</f>
        <v>916.14685208124706</v>
      </c>
      <c r="Y1153" s="6">
        <f ca="1">PopAgeSexCountry[[#This Row],[2040]]*PopAgeSexCountry[[#This Row],[MDER]]</f>
        <v>998.28314436702703</v>
      </c>
      <c r="Z1153" s="6">
        <f ca="1">PopAgeSexCountry[[#This Row],[2045]]*PopAgeSexCountry[[#This Row],[MDER]]</f>
        <v>1012.5238826194933</v>
      </c>
      <c r="AA1153" s="6">
        <f ca="1">PopAgeSexCountry[[#This Row],[2050]]*PopAgeSexCountry[[#This Row],[MDER]]</f>
        <v>987.2572360179438</v>
      </c>
    </row>
    <row r="1154" spans="1:27" x14ac:dyDescent="0.2">
      <c r="A1154" s="5" t="s">
        <v>67</v>
      </c>
      <c r="B1154" s="5" t="s">
        <v>68</v>
      </c>
      <c r="C1154" s="5" t="s">
        <v>139</v>
      </c>
      <c r="D1154" s="5" t="str">
        <f>VLOOKUP(PopAgeSexCountry[[#This Row],[REGION]],MapRegion[],2,FALSE)</f>
        <v>NLD</v>
      </c>
      <c r="E1154" s="5" t="s">
        <v>83</v>
      </c>
      <c r="F1154" s="5" t="str">
        <f>VLOOKUP(PopAgeSexCountry[[#This Row],[VARIABLE]],MapSexAge[],2,FALSE)</f>
        <v>Female</v>
      </c>
      <c r="G1154" s="5" t="str">
        <f>VLOOKUP(PopAgeSexCountry[[#This Row],[VARIABLE]],MapSexAge[],3,FALSE)</f>
        <v>55-59</v>
      </c>
      <c r="H1154" s="5">
        <f ca="1">SUMIFS(INDIRECT(_xlfn.CONCAT("SSPMDER[",PopAgeSexCountry[[#This Row],[Sex]],"]")),SSPMDER[age],PopAgeSexCountry[[#This Row],[Age]])</f>
        <v>1800</v>
      </c>
      <c r="I1154" s="5" t="s">
        <v>71</v>
      </c>
      <c r="J1154" s="5">
        <v>0.54131700000000005</v>
      </c>
      <c r="K1154" s="5">
        <v>0.57902170693647703</v>
      </c>
      <c r="L1154" s="5">
        <v>0.622048306688883</v>
      </c>
      <c r="M1154" s="5">
        <v>0.62045013260428705</v>
      </c>
      <c r="N1154" s="5">
        <v>0.57096012394755402</v>
      </c>
      <c r="O1154" s="5">
        <v>0.49111757425360097</v>
      </c>
      <c r="P1154" s="5">
        <v>0.49675887341792402</v>
      </c>
      <c r="Q1154" s="5">
        <v>0.54151538995580795</v>
      </c>
      <c r="R1154" s="5">
        <v>0.54955663372737795</v>
      </c>
      <c r="S1154" s="6">
        <f ca="1">PopAgeSexCountry[[#This Row],[2010]]*PopAgeSexCountry[[#This Row],[MDER]]</f>
        <v>974.37060000000008</v>
      </c>
      <c r="T1154" s="6">
        <f ca="1">PopAgeSexCountry[[#This Row],[2015]]*PopAgeSexCountry[[#This Row],[MDER]]</f>
        <v>1042.2390724856587</v>
      </c>
      <c r="U1154" s="6">
        <f ca="1">PopAgeSexCountry[[#This Row],[2020]]*PopAgeSexCountry[[#This Row],[MDER]]</f>
        <v>1119.6869520399894</v>
      </c>
      <c r="V1154" s="6">
        <f ca="1">PopAgeSexCountry[[#This Row],[2025]]*PopAgeSexCountry[[#This Row],[MDER]]</f>
        <v>1116.8102386877167</v>
      </c>
      <c r="W1154" s="6">
        <f ca="1">PopAgeSexCountry[[#This Row],[2030]]*PopAgeSexCountry[[#This Row],[MDER]]</f>
        <v>1027.7282231055972</v>
      </c>
      <c r="X1154" s="6">
        <f ca="1">PopAgeSexCountry[[#This Row],[2035]]*PopAgeSexCountry[[#This Row],[MDER]]</f>
        <v>884.01163365648176</v>
      </c>
      <c r="Y1154" s="6">
        <f ca="1">PopAgeSexCountry[[#This Row],[2040]]*PopAgeSexCountry[[#This Row],[MDER]]</f>
        <v>894.16597215226318</v>
      </c>
      <c r="Z1154" s="6">
        <f ca="1">PopAgeSexCountry[[#This Row],[2045]]*PopAgeSexCountry[[#This Row],[MDER]]</f>
        <v>974.72770192045425</v>
      </c>
      <c r="AA1154" s="6">
        <f ca="1">PopAgeSexCountry[[#This Row],[2050]]*PopAgeSexCountry[[#This Row],[MDER]]</f>
        <v>989.20194070928028</v>
      </c>
    </row>
    <row r="1155" spans="1:27" x14ac:dyDescent="0.2">
      <c r="A1155" s="6" t="s">
        <v>67</v>
      </c>
      <c r="B1155" s="6" t="s">
        <v>68</v>
      </c>
      <c r="C1155" s="6" t="s">
        <v>139</v>
      </c>
      <c r="D1155" s="6" t="str">
        <f>VLOOKUP(PopAgeSexCountry[[#This Row],[REGION]],MapRegion[],2,FALSE)</f>
        <v>NLD</v>
      </c>
      <c r="E1155" s="6" t="s">
        <v>84</v>
      </c>
      <c r="F1155" s="6" t="str">
        <f>VLOOKUP(PopAgeSexCountry[[#This Row],[VARIABLE]],MapSexAge[],2,FALSE)</f>
        <v>Female</v>
      </c>
      <c r="G1155" s="6" t="str">
        <f>VLOOKUP(PopAgeSexCountry[[#This Row],[VARIABLE]],MapSexAge[],3,FALSE)</f>
        <v>60-64</v>
      </c>
      <c r="H1155" s="6">
        <f ca="1">SUMIFS(INDIRECT(_xlfn.CONCAT("SSPMDER[",PopAgeSexCountry[[#This Row],[Sex]],"]")),SSPMDER[age],PopAgeSexCountry[[#This Row],[Age]])</f>
        <v>1800</v>
      </c>
      <c r="I1155" s="6" t="s">
        <v>71</v>
      </c>
      <c r="J1155" s="6">
        <v>0.53633799999999998</v>
      </c>
      <c r="K1155" s="6">
        <v>0.52928723519859699</v>
      </c>
      <c r="L1155" s="6">
        <v>0.56801023753378299</v>
      </c>
      <c r="M1155" s="6">
        <v>0.61194191295142697</v>
      </c>
      <c r="N1155" s="6">
        <v>0.61188636146377096</v>
      </c>
      <c r="O1155" s="6">
        <v>0.56503664896383698</v>
      </c>
      <c r="P1155" s="6">
        <v>0.48796273764648801</v>
      </c>
      <c r="Q1155" s="6">
        <v>0.494818039229107</v>
      </c>
      <c r="R1155" s="6">
        <v>0.53990083500092401</v>
      </c>
      <c r="S1155" s="6">
        <f ca="1">PopAgeSexCountry[[#This Row],[2010]]*PopAgeSexCountry[[#This Row],[MDER]]</f>
        <v>965.40839999999992</v>
      </c>
      <c r="T1155" s="6">
        <f ca="1">PopAgeSexCountry[[#This Row],[2015]]*PopAgeSexCountry[[#This Row],[MDER]]</f>
        <v>952.71702335747455</v>
      </c>
      <c r="U1155" s="6">
        <f ca="1">PopAgeSexCountry[[#This Row],[2020]]*PopAgeSexCountry[[#This Row],[MDER]]</f>
        <v>1022.4184275608094</v>
      </c>
      <c r="V1155" s="6">
        <f ca="1">PopAgeSexCountry[[#This Row],[2025]]*PopAgeSexCountry[[#This Row],[MDER]]</f>
        <v>1101.4954433125686</v>
      </c>
      <c r="W1155" s="6">
        <f ca="1">PopAgeSexCountry[[#This Row],[2030]]*PopAgeSexCountry[[#This Row],[MDER]]</f>
        <v>1101.3954506347877</v>
      </c>
      <c r="X1155" s="6">
        <f ca="1">PopAgeSexCountry[[#This Row],[2035]]*PopAgeSexCountry[[#This Row],[MDER]]</f>
        <v>1017.0659681349066</v>
      </c>
      <c r="Y1155" s="6">
        <f ca="1">PopAgeSexCountry[[#This Row],[2040]]*PopAgeSexCountry[[#This Row],[MDER]]</f>
        <v>878.33292776367841</v>
      </c>
      <c r="Z1155" s="6">
        <f ca="1">PopAgeSexCountry[[#This Row],[2045]]*PopAgeSexCountry[[#This Row],[MDER]]</f>
        <v>890.67247061239254</v>
      </c>
      <c r="AA1155" s="6">
        <f ca="1">PopAgeSexCountry[[#This Row],[2050]]*PopAgeSexCountry[[#This Row],[MDER]]</f>
        <v>971.82150300166325</v>
      </c>
    </row>
    <row r="1156" spans="1:27" x14ac:dyDescent="0.2">
      <c r="A1156" s="5" t="s">
        <v>67</v>
      </c>
      <c r="B1156" s="5" t="s">
        <v>68</v>
      </c>
      <c r="C1156" s="5" t="s">
        <v>139</v>
      </c>
      <c r="D1156" s="5" t="str">
        <f>VLOOKUP(PopAgeSexCountry[[#This Row],[REGION]],MapRegion[],2,FALSE)</f>
        <v>NLD</v>
      </c>
      <c r="E1156" s="5" t="s">
        <v>85</v>
      </c>
      <c r="F1156" s="5" t="str">
        <f>VLOOKUP(PopAgeSexCountry[[#This Row],[VARIABLE]],MapSexAge[],2,FALSE)</f>
        <v>Female</v>
      </c>
      <c r="G1156" s="5" t="str">
        <f>VLOOKUP(PopAgeSexCountry[[#This Row],[VARIABLE]],MapSexAge[],3,FALSE)</f>
        <v>65-69</v>
      </c>
      <c r="H1156" s="5">
        <f ca="1">SUMIFS(INDIRECT(_xlfn.CONCAT("SSPMDER[",PopAgeSexCountry[[#This Row],[Sex]],"]")),SSPMDER[age],PopAgeSexCountry[[#This Row],[Age]])</f>
        <v>1800</v>
      </c>
      <c r="I1156" s="5" t="s">
        <v>71</v>
      </c>
      <c r="J1156" s="5">
        <v>0.39498</v>
      </c>
      <c r="K1156" s="5">
        <v>0.51761407773091295</v>
      </c>
      <c r="L1156" s="5">
        <v>0.51329224968867504</v>
      </c>
      <c r="M1156" s="5">
        <v>0.55305213347054705</v>
      </c>
      <c r="N1156" s="5">
        <v>0.59784925858095805</v>
      </c>
      <c r="O1156" s="5">
        <v>0.59968171488959099</v>
      </c>
      <c r="P1156" s="5">
        <v>0.55574854957628805</v>
      </c>
      <c r="Q1156" s="5">
        <v>0.481793882275864</v>
      </c>
      <c r="R1156" s="5">
        <v>0.48992523074092897</v>
      </c>
      <c r="S1156" s="6">
        <f ca="1">PopAgeSexCountry[[#This Row],[2010]]*PopAgeSexCountry[[#This Row],[MDER]]</f>
        <v>710.96399999999994</v>
      </c>
      <c r="T1156" s="6">
        <f ca="1">PopAgeSexCountry[[#This Row],[2015]]*PopAgeSexCountry[[#This Row],[MDER]]</f>
        <v>931.70533991564332</v>
      </c>
      <c r="U1156" s="6">
        <f ca="1">PopAgeSexCountry[[#This Row],[2020]]*PopAgeSexCountry[[#This Row],[MDER]]</f>
        <v>923.9260494396151</v>
      </c>
      <c r="V1156" s="6">
        <f ca="1">PopAgeSexCountry[[#This Row],[2025]]*PopAgeSexCountry[[#This Row],[MDER]]</f>
        <v>995.49384024698463</v>
      </c>
      <c r="W1156" s="6">
        <f ca="1">PopAgeSexCountry[[#This Row],[2030]]*PopAgeSexCountry[[#This Row],[MDER]]</f>
        <v>1076.1286654457244</v>
      </c>
      <c r="X1156" s="6">
        <f ca="1">PopAgeSexCountry[[#This Row],[2035]]*PopAgeSexCountry[[#This Row],[MDER]]</f>
        <v>1079.4270868012638</v>
      </c>
      <c r="Y1156" s="6">
        <f ca="1">PopAgeSexCountry[[#This Row],[2040]]*PopAgeSexCountry[[#This Row],[MDER]]</f>
        <v>1000.3473892373185</v>
      </c>
      <c r="Z1156" s="6">
        <f ca="1">PopAgeSexCountry[[#This Row],[2045]]*PopAgeSexCountry[[#This Row],[MDER]]</f>
        <v>867.22898809655521</v>
      </c>
      <c r="AA1156" s="6">
        <f ca="1">PopAgeSexCountry[[#This Row],[2050]]*PopAgeSexCountry[[#This Row],[MDER]]</f>
        <v>881.8654153336721</v>
      </c>
    </row>
    <row r="1157" spans="1:27" x14ac:dyDescent="0.2">
      <c r="A1157" s="6" t="s">
        <v>67</v>
      </c>
      <c r="B1157" s="6" t="s">
        <v>68</v>
      </c>
      <c r="C1157" s="6" t="s">
        <v>139</v>
      </c>
      <c r="D1157" s="6" t="str">
        <f>VLOOKUP(PopAgeSexCountry[[#This Row],[REGION]],MapRegion[],2,FALSE)</f>
        <v>NLD</v>
      </c>
      <c r="E1157" s="6" t="s">
        <v>86</v>
      </c>
      <c r="F1157" s="6" t="str">
        <f>VLOOKUP(PopAgeSexCountry[[#This Row],[VARIABLE]],MapSexAge[],2,FALSE)</f>
        <v>Female</v>
      </c>
      <c r="G1157" s="6" t="str">
        <f>VLOOKUP(PopAgeSexCountry[[#This Row],[VARIABLE]],MapSexAge[],3,FALSE)</f>
        <v>70-74</v>
      </c>
      <c r="H1157" s="6">
        <f ca="1">SUMIFS(INDIRECT(_xlfn.CONCAT("SSPMDER[",PopAgeSexCountry[[#This Row],[Sex]],"]")),SSPMDER[age],PopAgeSexCountry[[#This Row],[Age]])</f>
        <v>1800</v>
      </c>
      <c r="I1157" s="6" t="s">
        <v>71</v>
      </c>
      <c r="J1157" s="6">
        <v>0.32717600000000002</v>
      </c>
      <c r="K1157" s="6">
        <v>0.37253991466626102</v>
      </c>
      <c r="L1157" s="6">
        <v>0.49093942051255302</v>
      </c>
      <c r="M1157" s="6">
        <v>0.48966251034658198</v>
      </c>
      <c r="N1157" s="6">
        <v>0.53043985346934897</v>
      </c>
      <c r="O1157" s="6">
        <v>0.57617567055868901</v>
      </c>
      <c r="P1157" s="6">
        <v>0.58035654936339698</v>
      </c>
      <c r="Q1157" s="6">
        <v>0.54019039426307902</v>
      </c>
      <c r="R1157" s="6">
        <v>0.47039049594292798</v>
      </c>
      <c r="S1157" s="6">
        <f ca="1">PopAgeSexCountry[[#This Row],[2010]]*PopAgeSexCountry[[#This Row],[MDER]]</f>
        <v>588.91680000000008</v>
      </c>
      <c r="T1157" s="6">
        <f ca="1">PopAgeSexCountry[[#This Row],[2015]]*PopAgeSexCountry[[#This Row],[MDER]]</f>
        <v>670.57184639926982</v>
      </c>
      <c r="U1157" s="6">
        <f ca="1">PopAgeSexCountry[[#This Row],[2020]]*PopAgeSexCountry[[#This Row],[MDER]]</f>
        <v>883.69095692259543</v>
      </c>
      <c r="V1157" s="6">
        <f ca="1">PopAgeSexCountry[[#This Row],[2025]]*PopAgeSexCountry[[#This Row],[MDER]]</f>
        <v>881.39251862384754</v>
      </c>
      <c r="W1157" s="6">
        <f ca="1">PopAgeSexCountry[[#This Row],[2030]]*PopAgeSexCountry[[#This Row],[MDER]]</f>
        <v>954.79173624482814</v>
      </c>
      <c r="X1157" s="6">
        <f ca="1">PopAgeSexCountry[[#This Row],[2035]]*PopAgeSexCountry[[#This Row],[MDER]]</f>
        <v>1037.1162070056403</v>
      </c>
      <c r="Y1157" s="6">
        <f ca="1">PopAgeSexCountry[[#This Row],[2040]]*PopAgeSexCountry[[#This Row],[MDER]]</f>
        <v>1044.6417888541146</v>
      </c>
      <c r="Z1157" s="6">
        <f ca="1">PopAgeSexCountry[[#This Row],[2045]]*PopAgeSexCountry[[#This Row],[MDER]]</f>
        <v>972.34270967354223</v>
      </c>
      <c r="AA1157" s="6">
        <f ca="1">PopAgeSexCountry[[#This Row],[2050]]*PopAgeSexCountry[[#This Row],[MDER]]</f>
        <v>846.70289269727039</v>
      </c>
    </row>
    <row r="1158" spans="1:27" x14ac:dyDescent="0.2">
      <c r="A1158" s="5" t="s">
        <v>67</v>
      </c>
      <c r="B1158" s="5" t="s">
        <v>68</v>
      </c>
      <c r="C1158" s="5" t="s">
        <v>139</v>
      </c>
      <c r="D1158" s="5" t="str">
        <f>VLOOKUP(PopAgeSexCountry[[#This Row],[REGION]],MapRegion[],2,FALSE)</f>
        <v>NLD</v>
      </c>
      <c r="E1158" s="5" t="s">
        <v>87</v>
      </c>
      <c r="F1158" s="5" t="str">
        <f>VLOOKUP(PopAgeSexCountry[[#This Row],[VARIABLE]],MapSexAge[],2,FALSE)</f>
        <v>Female</v>
      </c>
      <c r="G1158" s="5" t="str">
        <f>VLOOKUP(PopAgeSexCountry[[#This Row],[VARIABLE]],MapSexAge[],3,FALSE)</f>
        <v>75-79</v>
      </c>
      <c r="H1158" s="5">
        <f ca="1">SUMIFS(INDIRECT(_xlfn.CONCAT("SSPMDER[",PopAgeSexCountry[[#This Row],[Sex]],"]")),SSPMDER[age],PopAgeSexCountry[[#This Row],[Age]])</f>
        <v>1800</v>
      </c>
      <c r="I1158" s="5" t="s">
        <v>71</v>
      </c>
      <c r="J1158" s="5">
        <v>0.27997</v>
      </c>
      <c r="K1158" s="5">
        <v>0.293571115020482</v>
      </c>
      <c r="L1158" s="5">
        <v>0.337543846926247</v>
      </c>
      <c r="M1158" s="5">
        <v>0.44942899941453501</v>
      </c>
      <c r="N1158" s="5">
        <v>0.45245960099305799</v>
      </c>
      <c r="O1158" s="5">
        <v>0.49445235551072603</v>
      </c>
      <c r="P1158" s="5">
        <v>0.54140376473334395</v>
      </c>
      <c r="Q1158" s="5">
        <v>0.549193720664365</v>
      </c>
      <c r="R1158" s="5">
        <v>0.514704976527116</v>
      </c>
      <c r="S1158" s="6">
        <f ca="1">PopAgeSexCountry[[#This Row],[2010]]*PopAgeSexCountry[[#This Row],[MDER]]</f>
        <v>503.94599999999997</v>
      </c>
      <c r="T1158" s="6">
        <f ca="1">PopAgeSexCountry[[#This Row],[2015]]*PopAgeSexCountry[[#This Row],[MDER]]</f>
        <v>528.4280070368676</v>
      </c>
      <c r="U1158" s="6">
        <f ca="1">PopAgeSexCountry[[#This Row],[2020]]*PopAgeSexCountry[[#This Row],[MDER]]</f>
        <v>607.57892446724463</v>
      </c>
      <c r="V1158" s="6">
        <f ca="1">PopAgeSexCountry[[#This Row],[2025]]*PopAgeSexCountry[[#This Row],[MDER]]</f>
        <v>808.97219894616308</v>
      </c>
      <c r="W1158" s="6">
        <f ca="1">PopAgeSexCountry[[#This Row],[2030]]*PopAgeSexCountry[[#This Row],[MDER]]</f>
        <v>814.4272817875044</v>
      </c>
      <c r="X1158" s="6">
        <f ca="1">PopAgeSexCountry[[#This Row],[2035]]*PopAgeSexCountry[[#This Row],[MDER]]</f>
        <v>890.01423991930687</v>
      </c>
      <c r="Y1158" s="6">
        <f ca="1">PopAgeSexCountry[[#This Row],[2040]]*PopAgeSexCountry[[#This Row],[MDER]]</f>
        <v>974.5267765200191</v>
      </c>
      <c r="Z1158" s="6">
        <f ca="1">PopAgeSexCountry[[#This Row],[2045]]*PopAgeSexCountry[[#This Row],[MDER]]</f>
        <v>988.54869719585702</v>
      </c>
      <c r="AA1158" s="6">
        <f ca="1">PopAgeSexCountry[[#This Row],[2050]]*PopAgeSexCountry[[#This Row],[MDER]]</f>
        <v>926.46895774880875</v>
      </c>
    </row>
    <row r="1159" spans="1:27" x14ac:dyDescent="0.2">
      <c r="A1159" s="6" t="s">
        <v>67</v>
      </c>
      <c r="B1159" s="6" t="s">
        <v>68</v>
      </c>
      <c r="C1159" s="6" t="s">
        <v>139</v>
      </c>
      <c r="D1159" s="6" t="str">
        <f>VLOOKUP(PopAgeSexCountry[[#This Row],[REGION]],MapRegion[],2,FALSE)</f>
        <v>NLD</v>
      </c>
      <c r="E1159" s="6" t="s">
        <v>88</v>
      </c>
      <c r="F1159" s="6" t="str">
        <f>VLOOKUP(PopAgeSexCountry[[#This Row],[VARIABLE]],MapSexAge[],2,FALSE)</f>
        <v>Female</v>
      </c>
      <c r="G1159" s="6" t="str">
        <f>VLOOKUP(PopAgeSexCountry[[#This Row],[VARIABLE]],MapSexAge[],3,FALSE)</f>
        <v>80-84</v>
      </c>
      <c r="H1159" s="6">
        <f ca="1">SUMIFS(INDIRECT(_xlfn.CONCAT("SSPMDER[",PopAgeSexCountry[[#This Row],[Sex]],"]")),SSPMDER[age],PopAgeSexCountry[[#This Row],[Age]])</f>
        <v>1800</v>
      </c>
      <c r="I1159" s="6" t="s">
        <v>71</v>
      </c>
      <c r="J1159" s="6">
        <v>0.21745700000000001</v>
      </c>
      <c r="K1159" s="6">
        <v>0.22735123735111701</v>
      </c>
      <c r="L1159" s="6">
        <v>0.24320890283392299</v>
      </c>
      <c r="M1159" s="6">
        <v>0.28461297543240599</v>
      </c>
      <c r="N1159" s="6">
        <v>0.38575885384325398</v>
      </c>
      <c r="O1159" s="6">
        <v>0.39454423888233098</v>
      </c>
      <c r="P1159" s="6">
        <v>0.43762891122145298</v>
      </c>
      <c r="Q1159" s="6">
        <v>0.48576964678739398</v>
      </c>
      <c r="R1159" s="6">
        <v>0.498886401867559</v>
      </c>
      <c r="S1159" s="6">
        <f ca="1">PopAgeSexCountry[[#This Row],[2010]]*PopAgeSexCountry[[#This Row],[MDER]]</f>
        <v>391.42260000000005</v>
      </c>
      <c r="T1159" s="6">
        <f ca="1">PopAgeSexCountry[[#This Row],[2015]]*PopAgeSexCountry[[#This Row],[MDER]]</f>
        <v>409.23222723201059</v>
      </c>
      <c r="U1159" s="6">
        <f ca="1">PopAgeSexCountry[[#This Row],[2020]]*PopAgeSexCountry[[#This Row],[MDER]]</f>
        <v>437.77602510106141</v>
      </c>
      <c r="V1159" s="6">
        <f ca="1">PopAgeSexCountry[[#This Row],[2025]]*PopAgeSexCountry[[#This Row],[MDER]]</f>
        <v>512.3033557783308</v>
      </c>
      <c r="W1159" s="6">
        <f ca="1">PopAgeSexCountry[[#This Row],[2030]]*PopAgeSexCountry[[#This Row],[MDER]]</f>
        <v>694.3659369178572</v>
      </c>
      <c r="X1159" s="6">
        <f ca="1">PopAgeSexCountry[[#This Row],[2035]]*PopAgeSexCountry[[#This Row],[MDER]]</f>
        <v>710.17962998819576</v>
      </c>
      <c r="Y1159" s="6">
        <f ca="1">PopAgeSexCountry[[#This Row],[2040]]*PopAgeSexCountry[[#This Row],[MDER]]</f>
        <v>787.73204019861532</v>
      </c>
      <c r="Z1159" s="6">
        <f ca="1">PopAgeSexCountry[[#This Row],[2045]]*PopAgeSexCountry[[#This Row],[MDER]]</f>
        <v>874.38536421730919</v>
      </c>
      <c r="AA1159" s="6">
        <f ca="1">PopAgeSexCountry[[#This Row],[2050]]*PopAgeSexCountry[[#This Row],[MDER]]</f>
        <v>897.99552336160616</v>
      </c>
    </row>
    <row r="1160" spans="1:27" x14ac:dyDescent="0.2">
      <c r="A1160" s="5" t="s">
        <v>67</v>
      </c>
      <c r="B1160" s="5" t="s">
        <v>68</v>
      </c>
      <c r="C1160" s="5" t="s">
        <v>139</v>
      </c>
      <c r="D1160" s="5" t="str">
        <f>VLOOKUP(PopAgeSexCountry[[#This Row],[REGION]],MapRegion[],2,FALSE)</f>
        <v>NLD</v>
      </c>
      <c r="E1160" s="5" t="s">
        <v>89</v>
      </c>
      <c r="F1160" s="5" t="str">
        <f>VLOOKUP(PopAgeSexCountry[[#This Row],[VARIABLE]],MapSexAge[],2,FALSE)</f>
        <v>Female</v>
      </c>
      <c r="G1160" s="5" t="str">
        <f>VLOOKUP(PopAgeSexCountry[[#This Row],[VARIABLE]],MapSexAge[],3,FALSE)</f>
        <v>85-89</v>
      </c>
      <c r="H1160" s="5">
        <f ca="1">SUMIFS(INDIRECT(_xlfn.CONCAT("SSPMDER[",PopAgeSexCountry[[#This Row],[Sex]],"]")),SSPMDER[age],PopAgeSexCountry[[#This Row],[Age]])</f>
        <v>1800</v>
      </c>
      <c r="I1160" s="5" t="s">
        <v>71</v>
      </c>
      <c r="J1160" s="5">
        <v>0.14296300000000001</v>
      </c>
      <c r="K1160" s="5">
        <v>0.14789281722197101</v>
      </c>
      <c r="L1160" s="5">
        <v>0.15965820200904701</v>
      </c>
      <c r="M1160" s="5">
        <v>0.17672473144699699</v>
      </c>
      <c r="N1160" s="5">
        <v>0.21286211926519799</v>
      </c>
      <c r="O1160" s="5">
        <v>0.29705179159444101</v>
      </c>
      <c r="P1160" s="5">
        <v>0.31194973965040901</v>
      </c>
      <c r="Q1160" s="5">
        <v>0.35461339965629901</v>
      </c>
      <c r="R1160" s="5">
        <v>0.402699880292753</v>
      </c>
      <c r="S1160" s="6">
        <f ca="1">PopAgeSexCountry[[#This Row],[2010]]*PopAgeSexCountry[[#This Row],[MDER]]</f>
        <v>257.33340000000004</v>
      </c>
      <c r="T1160" s="6">
        <f ca="1">PopAgeSexCountry[[#This Row],[2015]]*PopAgeSexCountry[[#This Row],[MDER]]</f>
        <v>266.2070709995478</v>
      </c>
      <c r="U1160" s="6">
        <f ca="1">PopAgeSexCountry[[#This Row],[2020]]*PopAgeSexCountry[[#This Row],[MDER]]</f>
        <v>287.3847636162846</v>
      </c>
      <c r="V1160" s="6">
        <f ca="1">PopAgeSexCountry[[#This Row],[2025]]*PopAgeSexCountry[[#This Row],[MDER]]</f>
        <v>318.10451660459461</v>
      </c>
      <c r="W1160" s="6">
        <f ca="1">PopAgeSexCountry[[#This Row],[2030]]*PopAgeSexCountry[[#This Row],[MDER]]</f>
        <v>383.15181467735636</v>
      </c>
      <c r="X1160" s="6">
        <f ca="1">PopAgeSexCountry[[#This Row],[2035]]*PopAgeSexCountry[[#This Row],[MDER]]</f>
        <v>534.69322486999386</v>
      </c>
      <c r="Y1160" s="6">
        <f ca="1">PopAgeSexCountry[[#This Row],[2040]]*PopAgeSexCountry[[#This Row],[MDER]]</f>
        <v>561.50953137073623</v>
      </c>
      <c r="Z1160" s="6">
        <f ca="1">PopAgeSexCountry[[#This Row],[2045]]*PopAgeSexCountry[[#This Row],[MDER]]</f>
        <v>638.30411938133818</v>
      </c>
      <c r="AA1160" s="6">
        <f ca="1">PopAgeSexCountry[[#This Row],[2050]]*PopAgeSexCountry[[#This Row],[MDER]]</f>
        <v>724.85978452695542</v>
      </c>
    </row>
    <row r="1161" spans="1:27" x14ac:dyDescent="0.2">
      <c r="A1161" s="6" t="s">
        <v>67</v>
      </c>
      <c r="B1161" s="6" t="s">
        <v>68</v>
      </c>
      <c r="C1161" s="6" t="s">
        <v>139</v>
      </c>
      <c r="D1161" s="6" t="str">
        <f>VLOOKUP(PopAgeSexCountry[[#This Row],[REGION]],MapRegion[],2,FALSE)</f>
        <v>NLD</v>
      </c>
      <c r="E1161" s="6" t="s">
        <v>90</v>
      </c>
      <c r="F1161" s="6" t="str">
        <f>VLOOKUP(PopAgeSexCountry[[#This Row],[VARIABLE]],MapSexAge[],2,FALSE)</f>
        <v>Female</v>
      </c>
      <c r="G1161" s="6" t="str">
        <f>VLOOKUP(PopAgeSexCountry[[#This Row],[VARIABLE]],MapSexAge[],3,FALSE)</f>
        <v>90-94</v>
      </c>
      <c r="H1161" s="6">
        <f ca="1">SUMIFS(INDIRECT(_xlfn.CONCAT("SSPMDER[",PopAgeSexCountry[[#This Row],[Sex]],"]")),SSPMDER[age],PopAgeSexCountry[[#This Row],[Age]])</f>
        <v>1800</v>
      </c>
      <c r="I1161" s="6" t="s">
        <v>71</v>
      </c>
      <c r="J1161" s="6">
        <v>5.3380999999999901E-2</v>
      </c>
      <c r="K1161" s="6">
        <v>7.2146940717082303E-2</v>
      </c>
      <c r="L1161" s="6">
        <v>7.8545992720002303E-2</v>
      </c>
      <c r="M1161" s="6">
        <v>8.9322577213674703E-2</v>
      </c>
      <c r="N1161" s="6">
        <v>0.104071500160184</v>
      </c>
      <c r="O1161" s="6">
        <v>0.131136794104113</v>
      </c>
      <c r="P1161" s="6">
        <v>0.191710194691953</v>
      </c>
      <c r="Q1161" s="6">
        <v>0.20984583581362301</v>
      </c>
      <c r="R1161" s="6">
        <v>0.24796436355192999</v>
      </c>
      <c r="S1161" s="6">
        <f ca="1">PopAgeSexCountry[[#This Row],[2010]]*PopAgeSexCountry[[#This Row],[MDER]]</f>
        <v>96.085799999999821</v>
      </c>
      <c r="T1161" s="6">
        <f ca="1">PopAgeSexCountry[[#This Row],[2015]]*PopAgeSexCountry[[#This Row],[MDER]]</f>
        <v>129.86449329074816</v>
      </c>
      <c r="U1161" s="6">
        <f ca="1">PopAgeSexCountry[[#This Row],[2020]]*PopAgeSexCountry[[#This Row],[MDER]]</f>
        <v>141.38278689600415</v>
      </c>
      <c r="V1161" s="6">
        <f ca="1">PopAgeSexCountry[[#This Row],[2025]]*PopAgeSexCountry[[#This Row],[MDER]]</f>
        <v>160.78063898461446</v>
      </c>
      <c r="W1161" s="6">
        <f ca="1">PopAgeSexCountry[[#This Row],[2030]]*PopAgeSexCountry[[#This Row],[MDER]]</f>
        <v>187.32870028833119</v>
      </c>
      <c r="X1161" s="6">
        <f ca="1">PopAgeSexCountry[[#This Row],[2035]]*PopAgeSexCountry[[#This Row],[MDER]]</f>
        <v>236.0462293874034</v>
      </c>
      <c r="Y1161" s="6">
        <f ca="1">PopAgeSexCountry[[#This Row],[2040]]*PopAgeSexCountry[[#This Row],[MDER]]</f>
        <v>345.07835044551541</v>
      </c>
      <c r="Z1161" s="6">
        <f ca="1">PopAgeSexCountry[[#This Row],[2045]]*PopAgeSexCountry[[#This Row],[MDER]]</f>
        <v>377.72250446452142</v>
      </c>
      <c r="AA1161" s="6">
        <f ca="1">PopAgeSexCountry[[#This Row],[2050]]*PopAgeSexCountry[[#This Row],[MDER]]</f>
        <v>446.33585439347399</v>
      </c>
    </row>
    <row r="1162" spans="1:27" x14ac:dyDescent="0.2">
      <c r="A1162" s="5" t="s">
        <v>67</v>
      </c>
      <c r="B1162" s="5" t="s">
        <v>68</v>
      </c>
      <c r="C1162" s="5" t="s">
        <v>139</v>
      </c>
      <c r="D1162" s="5" t="str">
        <f>VLOOKUP(PopAgeSexCountry[[#This Row],[REGION]],MapRegion[],2,FALSE)</f>
        <v>NLD</v>
      </c>
      <c r="E1162" s="5" t="s">
        <v>91</v>
      </c>
      <c r="F1162" s="5" t="str">
        <f>VLOOKUP(PopAgeSexCountry[[#This Row],[VARIABLE]],MapSexAge[],2,FALSE)</f>
        <v>Female</v>
      </c>
      <c r="G1162" s="5" t="str">
        <f>VLOOKUP(PopAgeSexCountry[[#This Row],[VARIABLE]],MapSexAge[],3,FALSE)</f>
        <v>95-99</v>
      </c>
      <c r="H1162" s="5">
        <f ca="1">SUMIFS(INDIRECT(_xlfn.CONCAT("SSPMDER[",PopAgeSexCountry[[#This Row],[Sex]],"]")),SSPMDER[age],PopAgeSexCountry[[#This Row],[Age]])</f>
        <v>1800</v>
      </c>
      <c r="I1162" s="5" t="s">
        <v>71</v>
      </c>
      <c r="J1162" s="5">
        <v>1.3448E-2</v>
      </c>
      <c r="K1162" s="5">
        <v>1.7010963237414901E-2</v>
      </c>
      <c r="L1162" s="5">
        <v>2.4728621662668801E-2</v>
      </c>
      <c r="M1162" s="5">
        <v>2.90361372838564E-2</v>
      </c>
      <c r="N1162" s="5">
        <v>3.5564498720968202E-2</v>
      </c>
      <c r="O1162" s="5">
        <v>4.4498782430848503E-2</v>
      </c>
      <c r="P1162" s="5">
        <v>6.0043207477651898E-2</v>
      </c>
      <c r="Q1162" s="5">
        <v>9.3829745502065701E-2</v>
      </c>
      <c r="R1162" s="5">
        <v>0.109089829180884</v>
      </c>
      <c r="S1162" s="6">
        <f ca="1">PopAgeSexCountry[[#This Row],[2010]]*PopAgeSexCountry[[#This Row],[MDER]]</f>
        <v>24.206399999999999</v>
      </c>
      <c r="T1162" s="6">
        <f ca="1">PopAgeSexCountry[[#This Row],[2015]]*PopAgeSexCountry[[#This Row],[MDER]]</f>
        <v>30.61973382734682</v>
      </c>
      <c r="U1162" s="6">
        <f ca="1">PopAgeSexCountry[[#This Row],[2020]]*PopAgeSexCountry[[#This Row],[MDER]]</f>
        <v>44.511518992803843</v>
      </c>
      <c r="V1162" s="6">
        <f ca="1">PopAgeSexCountry[[#This Row],[2025]]*PopAgeSexCountry[[#This Row],[MDER]]</f>
        <v>52.265047110941524</v>
      </c>
      <c r="W1162" s="6">
        <f ca="1">PopAgeSexCountry[[#This Row],[2030]]*PopAgeSexCountry[[#This Row],[MDER]]</f>
        <v>64.016097697742765</v>
      </c>
      <c r="X1162" s="6">
        <f ca="1">PopAgeSexCountry[[#This Row],[2035]]*PopAgeSexCountry[[#This Row],[MDER]]</f>
        <v>80.097808375527308</v>
      </c>
      <c r="Y1162" s="6">
        <f ca="1">PopAgeSexCountry[[#This Row],[2040]]*PopAgeSexCountry[[#This Row],[MDER]]</f>
        <v>108.07777345977341</v>
      </c>
      <c r="Z1162" s="6">
        <f ca="1">PopAgeSexCountry[[#This Row],[2045]]*PopAgeSexCountry[[#This Row],[MDER]]</f>
        <v>168.89354190371827</v>
      </c>
      <c r="AA1162" s="6">
        <f ca="1">PopAgeSexCountry[[#This Row],[2050]]*PopAgeSexCountry[[#This Row],[MDER]]</f>
        <v>196.3616925255912</v>
      </c>
    </row>
    <row r="1163" spans="1:27" x14ac:dyDescent="0.2">
      <c r="A1163" s="6" t="s">
        <v>67</v>
      </c>
      <c r="B1163" s="6" t="s">
        <v>68</v>
      </c>
      <c r="C1163" s="6" t="s">
        <v>139</v>
      </c>
      <c r="D1163" s="6" t="str">
        <f>VLOOKUP(PopAgeSexCountry[[#This Row],[REGION]],MapRegion[],2,FALSE)</f>
        <v>NLD</v>
      </c>
      <c r="E1163" s="6" t="s">
        <v>92</v>
      </c>
      <c r="F1163" s="6" t="str">
        <f>VLOOKUP(PopAgeSexCountry[[#This Row],[VARIABLE]],MapSexAge[],2,FALSE)</f>
        <v>Male</v>
      </c>
      <c r="G1163" s="6" t="str">
        <f>VLOOKUP(PopAgeSexCountry[[#This Row],[VARIABLE]],MapSexAge[],3,FALSE)</f>
        <v>0-4</v>
      </c>
      <c r="H1163" s="6">
        <f ca="1">SUMIFS(INDIRECT(_xlfn.CONCAT("SSPMDER[",PopAgeSexCountry[[#This Row],[Sex]],"]")),SSPMDER[age],PopAgeSexCountry[[#This Row],[Age]])</f>
        <v>1040</v>
      </c>
      <c r="I1163" s="6" t="s">
        <v>71</v>
      </c>
      <c r="J1163" s="6">
        <v>0.48048200000000002</v>
      </c>
      <c r="K1163" s="6">
        <v>0.46823295356010303</v>
      </c>
      <c r="L1163" s="6">
        <v>0.474452404295228</v>
      </c>
      <c r="M1163" s="6">
        <v>0.48792651859852598</v>
      </c>
      <c r="N1163" s="6">
        <v>0.49380047805541799</v>
      </c>
      <c r="O1163" s="6">
        <v>0.49060878530206498</v>
      </c>
      <c r="P1163" s="6">
        <v>0.48292184827953899</v>
      </c>
      <c r="Q1163" s="6">
        <v>0.47629216861179302</v>
      </c>
      <c r="R1163" s="6">
        <v>0.47485891079780501</v>
      </c>
      <c r="S1163" s="6">
        <f ca="1">PopAgeSexCountry[[#This Row],[2010]]*PopAgeSexCountry[[#This Row],[MDER]]</f>
        <v>499.70128</v>
      </c>
      <c r="T1163" s="6">
        <f ca="1">PopAgeSexCountry[[#This Row],[2015]]*PopAgeSexCountry[[#This Row],[MDER]]</f>
        <v>486.96227170250717</v>
      </c>
      <c r="U1163" s="6">
        <f ca="1">PopAgeSexCountry[[#This Row],[2020]]*PopAgeSexCountry[[#This Row],[MDER]]</f>
        <v>493.43050046703712</v>
      </c>
      <c r="V1163" s="6">
        <f ca="1">PopAgeSexCountry[[#This Row],[2025]]*PopAgeSexCountry[[#This Row],[MDER]]</f>
        <v>507.44357934246705</v>
      </c>
      <c r="W1163" s="6">
        <f ca="1">PopAgeSexCountry[[#This Row],[2030]]*PopAgeSexCountry[[#This Row],[MDER]]</f>
        <v>513.55249717763468</v>
      </c>
      <c r="X1163" s="6">
        <f ca="1">PopAgeSexCountry[[#This Row],[2035]]*PopAgeSexCountry[[#This Row],[MDER]]</f>
        <v>510.23313671414758</v>
      </c>
      <c r="Y1163" s="6">
        <f ca="1">PopAgeSexCountry[[#This Row],[2040]]*PopAgeSexCountry[[#This Row],[MDER]]</f>
        <v>502.23872221072054</v>
      </c>
      <c r="Z1163" s="6">
        <f ca="1">PopAgeSexCountry[[#This Row],[2045]]*PopAgeSexCountry[[#This Row],[MDER]]</f>
        <v>495.34385535626473</v>
      </c>
      <c r="AA1163" s="6">
        <f ca="1">PopAgeSexCountry[[#This Row],[2050]]*PopAgeSexCountry[[#This Row],[MDER]]</f>
        <v>493.85326722971723</v>
      </c>
    </row>
    <row r="1164" spans="1:27" x14ac:dyDescent="0.2">
      <c r="A1164" s="5" t="s">
        <v>67</v>
      </c>
      <c r="B1164" s="5" t="s">
        <v>68</v>
      </c>
      <c r="C1164" s="5" t="s">
        <v>139</v>
      </c>
      <c r="D1164" s="5" t="str">
        <f>VLOOKUP(PopAgeSexCountry[[#This Row],[REGION]],MapRegion[],2,FALSE)</f>
        <v>NLD</v>
      </c>
      <c r="E1164" s="5" t="s">
        <v>93</v>
      </c>
      <c r="F1164" s="5" t="str">
        <f>VLOOKUP(PopAgeSexCountry[[#This Row],[VARIABLE]],MapSexAge[],2,FALSE)</f>
        <v>Male</v>
      </c>
      <c r="G1164" s="5" t="str">
        <f>VLOOKUP(PopAgeSexCountry[[#This Row],[VARIABLE]],MapSexAge[],3,FALSE)</f>
        <v>10-14</v>
      </c>
      <c r="H1164" s="5">
        <f ca="1">SUMIFS(INDIRECT(_xlfn.CONCAT("SSPMDER[",PopAgeSexCountry[[#This Row],[Sex]],"]")),SSPMDER[age],PopAgeSexCountry[[#This Row],[Age]])</f>
        <v>2120</v>
      </c>
      <c r="I1164" s="5" t="s">
        <v>71</v>
      </c>
      <c r="J1164" s="5">
        <v>0.50861999999999996</v>
      </c>
      <c r="K1164" s="5">
        <v>0.51963073758398604</v>
      </c>
      <c r="L1164" s="5">
        <v>0.48725126794564999</v>
      </c>
      <c r="M1164" s="5">
        <v>0.475934674878427</v>
      </c>
      <c r="N1164" s="5">
        <v>0.481288042184498</v>
      </c>
      <c r="O1164" s="5">
        <v>0.49276649067947298</v>
      </c>
      <c r="P1164" s="5">
        <v>0.49706526471830298</v>
      </c>
      <c r="Q1164" s="5">
        <v>0.49342666182209599</v>
      </c>
      <c r="R1164" s="5">
        <v>0.48595148113140302</v>
      </c>
      <c r="S1164" s="6">
        <f ca="1">PopAgeSexCountry[[#This Row],[2010]]*PopAgeSexCountry[[#This Row],[MDER]]</f>
        <v>1078.2744</v>
      </c>
      <c r="T1164" s="6">
        <f ca="1">PopAgeSexCountry[[#This Row],[2015]]*PopAgeSexCountry[[#This Row],[MDER]]</f>
        <v>1101.6171636780505</v>
      </c>
      <c r="U1164" s="6">
        <f ca="1">PopAgeSexCountry[[#This Row],[2020]]*PopAgeSexCountry[[#This Row],[MDER]]</f>
        <v>1032.9726880447779</v>
      </c>
      <c r="V1164" s="6">
        <f ca="1">PopAgeSexCountry[[#This Row],[2025]]*PopAgeSexCountry[[#This Row],[MDER]]</f>
        <v>1008.9815107422652</v>
      </c>
      <c r="W1164" s="6">
        <f ca="1">PopAgeSexCountry[[#This Row],[2030]]*PopAgeSexCountry[[#This Row],[MDER]]</f>
        <v>1020.3306494311357</v>
      </c>
      <c r="X1164" s="6">
        <f ca="1">PopAgeSexCountry[[#This Row],[2035]]*PopAgeSexCountry[[#This Row],[MDER]]</f>
        <v>1044.6649602404827</v>
      </c>
      <c r="Y1164" s="6">
        <f ca="1">PopAgeSexCountry[[#This Row],[2040]]*PopAgeSexCountry[[#This Row],[MDER]]</f>
        <v>1053.7783612028022</v>
      </c>
      <c r="Z1164" s="6">
        <f ca="1">PopAgeSexCountry[[#This Row],[2045]]*PopAgeSexCountry[[#This Row],[MDER]]</f>
        <v>1046.0645230628436</v>
      </c>
      <c r="AA1164" s="6">
        <f ca="1">PopAgeSexCountry[[#This Row],[2050]]*PopAgeSexCountry[[#This Row],[MDER]]</f>
        <v>1030.2171399985743</v>
      </c>
    </row>
    <row r="1165" spans="1:27" x14ac:dyDescent="0.2">
      <c r="A1165" s="6" t="s">
        <v>67</v>
      </c>
      <c r="B1165" s="6" t="s">
        <v>68</v>
      </c>
      <c r="C1165" s="6" t="s">
        <v>139</v>
      </c>
      <c r="D1165" s="6" t="str">
        <f>VLOOKUP(PopAgeSexCountry[[#This Row],[REGION]],MapRegion[],2,FALSE)</f>
        <v>NLD</v>
      </c>
      <c r="E1165" s="6" t="s">
        <v>94</v>
      </c>
      <c r="F1165" s="6" t="str">
        <f>VLOOKUP(PopAgeSexCountry[[#This Row],[VARIABLE]],MapSexAge[],2,FALSE)</f>
        <v>Male</v>
      </c>
      <c r="G1165" s="6" t="str">
        <f>VLOOKUP(PopAgeSexCountry[[#This Row],[VARIABLE]],MapSexAge[],3,FALSE)</f>
        <v>100p</v>
      </c>
      <c r="H1165" s="6">
        <f ca="1">SUMIFS(INDIRECT(_xlfn.CONCAT("SSPMDER[",PopAgeSexCountry[[#This Row],[Sex]],"]")),SSPMDER[age],PopAgeSexCountry[[#This Row],[Age]])</f>
        <v>2200</v>
      </c>
      <c r="I1165" s="6" t="s">
        <v>71</v>
      </c>
      <c r="J1165" s="6">
        <v>2.6499999999999999E-4</v>
      </c>
      <c r="K1165" s="6">
        <v>4.0101999727176302E-4</v>
      </c>
      <c r="L1165" s="6">
        <v>6.1569407593291704E-4</v>
      </c>
      <c r="M1165" s="6">
        <v>1.1498180328355101E-3</v>
      </c>
      <c r="N1165" s="6">
        <v>1.7805659201019599E-3</v>
      </c>
      <c r="O1165" s="6">
        <v>2.8538848004143798E-3</v>
      </c>
      <c r="P1165" s="6">
        <v>4.4141487590866101E-3</v>
      </c>
      <c r="Q1165" s="6">
        <v>7.1154209094114402E-3</v>
      </c>
      <c r="R1165" s="6">
        <v>1.28495701775523E-2</v>
      </c>
      <c r="S1165" s="6">
        <f ca="1">PopAgeSexCountry[[#This Row],[2010]]*PopAgeSexCountry[[#This Row],[MDER]]</f>
        <v>0.58299999999999996</v>
      </c>
      <c r="T1165" s="6">
        <f ca="1">PopAgeSexCountry[[#This Row],[2015]]*PopAgeSexCountry[[#This Row],[MDER]]</f>
        <v>0.88224399399787867</v>
      </c>
      <c r="U1165" s="6">
        <f ca="1">PopAgeSexCountry[[#This Row],[2020]]*PopAgeSexCountry[[#This Row],[MDER]]</f>
        <v>1.3545269670524174</v>
      </c>
      <c r="V1165" s="6">
        <f ca="1">PopAgeSexCountry[[#This Row],[2025]]*PopAgeSexCountry[[#This Row],[MDER]]</f>
        <v>2.5295996722381222</v>
      </c>
      <c r="W1165" s="6">
        <f ca="1">PopAgeSexCountry[[#This Row],[2030]]*PopAgeSexCountry[[#This Row],[MDER]]</f>
        <v>3.9172450242243118</v>
      </c>
      <c r="X1165" s="6">
        <f ca="1">PopAgeSexCountry[[#This Row],[2035]]*PopAgeSexCountry[[#This Row],[MDER]]</f>
        <v>6.2785465609116358</v>
      </c>
      <c r="Y1165" s="6">
        <f ca="1">PopAgeSexCountry[[#This Row],[2040]]*PopAgeSexCountry[[#This Row],[MDER]]</f>
        <v>9.7111272699905413</v>
      </c>
      <c r="Z1165" s="6">
        <f ca="1">PopAgeSexCountry[[#This Row],[2045]]*PopAgeSexCountry[[#This Row],[MDER]]</f>
        <v>15.653926000705168</v>
      </c>
      <c r="AA1165" s="6">
        <f ca="1">PopAgeSexCountry[[#This Row],[2050]]*PopAgeSexCountry[[#This Row],[MDER]]</f>
        <v>28.269054390615061</v>
      </c>
    </row>
    <row r="1166" spans="1:27" x14ac:dyDescent="0.2">
      <c r="A1166" s="5" t="s">
        <v>67</v>
      </c>
      <c r="B1166" s="5" t="s">
        <v>68</v>
      </c>
      <c r="C1166" s="5" t="s">
        <v>139</v>
      </c>
      <c r="D1166" s="5" t="str">
        <f>VLOOKUP(PopAgeSexCountry[[#This Row],[REGION]],MapRegion[],2,FALSE)</f>
        <v>NLD</v>
      </c>
      <c r="E1166" s="5" t="s">
        <v>95</v>
      </c>
      <c r="F1166" s="5" t="str">
        <f>VLOOKUP(PopAgeSexCountry[[#This Row],[VARIABLE]],MapSexAge[],2,FALSE)</f>
        <v>Male</v>
      </c>
      <c r="G1166" s="5" t="str">
        <f>VLOOKUP(PopAgeSexCountry[[#This Row],[VARIABLE]],MapSexAge[],3,FALSE)</f>
        <v>15-19</v>
      </c>
      <c r="H1166" s="5">
        <f ca="1">SUMIFS(INDIRECT(_xlfn.CONCAT("SSPMDER[",PopAgeSexCountry[[#This Row],[Sex]],"]")),SSPMDER[age],PopAgeSexCountry[[#This Row],[Age]])</f>
        <v>2760</v>
      </c>
      <c r="I1166" s="5" t="s">
        <v>71</v>
      </c>
      <c r="J1166" s="5">
        <v>0.52307300000000001</v>
      </c>
      <c r="K1166" s="5">
        <v>0.508781053130271</v>
      </c>
      <c r="L1166" s="5">
        <v>0.51973569445615997</v>
      </c>
      <c r="M1166" s="5">
        <v>0.48835842419950798</v>
      </c>
      <c r="N1166" s="5">
        <v>0.47728152903960103</v>
      </c>
      <c r="O1166" s="5">
        <v>0.48254836835892201</v>
      </c>
      <c r="P1166" s="5">
        <v>0.49370735144247602</v>
      </c>
      <c r="Q1166" s="5">
        <v>0.49776610023312601</v>
      </c>
      <c r="R1166" s="5">
        <v>0.49409839433444902</v>
      </c>
      <c r="S1166" s="6">
        <f ca="1">PopAgeSexCountry[[#This Row],[2010]]*PopAgeSexCountry[[#This Row],[MDER]]</f>
        <v>1443.68148</v>
      </c>
      <c r="T1166" s="6">
        <f ca="1">PopAgeSexCountry[[#This Row],[2015]]*PopAgeSexCountry[[#This Row],[MDER]]</f>
        <v>1404.235706639548</v>
      </c>
      <c r="U1166" s="6">
        <f ca="1">PopAgeSexCountry[[#This Row],[2020]]*PopAgeSexCountry[[#This Row],[MDER]]</f>
        <v>1434.4705166990016</v>
      </c>
      <c r="V1166" s="6">
        <f ca="1">PopAgeSexCountry[[#This Row],[2025]]*PopAgeSexCountry[[#This Row],[MDER]]</f>
        <v>1347.8692507906421</v>
      </c>
      <c r="W1166" s="6">
        <f ca="1">PopAgeSexCountry[[#This Row],[2030]]*PopAgeSexCountry[[#This Row],[MDER]]</f>
        <v>1317.2970201492988</v>
      </c>
      <c r="X1166" s="6">
        <f ca="1">PopAgeSexCountry[[#This Row],[2035]]*PopAgeSexCountry[[#This Row],[MDER]]</f>
        <v>1331.8334966706248</v>
      </c>
      <c r="Y1166" s="6">
        <f ca="1">PopAgeSexCountry[[#This Row],[2040]]*PopAgeSexCountry[[#This Row],[MDER]]</f>
        <v>1362.6322899812337</v>
      </c>
      <c r="Z1166" s="6">
        <f ca="1">PopAgeSexCountry[[#This Row],[2045]]*PopAgeSexCountry[[#This Row],[MDER]]</f>
        <v>1373.8344366434278</v>
      </c>
      <c r="AA1166" s="6">
        <f ca="1">PopAgeSexCountry[[#This Row],[2050]]*PopAgeSexCountry[[#This Row],[MDER]]</f>
        <v>1363.7115683630793</v>
      </c>
    </row>
    <row r="1167" spans="1:27" x14ac:dyDescent="0.2">
      <c r="A1167" s="6" t="s">
        <v>67</v>
      </c>
      <c r="B1167" s="6" t="s">
        <v>68</v>
      </c>
      <c r="C1167" s="6" t="s">
        <v>139</v>
      </c>
      <c r="D1167" s="6" t="str">
        <f>VLOOKUP(PopAgeSexCountry[[#This Row],[REGION]],MapRegion[],2,FALSE)</f>
        <v>NLD</v>
      </c>
      <c r="E1167" s="6" t="s">
        <v>96</v>
      </c>
      <c r="F1167" s="6" t="str">
        <f>VLOOKUP(PopAgeSexCountry[[#This Row],[VARIABLE]],MapSexAge[],2,FALSE)</f>
        <v>Male</v>
      </c>
      <c r="G1167" s="6" t="str">
        <f>VLOOKUP(PopAgeSexCountry[[#This Row],[VARIABLE]],MapSexAge[],3,FALSE)</f>
        <v>20-24</v>
      </c>
      <c r="H1167" s="6">
        <f ca="1">SUMIFS(INDIRECT(_xlfn.CONCAT("SSPMDER[",PopAgeSexCountry[[#This Row],[Sex]],"]")),SSPMDER[age],PopAgeSexCountry[[#This Row],[Age]])</f>
        <v>2800</v>
      </c>
      <c r="I1167" s="6" t="s">
        <v>71</v>
      </c>
      <c r="J1167" s="6">
        <v>0.50545899999999999</v>
      </c>
      <c r="K1167" s="6">
        <v>0.52694606564576596</v>
      </c>
      <c r="L1167" s="6">
        <v>0.51254415155475497</v>
      </c>
      <c r="M1167" s="6">
        <v>0.52355473168160005</v>
      </c>
      <c r="N1167" s="6">
        <v>0.49300511967163901</v>
      </c>
      <c r="O1167" s="6">
        <v>0.48214228853003199</v>
      </c>
      <c r="P1167" s="6">
        <v>0.48739919932632803</v>
      </c>
      <c r="Q1167" s="6">
        <v>0.49833288182693503</v>
      </c>
      <c r="R1167" s="6">
        <v>0.50219680429288804</v>
      </c>
      <c r="S1167" s="6">
        <f ca="1">PopAgeSexCountry[[#This Row],[2010]]*PopAgeSexCountry[[#This Row],[MDER]]</f>
        <v>1415.2852</v>
      </c>
      <c r="T1167" s="6">
        <f ca="1">PopAgeSexCountry[[#This Row],[2015]]*PopAgeSexCountry[[#This Row],[MDER]]</f>
        <v>1475.4489838081447</v>
      </c>
      <c r="U1167" s="6">
        <f ca="1">PopAgeSexCountry[[#This Row],[2020]]*PopAgeSexCountry[[#This Row],[MDER]]</f>
        <v>1435.123624353314</v>
      </c>
      <c r="V1167" s="6">
        <f ca="1">PopAgeSexCountry[[#This Row],[2025]]*PopAgeSexCountry[[#This Row],[MDER]]</f>
        <v>1465.95324870848</v>
      </c>
      <c r="W1167" s="6">
        <f ca="1">PopAgeSexCountry[[#This Row],[2030]]*PopAgeSexCountry[[#This Row],[MDER]]</f>
        <v>1380.4143350805891</v>
      </c>
      <c r="X1167" s="6">
        <f ca="1">PopAgeSexCountry[[#This Row],[2035]]*PopAgeSexCountry[[#This Row],[MDER]]</f>
        <v>1349.9984078840896</v>
      </c>
      <c r="Y1167" s="6">
        <f ca="1">PopAgeSexCountry[[#This Row],[2040]]*PopAgeSexCountry[[#This Row],[MDER]]</f>
        <v>1364.7177581137184</v>
      </c>
      <c r="Z1167" s="6">
        <f ca="1">PopAgeSexCountry[[#This Row],[2045]]*PopAgeSexCountry[[#This Row],[MDER]]</f>
        <v>1395.3320691154181</v>
      </c>
      <c r="AA1167" s="6">
        <f ca="1">PopAgeSexCountry[[#This Row],[2050]]*PopAgeSexCountry[[#This Row],[MDER]]</f>
        <v>1406.1510520200866</v>
      </c>
    </row>
    <row r="1168" spans="1:27" x14ac:dyDescent="0.2">
      <c r="A1168" s="5" t="s">
        <v>67</v>
      </c>
      <c r="B1168" s="5" t="s">
        <v>68</v>
      </c>
      <c r="C1168" s="5" t="s">
        <v>139</v>
      </c>
      <c r="D1168" s="5" t="str">
        <f>VLOOKUP(PopAgeSexCountry[[#This Row],[REGION]],MapRegion[],2,FALSE)</f>
        <v>NLD</v>
      </c>
      <c r="E1168" s="5" t="s">
        <v>97</v>
      </c>
      <c r="F1168" s="5" t="str">
        <f>VLOOKUP(PopAgeSexCountry[[#This Row],[VARIABLE]],MapSexAge[],2,FALSE)</f>
        <v>Male</v>
      </c>
      <c r="G1168" s="5" t="str">
        <f>VLOOKUP(PopAgeSexCountry[[#This Row],[VARIABLE]],MapSexAge[],3,FALSE)</f>
        <v>25-29</v>
      </c>
      <c r="H1168" s="5">
        <f ca="1">SUMIFS(INDIRECT(_xlfn.CONCAT("SSPMDER[",PopAgeSexCountry[[#This Row],[Sex]],"]")),SSPMDER[age],PopAgeSexCountry[[#This Row],[Age]])</f>
        <v>2640</v>
      </c>
      <c r="I1168" s="5" t="s">
        <v>71</v>
      </c>
      <c r="J1168" s="5">
        <v>0.49410599999999899</v>
      </c>
      <c r="K1168" s="5">
        <v>0.55426543093485503</v>
      </c>
      <c r="L1168" s="5">
        <v>0.573810528753395</v>
      </c>
      <c r="M1168" s="5">
        <v>0.55894959109674203</v>
      </c>
      <c r="N1168" s="5">
        <v>0.57027194109923096</v>
      </c>
      <c r="O1168" s="5">
        <v>0.54232836481016999</v>
      </c>
      <c r="P1168" s="5">
        <v>0.53183528308222705</v>
      </c>
      <c r="Q1168" s="5">
        <v>0.53694739847472395</v>
      </c>
      <c r="R1168" s="5">
        <v>0.54681230904160405</v>
      </c>
      <c r="S1168" s="6">
        <f ca="1">PopAgeSexCountry[[#This Row],[2010]]*PopAgeSexCountry[[#This Row],[MDER]]</f>
        <v>1304.4398399999973</v>
      </c>
      <c r="T1168" s="6">
        <f ca="1">PopAgeSexCountry[[#This Row],[2015]]*PopAgeSexCountry[[#This Row],[MDER]]</f>
        <v>1463.2607376680173</v>
      </c>
      <c r="U1168" s="6">
        <f ca="1">PopAgeSexCountry[[#This Row],[2020]]*PopAgeSexCountry[[#This Row],[MDER]]</f>
        <v>1514.8597959089627</v>
      </c>
      <c r="V1168" s="6">
        <f ca="1">PopAgeSexCountry[[#This Row],[2025]]*PopAgeSexCountry[[#This Row],[MDER]]</f>
        <v>1475.626920495399</v>
      </c>
      <c r="W1168" s="6">
        <f ca="1">PopAgeSexCountry[[#This Row],[2030]]*PopAgeSexCountry[[#This Row],[MDER]]</f>
        <v>1505.5179245019697</v>
      </c>
      <c r="X1168" s="6">
        <f ca="1">PopAgeSexCountry[[#This Row],[2035]]*PopAgeSexCountry[[#This Row],[MDER]]</f>
        <v>1431.7468830988487</v>
      </c>
      <c r="Y1168" s="6">
        <f ca="1">PopAgeSexCountry[[#This Row],[2040]]*PopAgeSexCountry[[#This Row],[MDER]]</f>
        <v>1404.0451473370795</v>
      </c>
      <c r="Z1168" s="6">
        <f ca="1">PopAgeSexCountry[[#This Row],[2045]]*PopAgeSexCountry[[#This Row],[MDER]]</f>
        <v>1417.5411319732711</v>
      </c>
      <c r="AA1168" s="6">
        <f ca="1">PopAgeSexCountry[[#This Row],[2050]]*PopAgeSexCountry[[#This Row],[MDER]]</f>
        <v>1443.5844958698347</v>
      </c>
    </row>
    <row r="1169" spans="1:27" x14ac:dyDescent="0.2">
      <c r="A1169" s="6" t="s">
        <v>67</v>
      </c>
      <c r="B1169" s="6" t="s">
        <v>68</v>
      </c>
      <c r="C1169" s="6" t="s">
        <v>139</v>
      </c>
      <c r="D1169" s="6" t="str">
        <f>VLOOKUP(PopAgeSexCountry[[#This Row],[REGION]],MapRegion[],2,FALSE)</f>
        <v>NLD</v>
      </c>
      <c r="E1169" s="6" t="s">
        <v>98</v>
      </c>
      <c r="F1169" s="6" t="str">
        <f>VLOOKUP(PopAgeSexCountry[[#This Row],[VARIABLE]],MapSexAge[],2,FALSE)</f>
        <v>Male</v>
      </c>
      <c r="G1169" s="6" t="str">
        <f>VLOOKUP(PopAgeSexCountry[[#This Row],[VARIABLE]],MapSexAge[],3,FALSE)</f>
        <v>30-34</v>
      </c>
      <c r="H1169" s="6">
        <f ca="1">SUMIFS(INDIRECT(_xlfn.CONCAT("SSPMDER[",PopAgeSexCountry[[#This Row],[Sex]],"]")),SSPMDER[age],PopAgeSexCountry[[#This Row],[Age]])</f>
        <v>2600</v>
      </c>
      <c r="I1169" s="6" t="s">
        <v>71</v>
      </c>
      <c r="J1169" s="6">
        <v>0.49816700000000003</v>
      </c>
      <c r="K1169" s="6">
        <v>0.499871131039404</v>
      </c>
      <c r="L1169" s="6">
        <v>0.55597761751013297</v>
      </c>
      <c r="M1169" s="6">
        <v>0.57280623543182396</v>
      </c>
      <c r="N1169" s="6">
        <v>0.55814339940870805</v>
      </c>
      <c r="O1169" s="6">
        <v>0.56883170121412696</v>
      </c>
      <c r="P1169" s="6">
        <v>0.547009579414239</v>
      </c>
      <c r="Q1169" s="6">
        <v>0.53804374836621305</v>
      </c>
      <c r="R1169" s="6">
        <v>0.54261166273875105</v>
      </c>
      <c r="S1169" s="6">
        <f ca="1">PopAgeSexCountry[[#This Row],[2010]]*PopAgeSexCountry[[#This Row],[MDER]]</f>
        <v>1295.2342000000001</v>
      </c>
      <c r="T1169" s="6">
        <f ca="1">PopAgeSexCountry[[#This Row],[2015]]*PopAgeSexCountry[[#This Row],[MDER]]</f>
        <v>1299.6649407024504</v>
      </c>
      <c r="U1169" s="6">
        <f ca="1">PopAgeSexCountry[[#This Row],[2020]]*PopAgeSexCountry[[#This Row],[MDER]]</f>
        <v>1445.5418055263458</v>
      </c>
      <c r="V1169" s="6">
        <f ca="1">PopAgeSexCountry[[#This Row],[2025]]*PopAgeSexCountry[[#This Row],[MDER]]</f>
        <v>1489.2962121227422</v>
      </c>
      <c r="W1169" s="6">
        <f ca="1">PopAgeSexCountry[[#This Row],[2030]]*PopAgeSexCountry[[#This Row],[MDER]]</f>
        <v>1451.172838462641</v>
      </c>
      <c r="X1169" s="6">
        <f ca="1">PopAgeSexCountry[[#This Row],[2035]]*PopAgeSexCountry[[#This Row],[MDER]]</f>
        <v>1478.9624231567302</v>
      </c>
      <c r="Y1169" s="6">
        <f ca="1">PopAgeSexCountry[[#This Row],[2040]]*PopAgeSexCountry[[#This Row],[MDER]]</f>
        <v>1422.2249064770215</v>
      </c>
      <c r="Z1169" s="6">
        <f ca="1">PopAgeSexCountry[[#This Row],[2045]]*PopAgeSexCountry[[#This Row],[MDER]]</f>
        <v>1398.913745752154</v>
      </c>
      <c r="AA1169" s="6">
        <f ca="1">PopAgeSexCountry[[#This Row],[2050]]*PopAgeSexCountry[[#This Row],[MDER]]</f>
        <v>1410.7903231207526</v>
      </c>
    </row>
    <row r="1170" spans="1:27" x14ac:dyDescent="0.2">
      <c r="A1170" s="5" t="s">
        <v>67</v>
      </c>
      <c r="B1170" s="5" t="s">
        <v>68</v>
      </c>
      <c r="C1170" s="5" t="s">
        <v>139</v>
      </c>
      <c r="D1170" s="5" t="str">
        <f>VLOOKUP(PopAgeSexCountry[[#This Row],[REGION]],MapRegion[],2,FALSE)</f>
        <v>NLD</v>
      </c>
      <c r="E1170" s="5" t="s">
        <v>99</v>
      </c>
      <c r="F1170" s="5" t="str">
        <f>VLOOKUP(PopAgeSexCountry[[#This Row],[VARIABLE]],MapSexAge[],2,FALSE)</f>
        <v>Male</v>
      </c>
      <c r="G1170" s="5" t="str">
        <f>VLOOKUP(PopAgeSexCountry[[#This Row],[VARIABLE]],MapSexAge[],3,FALSE)</f>
        <v>35-39</v>
      </c>
      <c r="H1170" s="5">
        <f ca="1">SUMIFS(INDIRECT(_xlfn.CONCAT("SSPMDER[",PopAgeSexCountry[[#This Row],[Sex]],"]")),SSPMDER[age],PopAgeSexCountry[[#This Row],[Age]])</f>
        <v>2600</v>
      </c>
      <c r="I1170" s="5" t="s">
        <v>71</v>
      </c>
      <c r="J1170" s="5">
        <v>0.59648299999999999</v>
      </c>
      <c r="K1170" s="5">
        <v>0.49644154270526097</v>
      </c>
      <c r="L1170" s="5">
        <v>0.50281345123543197</v>
      </c>
      <c r="M1170" s="5">
        <v>0.55613692843918605</v>
      </c>
      <c r="N1170" s="5">
        <v>0.571369271757871</v>
      </c>
      <c r="O1170" s="5">
        <v>0.55701660856874402</v>
      </c>
      <c r="P1170" s="5">
        <v>0.567499142091346</v>
      </c>
      <c r="Q1170" s="5">
        <v>0.54973088455966501</v>
      </c>
      <c r="R1170" s="5">
        <v>0.54180372998584903</v>
      </c>
      <c r="S1170" s="6">
        <f ca="1">PopAgeSexCountry[[#This Row],[2010]]*PopAgeSexCountry[[#This Row],[MDER]]</f>
        <v>1550.8558</v>
      </c>
      <c r="T1170" s="6">
        <f ca="1">PopAgeSexCountry[[#This Row],[2015]]*PopAgeSexCountry[[#This Row],[MDER]]</f>
        <v>1290.7480110336785</v>
      </c>
      <c r="U1170" s="6">
        <f ca="1">PopAgeSexCountry[[#This Row],[2020]]*PopAgeSexCountry[[#This Row],[MDER]]</f>
        <v>1307.314973212123</v>
      </c>
      <c r="V1170" s="6">
        <f ca="1">PopAgeSexCountry[[#This Row],[2025]]*PopAgeSexCountry[[#This Row],[MDER]]</f>
        <v>1445.9560139418838</v>
      </c>
      <c r="W1170" s="6">
        <f ca="1">PopAgeSexCountry[[#This Row],[2030]]*PopAgeSexCountry[[#This Row],[MDER]]</f>
        <v>1485.5601065704645</v>
      </c>
      <c r="X1170" s="6">
        <f ca="1">PopAgeSexCountry[[#This Row],[2035]]*PopAgeSexCountry[[#This Row],[MDER]]</f>
        <v>1448.2431822787344</v>
      </c>
      <c r="Y1170" s="6">
        <f ca="1">PopAgeSexCountry[[#This Row],[2040]]*PopAgeSexCountry[[#This Row],[MDER]]</f>
        <v>1475.4977694374995</v>
      </c>
      <c r="Z1170" s="6">
        <f ca="1">PopAgeSexCountry[[#This Row],[2045]]*PopAgeSexCountry[[#This Row],[MDER]]</f>
        <v>1429.300299855129</v>
      </c>
      <c r="AA1170" s="6">
        <f ca="1">PopAgeSexCountry[[#This Row],[2050]]*PopAgeSexCountry[[#This Row],[MDER]]</f>
        <v>1408.6896979632074</v>
      </c>
    </row>
    <row r="1171" spans="1:27" x14ac:dyDescent="0.2">
      <c r="A1171" s="6" t="s">
        <v>67</v>
      </c>
      <c r="B1171" s="6" t="s">
        <v>68</v>
      </c>
      <c r="C1171" s="6" t="s">
        <v>139</v>
      </c>
      <c r="D1171" s="6" t="str">
        <f>VLOOKUP(PopAgeSexCountry[[#This Row],[REGION]],MapRegion[],2,FALSE)</f>
        <v>NLD</v>
      </c>
      <c r="E1171" s="6" t="s">
        <v>100</v>
      </c>
      <c r="F1171" s="6" t="str">
        <f>VLOOKUP(PopAgeSexCountry[[#This Row],[VARIABLE]],MapSexAge[],2,FALSE)</f>
        <v>Male</v>
      </c>
      <c r="G1171" s="6" t="str">
        <f>VLOOKUP(PopAgeSexCountry[[#This Row],[VARIABLE]],MapSexAge[],3,FALSE)</f>
        <v>40-44</v>
      </c>
      <c r="H1171" s="6">
        <f ca="1">SUMIFS(INDIRECT(_xlfn.CONCAT("SSPMDER[",PopAgeSexCountry[[#This Row],[Sex]],"]")),SSPMDER[age],PopAgeSexCountry[[#This Row],[Age]])</f>
        <v>2600</v>
      </c>
      <c r="I1171" s="6" t="s">
        <v>71</v>
      </c>
      <c r="J1171" s="6">
        <v>0.66359999999999997</v>
      </c>
      <c r="K1171" s="6">
        <v>0.59072972520354505</v>
      </c>
      <c r="L1171" s="6">
        <v>0.49818135537879998</v>
      </c>
      <c r="M1171" s="6">
        <v>0.50713879829513997</v>
      </c>
      <c r="N1171" s="6">
        <v>0.55932889293125898</v>
      </c>
      <c r="O1171" s="6">
        <v>0.57392704120508298</v>
      </c>
      <c r="P1171" s="6">
        <v>0.559899594480052</v>
      </c>
      <c r="Q1171" s="6">
        <v>0.57046265877072599</v>
      </c>
      <c r="R1171" s="6">
        <v>0.55503094617693105</v>
      </c>
      <c r="S1171" s="6">
        <f ca="1">PopAgeSexCountry[[#This Row],[2010]]*PopAgeSexCountry[[#This Row],[MDER]]</f>
        <v>1725.36</v>
      </c>
      <c r="T1171" s="6">
        <f ca="1">PopAgeSexCountry[[#This Row],[2015]]*PopAgeSexCountry[[#This Row],[MDER]]</f>
        <v>1535.8972855292172</v>
      </c>
      <c r="U1171" s="6">
        <f ca="1">PopAgeSexCountry[[#This Row],[2020]]*PopAgeSexCountry[[#This Row],[MDER]]</f>
        <v>1295.2715239848799</v>
      </c>
      <c r="V1171" s="6">
        <f ca="1">PopAgeSexCountry[[#This Row],[2025]]*PopAgeSexCountry[[#This Row],[MDER]]</f>
        <v>1318.5608755673638</v>
      </c>
      <c r="W1171" s="6">
        <f ca="1">PopAgeSexCountry[[#This Row],[2030]]*PopAgeSexCountry[[#This Row],[MDER]]</f>
        <v>1454.2551216212732</v>
      </c>
      <c r="X1171" s="6">
        <f ca="1">PopAgeSexCountry[[#This Row],[2035]]*PopAgeSexCountry[[#This Row],[MDER]]</f>
        <v>1492.2103071332158</v>
      </c>
      <c r="Y1171" s="6">
        <f ca="1">PopAgeSexCountry[[#This Row],[2040]]*PopAgeSexCountry[[#This Row],[MDER]]</f>
        <v>1455.7389456481351</v>
      </c>
      <c r="Z1171" s="6">
        <f ca="1">PopAgeSexCountry[[#This Row],[2045]]*PopAgeSexCountry[[#This Row],[MDER]]</f>
        <v>1483.2029128038876</v>
      </c>
      <c r="AA1171" s="6">
        <f ca="1">PopAgeSexCountry[[#This Row],[2050]]*PopAgeSexCountry[[#This Row],[MDER]]</f>
        <v>1443.0804600600206</v>
      </c>
    </row>
    <row r="1172" spans="1:27" x14ac:dyDescent="0.2">
      <c r="A1172" s="5" t="s">
        <v>67</v>
      </c>
      <c r="B1172" s="5" t="s">
        <v>68</v>
      </c>
      <c r="C1172" s="5" t="s">
        <v>139</v>
      </c>
      <c r="D1172" s="5" t="str">
        <f>VLOOKUP(PopAgeSexCountry[[#This Row],[REGION]],MapRegion[],2,FALSE)</f>
        <v>NLD</v>
      </c>
      <c r="E1172" s="5" t="s">
        <v>101</v>
      </c>
      <c r="F1172" s="5" t="str">
        <f>VLOOKUP(PopAgeSexCountry[[#This Row],[VARIABLE]],MapSexAge[],2,FALSE)</f>
        <v>Male</v>
      </c>
      <c r="G1172" s="5" t="str">
        <f>VLOOKUP(PopAgeSexCountry[[#This Row],[VARIABLE]],MapSexAge[],3,FALSE)</f>
        <v>45-49</v>
      </c>
      <c r="H1172" s="5">
        <f ca="1">SUMIFS(INDIRECT(_xlfn.CONCAT("SSPMDER[",PopAgeSexCountry[[#This Row],[Sex]],"]")),SSPMDER[age],PopAgeSexCountry[[#This Row],[Age]])</f>
        <v>2440</v>
      </c>
      <c r="I1172" s="5" t="s">
        <v>71</v>
      </c>
      <c r="J1172" s="5">
        <v>0.65659099999999904</v>
      </c>
      <c r="K1172" s="5">
        <v>0.65436444259915005</v>
      </c>
      <c r="L1172" s="5">
        <v>0.58587295436546605</v>
      </c>
      <c r="M1172" s="5">
        <v>0.49802865153652398</v>
      </c>
      <c r="N1172" s="5">
        <v>0.50865574495897903</v>
      </c>
      <c r="O1172" s="5">
        <v>0.56028137217379304</v>
      </c>
      <c r="P1172" s="5">
        <v>0.57478850738517795</v>
      </c>
      <c r="Q1172" s="5">
        <v>0.56122194342170095</v>
      </c>
      <c r="R1172" s="5">
        <v>0.57198610630257096</v>
      </c>
      <c r="S1172" s="6">
        <f ca="1">PopAgeSexCountry[[#This Row],[2010]]*PopAgeSexCountry[[#This Row],[MDER]]</f>
        <v>1602.0820399999977</v>
      </c>
      <c r="T1172" s="6">
        <f ca="1">PopAgeSexCountry[[#This Row],[2015]]*PopAgeSexCountry[[#This Row],[MDER]]</f>
        <v>1596.6492399419262</v>
      </c>
      <c r="U1172" s="6">
        <f ca="1">PopAgeSexCountry[[#This Row],[2020]]*PopAgeSexCountry[[#This Row],[MDER]]</f>
        <v>1429.5300086517373</v>
      </c>
      <c r="V1172" s="6">
        <f ca="1">PopAgeSexCountry[[#This Row],[2025]]*PopAgeSexCountry[[#This Row],[MDER]]</f>
        <v>1215.1899097491184</v>
      </c>
      <c r="W1172" s="6">
        <f ca="1">PopAgeSexCountry[[#This Row],[2030]]*PopAgeSexCountry[[#This Row],[MDER]]</f>
        <v>1241.1200176999089</v>
      </c>
      <c r="X1172" s="6">
        <f ca="1">PopAgeSexCountry[[#This Row],[2035]]*PopAgeSexCountry[[#This Row],[MDER]]</f>
        <v>1367.0865481040551</v>
      </c>
      <c r="Y1172" s="6">
        <f ca="1">PopAgeSexCountry[[#This Row],[2040]]*PopAgeSexCountry[[#This Row],[MDER]]</f>
        <v>1402.4839580198343</v>
      </c>
      <c r="Z1172" s="6">
        <f ca="1">PopAgeSexCountry[[#This Row],[2045]]*PopAgeSexCountry[[#This Row],[MDER]]</f>
        <v>1369.3815419489504</v>
      </c>
      <c r="AA1172" s="6">
        <f ca="1">PopAgeSexCountry[[#This Row],[2050]]*PopAgeSexCountry[[#This Row],[MDER]]</f>
        <v>1395.6460993782732</v>
      </c>
    </row>
    <row r="1173" spans="1:27" x14ac:dyDescent="0.2">
      <c r="A1173" s="6" t="s">
        <v>67</v>
      </c>
      <c r="B1173" s="6" t="s">
        <v>68</v>
      </c>
      <c r="C1173" s="6" t="s">
        <v>139</v>
      </c>
      <c r="D1173" s="6" t="str">
        <f>VLOOKUP(PopAgeSexCountry[[#This Row],[REGION]],MapRegion[],2,FALSE)</f>
        <v>NLD</v>
      </c>
      <c r="E1173" s="6" t="s">
        <v>102</v>
      </c>
      <c r="F1173" s="6" t="str">
        <f>VLOOKUP(PopAgeSexCountry[[#This Row],[VARIABLE]],MapSexAge[],2,FALSE)</f>
        <v>Male</v>
      </c>
      <c r="G1173" s="6" t="str">
        <f>VLOOKUP(PopAgeSexCountry[[#This Row],[VARIABLE]],MapSexAge[],3,FALSE)</f>
        <v>5-9</v>
      </c>
      <c r="H1173" s="6">
        <f ca="1">SUMIFS(INDIRECT(_xlfn.CONCAT("SSPMDER[",PopAgeSexCountry[[#This Row],[Sex]],"]")),SSPMDER[age],PopAgeSexCountry[[#This Row],[Age]])</f>
        <v>1600</v>
      </c>
      <c r="I1173" s="6" t="s">
        <v>71</v>
      </c>
      <c r="J1173" s="6">
        <v>0.518903</v>
      </c>
      <c r="K1173" s="6">
        <v>0.48475692808716297</v>
      </c>
      <c r="L1173" s="6">
        <v>0.47311124899535101</v>
      </c>
      <c r="M1173" s="6">
        <v>0.47872095982997598</v>
      </c>
      <c r="N1173" s="6">
        <v>0.49087254024236798</v>
      </c>
      <c r="O1173" s="6">
        <v>0.49569139178097898</v>
      </c>
      <c r="P1173" s="6">
        <v>0.49216081389070299</v>
      </c>
      <c r="Q1173" s="6">
        <v>0.48456955127316298</v>
      </c>
      <c r="R1173" s="6">
        <v>0.47789378328731402</v>
      </c>
      <c r="S1173" s="6">
        <f ca="1">PopAgeSexCountry[[#This Row],[2010]]*PopAgeSexCountry[[#This Row],[MDER]]</f>
        <v>830.24480000000005</v>
      </c>
      <c r="T1173" s="6">
        <f ca="1">PopAgeSexCountry[[#This Row],[2015]]*PopAgeSexCountry[[#This Row],[MDER]]</f>
        <v>775.61108493946074</v>
      </c>
      <c r="U1173" s="6">
        <f ca="1">PopAgeSexCountry[[#This Row],[2020]]*PopAgeSexCountry[[#This Row],[MDER]]</f>
        <v>756.97799839256163</v>
      </c>
      <c r="V1173" s="6">
        <f ca="1">PopAgeSexCountry[[#This Row],[2025]]*PopAgeSexCountry[[#This Row],[MDER]]</f>
        <v>765.95353572796159</v>
      </c>
      <c r="W1173" s="6">
        <f ca="1">PopAgeSexCountry[[#This Row],[2030]]*PopAgeSexCountry[[#This Row],[MDER]]</f>
        <v>785.39606438778878</v>
      </c>
      <c r="X1173" s="6">
        <f ca="1">PopAgeSexCountry[[#This Row],[2035]]*PopAgeSexCountry[[#This Row],[MDER]]</f>
        <v>793.10622684956638</v>
      </c>
      <c r="Y1173" s="6">
        <f ca="1">PopAgeSexCountry[[#This Row],[2040]]*PopAgeSexCountry[[#This Row],[MDER]]</f>
        <v>787.45730222512475</v>
      </c>
      <c r="Z1173" s="6">
        <f ca="1">PopAgeSexCountry[[#This Row],[2045]]*PopAgeSexCountry[[#This Row],[MDER]]</f>
        <v>775.31128203706078</v>
      </c>
      <c r="AA1173" s="6">
        <f ca="1">PopAgeSexCountry[[#This Row],[2050]]*PopAgeSexCountry[[#This Row],[MDER]]</f>
        <v>764.63005325970244</v>
      </c>
    </row>
    <row r="1174" spans="1:27" x14ac:dyDescent="0.2">
      <c r="A1174" s="5" t="s">
        <v>67</v>
      </c>
      <c r="B1174" s="5" t="s">
        <v>68</v>
      </c>
      <c r="C1174" s="5" t="s">
        <v>139</v>
      </c>
      <c r="D1174" s="5" t="str">
        <f>VLOOKUP(PopAgeSexCountry[[#This Row],[REGION]],MapRegion[],2,FALSE)</f>
        <v>NLD</v>
      </c>
      <c r="E1174" s="5" t="s">
        <v>103</v>
      </c>
      <c r="F1174" s="5" t="str">
        <f>VLOOKUP(PopAgeSexCountry[[#This Row],[VARIABLE]],MapSexAge[],2,FALSE)</f>
        <v>Male</v>
      </c>
      <c r="G1174" s="5" t="str">
        <f>VLOOKUP(PopAgeSexCountry[[#This Row],[VARIABLE]],MapSexAge[],3,FALSE)</f>
        <v>50-54</v>
      </c>
      <c r="H1174" s="5">
        <f ca="1">SUMIFS(INDIRECT(_xlfn.CONCAT("SSPMDER[",PopAgeSexCountry[[#This Row],[Sex]],"]")),SSPMDER[age],PopAgeSexCountry[[#This Row],[Age]])</f>
        <v>2400</v>
      </c>
      <c r="I1174" s="5" t="s">
        <v>71</v>
      </c>
      <c r="J1174" s="5">
        <v>0.59591799999999995</v>
      </c>
      <c r="K1174" s="5">
        <v>0.64527420692120296</v>
      </c>
      <c r="L1174" s="5">
        <v>0.64456343911005498</v>
      </c>
      <c r="M1174" s="5">
        <v>0.57965944499659505</v>
      </c>
      <c r="N1174" s="5">
        <v>0.49559757451859598</v>
      </c>
      <c r="O1174" s="5">
        <v>0.50747618905719705</v>
      </c>
      <c r="P1174" s="5">
        <v>0.55884971024436603</v>
      </c>
      <c r="Q1174" s="5">
        <v>0.57354473536057504</v>
      </c>
      <c r="R1174" s="5">
        <v>0.56057877860448602</v>
      </c>
      <c r="S1174" s="6">
        <f ca="1">PopAgeSexCountry[[#This Row],[2010]]*PopAgeSexCountry[[#This Row],[MDER]]</f>
        <v>1430.2031999999999</v>
      </c>
      <c r="T1174" s="6">
        <f ca="1">PopAgeSexCountry[[#This Row],[2015]]*PopAgeSexCountry[[#This Row],[MDER]]</f>
        <v>1548.658096610887</v>
      </c>
      <c r="U1174" s="6">
        <f ca="1">PopAgeSexCountry[[#This Row],[2020]]*PopAgeSexCountry[[#This Row],[MDER]]</f>
        <v>1546.952253864132</v>
      </c>
      <c r="V1174" s="6">
        <f ca="1">PopAgeSexCountry[[#This Row],[2025]]*PopAgeSexCountry[[#This Row],[MDER]]</f>
        <v>1391.1826679918281</v>
      </c>
      <c r="W1174" s="6">
        <f ca="1">PopAgeSexCountry[[#This Row],[2030]]*PopAgeSexCountry[[#This Row],[MDER]]</f>
        <v>1189.4341788446304</v>
      </c>
      <c r="X1174" s="6">
        <f ca="1">PopAgeSexCountry[[#This Row],[2035]]*PopAgeSexCountry[[#This Row],[MDER]]</f>
        <v>1217.9428537372728</v>
      </c>
      <c r="Y1174" s="6">
        <f ca="1">PopAgeSexCountry[[#This Row],[2040]]*PopAgeSexCountry[[#This Row],[MDER]]</f>
        <v>1341.2393045864785</v>
      </c>
      <c r="Z1174" s="6">
        <f ca="1">PopAgeSexCountry[[#This Row],[2045]]*PopAgeSexCountry[[#This Row],[MDER]]</f>
        <v>1376.5073648653802</v>
      </c>
      <c r="AA1174" s="6">
        <f ca="1">PopAgeSexCountry[[#This Row],[2050]]*PopAgeSexCountry[[#This Row],[MDER]]</f>
        <v>1345.3890686507664</v>
      </c>
    </row>
    <row r="1175" spans="1:27" x14ac:dyDescent="0.2">
      <c r="A1175" s="6" t="s">
        <v>67</v>
      </c>
      <c r="B1175" s="6" t="s">
        <v>68</v>
      </c>
      <c r="C1175" s="6" t="s">
        <v>139</v>
      </c>
      <c r="D1175" s="6" t="str">
        <f>VLOOKUP(PopAgeSexCountry[[#This Row],[REGION]],MapRegion[],2,FALSE)</f>
        <v>NLD</v>
      </c>
      <c r="E1175" s="6" t="s">
        <v>104</v>
      </c>
      <c r="F1175" s="6" t="str">
        <f>VLOOKUP(PopAgeSexCountry[[#This Row],[VARIABLE]],MapSexAge[],2,FALSE)</f>
        <v>Male</v>
      </c>
      <c r="G1175" s="6" t="str">
        <f>VLOOKUP(PopAgeSexCountry[[#This Row],[VARIABLE]],MapSexAge[],3,FALSE)</f>
        <v>55-59</v>
      </c>
      <c r="H1175" s="6">
        <f ca="1">SUMIFS(INDIRECT(_xlfn.CONCAT("SSPMDER[",PopAgeSexCountry[[#This Row],[Sex]],"]")),SSPMDER[age],PopAgeSexCountry[[#This Row],[Age]])</f>
        <v>2400</v>
      </c>
      <c r="I1175" s="6" t="s">
        <v>71</v>
      </c>
      <c r="J1175" s="6">
        <v>0.54864200000000096</v>
      </c>
      <c r="K1175" s="6">
        <v>0.58231348548541195</v>
      </c>
      <c r="L1175" s="6">
        <v>0.63200840140772496</v>
      </c>
      <c r="M1175" s="6">
        <v>0.63293364161931998</v>
      </c>
      <c r="N1175" s="6">
        <v>0.57153324669317895</v>
      </c>
      <c r="O1175" s="6">
        <v>0.49096985558775502</v>
      </c>
      <c r="P1175" s="6">
        <v>0.50407259704357399</v>
      </c>
      <c r="Q1175" s="6">
        <v>0.55541408924773705</v>
      </c>
      <c r="R1175" s="6">
        <v>0.57054353124493395</v>
      </c>
      <c r="S1175" s="6">
        <f ca="1">PopAgeSexCountry[[#This Row],[2010]]*PopAgeSexCountry[[#This Row],[MDER]]</f>
        <v>1316.7408000000023</v>
      </c>
      <c r="T1175" s="6">
        <f ca="1">PopAgeSexCountry[[#This Row],[2015]]*PopAgeSexCountry[[#This Row],[MDER]]</f>
        <v>1397.5523651649887</v>
      </c>
      <c r="U1175" s="6">
        <f ca="1">PopAgeSexCountry[[#This Row],[2020]]*PopAgeSexCountry[[#This Row],[MDER]]</f>
        <v>1516.82016337854</v>
      </c>
      <c r="V1175" s="6">
        <f ca="1">PopAgeSexCountry[[#This Row],[2025]]*PopAgeSexCountry[[#This Row],[MDER]]</f>
        <v>1519.0407398863679</v>
      </c>
      <c r="W1175" s="6">
        <f ca="1">PopAgeSexCountry[[#This Row],[2030]]*PopAgeSexCountry[[#This Row],[MDER]]</f>
        <v>1371.6797920636295</v>
      </c>
      <c r="X1175" s="6">
        <f ca="1">PopAgeSexCountry[[#This Row],[2035]]*PopAgeSexCountry[[#This Row],[MDER]]</f>
        <v>1178.3276534106121</v>
      </c>
      <c r="Y1175" s="6">
        <f ca="1">PopAgeSexCountry[[#This Row],[2040]]*PopAgeSexCountry[[#This Row],[MDER]]</f>
        <v>1209.7742329045775</v>
      </c>
      <c r="Z1175" s="6">
        <f ca="1">PopAgeSexCountry[[#This Row],[2045]]*PopAgeSexCountry[[#This Row],[MDER]]</f>
        <v>1332.993814194569</v>
      </c>
      <c r="AA1175" s="6">
        <f ca="1">PopAgeSexCountry[[#This Row],[2050]]*PopAgeSexCountry[[#This Row],[MDER]]</f>
        <v>1369.3044749878416</v>
      </c>
    </row>
    <row r="1176" spans="1:27" x14ac:dyDescent="0.2">
      <c r="A1176" s="5" t="s">
        <v>67</v>
      </c>
      <c r="B1176" s="5" t="s">
        <v>68</v>
      </c>
      <c r="C1176" s="5" t="s">
        <v>139</v>
      </c>
      <c r="D1176" s="5" t="str">
        <f>VLOOKUP(PopAgeSexCountry[[#This Row],[REGION]],MapRegion[],2,FALSE)</f>
        <v>NLD</v>
      </c>
      <c r="E1176" s="5" t="s">
        <v>105</v>
      </c>
      <c r="F1176" s="5" t="str">
        <f>VLOOKUP(PopAgeSexCountry[[#This Row],[VARIABLE]],MapSexAge[],2,FALSE)</f>
        <v>Male</v>
      </c>
      <c r="G1176" s="5" t="str">
        <f>VLOOKUP(PopAgeSexCountry[[#This Row],[VARIABLE]],MapSexAge[],3,FALSE)</f>
        <v>60-64</v>
      </c>
      <c r="H1176" s="5">
        <f ca="1">SUMIFS(INDIRECT(_xlfn.CONCAT("SSPMDER[",PopAgeSexCountry[[#This Row],[Sex]],"]")),SSPMDER[age],PopAgeSexCountry[[#This Row],[Age]])</f>
        <v>2400</v>
      </c>
      <c r="I1176" s="5" t="s">
        <v>71</v>
      </c>
      <c r="J1176" s="5">
        <v>0.54109200000000002</v>
      </c>
      <c r="K1176" s="5">
        <v>0.52978186134135397</v>
      </c>
      <c r="L1176" s="5">
        <v>0.564737167858817</v>
      </c>
      <c r="M1176" s="5">
        <v>0.615018178619544</v>
      </c>
      <c r="N1176" s="5">
        <v>0.618109967835485</v>
      </c>
      <c r="O1176" s="5">
        <v>0.560529944701743</v>
      </c>
      <c r="P1176" s="5">
        <v>0.48381725403386899</v>
      </c>
      <c r="Q1176" s="5">
        <v>0.49827494961341401</v>
      </c>
      <c r="R1176" s="5">
        <v>0.54987794495049003</v>
      </c>
      <c r="S1176" s="6">
        <f ca="1">PopAgeSexCountry[[#This Row],[2010]]*PopAgeSexCountry[[#This Row],[MDER]]</f>
        <v>1298.6208000000001</v>
      </c>
      <c r="T1176" s="6">
        <f ca="1">PopAgeSexCountry[[#This Row],[2015]]*PopAgeSexCountry[[#This Row],[MDER]]</f>
        <v>1271.4764672192496</v>
      </c>
      <c r="U1176" s="6">
        <f ca="1">PopAgeSexCountry[[#This Row],[2020]]*PopAgeSexCountry[[#This Row],[MDER]]</f>
        <v>1355.3692028611608</v>
      </c>
      <c r="V1176" s="6">
        <f ca="1">PopAgeSexCountry[[#This Row],[2025]]*PopAgeSexCountry[[#This Row],[MDER]]</f>
        <v>1476.0436286869055</v>
      </c>
      <c r="W1176" s="6">
        <f ca="1">PopAgeSexCountry[[#This Row],[2030]]*PopAgeSexCountry[[#This Row],[MDER]]</f>
        <v>1483.463922805164</v>
      </c>
      <c r="X1176" s="6">
        <f ca="1">PopAgeSexCountry[[#This Row],[2035]]*PopAgeSexCountry[[#This Row],[MDER]]</f>
        <v>1345.2718672841831</v>
      </c>
      <c r="Y1176" s="6">
        <f ca="1">PopAgeSexCountry[[#This Row],[2040]]*PopAgeSexCountry[[#This Row],[MDER]]</f>
        <v>1161.1614096812855</v>
      </c>
      <c r="Z1176" s="6">
        <f ca="1">PopAgeSexCountry[[#This Row],[2045]]*PopAgeSexCountry[[#This Row],[MDER]]</f>
        <v>1195.8598790721935</v>
      </c>
      <c r="AA1176" s="6">
        <f ca="1">PopAgeSexCountry[[#This Row],[2050]]*PopAgeSexCountry[[#This Row],[MDER]]</f>
        <v>1319.707067881176</v>
      </c>
    </row>
    <row r="1177" spans="1:27" x14ac:dyDescent="0.2">
      <c r="A1177" s="6" t="s">
        <v>67</v>
      </c>
      <c r="B1177" s="6" t="s">
        <v>68</v>
      </c>
      <c r="C1177" s="6" t="s">
        <v>139</v>
      </c>
      <c r="D1177" s="6" t="str">
        <f>VLOOKUP(PopAgeSexCountry[[#This Row],[REGION]],MapRegion[],2,FALSE)</f>
        <v>NLD</v>
      </c>
      <c r="E1177" s="6" t="s">
        <v>106</v>
      </c>
      <c r="F1177" s="6" t="str">
        <f>VLOOKUP(PopAgeSexCountry[[#This Row],[VARIABLE]],MapSexAge[],2,FALSE)</f>
        <v>Male</v>
      </c>
      <c r="G1177" s="6" t="str">
        <f>VLOOKUP(PopAgeSexCountry[[#This Row],[VARIABLE]],MapSexAge[],3,FALSE)</f>
        <v>65-69</v>
      </c>
      <c r="H1177" s="6">
        <f ca="1">SUMIFS(INDIRECT(_xlfn.CONCAT("SSPMDER[",PopAgeSexCountry[[#This Row],[Sex]],"]")),SSPMDER[age],PopAgeSexCountry[[#This Row],[Age]])</f>
        <v>2240</v>
      </c>
      <c r="I1177" s="6" t="s">
        <v>71</v>
      </c>
      <c r="J1177" s="6">
        <v>0.38616499999999998</v>
      </c>
      <c r="K1177" s="6">
        <v>0.50894311566808303</v>
      </c>
      <c r="L1177" s="6">
        <v>0.50210921886835702</v>
      </c>
      <c r="M1177" s="6">
        <v>0.53866394280660201</v>
      </c>
      <c r="N1177" s="6">
        <v>0.58953879311059998</v>
      </c>
      <c r="O1177" s="6">
        <v>0.59531211645374305</v>
      </c>
      <c r="P1177" s="6">
        <v>0.54287719472191698</v>
      </c>
      <c r="Q1177" s="6">
        <v>0.47119509809841897</v>
      </c>
      <c r="R1177" s="6">
        <v>0.48733190125604797</v>
      </c>
      <c r="S1177" s="6">
        <f ca="1">PopAgeSexCountry[[#This Row],[2010]]*PopAgeSexCountry[[#This Row],[MDER]]</f>
        <v>865.00959999999998</v>
      </c>
      <c r="T1177" s="6">
        <f ca="1">PopAgeSexCountry[[#This Row],[2015]]*PopAgeSexCountry[[#This Row],[MDER]]</f>
        <v>1140.032579096506</v>
      </c>
      <c r="U1177" s="6">
        <f ca="1">PopAgeSexCountry[[#This Row],[2020]]*PopAgeSexCountry[[#This Row],[MDER]]</f>
        <v>1124.7246502651196</v>
      </c>
      <c r="V1177" s="6">
        <f ca="1">PopAgeSexCountry[[#This Row],[2025]]*PopAgeSexCountry[[#This Row],[MDER]]</f>
        <v>1206.6072318867884</v>
      </c>
      <c r="W1177" s="6">
        <f ca="1">PopAgeSexCountry[[#This Row],[2030]]*PopAgeSexCountry[[#This Row],[MDER]]</f>
        <v>1320.5668965677439</v>
      </c>
      <c r="X1177" s="6">
        <f ca="1">PopAgeSexCountry[[#This Row],[2035]]*PopAgeSexCountry[[#This Row],[MDER]]</f>
        <v>1333.4991408563844</v>
      </c>
      <c r="Y1177" s="6">
        <f ca="1">PopAgeSexCountry[[#This Row],[2040]]*PopAgeSexCountry[[#This Row],[MDER]]</f>
        <v>1216.0449161770941</v>
      </c>
      <c r="Z1177" s="6">
        <f ca="1">PopAgeSexCountry[[#This Row],[2045]]*PopAgeSexCountry[[#This Row],[MDER]]</f>
        <v>1055.4770197404584</v>
      </c>
      <c r="AA1177" s="6">
        <f ca="1">PopAgeSexCountry[[#This Row],[2050]]*PopAgeSexCountry[[#This Row],[MDER]]</f>
        <v>1091.6234588135474</v>
      </c>
    </row>
    <row r="1178" spans="1:27" x14ac:dyDescent="0.2">
      <c r="A1178" s="5" t="s">
        <v>67</v>
      </c>
      <c r="B1178" s="5" t="s">
        <v>68</v>
      </c>
      <c r="C1178" s="5" t="s">
        <v>139</v>
      </c>
      <c r="D1178" s="5" t="str">
        <f>VLOOKUP(PopAgeSexCountry[[#This Row],[REGION]],MapRegion[],2,FALSE)</f>
        <v>NLD</v>
      </c>
      <c r="E1178" s="5" t="s">
        <v>107</v>
      </c>
      <c r="F1178" s="5" t="str">
        <f>VLOOKUP(PopAgeSexCountry[[#This Row],[VARIABLE]],MapSexAge[],2,FALSE)</f>
        <v>Male</v>
      </c>
      <c r="G1178" s="5" t="str">
        <f>VLOOKUP(PopAgeSexCountry[[#This Row],[VARIABLE]],MapSexAge[],3,FALSE)</f>
        <v>70-74</v>
      </c>
      <c r="H1178" s="5">
        <f ca="1">SUMIFS(INDIRECT(_xlfn.CONCAT("SSPMDER[",PopAgeSexCountry[[#This Row],[Sex]],"]")),SSPMDER[age],PopAgeSexCountry[[#This Row],[Age]])</f>
        <v>2200</v>
      </c>
      <c r="I1178" s="5" t="s">
        <v>71</v>
      </c>
      <c r="J1178" s="5">
        <v>0.29289500000000002</v>
      </c>
      <c r="K1178" s="5">
        <v>0.34735725978895698</v>
      </c>
      <c r="L1178" s="5">
        <v>0.46285624505592599</v>
      </c>
      <c r="M1178" s="5">
        <v>0.46160294223916898</v>
      </c>
      <c r="N1178" s="5">
        <v>0.49969797096480201</v>
      </c>
      <c r="O1178" s="5">
        <v>0.55076965986425197</v>
      </c>
      <c r="P1178" s="5">
        <v>0.560261267842598</v>
      </c>
      <c r="Q1178" s="5">
        <v>0.51482073573731002</v>
      </c>
      <c r="R1178" s="5">
        <v>0.45015661345857499</v>
      </c>
      <c r="S1178" s="6">
        <f ca="1">PopAgeSexCountry[[#This Row],[2010]]*PopAgeSexCountry[[#This Row],[MDER]]</f>
        <v>644.36900000000003</v>
      </c>
      <c r="T1178" s="6">
        <f ca="1">PopAgeSexCountry[[#This Row],[2015]]*PopAgeSexCountry[[#This Row],[MDER]]</f>
        <v>764.18597153570533</v>
      </c>
      <c r="U1178" s="6">
        <f ca="1">PopAgeSexCountry[[#This Row],[2020]]*PopAgeSexCountry[[#This Row],[MDER]]</f>
        <v>1018.2837391230372</v>
      </c>
      <c r="V1178" s="6">
        <f ca="1">PopAgeSexCountry[[#This Row],[2025]]*PopAgeSexCountry[[#This Row],[MDER]]</f>
        <v>1015.5264729261718</v>
      </c>
      <c r="W1178" s="6">
        <f ca="1">PopAgeSexCountry[[#This Row],[2030]]*PopAgeSexCountry[[#This Row],[MDER]]</f>
        <v>1099.3355361225645</v>
      </c>
      <c r="X1178" s="6">
        <f ca="1">PopAgeSexCountry[[#This Row],[2035]]*PopAgeSexCountry[[#This Row],[MDER]]</f>
        <v>1211.6932517013543</v>
      </c>
      <c r="Y1178" s="6">
        <f ca="1">PopAgeSexCountry[[#This Row],[2040]]*PopAgeSexCountry[[#This Row],[MDER]]</f>
        <v>1232.5747892537156</v>
      </c>
      <c r="Z1178" s="6">
        <f ca="1">PopAgeSexCountry[[#This Row],[2045]]*PopAgeSexCountry[[#This Row],[MDER]]</f>
        <v>1132.6056186220821</v>
      </c>
      <c r="AA1178" s="6">
        <f ca="1">PopAgeSexCountry[[#This Row],[2050]]*PopAgeSexCountry[[#This Row],[MDER]]</f>
        <v>990.34454960886501</v>
      </c>
    </row>
    <row r="1179" spans="1:27" x14ac:dyDescent="0.2">
      <c r="A1179" s="6" t="s">
        <v>67</v>
      </c>
      <c r="B1179" s="6" t="s">
        <v>68</v>
      </c>
      <c r="C1179" s="6" t="s">
        <v>139</v>
      </c>
      <c r="D1179" s="6" t="str">
        <f>VLOOKUP(PopAgeSexCountry[[#This Row],[REGION]],MapRegion[],2,FALSE)</f>
        <v>NLD</v>
      </c>
      <c r="E1179" s="6" t="s">
        <v>108</v>
      </c>
      <c r="F1179" s="6" t="str">
        <f>VLOOKUP(PopAgeSexCountry[[#This Row],[VARIABLE]],MapSexAge[],2,FALSE)</f>
        <v>Male</v>
      </c>
      <c r="G1179" s="6" t="str">
        <f>VLOOKUP(PopAgeSexCountry[[#This Row],[VARIABLE]],MapSexAge[],3,FALSE)</f>
        <v>75-79</v>
      </c>
      <c r="H1179" s="6">
        <f ca="1">SUMIFS(INDIRECT(_xlfn.CONCAT("SSPMDER[",PopAgeSexCountry[[#This Row],[Sex]],"]")),SSPMDER[age],PopAgeSexCountry[[#This Row],[Age]])</f>
        <v>2200</v>
      </c>
      <c r="I1179" s="6" t="s">
        <v>71</v>
      </c>
      <c r="J1179" s="6">
        <v>0.215227</v>
      </c>
      <c r="K1179" s="6">
        <v>0.24326938527536901</v>
      </c>
      <c r="L1179" s="6">
        <v>0.293674864796374</v>
      </c>
      <c r="M1179" s="6">
        <v>0.39847849633760402</v>
      </c>
      <c r="N1179" s="6">
        <v>0.40358204172867002</v>
      </c>
      <c r="O1179" s="6">
        <v>0.44260857653666502</v>
      </c>
      <c r="P1179" s="6">
        <v>0.49355802769100299</v>
      </c>
      <c r="Q1179" s="6">
        <v>0.50777363675447196</v>
      </c>
      <c r="R1179" s="6">
        <v>0.471944489933182</v>
      </c>
      <c r="S1179" s="6">
        <f ca="1">PopAgeSexCountry[[#This Row],[2010]]*PopAgeSexCountry[[#This Row],[MDER]]</f>
        <v>473.49939999999998</v>
      </c>
      <c r="T1179" s="6">
        <f ca="1">PopAgeSexCountry[[#This Row],[2015]]*PopAgeSexCountry[[#This Row],[MDER]]</f>
        <v>535.19264760581177</v>
      </c>
      <c r="U1179" s="6">
        <f ca="1">PopAgeSexCountry[[#This Row],[2020]]*PopAgeSexCountry[[#This Row],[MDER]]</f>
        <v>646.0847025520228</v>
      </c>
      <c r="V1179" s="6">
        <f ca="1">PopAgeSexCountry[[#This Row],[2025]]*PopAgeSexCountry[[#This Row],[MDER]]</f>
        <v>876.65269194272878</v>
      </c>
      <c r="W1179" s="6">
        <f ca="1">PopAgeSexCountry[[#This Row],[2030]]*PopAgeSexCountry[[#This Row],[MDER]]</f>
        <v>887.88049180307405</v>
      </c>
      <c r="X1179" s="6">
        <f ca="1">PopAgeSexCountry[[#This Row],[2035]]*PopAgeSexCountry[[#This Row],[MDER]]</f>
        <v>973.73886838066301</v>
      </c>
      <c r="Y1179" s="6">
        <f ca="1">PopAgeSexCountry[[#This Row],[2040]]*PopAgeSexCountry[[#This Row],[MDER]]</f>
        <v>1085.8276609202067</v>
      </c>
      <c r="Z1179" s="6">
        <f ca="1">PopAgeSexCountry[[#This Row],[2045]]*PopAgeSexCountry[[#This Row],[MDER]]</f>
        <v>1117.1020008598382</v>
      </c>
      <c r="AA1179" s="6">
        <f ca="1">PopAgeSexCountry[[#This Row],[2050]]*PopAgeSexCountry[[#This Row],[MDER]]</f>
        <v>1038.2778778530003</v>
      </c>
    </row>
    <row r="1180" spans="1:27" x14ac:dyDescent="0.2">
      <c r="A1180" s="5" t="s">
        <v>67</v>
      </c>
      <c r="B1180" s="5" t="s">
        <v>68</v>
      </c>
      <c r="C1180" s="5" t="s">
        <v>139</v>
      </c>
      <c r="D1180" s="5" t="str">
        <f>VLOOKUP(PopAgeSexCountry[[#This Row],[REGION]],MapRegion[],2,FALSE)</f>
        <v>NLD</v>
      </c>
      <c r="E1180" s="5" t="s">
        <v>109</v>
      </c>
      <c r="F1180" s="5" t="str">
        <f>VLOOKUP(PopAgeSexCountry[[#This Row],[VARIABLE]],MapSexAge[],2,FALSE)</f>
        <v>Male</v>
      </c>
      <c r="G1180" s="5" t="str">
        <f>VLOOKUP(PopAgeSexCountry[[#This Row],[VARIABLE]],MapSexAge[],3,FALSE)</f>
        <v>80-84</v>
      </c>
      <c r="H1180" s="5">
        <f ca="1">SUMIFS(INDIRECT(_xlfn.CONCAT("SSPMDER[",PopAgeSexCountry[[#This Row],[Sex]],"]")),SSPMDER[age],PopAgeSexCountry[[#This Row],[Age]])</f>
        <v>2200</v>
      </c>
      <c r="I1180" s="5" t="s">
        <v>71</v>
      </c>
      <c r="J1180" s="5">
        <v>0.133157</v>
      </c>
      <c r="K1180" s="5">
        <v>0.155484493973849</v>
      </c>
      <c r="L1180" s="5">
        <v>0.180902314154919</v>
      </c>
      <c r="M1180" s="5">
        <v>0.22473222402554999</v>
      </c>
      <c r="N1180" s="5">
        <v>0.31305813821866701</v>
      </c>
      <c r="O1180" s="5">
        <v>0.32431315328211302</v>
      </c>
      <c r="P1180" s="5">
        <v>0.36324975230290202</v>
      </c>
      <c r="Q1180" s="5">
        <v>0.412523243942436</v>
      </c>
      <c r="R1180" s="5">
        <v>0.43236971138250602</v>
      </c>
      <c r="S1180" s="6">
        <f ca="1">PopAgeSexCountry[[#This Row],[2010]]*PopAgeSexCountry[[#This Row],[MDER]]</f>
        <v>292.94540000000001</v>
      </c>
      <c r="T1180" s="6">
        <f ca="1">PopAgeSexCountry[[#This Row],[2015]]*PopAgeSexCountry[[#This Row],[MDER]]</f>
        <v>342.0658867424678</v>
      </c>
      <c r="U1180" s="6">
        <f ca="1">PopAgeSexCountry[[#This Row],[2020]]*PopAgeSexCountry[[#This Row],[MDER]]</f>
        <v>397.98509114082179</v>
      </c>
      <c r="V1180" s="6">
        <f ca="1">PopAgeSexCountry[[#This Row],[2025]]*PopAgeSexCountry[[#This Row],[MDER]]</f>
        <v>494.41089285620995</v>
      </c>
      <c r="W1180" s="6">
        <f ca="1">PopAgeSexCountry[[#This Row],[2030]]*PopAgeSexCountry[[#This Row],[MDER]]</f>
        <v>688.72790408106744</v>
      </c>
      <c r="X1180" s="6">
        <f ca="1">PopAgeSexCountry[[#This Row],[2035]]*PopAgeSexCountry[[#This Row],[MDER]]</f>
        <v>713.48893722064861</v>
      </c>
      <c r="Y1180" s="6">
        <f ca="1">PopAgeSexCountry[[#This Row],[2040]]*PopAgeSexCountry[[#This Row],[MDER]]</f>
        <v>799.14945506638446</v>
      </c>
      <c r="Z1180" s="6">
        <f ca="1">PopAgeSexCountry[[#This Row],[2045]]*PopAgeSexCountry[[#This Row],[MDER]]</f>
        <v>907.55113667335922</v>
      </c>
      <c r="AA1180" s="6">
        <f ca="1">PopAgeSexCountry[[#This Row],[2050]]*PopAgeSexCountry[[#This Row],[MDER]]</f>
        <v>951.21336504151327</v>
      </c>
    </row>
    <row r="1181" spans="1:27" x14ac:dyDescent="0.2">
      <c r="A1181" s="6" t="s">
        <v>67</v>
      </c>
      <c r="B1181" s="6" t="s">
        <v>68</v>
      </c>
      <c r="C1181" s="6" t="s">
        <v>139</v>
      </c>
      <c r="D1181" s="6" t="str">
        <f>VLOOKUP(PopAgeSexCountry[[#This Row],[REGION]],MapRegion[],2,FALSE)</f>
        <v>NLD</v>
      </c>
      <c r="E1181" s="6" t="s">
        <v>110</v>
      </c>
      <c r="F1181" s="6" t="str">
        <f>VLOOKUP(PopAgeSexCountry[[#This Row],[VARIABLE]],MapSexAge[],2,FALSE)</f>
        <v>Male</v>
      </c>
      <c r="G1181" s="6" t="str">
        <f>VLOOKUP(PopAgeSexCountry[[#This Row],[VARIABLE]],MapSexAge[],3,FALSE)</f>
        <v>85-89</v>
      </c>
      <c r="H1181" s="6">
        <f ca="1">SUMIFS(INDIRECT(_xlfn.CONCAT("SSPMDER[",PopAgeSexCountry[[#This Row],[Sex]],"]")),SSPMDER[age],PopAgeSexCountry[[#This Row],[Age]])</f>
        <v>2200</v>
      </c>
      <c r="I1181" s="6" t="s">
        <v>71</v>
      </c>
      <c r="J1181" s="6">
        <v>6.4770999999999995E-2</v>
      </c>
      <c r="K1181" s="6">
        <v>7.6346824771045499E-2</v>
      </c>
      <c r="L1181" s="6">
        <v>9.3453035034784304E-2</v>
      </c>
      <c r="M1181" s="6">
        <v>0.113703065656202</v>
      </c>
      <c r="N1181" s="6">
        <v>0.14699845685156099</v>
      </c>
      <c r="O1181" s="6">
        <v>0.21256588131313001</v>
      </c>
      <c r="P1181" s="6">
        <v>0.228094135413618</v>
      </c>
      <c r="Q1181" s="6">
        <v>0.26366320850814001</v>
      </c>
      <c r="R1181" s="6">
        <v>0.30852178738603298</v>
      </c>
      <c r="S1181" s="6">
        <f ca="1">PopAgeSexCountry[[#This Row],[2010]]*PopAgeSexCountry[[#This Row],[MDER]]</f>
        <v>142.49619999999999</v>
      </c>
      <c r="T1181" s="6">
        <f ca="1">PopAgeSexCountry[[#This Row],[2015]]*PopAgeSexCountry[[#This Row],[MDER]]</f>
        <v>167.9630144963001</v>
      </c>
      <c r="U1181" s="6">
        <f ca="1">PopAgeSexCountry[[#This Row],[2020]]*PopAgeSexCountry[[#This Row],[MDER]]</f>
        <v>205.59667707652548</v>
      </c>
      <c r="V1181" s="6">
        <f ca="1">PopAgeSexCountry[[#This Row],[2025]]*PopAgeSexCountry[[#This Row],[MDER]]</f>
        <v>250.14674444364439</v>
      </c>
      <c r="W1181" s="6">
        <f ca="1">PopAgeSexCountry[[#This Row],[2030]]*PopAgeSexCountry[[#This Row],[MDER]]</f>
        <v>323.39660507343416</v>
      </c>
      <c r="X1181" s="6">
        <f ca="1">PopAgeSexCountry[[#This Row],[2035]]*PopAgeSexCountry[[#This Row],[MDER]]</f>
        <v>467.64493888888603</v>
      </c>
      <c r="Y1181" s="6">
        <f ca="1">PopAgeSexCountry[[#This Row],[2040]]*PopAgeSexCountry[[#This Row],[MDER]]</f>
        <v>501.80709790995962</v>
      </c>
      <c r="Z1181" s="6">
        <f ca="1">PopAgeSexCountry[[#This Row],[2045]]*PopAgeSexCountry[[#This Row],[MDER]]</f>
        <v>580.05905871790799</v>
      </c>
      <c r="AA1181" s="6">
        <f ca="1">PopAgeSexCountry[[#This Row],[2050]]*PopAgeSexCountry[[#This Row],[MDER]]</f>
        <v>678.74793224927259</v>
      </c>
    </row>
    <row r="1182" spans="1:27" x14ac:dyDescent="0.2">
      <c r="A1182" s="5" t="s">
        <v>67</v>
      </c>
      <c r="B1182" s="5" t="s">
        <v>68</v>
      </c>
      <c r="C1182" s="5" t="s">
        <v>139</v>
      </c>
      <c r="D1182" s="5" t="str">
        <f>VLOOKUP(PopAgeSexCountry[[#This Row],[REGION]],MapRegion[],2,FALSE)</f>
        <v>NLD</v>
      </c>
      <c r="E1182" s="5" t="s">
        <v>111</v>
      </c>
      <c r="F1182" s="5" t="str">
        <f>VLOOKUP(PopAgeSexCountry[[#This Row],[VARIABLE]],MapSexAge[],2,FALSE)</f>
        <v>Male</v>
      </c>
      <c r="G1182" s="5" t="str">
        <f>VLOOKUP(PopAgeSexCountry[[#This Row],[VARIABLE]],MapSexAge[],3,FALSE)</f>
        <v>90-94</v>
      </c>
      <c r="H1182" s="5">
        <f ca="1">SUMIFS(INDIRECT(_xlfn.CONCAT("SSPMDER[",PopAgeSexCountry[[#This Row],[Sex]],"]")),SSPMDER[age],PopAgeSexCountry[[#This Row],[Age]])</f>
        <v>2200</v>
      </c>
      <c r="I1182" s="5" t="s">
        <v>71</v>
      </c>
      <c r="J1182" s="5">
        <v>1.6878000000000001E-2</v>
      </c>
      <c r="K1182" s="5">
        <v>2.5981317726279599E-2</v>
      </c>
      <c r="L1182" s="5">
        <v>3.2774707406671301E-2</v>
      </c>
      <c r="M1182" s="5">
        <v>4.2933072936510497E-2</v>
      </c>
      <c r="N1182" s="5">
        <v>5.5354984720922797E-2</v>
      </c>
      <c r="O1182" s="5">
        <v>7.5651926305896997E-2</v>
      </c>
      <c r="P1182" s="5">
        <v>0.115480516642915</v>
      </c>
      <c r="Q1182" s="5">
        <v>0.130207598981365</v>
      </c>
      <c r="R1182" s="5">
        <v>0.15813593355450201</v>
      </c>
      <c r="S1182" s="6">
        <f ca="1">PopAgeSexCountry[[#This Row],[2010]]*PopAgeSexCountry[[#This Row],[MDER]]</f>
        <v>37.131599999999999</v>
      </c>
      <c r="T1182" s="6">
        <f ca="1">PopAgeSexCountry[[#This Row],[2015]]*PopAgeSexCountry[[#This Row],[MDER]]</f>
        <v>57.158898997815122</v>
      </c>
      <c r="U1182" s="6">
        <f ca="1">PopAgeSexCountry[[#This Row],[2020]]*PopAgeSexCountry[[#This Row],[MDER]]</f>
        <v>72.104356294676862</v>
      </c>
      <c r="V1182" s="6">
        <f ca="1">PopAgeSexCountry[[#This Row],[2025]]*PopAgeSexCountry[[#This Row],[MDER]]</f>
        <v>94.452760460323091</v>
      </c>
      <c r="W1182" s="6">
        <f ca="1">PopAgeSexCountry[[#This Row],[2030]]*PopAgeSexCountry[[#This Row],[MDER]]</f>
        <v>121.78096638603016</v>
      </c>
      <c r="X1182" s="6">
        <f ca="1">PopAgeSexCountry[[#This Row],[2035]]*PopAgeSexCountry[[#This Row],[MDER]]</f>
        <v>166.4342378729734</v>
      </c>
      <c r="Y1182" s="6">
        <f ca="1">PopAgeSexCountry[[#This Row],[2040]]*PopAgeSexCountry[[#This Row],[MDER]]</f>
        <v>254.057136614413</v>
      </c>
      <c r="Z1182" s="6">
        <f ca="1">PopAgeSexCountry[[#This Row],[2045]]*PopAgeSexCountry[[#This Row],[MDER]]</f>
        <v>286.45671775900297</v>
      </c>
      <c r="AA1182" s="6">
        <f ca="1">PopAgeSexCountry[[#This Row],[2050]]*PopAgeSexCountry[[#This Row],[MDER]]</f>
        <v>347.8990538199044</v>
      </c>
    </row>
    <row r="1183" spans="1:27" x14ac:dyDescent="0.2">
      <c r="A1183" s="6" t="s">
        <v>67</v>
      </c>
      <c r="B1183" s="6" t="s">
        <v>68</v>
      </c>
      <c r="C1183" s="6" t="s">
        <v>139</v>
      </c>
      <c r="D1183" s="6" t="str">
        <f>VLOOKUP(PopAgeSexCountry[[#This Row],[REGION]],MapRegion[],2,FALSE)</f>
        <v>NLD</v>
      </c>
      <c r="E1183" s="6" t="s">
        <v>112</v>
      </c>
      <c r="F1183" s="6" t="str">
        <f>VLOOKUP(PopAgeSexCountry[[#This Row],[VARIABLE]],MapSexAge[],2,FALSE)</f>
        <v>Male</v>
      </c>
      <c r="G1183" s="6" t="str">
        <f>VLOOKUP(PopAgeSexCountry[[#This Row],[VARIABLE]],MapSexAge[],3,FALSE)</f>
        <v>95-99</v>
      </c>
      <c r="H1183" s="6">
        <f ca="1">SUMIFS(INDIRECT(_xlfn.CONCAT("SSPMDER[",PopAgeSexCountry[[#This Row],[Sex]],"]")),SSPMDER[age],PopAgeSexCountry[[#This Row],[Age]])</f>
        <v>2200</v>
      </c>
      <c r="I1183" s="6" t="s">
        <v>71</v>
      </c>
      <c r="J1183" s="6">
        <v>2.9489999999999998E-3</v>
      </c>
      <c r="K1183" s="6">
        <v>4.08257569030635E-3</v>
      </c>
      <c r="L1183" s="6">
        <v>6.8542368555623802E-3</v>
      </c>
      <c r="M1183" s="6">
        <v>9.4628602790322505E-3</v>
      </c>
      <c r="N1183" s="6">
        <v>1.34171208099993E-2</v>
      </c>
      <c r="O1183" s="6">
        <v>1.87294755990422E-2</v>
      </c>
      <c r="P1183" s="6">
        <v>2.7530379951231702E-2</v>
      </c>
      <c r="Q1183" s="6">
        <v>4.5049690499146901E-2</v>
      </c>
      <c r="R1183" s="6">
        <v>5.46427917714895E-2</v>
      </c>
      <c r="S1183" s="6">
        <f ca="1">PopAgeSexCountry[[#This Row],[2010]]*PopAgeSexCountry[[#This Row],[MDER]]</f>
        <v>6.4877999999999991</v>
      </c>
      <c r="T1183" s="6">
        <f ca="1">PopAgeSexCountry[[#This Row],[2015]]*PopAgeSexCountry[[#This Row],[MDER]]</f>
        <v>8.9816665186739701</v>
      </c>
      <c r="U1183" s="6">
        <f ca="1">PopAgeSexCountry[[#This Row],[2020]]*PopAgeSexCountry[[#This Row],[MDER]]</f>
        <v>15.079321082237236</v>
      </c>
      <c r="V1183" s="6">
        <f ca="1">PopAgeSexCountry[[#This Row],[2025]]*PopAgeSexCountry[[#This Row],[MDER]]</f>
        <v>20.818292613870952</v>
      </c>
      <c r="W1183" s="6">
        <f ca="1">PopAgeSexCountry[[#This Row],[2030]]*PopAgeSexCountry[[#This Row],[MDER]]</f>
        <v>29.51766578199846</v>
      </c>
      <c r="X1183" s="6">
        <f ca="1">PopAgeSexCountry[[#This Row],[2035]]*PopAgeSexCountry[[#This Row],[MDER]]</f>
        <v>41.204846317892837</v>
      </c>
      <c r="Y1183" s="6">
        <f ca="1">PopAgeSexCountry[[#This Row],[2040]]*PopAgeSexCountry[[#This Row],[MDER]]</f>
        <v>60.566835892709747</v>
      </c>
      <c r="Z1183" s="6">
        <f ca="1">PopAgeSexCountry[[#This Row],[2045]]*PopAgeSexCountry[[#This Row],[MDER]]</f>
        <v>99.10931909812318</v>
      </c>
      <c r="AA1183" s="6">
        <f ca="1">PopAgeSexCountry[[#This Row],[2050]]*PopAgeSexCountry[[#This Row],[MDER]]</f>
        <v>120.2141418972769</v>
      </c>
    </row>
    <row r="1184" spans="1:27" x14ac:dyDescent="0.2">
      <c r="A1184" s="5" t="s">
        <v>67</v>
      </c>
      <c r="B1184" s="5" t="s">
        <v>68</v>
      </c>
      <c r="C1184" s="5" t="s">
        <v>140</v>
      </c>
      <c r="D1184" s="5" t="str">
        <f>VLOOKUP(PopAgeSexCountry[[#This Row],[REGION]],MapRegion[],2,FALSE)</f>
        <v>POL</v>
      </c>
      <c r="E1184" s="5" t="s">
        <v>70</v>
      </c>
      <c r="F1184" s="5" t="str">
        <f>VLOOKUP(PopAgeSexCountry[[#This Row],[VARIABLE]],MapSexAge[],2,FALSE)</f>
        <v>Female</v>
      </c>
      <c r="G1184" s="5" t="str">
        <f>VLOOKUP(PopAgeSexCountry[[#This Row],[VARIABLE]],MapSexAge[],3,FALSE)</f>
        <v>0-4</v>
      </c>
      <c r="H1184" s="5">
        <f ca="1">SUMIFS(INDIRECT(_xlfn.CONCAT("SSPMDER[",PopAgeSexCountry[[#This Row],[Sex]],"]")),SSPMDER[age],PopAgeSexCountry[[#This Row],[Age]])</f>
        <v>1000</v>
      </c>
      <c r="I1184" s="5" t="s">
        <v>71</v>
      </c>
      <c r="J1184" s="5">
        <v>0.93974899999999995</v>
      </c>
      <c r="K1184" s="5">
        <v>0.98225482514321505</v>
      </c>
      <c r="L1184" s="5">
        <v>0.94252027294777396</v>
      </c>
      <c r="M1184" s="5">
        <v>0.86984780098791203</v>
      </c>
      <c r="N1184" s="5">
        <v>0.77737596967301203</v>
      </c>
      <c r="O1184" s="5">
        <v>0.69601648832058605</v>
      </c>
      <c r="P1184" s="5">
        <v>0.67960939530943598</v>
      </c>
      <c r="Q1184" s="5">
        <v>0.69946951207261099</v>
      </c>
      <c r="R1184" s="5">
        <v>0.70738117030046799</v>
      </c>
      <c r="S1184" s="6">
        <f ca="1">PopAgeSexCountry[[#This Row],[2010]]*PopAgeSexCountry[[#This Row],[MDER]]</f>
        <v>939.74899999999991</v>
      </c>
      <c r="T1184" s="6">
        <f ca="1">PopAgeSexCountry[[#This Row],[2015]]*PopAgeSexCountry[[#This Row],[MDER]]</f>
        <v>982.25482514321504</v>
      </c>
      <c r="U1184" s="6">
        <f ca="1">PopAgeSexCountry[[#This Row],[2020]]*PopAgeSexCountry[[#This Row],[MDER]]</f>
        <v>942.52027294777395</v>
      </c>
      <c r="V1184" s="6">
        <f ca="1">PopAgeSexCountry[[#This Row],[2025]]*PopAgeSexCountry[[#This Row],[MDER]]</f>
        <v>869.84780098791202</v>
      </c>
      <c r="W1184" s="6">
        <f ca="1">PopAgeSexCountry[[#This Row],[2030]]*PopAgeSexCountry[[#This Row],[MDER]]</f>
        <v>777.37596967301204</v>
      </c>
      <c r="X1184" s="6">
        <f ca="1">PopAgeSexCountry[[#This Row],[2035]]*PopAgeSexCountry[[#This Row],[MDER]]</f>
        <v>696.01648832058606</v>
      </c>
      <c r="Y1184" s="6">
        <f ca="1">PopAgeSexCountry[[#This Row],[2040]]*PopAgeSexCountry[[#This Row],[MDER]]</f>
        <v>679.60939530943597</v>
      </c>
      <c r="Z1184" s="6">
        <f ca="1">PopAgeSexCountry[[#This Row],[2045]]*PopAgeSexCountry[[#This Row],[MDER]]</f>
        <v>699.469512072611</v>
      </c>
      <c r="AA1184" s="6">
        <f ca="1">PopAgeSexCountry[[#This Row],[2050]]*PopAgeSexCountry[[#This Row],[MDER]]</f>
        <v>707.38117030046794</v>
      </c>
    </row>
    <row r="1185" spans="1:27" x14ac:dyDescent="0.2">
      <c r="A1185" s="6" t="s">
        <v>67</v>
      </c>
      <c r="B1185" s="6" t="s">
        <v>68</v>
      </c>
      <c r="C1185" s="6" t="s">
        <v>140</v>
      </c>
      <c r="D1185" s="6" t="str">
        <f>VLOOKUP(PopAgeSexCountry[[#This Row],[REGION]],MapRegion[],2,FALSE)</f>
        <v>POL</v>
      </c>
      <c r="E1185" s="6" t="s">
        <v>72</v>
      </c>
      <c r="F1185" s="6" t="str">
        <f>VLOOKUP(PopAgeSexCountry[[#This Row],[VARIABLE]],MapSexAge[],2,FALSE)</f>
        <v>Female</v>
      </c>
      <c r="G1185" s="6" t="str">
        <f>VLOOKUP(PopAgeSexCountry[[#This Row],[VARIABLE]],MapSexAge[],3,FALSE)</f>
        <v>10-14</v>
      </c>
      <c r="H1185" s="6">
        <f ca="1">SUMIFS(INDIRECT(_xlfn.CONCAT("SSPMDER[",PopAgeSexCountry[[#This Row],[Sex]],"]")),SSPMDER[age],PopAgeSexCountry[[#This Row],[Age]])</f>
        <v>1920</v>
      </c>
      <c r="I1185" s="6" t="s">
        <v>71</v>
      </c>
      <c r="J1185" s="6">
        <v>0.96984400000000004</v>
      </c>
      <c r="K1185" s="6">
        <v>0.84733509394720197</v>
      </c>
      <c r="L1185" s="6">
        <v>0.94299551841995899</v>
      </c>
      <c r="M1185" s="6">
        <v>0.98519243788232103</v>
      </c>
      <c r="N1185" s="6">
        <v>0.94575452609292798</v>
      </c>
      <c r="O1185" s="6">
        <v>0.87340794783543596</v>
      </c>
      <c r="P1185" s="6">
        <v>0.78139140889699799</v>
      </c>
      <c r="Q1185" s="6">
        <v>0.70052538121235197</v>
      </c>
      <c r="R1185" s="6">
        <v>0.68421919628457994</v>
      </c>
      <c r="S1185" s="6">
        <f ca="1">PopAgeSexCountry[[#This Row],[2010]]*PopAgeSexCountry[[#This Row],[MDER]]</f>
        <v>1862.1004800000001</v>
      </c>
      <c r="T1185" s="6">
        <f ca="1">PopAgeSexCountry[[#This Row],[2015]]*PopAgeSexCountry[[#This Row],[MDER]]</f>
        <v>1626.8833803786279</v>
      </c>
      <c r="U1185" s="6">
        <f ca="1">PopAgeSexCountry[[#This Row],[2020]]*PopAgeSexCountry[[#This Row],[MDER]]</f>
        <v>1810.5513953663212</v>
      </c>
      <c r="V1185" s="6">
        <f ca="1">PopAgeSexCountry[[#This Row],[2025]]*PopAgeSexCountry[[#This Row],[MDER]]</f>
        <v>1891.5694807340565</v>
      </c>
      <c r="W1185" s="6">
        <f ca="1">PopAgeSexCountry[[#This Row],[2030]]*PopAgeSexCountry[[#This Row],[MDER]]</f>
        <v>1815.8486900984217</v>
      </c>
      <c r="X1185" s="6">
        <f ca="1">PopAgeSexCountry[[#This Row],[2035]]*PopAgeSexCountry[[#This Row],[MDER]]</f>
        <v>1676.9432598440371</v>
      </c>
      <c r="Y1185" s="6">
        <f ca="1">PopAgeSexCountry[[#This Row],[2040]]*PopAgeSexCountry[[#This Row],[MDER]]</f>
        <v>1500.2715050822362</v>
      </c>
      <c r="Z1185" s="6">
        <f ca="1">PopAgeSexCountry[[#This Row],[2045]]*PopAgeSexCountry[[#This Row],[MDER]]</f>
        <v>1345.0087319277159</v>
      </c>
      <c r="AA1185" s="6">
        <f ca="1">PopAgeSexCountry[[#This Row],[2050]]*PopAgeSexCountry[[#This Row],[MDER]]</f>
        <v>1313.7008568663935</v>
      </c>
    </row>
    <row r="1186" spans="1:27" x14ac:dyDescent="0.2">
      <c r="A1186" s="5" t="s">
        <v>67</v>
      </c>
      <c r="B1186" s="5" t="s">
        <v>68</v>
      </c>
      <c r="C1186" s="5" t="s">
        <v>140</v>
      </c>
      <c r="D1186" s="5" t="str">
        <f>VLOOKUP(PopAgeSexCountry[[#This Row],[REGION]],MapRegion[],2,FALSE)</f>
        <v>POL</v>
      </c>
      <c r="E1186" s="5" t="s">
        <v>73</v>
      </c>
      <c r="F1186" s="5" t="str">
        <f>VLOOKUP(PopAgeSexCountry[[#This Row],[VARIABLE]],MapSexAge[],2,FALSE)</f>
        <v>Female</v>
      </c>
      <c r="G1186" s="5" t="str">
        <f>VLOOKUP(PopAgeSexCountry[[#This Row],[VARIABLE]],MapSexAge[],3,FALSE)</f>
        <v>100p</v>
      </c>
      <c r="H1186" s="5">
        <f ca="1">SUMIFS(INDIRECT(_xlfn.CONCAT("SSPMDER[",PopAgeSexCountry[[#This Row],[Sex]],"]")),SSPMDER[age],PopAgeSexCountry[[#This Row],[Age]])</f>
        <v>1800</v>
      </c>
      <c r="I1186" s="5" t="s">
        <v>71</v>
      </c>
      <c r="J1186" s="5">
        <v>1.933E-3</v>
      </c>
      <c r="K1186" s="5">
        <v>3.1927365874959098E-3</v>
      </c>
      <c r="L1186" s="5">
        <v>3.6798237943182202E-3</v>
      </c>
      <c r="M1186" s="5">
        <v>7.7867464283752699E-3</v>
      </c>
      <c r="N1186" s="5">
        <v>1.24482967388987E-2</v>
      </c>
      <c r="O1186" s="5">
        <v>1.7234825818090899E-2</v>
      </c>
      <c r="P1186" s="5">
        <v>2.21749107354757E-2</v>
      </c>
      <c r="Q1186" s="5">
        <v>2.6172408327485599E-2</v>
      </c>
      <c r="R1186" s="5">
        <v>4.7456374410586498E-2</v>
      </c>
      <c r="S1186" s="6">
        <f ca="1">PopAgeSexCountry[[#This Row],[2010]]*PopAgeSexCountry[[#This Row],[MDER]]</f>
        <v>3.4794</v>
      </c>
      <c r="T1186" s="6">
        <f ca="1">PopAgeSexCountry[[#This Row],[2015]]*PopAgeSexCountry[[#This Row],[MDER]]</f>
        <v>5.7469258574926378</v>
      </c>
      <c r="U1186" s="6">
        <f ca="1">PopAgeSexCountry[[#This Row],[2020]]*PopAgeSexCountry[[#This Row],[MDER]]</f>
        <v>6.6236828297727959</v>
      </c>
      <c r="V1186" s="6">
        <f ca="1">PopAgeSexCountry[[#This Row],[2025]]*PopAgeSexCountry[[#This Row],[MDER]]</f>
        <v>14.016143571075485</v>
      </c>
      <c r="W1186" s="6">
        <f ca="1">PopAgeSexCountry[[#This Row],[2030]]*PopAgeSexCountry[[#This Row],[MDER]]</f>
        <v>22.40693413001766</v>
      </c>
      <c r="X1186" s="6">
        <f ca="1">PopAgeSexCountry[[#This Row],[2035]]*PopAgeSexCountry[[#This Row],[MDER]]</f>
        <v>31.02268647256362</v>
      </c>
      <c r="Y1186" s="6">
        <f ca="1">PopAgeSexCountry[[#This Row],[2040]]*PopAgeSexCountry[[#This Row],[MDER]]</f>
        <v>39.914839323856263</v>
      </c>
      <c r="Z1186" s="6">
        <f ca="1">PopAgeSexCountry[[#This Row],[2045]]*PopAgeSexCountry[[#This Row],[MDER]]</f>
        <v>47.110334989474076</v>
      </c>
      <c r="AA1186" s="6">
        <f ca="1">PopAgeSexCountry[[#This Row],[2050]]*PopAgeSexCountry[[#This Row],[MDER]]</f>
        <v>85.421473939055701</v>
      </c>
    </row>
    <row r="1187" spans="1:27" x14ac:dyDescent="0.2">
      <c r="A1187" s="6" t="s">
        <v>67</v>
      </c>
      <c r="B1187" s="6" t="s">
        <v>68</v>
      </c>
      <c r="C1187" s="6" t="s">
        <v>140</v>
      </c>
      <c r="D1187" s="6" t="str">
        <f>VLOOKUP(PopAgeSexCountry[[#This Row],[REGION]],MapRegion[],2,FALSE)</f>
        <v>POL</v>
      </c>
      <c r="E1187" s="6" t="s">
        <v>74</v>
      </c>
      <c r="F1187" s="6" t="str">
        <f>VLOOKUP(PopAgeSexCountry[[#This Row],[VARIABLE]],MapSexAge[],2,FALSE)</f>
        <v>Female</v>
      </c>
      <c r="G1187" s="6" t="str">
        <f>VLOOKUP(PopAgeSexCountry[[#This Row],[VARIABLE]],MapSexAge[],3,FALSE)</f>
        <v>15-19</v>
      </c>
      <c r="H1187" s="6">
        <f ca="1">SUMIFS(INDIRECT(_xlfn.CONCAT("SSPMDER[",PopAgeSexCountry[[#This Row],[Sex]],"]")),SSPMDER[age],PopAgeSexCountry[[#This Row],[Age]])</f>
        <v>2040</v>
      </c>
      <c r="I1187" s="6" t="s">
        <v>71</v>
      </c>
      <c r="J1187" s="6">
        <v>1.2221070000000001</v>
      </c>
      <c r="K1187" s="6">
        <v>0.97022921777634397</v>
      </c>
      <c r="L1187" s="6">
        <v>0.84800441195728304</v>
      </c>
      <c r="M1187" s="6">
        <v>0.943666969048647</v>
      </c>
      <c r="N1187" s="6">
        <v>0.98586823849518401</v>
      </c>
      <c r="O1187" s="6">
        <v>0.94655472239780303</v>
      </c>
      <c r="P1187" s="6">
        <v>0.87433551845955004</v>
      </c>
      <c r="Q1187" s="6">
        <v>0.78244651362073603</v>
      </c>
      <c r="R1187" s="6">
        <v>0.70170270049850403</v>
      </c>
      <c r="S1187" s="6">
        <f ca="1">PopAgeSexCountry[[#This Row],[2010]]*PopAgeSexCountry[[#This Row],[MDER]]</f>
        <v>2493.0982800000002</v>
      </c>
      <c r="T1187" s="6">
        <f ca="1">PopAgeSexCountry[[#This Row],[2015]]*PopAgeSexCountry[[#This Row],[MDER]]</f>
        <v>1979.2676042637418</v>
      </c>
      <c r="U1187" s="6">
        <f ca="1">PopAgeSexCountry[[#This Row],[2020]]*PopAgeSexCountry[[#This Row],[MDER]]</f>
        <v>1729.9290003928575</v>
      </c>
      <c r="V1187" s="6">
        <f ca="1">PopAgeSexCountry[[#This Row],[2025]]*PopAgeSexCountry[[#This Row],[MDER]]</f>
        <v>1925.0806168592399</v>
      </c>
      <c r="W1187" s="6">
        <f ca="1">PopAgeSexCountry[[#This Row],[2030]]*PopAgeSexCountry[[#This Row],[MDER]]</f>
        <v>2011.1712065301754</v>
      </c>
      <c r="X1187" s="6">
        <f ca="1">PopAgeSexCountry[[#This Row],[2035]]*PopAgeSexCountry[[#This Row],[MDER]]</f>
        <v>1930.9716336915183</v>
      </c>
      <c r="Y1187" s="6">
        <f ca="1">PopAgeSexCountry[[#This Row],[2040]]*PopAgeSexCountry[[#This Row],[MDER]]</f>
        <v>1783.644457657482</v>
      </c>
      <c r="Z1187" s="6">
        <f ca="1">PopAgeSexCountry[[#This Row],[2045]]*PopAgeSexCountry[[#This Row],[MDER]]</f>
        <v>1596.1908877863016</v>
      </c>
      <c r="AA1187" s="6">
        <f ca="1">PopAgeSexCountry[[#This Row],[2050]]*PopAgeSexCountry[[#This Row],[MDER]]</f>
        <v>1431.4735090169481</v>
      </c>
    </row>
    <row r="1188" spans="1:27" x14ac:dyDescent="0.2">
      <c r="A1188" s="5" t="s">
        <v>67</v>
      </c>
      <c r="B1188" s="5" t="s">
        <v>68</v>
      </c>
      <c r="C1188" s="5" t="s">
        <v>140</v>
      </c>
      <c r="D1188" s="5" t="str">
        <f>VLOOKUP(PopAgeSexCountry[[#This Row],[REGION]],MapRegion[],2,FALSE)</f>
        <v>POL</v>
      </c>
      <c r="E1188" s="5" t="s">
        <v>75</v>
      </c>
      <c r="F1188" s="5" t="str">
        <f>VLOOKUP(PopAgeSexCountry[[#This Row],[VARIABLE]],MapSexAge[],2,FALSE)</f>
        <v>Female</v>
      </c>
      <c r="G1188" s="5" t="str">
        <f>VLOOKUP(PopAgeSexCountry[[#This Row],[VARIABLE]],MapSexAge[],3,FALSE)</f>
        <v>20-24</v>
      </c>
      <c r="H1188" s="5">
        <f ca="1">SUMIFS(INDIRECT(_xlfn.CONCAT("SSPMDER[",PopAgeSexCountry[[#This Row],[Sex]],"]")),SSPMDER[age],PopAgeSexCountry[[#This Row],[Age]])</f>
        <v>2200</v>
      </c>
      <c r="I1188" s="5" t="s">
        <v>71</v>
      </c>
      <c r="J1188" s="5">
        <v>1.465206</v>
      </c>
      <c r="K1188" s="5">
        <v>1.2216181836093301</v>
      </c>
      <c r="L1188" s="5">
        <v>0.97015052446749805</v>
      </c>
      <c r="M1188" s="5">
        <v>0.84820642174136396</v>
      </c>
      <c r="N1188" s="5">
        <v>0.94386817526928801</v>
      </c>
      <c r="O1188" s="5">
        <v>0.98610786071563905</v>
      </c>
      <c r="P1188" s="5">
        <v>0.94692781783996005</v>
      </c>
      <c r="Q1188" s="5">
        <v>0.87483955174404704</v>
      </c>
      <c r="R1188" s="5">
        <v>0.78308552921965502</v>
      </c>
      <c r="S1188" s="6">
        <f ca="1">PopAgeSexCountry[[#This Row],[2010]]*PopAgeSexCountry[[#This Row],[MDER]]</f>
        <v>3223.4531999999999</v>
      </c>
      <c r="T1188" s="6">
        <f ca="1">PopAgeSexCountry[[#This Row],[2015]]*PopAgeSexCountry[[#This Row],[MDER]]</f>
        <v>2687.5600039405263</v>
      </c>
      <c r="U1188" s="6">
        <f ca="1">PopAgeSexCountry[[#This Row],[2020]]*PopAgeSexCountry[[#This Row],[MDER]]</f>
        <v>2134.3311538284956</v>
      </c>
      <c r="V1188" s="6">
        <f ca="1">PopAgeSexCountry[[#This Row],[2025]]*PopAgeSexCountry[[#This Row],[MDER]]</f>
        <v>1866.0541278310006</v>
      </c>
      <c r="W1188" s="6">
        <f ca="1">PopAgeSexCountry[[#This Row],[2030]]*PopAgeSexCountry[[#This Row],[MDER]]</f>
        <v>2076.5099855924336</v>
      </c>
      <c r="X1188" s="6">
        <f ca="1">PopAgeSexCountry[[#This Row],[2035]]*PopAgeSexCountry[[#This Row],[MDER]]</f>
        <v>2169.4372935744059</v>
      </c>
      <c r="Y1188" s="6">
        <f ca="1">PopAgeSexCountry[[#This Row],[2040]]*PopAgeSexCountry[[#This Row],[MDER]]</f>
        <v>2083.2411992479119</v>
      </c>
      <c r="Z1188" s="6">
        <f ca="1">PopAgeSexCountry[[#This Row],[2045]]*PopAgeSexCountry[[#This Row],[MDER]]</f>
        <v>1924.6470138369034</v>
      </c>
      <c r="AA1188" s="6">
        <f ca="1">PopAgeSexCountry[[#This Row],[2050]]*PopAgeSexCountry[[#This Row],[MDER]]</f>
        <v>1722.788164283241</v>
      </c>
    </row>
    <row r="1189" spans="1:27" x14ac:dyDescent="0.2">
      <c r="A1189" s="6" t="s">
        <v>67</v>
      </c>
      <c r="B1189" s="6" t="s">
        <v>68</v>
      </c>
      <c r="C1189" s="6" t="s">
        <v>140</v>
      </c>
      <c r="D1189" s="6" t="str">
        <f>VLOOKUP(PopAgeSexCountry[[#This Row],[REGION]],MapRegion[],2,FALSE)</f>
        <v>POL</v>
      </c>
      <c r="E1189" s="6" t="s">
        <v>76</v>
      </c>
      <c r="F1189" s="6" t="str">
        <f>VLOOKUP(PopAgeSexCountry[[#This Row],[VARIABLE]],MapSexAge[],2,FALSE)</f>
        <v>Female</v>
      </c>
      <c r="G1189" s="6" t="str">
        <f>VLOOKUP(PopAgeSexCountry[[#This Row],[VARIABLE]],MapSexAge[],3,FALSE)</f>
        <v>25-29</v>
      </c>
      <c r="H1189" s="6">
        <f ca="1">SUMIFS(INDIRECT(_xlfn.CONCAT("SSPMDER[",PopAgeSexCountry[[#This Row],[Sex]],"]")),SSPMDER[age],PopAgeSexCountry[[#This Row],[Age]])</f>
        <v>2040</v>
      </c>
      <c r="I1189" s="6" t="s">
        <v>71</v>
      </c>
      <c r="J1189" s="6">
        <v>1.62927</v>
      </c>
      <c r="K1189" s="6">
        <v>1.46706327335387</v>
      </c>
      <c r="L1189" s="6">
        <v>1.2237965395077799</v>
      </c>
      <c r="M1189" s="6">
        <v>0.972802370810115</v>
      </c>
      <c r="N1189" s="6">
        <v>0.85118444723103603</v>
      </c>
      <c r="O1189" s="6">
        <v>0.94693725295075903</v>
      </c>
      <c r="P1189" s="6">
        <v>0.98921908294571104</v>
      </c>
      <c r="Q1189" s="6">
        <v>0.95016935872729802</v>
      </c>
      <c r="R1189" s="6">
        <v>0.87818841989720298</v>
      </c>
      <c r="S1189" s="6">
        <f ca="1">PopAgeSexCountry[[#This Row],[2010]]*PopAgeSexCountry[[#This Row],[MDER]]</f>
        <v>3323.7107999999998</v>
      </c>
      <c r="T1189" s="6">
        <f ca="1">PopAgeSexCountry[[#This Row],[2015]]*PopAgeSexCountry[[#This Row],[MDER]]</f>
        <v>2992.8090776418949</v>
      </c>
      <c r="U1189" s="6">
        <f ca="1">PopAgeSexCountry[[#This Row],[2020]]*PopAgeSexCountry[[#This Row],[MDER]]</f>
        <v>2496.5449405958711</v>
      </c>
      <c r="V1189" s="6">
        <f ca="1">PopAgeSexCountry[[#This Row],[2025]]*PopAgeSexCountry[[#This Row],[MDER]]</f>
        <v>1984.5168364526346</v>
      </c>
      <c r="W1189" s="6">
        <f ca="1">PopAgeSexCountry[[#This Row],[2030]]*PopAgeSexCountry[[#This Row],[MDER]]</f>
        <v>1736.4162723513134</v>
      </c>
      <c r="X1189" s="6">
        <f ca="1">PopAgeSexCountry[[#This Row],[2035]]*PopAgeSexCountry[[#This Row],[MDER]]</f>
        <v>1931.7519960195484</v>
      </c>
      <c r="Y1189" s="6">
        <f ca="1">PopAgeSexCountry[[#This Row],[2040]]*PopAgeSexCountry[[#This Row],[MDER]]</f>
        <v>2018.0069292092505</v>
      </c>
      <c r="Z1189" s="6">
        <f ca="1">PopAgeSexCountry[[#This Row],[2045]]*PopAgeSexCountry[[#This Row],[MDER]]</f>
        <v>1938.345491803688</v>
      </c>
      <c r="AA1189" s="6">
        <f ca="1">PopAgeSexCountry[[#This Row],[2050]]*PopAgeSexCountry[[#This Row],[MDER]]</f>
        <v>1791.504376590294</v>
      </c>
    </row>
    <row r="1190" spans="1:27" x14ac:dyDescent="0.2">
      <c r="A1190" s="5" t="s">
        <v>67</v>
      </c>
      <c r="B1190" s="5" t="s">
        <v>68</v>
      </c>
      <c r="C1190" s="5" t="s">
        <v>140</v>
      </c>
      <c r="D1190" s="5" t="str">
        <f>VLOOKUP(PopAgeSexCountry[[#This Row],[REGION]],MapRegion[],2,FALSE)</f>
        <v>POL</v>
      </c>
      <c r="E1190" s="5" t="s">
        <v>77</v>
      </c>
      <c r="F1190" s="5" t="str">
        <f>VLOOKUP(PopAgeSexCountry[[#This Row],[VARIABLE]],MapSexAge[],2,FALSE)</f>
        <v>Female</v>
      </c>
      <c r="G1190" s="5" t="str">
        <f>VLOOKUP(PopAgeSexCountry[[#This Row],[VARIABLE]],MapSexAge[],3,FALSE)</f>
        <v>30-34</v>
      </c>
      <c r="H1190" s="5">
        <f ca="1">SUMIFS(INDIRECT(_xlfn.CONCAT("SSPMDER[",PopAgeSexCountry[[#This Row],[Sex]],"]")),SSPMDER[age],PopAgeSexCountry[[#This Row],[Age]])</f>
        <v>2000</v>
      </c>
      <c r="I1190" s="5" t="s">
        <v>71</v>
      </c>
      <c r="J1190" s="5">
        <v>1.5321370000000001</v>
      </c>
      <c r="K1190" s="5">
        <v>1.6347001636741401</v>
      </c>
      <c r="L1190" s="5">
        <v>1.4744760002698301</v>
      </c>
      <c r="M1190" s="5">
        <v>1.2327566278484201</v>
      </c>
      <c r="N1190" s="5">
        <v>0.98317183098537297</v>
      </c>
      <c r="O1190" s="5">
        <v>0.86264235471425699</v>
      </c>
      <c r="P1190" s="5">
        <v>0.95849918561960601</v>
      </c>
      <c r="Q1190" s="5">
        <v>1.0006560139131</v>
      </c>
      <c r="R1190" s="5">
        <v>0.96198719434271496</v>
      </c>
      <c r="S1190" s="6">
        <f ca="1">PopAgeSexCountry[[#This Row],[2010]]*PopAgeSexCountry[[#This Row],[MDER]]</f>
        <v>3064.2740000000003</v>
      </c>
      <c r="T1190" s="6">
        <f ca="1">PopAgeSexCountry[[#This Row],[2015]]*PopAgeSexCountry[[#This Row],[MDER]]</f>
        <v>3269.4003273482799</v>
      </c>
      <c r="U1190" s="6">
        <f ca="1">PopAgeSexCountry[[#This Row],[2020]]*PopAgeSexCountry[[#This Row],[MDER]]</f>
        <v>2948.9520005396603</v>
      </c>
      <c r="V1190" s="6">
        <f ca="1">PopAgeSexCountry[[#This Row],[2025]]*PopAgeSexCountry[[#This Row],[MDER]]</f>
        <v>2465.5132556968401</v>
      </c>
      <c r="W1190" s="6">
        <f ca="1">PopAgeSexCountry[[#This Row],[2030]]*PopAgeSexCountry[[#This Row],[MDER]]</f>
        <v>1966.3436619707459</v>
      </c>
      <c r="X1190" s="6">
        <f ca="1">PopAgeSexCountry[[#This Row],[2035]]*PopAgeSexCountry[[#This Row],[MDER]]</f>
        <v>1725.2847094285139</v>
      </c>
      <c r="Y1190" s="6">
        <f ca="1">PopAgeSexCountry[[#This Row],[2040]]*PopAgeSexCountry[[#This Row],[MDER]]</f>
        <v>1916.998371239212</v>
      </c>
      <c r="Z1190" s="6">
        <f ca="1">PopAgeSexCountry[[#This Row],[2045]]*PopAgeSexCountry[[#This Row],[MDER]]</f>
        <v>2001.3120278261999</v>
      </c>
      <c r="AA1190" s="6">
        <f ca="1">PopAgeSexCountry[[#This Row],[2050]]*PopAgeSexCountry[[#This Row],[MDER]]</f>
        <v>1923.9743886854299</v>
      </c>
    </row>
    <row r="1191" spans="1:27" x14ac:dyDescent="0.2">
      <c r="A1191" s="6" t="s">
        <v>67</v>
      </c>
      <c r="B1191" s="6" t="s">
        <v>68</v>
      </c>
      <c r="C1191" s="6" t="s">
        <v>140</v>
      </c>
      <c r="D1191" s="6" t="str">
        <f>VLOOKUP(PopAgeSexCountry[[#This Row],[REGION]],MapRegion[],2,FALSE)</f>
        <v>POL</v>
      </c>
      <c r="E1191" s="6" t="s">
        <v>78</v>
      </c>
      <c r="F1191" s="6" t="str">
        <f>VLOOKUP(PopAgeSexCountry[[#This Row],[VARIABLE]],MapSexAge[],2,FALSE)</f>
        <v>Female</v>
      </c>
      <c r="G1191" s="6" t="str">
        <f>VLOOKUP(PopAgeSexCountry[[#This Row],[VARIABLE]],MapSexAge[],3,FALSE)</f>
        <v>35-39</v>
      </c>
      <c r="H1191" s="6">
        <f ca="1">SUMIFS(INDIRECT(_xlfn.CONCAT("SSPMDER[",PopAgeSexCountry[[#This Row],[Sex]],"]")),SSPMDER[age],PopAgeSexCountry[[#This Row],[Age]])</f>
        <v>2000</v>
      </c>
      <c r="I1191" s="6" t="s">
        <v>71</v>
      </c>
      <c r="J1191" s="6">
        <v>1.300886</v>
      </c>
      <c r="K1191" s="6">
        <v>1.53370091809401</v>
      </c>
      <c r="L1191" s="6">
        <v>1.6371047623949599</v>
      </c>
      <c r="M1191" s="6">
        <v>1.4792418556658999</v>
      </c>
      <c r="N1191" s="6">
        <v>1.2393994641423201</v>
      </c>
      <c r="O1191" s="6">
        <v>0.99152414130428401</v>
      </c>
      <c r="P1191" s="6">
        <v>0.8722136008993</v>
      </c>
      <c r="Q1191" s="6">
        <v>0.96814431581345795</v>
      </c>
      <c r="R1191" s="6">
        <v>1.0102106304878</v>
      </c>
      <c r="S1191" s="6">
        <f ca="1">PopAgeSexCountry[[#This Row],[2010]]*PopAgeSexCountry[[#This Row],[MDER]]</f>
        <v>2601.7719999999999</v>
      </c>
      <c r="T1191" s="6">
        <f ca="1">PopAgeSexCountry[[#This Row],[2015]]*PopAgeSexCountry[[#This Row],[MDER]]</f>
        <v>3067.4018361880198</v>
      </c>
      <c r="U1191" s="6">
        <f ca="1">PopAgeSexCountry[[#This Row],[2020]]*PopAgeSexCountry[[#This Row],[MDER]]</f>
        <v>3274.2095247899197</v>
      </c>
      <c r="V1191" s="6">
        <f ca="1">PopAgeSexCountry[[#This Row],[2025]]*PopAgeSexCountry[[#This Row],[MDER]]</f>
        <v>2958.4837113317999</v>
      </c>
      <c r="W1191" s="6">
        <f ca="1">PopAgeSexCountry[[#This Row],[2030]]*PopAgeSexCountry[[#This Row],[MDER]]</f>
        <v>2478.7989282846402</v>
      </c>
      <c r="X1191" s="6">
        <f ca="1">PopAgeSexCountry[[#This Row],[2035]]*PopAgeSexCountry[[#This Row],[MDER]]</f>
        <v>1983.0482826085681</v>
      </c>
      <c r="Y1191" s="6">
        <f ca="1">PopAgeSexCountry[[#This Row],[2040]]*PopAgeSexCountry[[#This Row],[MDER]]</f>
        <v>1744.4272017986</v>
      </c>
      <c r="Z1191" s="6">
        <f ca="1">PopAgeSexCountry[[#This Row],[2045]]*PopAgeSexCountry[[#This Row],[MDER]]</f>
        <v>1936.288631626916</v>
      </c>
      <c r="AA1191" s="6">
        <f ca="1">PopAgeSexCountry[[#This Row],[2050]]*PopAgeSexCountry[[#This Row],[MDER]]</f>
        <v>2020.4212609756</v>
      </c>
    </row>
    <row r="1192" spans="1:27" x14ac:dyDescent="0.2">
      <c r="A1192" s="5" t="s">
        <v>67</v>
      </c>
      <c r="B1192" s="5" t="s">
        <v>68</v>
      </c>
      <c r="C1192" s="5" t="s">
        <v>140</v>
      </c>
      <c r="D1192" s="5" t="str">
        <f>VLOOKUP(PopAgeSexCountry[[#This Row],[REGION]],MapRegion[],2,FALSE)</f>
        <v>POL</v>
      </c>
      <c r="E1192" s="5" t="s">
        <v>79</v>
      </c>
      <c r="F1192" s="5" t="str">
        <f>VLOOKUP(PopAgeSexCountry[[#This Row],[VARIABLE]],MapSexAge[],2,FALSE)</f>
        <v>Female</v>
      </c>
      <c r="G1192" s="5" t="str">
        <f>VLOOKUP(PopAgeSexCountry[[#This Row],[VARIABLE]],MapSexAge[],3,FALSE)</f>
        <v>40-44</v>
      </c>
      <c r="H1192" s="5">
        <f ca="1">SUMIFS(INDIRECT(_xlfn.CONCAT("SSPMDER[",PopAgeSexCountry[[#This Row],[Sex]],"]")),SSPMDER[age],PopAgeSexCountry[[#This Row],[Age]])</f>
        <v>2000</v>
      </c>
      <c r="I1192" s="5" t="s">
        <v>71</v>
      </c>
      <c r="J1192" s="5">
        <v>1.1278159999999999</v>
      </c>
      <c r="K1192" s="5">
        <v>1.29878153728526</v>
      </c>
      <c r="L1192" s="5">
        <v>1.5307999034975399</v>
      </c>
      <c r="M1192" s="5">
        <v>1.6349172118722799</v>
      </c>
      <c r="N1192" s="5">
        <v>1.47939911823682</v>
      </c>
      <c r="O1192" s="5">
        <v>1.2416283569818001</v>
      </c>
      <c r="P1192" s="5">
        <v>0.99555198560518099</v>
      </c>
      <c r="Q1192" s="5">
        <v>0.87743195077226599</v>
      </c>
      <c r="R1192" s="5">
        <v>0.97344213196536999</v>
      </c>
      <c r="S1192" s="6">
        <f ca="1">PopAgeSexCountry[[#This Row],[2010]]*PopAgeSexCountry[[#This Row],[MDER]]</f>
        <v>2255.6320000000001</v>
      </c>
      <c r="T1192" s="6">
        <f ca="1">PopAgeSexCountry[[#This Row],[2015]]*PopAgeSexCountry[[#This Row],[MDER]]</f>
        <v>2597.5630745705203</v>
      </c>
      <c r="U1192" s="6">
        <f ca="1">PopAgeSexCountry[[#This Row],[2020]]*PopAgeSexCountry[[#This Row],[MDER]]</f>
        <v>3061.5998069950797</v>
      </c>
      <c r="V1192" s="6">
        <f ca="1">PopAgeSexCountry[[#This Row],[2025]]*PopAgeSexCountry[[#This Row],[MDER]]</f>
        <v>3269.8344237445599</v>
      </c>
      <c r="W1192" s="6">
        <f ca="1">PopAgeSexCountry[[#This Row],[2030]]*PopAgeSexCountry[[#This Row],[MDER]]</f>
        <v>2958.7982364736399</v>
      </c>
      <c r="X1192" s="6">
        <f ca="1">PopAgeSexCountry[[#This Row],[2035]]*PopAgeSexCountry[[#This Row],[MDER]]</f>
        <v>2483.2567139636003</v>
      </c>
      <c r="Y1192" s="6">
        <f ca="1">PopAgeSexCountry[[#This Row],[2040]]*PopAgeSexCountry[[#This Row],[MDER]]</f>
        <v>1991.103971210362</v>
      </c>
      <c r="Z1192" s="6">
        <f ca="1">PopAgeSexCountry[[#This Row],[2045]]*PopAgeSexCountry[[#This Row],[MDER]]</f>
        <v>1754.8639015445319</v>
      </c>
      <c r="AA1192" s="6">
        <f ca="1">PopAgeSexCountry[[#This Row],[2050]]*PopAgeSexCountry[[#This Row],[MDER]]</f>
        <v>1946.88426393074</v>
      </c>
    </row>
    <row r="1193" spans="1:27" x14ac:dyDescent="0.2">
      <c r="A1193" s="6" t="s">
        <v>67</v>
      </c>
      <c r="B1193" s="6" t="s">
        <v>68</v>
      </c>
      <c r="C1193" s="6" t="s">
        <v>140</v>
      </c>
      <c r="D1193" s="6" t="str">
        <f>VLOOKUP(PopAgeSexCountry[[#This Row],[REGION]],MapRegion[],2,FALSE)</f>
        <v>POL</v>
      </c>
      <c r="E1193" s="6" t="s">
        <v>80</v>
      </c>
      <c r="F1193" s="6" t="str">
        <f>VLOOKUP(PopAgeSexCountry[[#This Row],[VARIABLE]],MapSexAge[],2,FALSE)</f>
        <v>Female</v>
      </c>
      <c r="G1193" s="6" t="str">
        <f>VLOOKUP(PopAgeSexCountry[[#This Row],[VARIABLE]],MapSexAge[],3,FALSE)</f>
        <v>45-49</v>
      </c>
      <c r="H1193" s="6">
        <f ca="1">SUMIFS(INDIRECT(_xlfn.CONCAT("SSPMDER[",PopAgeSexCountry[[#This Row],[Sex]],"]")),SSPMDER[age],PopAgeSexCountry[[#This Row],[Age]])</f>
        <v>2000</v>
      </c>
      <c r="I1193" s="6" t="s">
        <v>71</v>
      </c>
      <c r="J1193" s="6">
        <v>1.249309</v>
      </c>
      <c r="K1193" s="6">
        <v>1.1218438046814601</v>
      </c>
      <c r="L1193" s="6">
        <v>1.29255350163002</v>
      </c>
      <c r="M1193" s="6">
        <v>1.5238612323912899</v>
      </c>
      <c r="N1193" s="6">
        <v>1.62890332066201</v>
      </c>
      <c r="O1193" s="6">
        <v>1.47596100074686</v>
      </c>
      <c r="P1193" s="6">
        <v>1.2405251129866699</v>
      </c>
      <c r="Q1193" s="6">
        <v>0.99645033479846601</v>
      </c>
      <c r="R1193" s="6">
        <v>0.87949778863396599</v>
      </c>
      <c r="S1193" s="6">
        <f ca="1">PopAgeSexCountry[[#This Row],[2010]]*PopAgeSexCountry[[#This Row],[MDER]]</f>
        <v>2498.6179999999999</v>
      </c>
      <c r="T1193" s="6">
        <f ca="1">PopAgeSexCountry[[#This Row],[2015]]*PopAgeSexCountry[[#This Row],[MDER]]</f>
        <v>2243.6876093629203</v>
      </c>
      <c r="U1193" s="6">
        <f ca="1">PopAgeSexCountry[[#This Row],[2020]]*PopAgeSexCountry[[#This Row],[MDER]]</f>
        <v>2585.1070032600401</v>
      </c>
      <c r="V1193" s="6">
        <f ca="1">PopAgeSexCountry[[#This Row],[2025]]*PopAgeSexCountry[[#This Row],[MDER]]</f>
        <v>3047.7224647825797</v>
      </c>
      <c r="W1193" s="6">
        <f ca="1">PopAgeSexCountry[[#This Row],[2030]]*PopAgeSexCountry[[#This Row],[MDER]]</f>
        <v>3257.8066413240199</v>
      </c>
      <c r="X1193" s="6">
        <f ca="1">PopAgeSexCountry[[#This Row],[2035]]*PopAgeSexCountry[[#This Row],[MDER]]</f>
        <v>2951.92200149372</v>
      </c>
      <c r="Y1193" s="6">
        <f ca="1">PopAgeSexCountry[[#This Row],[2040]]*PopAgeSexCountry[[#This Row],[MDER]]</f>
        <v>2481.0502259733398</v>
      </c>
      <c r="Z1193" s="6">
        <f ca="1">PopAgeSexCountry[[#This Row],[2045]]*PopAgeSexCountry[[#This Row],[MDER]]</f>
        <v>1992.9006695969319</v>
      </c>
      <c r="AA1193" s="6">
        <f ca="1">PopAgeSexCountry[[#This Row],[2050]]*PopAgeSexCountry[[#This Row],[MDER]]</f>
        <v>1758.995577267932</v>
      </c>
    </row>
    <row r="1194" spans="1:27" x14ac:dyDescent="0.2">
      <c r="A1194" s="5" t="s">
        <v>67</v>
      </c>
      <c r="B1194" s="5" t="s">
        <v>68</v>
      </c>
      <c r="C1194" s="5" t="s">
        <v>140</v>
      </c>
      <c r="D1194" s="5" t="str">
        <f>VLOOKUP(PopAgeSexCountry[[#This Row],[REGION]],MapRegion[],2,FALSE)</f>
        <v>POL</v>
      </c>
      <c r="E1194" s="5" t="s">
        <v>81</v>
      </c>
      <c r="F1194" s="5" t="str">
        <f>VLOOKUP(PopAgeSexCountry[[#This Row],[VARIABLE]],MapSexAge[],2,FALSE)</f>
        <v>Female</v>
      </c>
      <c r="G1194" s="5" t="str">
        <f>VLOOKUP(PopAgeSexCountry[[#This Row],[VARIABLE]],MapSexAge[],3,FALSE)</f>
        <v>5-9</v>
      </c>
      <c r="H1194" s="5">
        <f ca="1">SUMIFS(INDIRECT(_xlfn.CONCAT("SSPMDER[",PopAgeSexCountry[[#This Row],[Sex]],"]")),SSPMDER[age],PopAgeSexCountry[[#This Row],[Age]])</f>
        <v>1520</v>
      </c>
      <c r="I1194" s="5" t="s">
        <v>71</v>
      </c>
      <c r="J1194" s="5">
        <v>0.84584499999999996</v>
      </c>
      <c r="K1194" s="5">
        <v>0.94155907479726897</v>
      </c>
      <c r="L1194" s="5">
        <v>0.983824492862162</v>
      </c>
      <c r="M1194" s="5">
        <v>0.94426721539604597</v>
      </c>
      <c r="N1194" s="5">
        <v>0.87177874687482004</v>
      </c>
      <c r="O1194" s="5">
        <v>0.77959554240032802</v>
      </c>
      <c r="P1194" s="5">
        <v>0.69856062943822295</v>
      </c>
      <c r="Q1194" s="5">
        <v>0.68220987433171398</v>
      </c>
      <c r="R1194" s="5">
        <v>0.70193997593825297</v>
      </c>
      <c r="S1194" s="6">
        <f ca="1">PopAgeSexCountry[[#This Row],[2010]]*PopAgeSexCountry[[#This Row],[MDER]]</f>
        <v>1285.6843999999999</v>
      </c>
      <c r="T1194" s="6">
        <f ca="1">PopAgeSexCountry[[#This Row],[2015]]*PopAgeSexCountry[[#This Row],[MDER]]</f>
        <v>1431.1697936918488</v>
      </c>
      <c r="U1194" s="6">
        <f ca="1">PopAgeSexCountry[[#This Row],[2020]]*PopAgeSexCountry[[#This Row],[MDER]]</f>
        <v>1495.4132291504861</v>
      </c>
      <c r="V1194" s="6">
        <f ca="1">PopAgeSexCountry[[#This Row],[2025]]*PopAgeSexCountry[[#This Row],[MDER]]</f>
        <v>1435.2861674019898</v>
      </c>
      <c r="W1194" s="6">
        <f ca="1">PopAgeSexCountry[[#This Row],[2030]]*PopAgeSexCountry[[#This Row],[MDER]]</f>
        <v>1325.1036952497266</v>
      </c>
      <c r="X1194" s="6">
        <f ca="1">PopAgeSexCountry[[#This Row],[2035]]*PopAgeSexCountry[[#This Row],[MDER]]</f>
        <v>1184.9852244484987</v>
      </c>
      <c r="Y1194" s="6">
        <f ca="1">PopAgeSexCountry[[#This Row],[2040]]*PopAgeSexCountry[[#This Row],[MDER]]</f>
        <v>1061.8121567460989</v>
      </c>
      <c r="Z1194" s="6">
        <f ca="1">PopAgeSexCountry[[#This Row],[2045]]*PopAgeSexCountry[[#This Row],[MDER]]</f>
        <v>1036.9590089842052</v>
      </c>
      <c r="AA1194" s="6">
        <f ca="1">PopAgeSexCountry[[#This Row],[2050]]*PopAgeSexCountry[[#This Row],[MDER]]</f>
        <v>1066.9487634261445</v>
      </c>
    </row>
    <row r="1195" spans="1:27" x14ac:dyDescent="0.2">
      <c r="A1195" s="6" t="s">
        <v>67</v>
      </c>
      <c r="B1195" s="6" t="s">
        <v>68</v>
      </c>
      <c r="C1195" s="6" t="s">
        <v>140</v>
      </c>
      <c r="D1195" s="6" t="str">
        <f>VLOOKUP(PopAgeSexCountry[[#This Row],[REGION]],MapRegion[],2,FALSE)</f>
        <v>POL</v>
      </c>
      <c r="E1195" s="6" t="s">
        <v>82</v>
      </c>
      <c r="F1195" s="6" t="str">
        <f>VLOOKUP(PopAgeSexCountry[[#This Row],[VARIABLE]],MapSexAge[],2,FALSE)</f>
        <v>Female</v>
      </c>
      <c r="G1195" s="6" t="str">
        <f>VLOOKUP(PopAgeSexCountry[[#This Row],[VARIABLE]],MapSexAge[],3,FALSE)</f>
        <v>50-54</v>
      </c>
      <c r="H1195" s="6">
        <f ca="1">SUMIFS(INDIRECT(_xlfn.CONCAT("SSPMDER[",PopAgeSexCountry[[#This Row],[Sex]],"]")),SSPMDER[age],PopAgeSexCountry[[#This Row],[Age]])</f>
        <v>1840</v>
      </c>
      <c r="I1195" s="6" t="s">
        <v>71</v>
      </c>
      <c r="J1195" s="6">
        <v>1.563893</v>
      </c>
      <c r="K1195" s="6">
        <v>1.2353728621297899</v>
      </c>
      <c r="L1195" s="6">
        <v>1.11140274964702</v>
      </c>
      <c r="M1195" s="6">
        <v>1.2819095140480301</v>
      </c>
      <c r="N1195" s="6">
        <v>1.51276968510655</v>
      </c>
      <c r="O1195" s="6">
        <v>1.6191215417256499</v>
      </c>
      <c r="P1195" s="6">
        <v>1.4692463647104099</v>
      </c>
      <c r="Q1195" s="6">
        <v>1.2367844141195701</v>
      </c>
      <c r="R1195" s="6">
        <v>0.99502982060745804</v>
      </c>
      <c r="S1195" s="6">
        <f ca="1">PopAgeSexCountry[[#This Row],[2010]]*PopAgeSexCountry[[#This Row],[MDER]]</f>
        <v>2877.5631199999998</v>
      </c>
      <c r="T1195" s="6">
        <f ca="1">PopAgeSexCountry[[#This Row],[2015]]*PopAgeSexCountry[[#This Row],[MDER]]</f>
        <v>2273.0860663188137</v>
      </c>
      <c r="U1195" s="6">
        <f ca="1">PopAgeSexCountry[[#This Row],[2020]]*PopAgeSexCountry[[#This Row],[MDER]]</f>
        <v>2044.9810593505167</v>
      </c>
      <c r="V1195" s="6">
        <f ca="1">PopAgeSexCountry[[#This Row],[2025]]*PopAgeSexCountry[[#This Row],[MDER]]</f>
        <v>2358.7135058483755</v>
      </c>
      <c r="W1195" s="6">
        <f ca="1">PopAgeSexCountry[[#This Row],[2030]]*PopAgeSexCountry[[#This Row],[MDER]]</f>
        <v>2783.4962205960519</v>
      </c>
      <c r="X1195" s="6">
        <f ca="1">PopAgeSexCountry[[#This Row],[2035]]*PopAgeSexCountry[[#This Row],[MDER]]</f>
        <v>2979.1836367751957</v>
      </c>
      <c r="Y1195" s="6">
        <f ca="1">PopAgeSexCountry[[#This Row],[2040]]*PopAgeSexCountry[[#This Row],[MDER]]</f>
        <v>2703.4133110671542</v>
      </c>
      <c r="Z1195" s="6">
        <f ca="1">PopAgeSexCountry[[#This Row],[2045]]*PopAgeSexCountry[[#This Row],[MDER]]</f>
        <v>2275.6833219800087</v>
      </c>
      <c r="AA1195" s="6">
        <f ca="1">PopAgeSexCountry[[#This Row],[2050]]*PopAgeSexCountry[[#This Row],[MDER]]</f>
        <v>1830.8548699177227</v>
      </c>
    </row>
    <row r="1196" spans="1:27" x14ac:dyDescent="0.2">
      <c r="A1196" s="5" t="s">
        <v>67</v>
      </c>
      <c r="B1196" s="5" t="s">
        <v>68</v>
      </c>
      <c r="C1196" s="5" t="s">
        <v>140</v>
      </c>
      <c r="D1196" s="5" t="str">
        <f>VLOOKUP(PopAgeSexCountry[[#This Row],[REGION]],MapRegion[],2,FALSE)</f>
        <v>POL</v>
      </c>
      <c r="E1196" s="5" t="s">
        <v>83</v>
      </c>
      <c r="F1196" s="5" t="str">
        <f>VLOOKUP(PopAgeSexCountry[[#This Row],[VARIABLE]],MapSexAge[],2,FALSE)</f>
        <v>Female</v>
      </c>
      <c r="G1196" s="5" t="str">
        <f>VLOOKUP(PopAgeSexCountry[[#This Row],[VARIABLE]],MapSexAge[],3,FALSE)</f>
        <v>55-59</v>
      </c>
      <c r="H1196" s="5">
        <f ca="1">SUMIFS(INDIRECT(_xlfn.CONCAT("SSPMDER[",PopAgeSexCountry[[#This Row],[Sex]],"]")),SSPMDER[age],PopAgeSexCountry[[#This Row],[Age]])</f>
        <v>1800</v>
      </c>
      <c r="I1196" s="5" t="s">
        <v>71</v>
      </c>
      <c r="J1196" s="5">
        <v>1.5472889999999999</v>
      </c>
      <c r="K1196" s="5">
        <v>1.5341387087354501</v>
      </c>
      <c r="L1196" s="5">
        <v>1.21529337561543</v>
      </c>
      <c r="M1196" s="5">
        <v>1.09587322013118</v>
      </c>
      <c r="N1196" s="5">
        <v>1.2664423992165601</v>
      </c>
      <c r="O1196" s="5">
        <v>1.4970256004944</v>
      </c>
      <c r="P1196" s="5">
        <v>1.60491714896503</v>
      </c>
      <c r="Q1196" s="5">
        <v>1.45905146110958</v>
      </c>
      <c r="R1196" s="5">
        <v>1.2301908690035299</v>
      </c>
      <c r="S1196" s="6">
        <f ca="1">PopAgeSexCountry[[#This Row],[2010]]*PopAgeSexCountry[[#This Row],[MDER]]</f>
        <v>2785.1201999999998</v>
      </c>
      <c r="T1196" s="6">
        <f ca="1">PopAgeSexCountry[[#This Row],[2015]]*PopAgeSexCountry[[#This Row],[MDER]]</f>
        <v>2761.4496757238103</v>
      </c>
      <c r="U1196" s="6">
        <f ca="1">PopAgeSexCountry[[#This Row],[2020]]*PopAgeSexCountry[[#This Row],[MDER]]</f>
        <v>2187.5280761077743</v>
      </c>
      <c r="V1196" s="6">
        <f ca="1">PopAgeSexCountry[[#This Row],[2025]]*PopAgeSexCountry[[#This Row],[MDER]]</f>
        <v>1972.5717962361241</v>
      </c>
      <c r="W1196" s="6">
        <f ca="1">PopAgeSexCountry[[#This Row],[2030]]*PopAgeSexCountry[[#This Row],[MDER]]</f>
        <v>2279.5963185898081</v>
      </c>
      <c r="X1196" s="6">
        <f ca="1">PopAgeSexCountry[[#This Row],[2035]]*PopAgeSexCountry[[#This Row],[MDER]]</f>
        <v>2694.6460808899201</v>
      </c>
      <c r="Y1196" s="6">
        <f ca="1">PopAgeSexCountry[[#This Row],[2040]]*PopAgeSexCountry[[#This Row],[MDER]]</f>
        <v>2888.850868137054</v>
      </c>
      <c r="Z1196" s="6">
        <f ca="1">PopAgeSexCountry[[#This Row],[2045]]*PopAgeSexCountry[[#This Row],[MDER]]</f>
        <v>2626.2926299972437</v>
      </c>
      <c r="AA1196" s="6">
        <f ca="1">PopAgeSexCountry[[#This Row],[2050]]*PopAgeSexCountry[[#This Row],[MDER]]</f>
        <v>2214.3435642063537</v>
      </c>
    </row>
    <row r="1197" spans="1:27" x14ac:dyDescent="0.2">
      <c r="A1197" s="6" t="s">
        <v>67</v>
      </c>
      <c r="B1197" s="6" t="s">
        <v>68</v>
      </c>
      <c r="C1197" s="6" t="s">
        <v>140</v>
      </c>
      <c r="D1197" s="6" t="str">
        <f>VLOOKUP(PopAgeSexCountry[[#This Row],[REGION]],MapRegion[],2,FALSE)</f>
        <v>POL</v>
      </c>
      <c r="E1197" s="6" t="s">
        <v>84</v>
      </c>
      <c r="F1197" s="6" t="str">
        <f>VLOOKUP(PopAgeSexCountry[[#This Row],[VARIABLE]],MapSexAge[],2,FALSE)</f>
        <v>Female</v>
      </c>
      <c r="G1197" s="6" t="str">
        <f>VLOOKUP(PopAgeSexCountry[[#This Row],[VARIABLE]],MapSexAge[],3,FALSE)</f>
        <v>60-64</v>
      </c>
      <c r="H1197" s="6">
        <f ca="1">SUMIFS(INDIRECT(_xlfn.CONCAT("SSPMDER[",PopAgeSexCountry[[#This Row],[Sex]],"]")),SSPMDER[age],PopAgeSexCountry[[#This Row],[Age]])</f>
        <v>1800</v>
      </c>
      <c r="I1197" s="6" t="s">
        <v>71</v>
      </c>
      <c r="J1197" s="6">
        <v>1.1662250000000001</v>
      </c>
      <c r="K1197" s="6">
        <v>1.5029477288969899</v>
      </c>
      <c r="L1197" s="6">
        <v>1.4955075560559801</v>
      </c>
      <c r="M1197" s="6">
        <v>1.1885702039129999</v>
      </c>
      <c r="N1197" s="6">
        <v>1.07516296595237</v>
      </c>
      <c r="O1197" s="6">
        <v>1.2459435781114501</v>
      </c>
      <c r="P1197" s="6">
        <v>1.4760352313949201</v>
      </c>
      <c r="Q1197" s="6">
        <v>1.5860263636690899</v>
      </c>
      <c r="R1197" s="6">
        <v>1.44483521554609</v>
      </c>
      <c r="S1197" s="6">
        <f ca="1">PopAgeSexCountry[[#This Row],[2010]]*PopAgeSexCountry[[#This Row],[MDER]]</f>
        <v>2099.2049999999999</v>
      </c>
      <c r="T1197" s="6">
        <f ca="1">PopAgeSexCountry[[#This Row],[2015]]*PopAgeSexCountry[[#This Row],[MDER]]</f>
        <v>2705.3059120145817</v>
      </c>
      <c r="U1197" s="6">
        <f ca="1">PopAgeSexCountry[[#This Row],[2020]]*PopAgeSexCountry[[#This Row],[MDER]]</f>
        <v>2691.9136009007643</v>
      </c>
      <c r="V1197" s="6">
        <f ca="1">PopAgeSexCountry[[#This Row],[2025]]*PopAgeSexCountry[[#This Row],[MDER]]</f>
        <v>2139.4263670433998</v>
      </c>
      <c r="W1197" s="6">
        <f ca="1">PopAgeSexCountry[[#This Row],[2030]]*PopAgeSexCountry[[#This Row],[MDER]]</f>
        <v>1935.2933387142662</v>
      </c>
      <c r="X1197" s="6">
        <f ca="1">PopAgeSexCountry[[#This Row],[2035]]*PopAgeSexCountry[[#This Row],[MDER]]</f>
        <v>2242.69844060061</v>
      </c>
      <c r="Y1197" s="6">
        <f ca="1">PopAgeSexCountry[[#This Row],[2040]]*PopAgeSexCountry[[#This Row],[MDER]]</f>
        <v>2656.863416510856</v>
      </c>
      <c r="Z1197" s="6">
        <f ca="1">PopAgeSexCountry[[#This Row],[2045]]*PopAgeSexCountry[[#This Row],[MDER]]</f>
        <v>2854.8474546043617</v>
      </c>
      <c r="AA1197" s="6">
        <f ca="1">PopAgeSexCountry[[#This Row],[2050]]*PopAgeSexCountry[[#This Row],[MDER]]</f>
        <v>2600.7033879829619</v>
      </c>
    </row>
    <row r="1198" spans="1:27" x14ac:dyDescent="0.2">
      <c r="A1198" s="5" t="s">
        <v>67</v>
      </c>
      <c r="B1198" s="5" t="s">
        <v>68</v>
      </c>
      <c r="C1198" s="5" t="s">
        <v>140</v>
      </c>
      <c r="D1198" s="5" t="str">
        <f>VLOOKUP(PopAgeSexCountry[[#This Row],[REGION]],MapRegion[],2,FALSE)</f>
        <v>POL</v>
      </c>
      <c r="E1198" s="5" t="s">
        <v>85</v>
      </c>
      <c r="F1198" s="5" t="str">
        <f>VLOOKUP(PopAgeSexCountry[[#This Row],[VARIABLE]],MapSexAge[],2,FALSE)</f>
        <v>Female</v>
      </c>
      <c r="G1198" s="5" t="str">
        <f>VLOOKUP(PopAgeSexCountry[[#This Row],[VARIABLE]],MapSexAge[],3,FALSE)</f>
        <v>65-69</v>
      </c>
      <c r="H1198" s="5">
        <f ca="1">SUMIFS(INDIRECT(_xlfn.CONCAT("SSPMDER[",PopAgeSexCountry[[#This Row],[Sex]],"]")),SSPMDER[age],PopAgeSexCountry[[#This Row],[Age]])</f>
        <v>1800</v>
      </c>
      <c r="I1198" s="5" t="s">
        <v>71</v>
      </c>
      <c r="J1198" s="5">
        <v>0.77198899999999904</v>
      </c>
      <c r="K1198" s="5">
        <v>1.11593446840847</v>
      </c>
      <c r="L1198" s="5">
        <v>1.4447392695943899</v>
      </c>
      <c r="M1198" s="5">
        <v>1.4438792767456601</v>
      </c>
      <c r="N1198" s="5">
        <v>1.15245531925615</v>
      </c>
      <c r="O1198" s="5">
        <v>1.04671598935106</v>
      </c>
      <c r="P1198" s="5">
        <v>1.21721111094933</v>
      </c>
      <c r="Q1198" s="5">
        <v>1.44647917450087</v>
      </c>
      <c r="R1198" s="5">
        <v>1.55859845696884</v>
      </c>
      <c r="S1198" s="6">
        <f ca="1">PopAgeSexCountry[[#This Row],[2010]]*PopAgeSexCountry[[#This Row],[MDER]]</f>
        <v>1389.5801999999983</v>
      </c>
      <c r="T1198" s="6">
        <f ca="1">PopAgeSexCountry[[#This Row],[2015]]*PopAgeSexCountry[[#This Row],[MDER]]</f>
        <v>2008.682043135246</v>
      </c>
      <c r="U1198" s="6">
        <f ca="1">PopAgeSexCountry[[#This Row],[2020]]*PopAgeSexCountry[[#This Row],[MDER]]</f>
        <v>2600.5306852699018</v>
      </c>
      <c r="V1198" s="6">
        <f ca="1">PopAgeSexCountry[[#This Row],[2025]]*PopAgeSexCountry[[#This Row],[MDER]]</f>
        <v>2598.9826981421879</v>
      </c>
      <c r="W1198" s="6">
        <f ca="1">PopAgeSexCountry[[#This Row],[2030]]*PopAgeSexCountry[[#This Row],[MDER]]</f>
        <v>2074.4195746610699</v>
      </c>
      <c r="X1198" s="6">
        <f ca="1">PopAgeSexCountry[[#This Row],[2035]]*PopAgeSexCountry[[#This Row],[MDER]]</f>
        <v>1884.088780831908</v>
      </c>
      <c r="Y1198" s="6">
        <f ca="1">PopAgeSexCountry[[#This Row],[2040]]*PopAgeSexCountry[[#This Row],[MDER]]</f>
        <v>2190.9799997087939</v>
      </c>
      <c r="Z1198" s="6">
        <f ca="1">PopAgeSexCountry[[#This Row],[2045]]*PopAgeSexCountry[[#This Row],[MDER]]</f>
        <v>2603.6625141015661</v>
      </c>
      <c r="AA1198" s="6">
        <f ca="1">PopAgeSexCountry[[#This Row],[2050]]*PopAgeSexCountry[[#This Row],[MDER]]</f>
        <v>2805.4772225439119</v>
      </c>
    </row>
    <row r="1199" spans="1:27" x14ac:dyDescent="0.2">
      <c r="A1199" s="6" t="s">
        <v>67</v>
      </c>
      <c r="B1199" s="6" t="s">
        <v>68</v>
      </c>
      <c r="C1199" s="6" t="s">
        <v>140</v>
      </c>
      <c r="D1199" s="6" t="str">
        <f>VLOOKUP(PopAgeSexCountry[[#This Row],[REGION]],MapRegion[],2,FALSE)</f>
        <v>POL</v>
      </c>
      <c r="E1199" s="6" t="s">
        <v>86</v>
      </c>
      <c r="F1199" s="6" t="str">
        <f>VLOOKUP(PopAgeSexCountry[[#This Row],[VARIABLE]],MapSexAge[],2,FALSE)</f>
        <v>Female</v>
      </c>
      <c r="G1199" s="6" t="str">
        <f>VLOOKUP(PopAgeSexCountry[[#This Row],[VARIABLE]],MapSexAge[],3,FALSE)</f>
        <v>70-74</v>
      </c>
      <c r="H1199" s="6">
        <f ca="1">SUMIFS(INDIRECT(_xlfn.CONCAT("SSPMDER[",PopAgeSexCountry[[#This Row],[Sex]],"]")),SSPMDER[age],PopAgeSexCountry[[#This Row],[Age]])</f>
        <v>1800</v>
      </c>
      <c r="I1199" s="6" t="s">
        <v>71</v>
      </c>
      <c r="J1199" s="6">
        <v>0.81794899999999904</v>
      </c>
      <c r="K1199" s="6">
        <v>0.71661604915138999</v>
      </c>
      <c r="L1199" s="6">
        <v>1.04298580915655</v>
      </c>
      <c r="M1199" s="6">
        <v>1.3591270351065701</v>
      </c>
      <c r="N1199" s="6">
        <v>1.3669332990164</v>
      </c>
      <c r="O1199" s="6">
        <v>1.0976309482337601</v>
      </c>
      <c r="P1199" s="6">
        <v>1.0023209237602</v>
      </c>
      <c r="Q1199" s="6">
        <v>1.17152143833457</v>
      </c>
      <c r="R1199" s="6">
        <v>1.39864427353003</v>
      </c>
      <c r="S1199" s="6">
        <f ca="1">PopAgeSexCountry[[#This Row],[2010]]*PopAgeSexCountry[[#This Row],[MDER]]</f>
        <v>1472.3081999999984</v>
      </c>
      <c r="T1199" s="6">
        <f ca="1">PopAgeSexCountry[[#This Row],[2015]]*PopAgeSexCountry[[#This Row],[MDER]]</f>
        <v>1289.908888472502</v>
      </c>
      <c r="U1199" s="6">
        <f ca="1">PopAgeSexCountry[[#This Row],[2020]]*PopAgeSexCountry[[#This Row],[MDER]]</f>
        <v>1877.37445648179</v>
      </c>
      <c r="V1199" s="6">
        <f ca="1">PopAgeSexCountry[[#This Row],[2025]]*PopAgeSexCountry[[#This Row],[MDER]]</f>
        <v>2446.4286631918262</v>
      </c>
      <c r="W1199" s="6">
        <f ca="1">PopAgeSexCountry[[#This Row],[2030]]*PopAgeSexCountry[[#This Row],[MDER]]</f>
        <v>2460.47993822952</v>
      </c>
      <c r="X1199" s="6">
        <f ca="1">PopAgeSexCountry[[#This Row],[2035]]*PopAgeSexCountry[[#This Row],[MDER]]</f>
        <v>1975.7357068207682</v>
      </c>
      <c r="Y1199" s="6">
        <f ca="1">PopAgeSexCountry[[#This Row],[2040]]*PopAgeSexCountry[[#This Row],[MDER]]</f>
        <v>1804.1776627683601</v>
      </c>
      <c r="Z1199" s="6">
        <f ca="1">PopAgeSexCountry[[#This Row],[2045]]*PopAgeSexCountry[[#This Row],[MDER]]</f>
        <v>2108.738589002226</v>
      </c>
      <c r="AA1199" s="6">
        <f ca="1">PopAgeSexCountry[[#This Row],[2050]]*PopAgeSexCountry[[#This Row],[MDER]]</f>
        <v>2517.5596923540538</v>
      </c>
    </row>
    <row r="1200" spans="1:27" x14ac:dyDescent="0.2">
      <c r="A1200" s="5" t="s">
        <v>67</v>
      </c>
      <c r="B1200" s="5" t="s">
        <v>68</v>
      </c>
      <c r="C1200" s="5" t="s">
        <v>140</v>
      </c>
      <c r="D1200" s="5" t="str">
        <f>VLOOKUP(PopAgeSexCountry[[#This Row],[REGION]],MapRegion[],2,FALSE)</f>
        <v>POL</v>
      </c>
      <c r="E1200" s="5" t="s">
        <v>87</v>
      </c>
      <c r="F1200" s="5" t="str">
        <f>VLOOKUP(PopAgeSexCountry[[#This Row],[VARIABLE]],MapSexAge[],2,FALSE)</f>
        <v>Female</v>
      </c>
      <c r="G1200" s="5" t="str">
        <f>VLOOKUP(PopAgeSexCountry[[#This Row],[VARIABLE]],MapSexAge[],3,FALSE)</f>
        <v>75-79</v>
      </c>
      <c r="H1200" s="5">
        <f ca="1">SUMIFS(INDIRECT(_xlfn.CONCAT("SSPMDER[",PopAgeSexCountry[[#This Row],[Sex]],"]")),SSPMDER[age],PopAgeSexCountry[[#This Row],[Age]])</f>
        <v>1800</v>
      </c>
      <c r="I1200" s="5" t="s">
        <v>71</v>
      </c>
      <c r="J1200" s="5">
        <v>0.74365800000000004</v>
      </c>
      <c r="K1200" s="5">
        <v>0.71173736592194903</v>
      </c>
      <c r="L1200" s="5">
        <v>0.63142557887293005</v>
      </c>
      <c r="M1200" s="5">
        <v>0.93002614817048002</v>
      </c>
      <c r="N1200" s="5">
        <v>1.2254260339265299</v>
      </c>
      <c r="O1200" s="5">
        <v>1.2457557754291899</v>
      </c>
      <c r="P1200" s="5">
        <v>1.0098366450852601</v>
      </c>
      <c r="Q1200" s="5">
        <v>0.93016617378217303</v>
      </c>
      <c r="R1200" s="5">
        <v>1.0968424845038001</v>
      </c>
      <c r="S1200" s="6">
        <f ca="1">PopAgeSexCountry[[#This Row],[2010]]*PopAgeSexCountry[[#This Row],[MDER]]</f>
        <v>1338.5844000000002</v>
      </c>
      <c r="T1200" s="6">
        <f ca="1">PopAgeSexCountry[[#This Row],[2015]]*PopAgeSexCountry[[#This Row],[MDER]]</f>
        <v>1281.1272586595082</v>
      </c>
      <c r="U1200" s="6">
        <f ca="1">PopAgeSexCountry[[#This Row],[2020]]*PopAgeSexCountry[[#This Row],[MDER]]</f>
        <v>1136.566041971274</v>
      </c>
      <c r="V1200" s="6">
        <f ca="1">PopAgeSexCountry[[#This Row],[2025]]*PopAgeSexCountry[[#This Row],[MDER]]</f>
        <v>1674.0470667068639</v>
      </c>
      <c r="W1200" s="6">
        <f ca="1">PopAgeSexCountry[[#This Row],[2030]]*PopAgeSexCountry[[#This Row],[MDER]]</f>
        <v>2205.7668610677538</v>
      </c>
      <c r="X1200" s="6">
        <f ca="1">PopAgeSexCountry[[#This Row],[2035]]*PopAgeSexCountry[[#This Row],[MDER]]</f>
        <v>2242.3603957725418</v>
      </c>
      <c r="Y1200" s="6">
        <f ca="1">PopAgeSexCountry[[#This Row],[2040]]*PopAgeSexCountry[[#This Row],[MDER]]</f>
        <v>1817.705961153468</v>
      </c>
      <c r="Z1200" s="6">
        <f ca="1">PopAgeSexCountry[[#This Row],[2045]]*PopAgeSexCountry[[#This Row],[MDER]]</f>
        <v>1674.2991128079116</v>
      </c>
      <c r="AA1200" s="6">
        <f ca="1">PopAgeSexCountry[[#This Row],[2050]]*PopAgeSexCountry[[#This Row],[MDER]]</f>
        <v>1974.3164721068401</v>
      </c>
    </row>
    <row r="1201" spans="1:27" x14ac:dyDescent="0.2">
      <c r="A1201" s="6" t="s">
        <v>67</v>
      </c>
      <c r="B1201" s="6" t="s">
        <v>68</v>
      </c>
      <c r="C1201" s="6" t="s">
        <v>140</v>
      </c>
      <c r="D1201" s="6" t="str">
        <f>VLOOKUP(PopAgeSexCountry[[#This Row],[REGION]],MapRegion[],2,FALSE)</f>
        <v>POL</v>
      </c>
      <c r="E1201" s="6" t="s">
        <v>88</v>
      </c>
      <c r="F1201" s="6" t="str">
        <f>VLOOKUP(PopAgeSexCountry[[#This Row],[VARIABLE]],MapSexAge[],2,FALSE)</f>
        <v>Female</v>
      </c>
      <c r="G1201" s="6" t="str">
        <f>VLOOKUP(PopAgeSexCountry[[#This Row],[VARIABLE]],MapSexAge[],3,FALSE)</f>
        <v>80-84</v>
      </c>
      <c r="H1201" s="6">
        <f ca="1">SUMIFS(INDIRECT(_xlfn.CONCAT("SSPMDER[",PopAgeSexCountry[[#This Row],[Sex]],"]")),SSPMDER[age],PopAgeSexCountry[[#This Row],[Age]])</f>
        <v>1800</v>
      </c>
      <c r="I1201" s="6" t="s">
        <v>71</v>
      </c>
      <c r="J1201" s="6">
        <v>0.54960000000000098</v>
      </c>
      <c r="K1201" s="6">
        <v>0.57549519947241501</v>
      </c>
      <c r="L1201" s="6">
        <v>0.56316717042287001</v>
      </c>
      <c r="M1201" s="6">
        <v>0.51032807170642402</v>
      </c>
      <c r="N1201" s="6">
        <v>0.76694013621355595</v>
      </c>
      <c r="O1201" s="6">
        <v>1.02939074875532</v>
      </c>
      <c r="P1201" s="6">
        <v>1.0650236848246499</v>
      </c>
      <c r="Q1201" s="6">
        <v>0.87678794718467401</v>
      </c>
      <c r="R1201" s="6">
        <v>0.81951285532500695</v>
      </c>
      <c r="S1201" s="6">
        <f ca="1">PopAgeSexCountry[[#This Row],[2010]]*PopAgeSexCountry[[#This Row],[MDER]]</f>
        <v>989.28000000000179</v>
      </c>
      <c r="T1201" s="6">
        <f ca="1">PopAgeSexCountry[[#This Row],[2015]]*PopAgeSexCountry[[#This Row],[MDER]]</f>
        <v>1035.8913590503471</v>
      </c>
      <c r="U1201" s="6">
        <f ca="1">PopAgeSexCountry[[#This Row],[2020]]*PopAgeSexCountry[[#This Row],[MDER]]</f>
        <v>1013.700906761166</v>
      </c>
      <c r="V1201" s="6">
        <f ca="1">PopAgeSexCountry[[#This Row],[2025]]*PopAgeSexCountry[[#This Row],[MDER]]</f>
        <v>918.5905290715632</v>
      </c>
      <c r="W1201" s="6">
        <f ca="1">PopAgeSexCountry[[#This Row],[2030]]*PopAgeSexCountry[[#This Row],[MDER]]</f>
        <v>1380.4922451844006</v>
      </c>
      <c r="X1201" s="6">
        <f ca="1">PopAgeSexCountry[[#This Row],[2035]]*PopAgeSexCountry[[#This Row],[MDER]]</f>
        <v>1852.903347759576</v>
      </c>
      <c r="Y1201" s="6">
        <f ca="1">PopAgeSexCountry[[#This Row],[2040]]*PopAgeSexCountry[[#This Row],[MDER]]</f>
        <v>1917.0426326843699</v>
      </c>
      <c r="Z1201" s="6">
        <f ca="1">PopAgeSexCountry[[#This Row],[2045]]*PopAgeSexCountry[[#This Row],[MDER]]</f>
        <v>1578.2183049324133</v>
      </c>
      <c r="AA1201" s="6">
        <f ca="1">PopAgeSexCountry[[#This Row],[2050]]*PopAgeSexCountry[[#This Row],[MDER]]</f>
        <v>1475.1231395850125</v>
      </c>
    </row>
    <row r="1202" spans="1:27" x14ac:dyDescent="0.2">
      <c r="A1202" s="5" t="s">
        <v>67</v>
      </c>
      <c r="B1202" s="5" t="s">
        <v>68</v>
      </c>
      <c r="C1202" s="5" t="s">
        <v>140</v>
      </c>
      <c r="D1202" s="5" t="str">
        <f>VLOOKUP(PopAgeSexCountry[[#This Row],[REGION]],MapRegion[],2,FALSE)</f>
        <v>POL</v>
      </c>
      <c r="E1202" s="5" t="s">
        <v>89</v>
      </c>
      <c r="F1202" s="5" t="str">
        <f>VLOOKUP(PopAgeSexCountry[[#This Row],[VARIABLE]],MapSexAge[],2,FALSE)</f>
        <v>Female</v>
      </c>
      <c r="G1202" s="5" t="str">
        <f>VLOOKUP(PopAgeSexCountry[[#This Row],[VARIABLE]],MapSexAge[],3,FALSE)</f>
        <v>85-89</v>
      </c>
      <c r="H1202" s="5">
        <f ca="1">SUMIFS(INDIRECT(_xlfn.CONCAT("SSPMDER[",PopAgeSexCountry[[#This Row],[Sex]],"]")),SSPMDER[age],PopAgeSexCountry[[#This Row],[Age]])</f>
        <v>1800</v>
      </c>
      <c r="I1202" s="5" t="s">
        <v>71</v>
      </c>
      <c r="J1202" s="5">
        <v>0.27662199999999998</v>
      </c>
      <c r="K1202" s="5">
        <v>0.346995411054553</v>
      </c>
      <c r="L1202" s="5">
        <v>0.37754068433392601</v>
      </c>
      <c r="M1202" s="5">
        <v>0.38273294230864502</v>
      </c>
      <c r="N1202" s="5">
        <v>0.35893361544975</v>
      </c>
      <c r="O1202" s="5">
        <v>0.55658630911384899</v>
      </c>
      <c r="P1202" s="5">
        <v>0.76975307009443705</v>
      </c>
      <c r="Q1202" s="5">
        <v>0.81885472184140295</v>
      </c>
      <c r="R1202" s="5">
        <v>0.69101013383052801</v>
      </c>
      <c r="S1202" s="6">
        <f ca="1">PopAgeSexCountry[[#This Row],[2010]]*PopAgeSexCountry[[#This Row],[MDER]]</f>
        <v>497.91959999999995</v>
      </c>
      <c r="T1202" s="6">
        <f ca="1">PopAgeSexCountry[[#This Row],[2015]]*PopAgeSexCountry[[#This Row],[MDER]]</f>
        <v>624.59173989819544</v>
      </c>
      <c r="U1202" s="6">
        <f ca="1">PopAgeSexCountry[[#This Row],[2020]]*PopAgeSexCountry[[#This Row],[MDER]]</f>
        <v>679.57323180106687</v>
      </c>
      <c r="V1202" s="6">
        <f ca="1">PopAgeSexCountry[[#This Row],[2025]]*PopAgeSexCountry[[#This Row],[MDER]]</f>
        <v>688.91929615556103</v>
      </c>
      <c r="W1202" s="6">
        <f ca="1">PopAgeSexCountry[[#This Row],[2030]]*PopAgeSexCountry[[#This Row],[MDER]]</f>
        <v>646.08050780955</v>
      </c>
      <c r="X1202" s="6">
        <f ca="1">PopAgeSexCountry[[#This Row],[2035]]*PopAgeSexCountry[[#This Row],[MDER]]</f>
        <v>1001.8553564049282</v>
      </c>
      <c r="Y1202" s="6">
        <f ca="1">PopAgeSexCountry[[#This Row],[2040]]*PopAgeSexCountry[[#This Row],[MDER]]</f>
        <v>1385.5555261699867</v>
      </c>
      <c r="Z1202" s="6">
        <f ca="1">PopAgeSexCountry[[#This Row],[2045]]*PopAgeSexCountry[[#This Row],[MDER]]</f>
        <v>1473.9384993145254</v>
      </c>
      <c r="AA1202" s="6">
        <f ca="1">PopAgeSexCountry[[#This Row],[2050]]*PopAgeSexCountry[[#This Row],[MDER]]</f>
        <v>1243.8182408949503</v>
      </c>
    </row>
    <row r="1203" spans="1:27" x14ac:dyDescent="0.2">
      <c r="A1203" s="6" t="s">
        <v>67</v>
      </c>
      <c r="B1203" s="6" t="s">
        <v>68</v>
      </c>
      <c r="C1203" s="6" t="s">
        <v>140</v>
      </c>
      <c r="D1203" s="6" t="str">
        <f>VLOOKUP(PopAgeSexCountry[[#This Row],[REGION]],MapRegion[],2,FALSE)</f>
        <v>POL</v>
      </c>
      <c r="E1203" s="6" t="s">
        <v>90</v>
      </c>
      <c r="F1203" s="6" t="str">
        <f>VLOOKUP(PopAgeSexCountry[[#This Row],[VARIABLE]],MapSexAge[],2,FALSE)</f>
        <v>Female</v>
      </c>
      <c r="G1203" s="6" t="str">
        <f>VLOOKUP(PopAgeSexCountry[[#This Row],[VARIABLE]],MapSexAge[],3,FALSE)</f>
        <v>90-94</v>
      </c>
      <c r="H1203" s="6">
        <f ca="1">SUMIFS(INDIRECT(_xlfn.CONCAT("SSPMDER[",PopAgeSexCountry[[#This Row],[Sex]],"]")),SSPMDER[age],PopAgeSexCountry[[#This Row],[Age]])</f>
        <v>1800</v>
      </c>
      <c r="I1203" s="6" t="s">
        <v>71</v>
      </c>
      <c r="J1203" s="6">
        <v>6.9328000000000001E-2</v>
      </c>
      <c r="K1203" s="6">
        <v>0.12708472014278699</v>
      </c>
      <c r="L1203" s="6">
        <v>0.167374480366104</v>
      </c>
      <c r="M1203" s="6">
        <v>0.19272174718812399</v>
      </c>
      <c r="N1203" s="6">
        <v>0.20600549387144801</v>
      </c>
      <c r="O1203" s="6">
        <v>0.202837390770716</v>
      </c>
      <c r="P1203" s="6">
        <v>0.33027847480376898</v>
      </c>
      <c r="Q1203" s="6">
        <v>0.47766399954282601</v>
      </c>
      <c r="R1203" s="6">
        <v>0.52948863156432102</v>
      </c>
      <c r="S1203" s="6">
        <f ca="1">PopAgeSexCountry[[#This Row],[2010]]*PopAgeSexCountry[[#This Row],[MDER]]</f>
        <v>124.79040000000001</v>
      </c>
      <c r="T1203" s="6">
        <f ca="1">PopAgeSexCountry[[#This Row],[2015]]*PopAgeSexCountry[[#This Row],[MDER]]</f>
        <v>228.75249625701659</v>
      </c>
      <c r="U1203" s="6">
        <f ca="1">PopAgeSexCountry[[#This Row],[2020]]*PopAgeSexCountry[[#This Row],[MDER]]</f>
        <v>301.27406465898719</v>
      </c>
      <c r="V1203" s="6">
        <f ca="1">PopAgeSexCountry[[#This Row],[2025]]*PopAgeSexCountry[[#This Row],[MDER]]</f>
        <v>346.89914493862318</v>
      </c>
      <c r="W1203" s="6">
        <f ca="1">PopAgeSexCountry[[#This Row],[2030]]*PopAgeSexCountry[[#This Row],[MDER]]</f>
        <v>370.8098889686064</v>
      </c>
      <c r="X1203" s="6">
        <f ca="1">PopAgeSexCountry[[#This Row],[2035]]*PopAgeSexCountry[[#This Row],[MDER]]</f>
        <v>365.10730338728882</v>
      </c>
      <c r="Y1203" s="6">
        <f ca="1">PopAgeSexCountry[[#This Row],[2040]]*PopAgeSexCountry[[#This Row],[MDER]]</f>
        <v>594.50125464678422</v>
      </c>
      <c r="Z1203" s="6">
        <f ca="1">PopAgeSexCountry[[#This Row],[2045]]*PopAgeSexCountry[[#This Row],[MDER]]</f>
        <v>859.79519917708683</v>
      </c>
      <c r="AA1203" s="6">
        <f ca="1">PopAgeSexCountry[[#This Row],[2050]]*PopAgeSexCountry[[#This Row],[MDER]]</f>
        <v>953.07953681577783</v>
      </c>
    </row>
    <row r="1204" spans="1:27" x14ac:dyDescent="0.2">
      <c r="A1204" s="5" t="s">
        <v>67</v>
      </c>
      <c r="B1204" s="5" t="s">
        <v>68</v>
      </c>
      <c r="C1204" s="5" t="s">
        <v>140</v>
      </c>
      <c r="D1204" s="5" t="str">
        <f>VLOOKUP(PopAgeSexCountry[[#This Row],[REGION]],MapRegion[],2,FALSE)</f>
        <v>POL</v>
      </c>
      <c r="E1204" s="5" t="s">
        <v>91</v>
      </c>
      <c r="F1204" s="5" t="str">
        <f>VLOOKUP(PopAgeSexCountry[[#This Row],[VARIABLE]],MapSexAge[],2,FALSE)</f>
        <v>Female</v>
      </c>
      <c r="G1204" s="5" t="str">
        <f>VLOOKUP(PopAgeSexCountry[[#This Row],[VARIABLE]],MapSexAge[],3,FALSE)</f>
        <v>95-99</v>
      </c>
      <c r="H1204" s="5">
        <f ca="1">SUMIFS(INDIRECT(_xlfn.CONCAT("SSPMDER[",PopAgeSexCountry[[#This Row],[Sex]],"]")),SSPMDER[age],PopAgeSexCountry[[#This Row],[Age]])</f>
        <v>1800</v>
      </c>
      <c r="I1204" s="5" t="s">
        <v>71</v>
      </c>
      <c r="J1204" s="5">
        <v>1.9230000000000001E-2</v>
      </c>
      <c r="K1204" s="5">
        <v>1.9873664735591198E-2</v>
      </c>
      <c r="L1204" s="5">
        <v>3.8926261682928502E-2</v>
      </c>
      <c r="M1204" s="5">
        <v>5.5267580637935E-2</v>
      </c>
      <c r="N1204" s="5">
        <v>6.8620159478762599E-2</v>
      </c>
      <c r="O1204" s="5">
        <v>7.8448118336993E-2</v>
      </c>
      <c r="P1204" s="5">
        <v>8.30005383842813E-2</v>
      </c>
      <c r="Q1204" s="5">
        <v>0.14433167899152299</v>
      </c>
      <c r="R1204" s="5">
        <v>0.221836295672309</v>
      </c>
      <c r="S1204" s="6">
        <f ca="1">PopAgeSexCountry[[#This Row],[2010]]*PopAgeSexCountry[[#This Row],[MDER]]</f>
        <v>34.614000000000004</v>
      </c>
      <c r="T1204" s="6">
        <f ca="1">PopAgeSexCountry[[#This Row],[2015]]*PopAgeSexCountry[[#This Row],[MDER]]</f>
        <v>35.772596524064156</v>
      </c>
      <c r="U1204" s="6">
        <f ca="1">PopAgeSexCountry[[#This Row],[2020]]*PopAgeSexCountry[[#This Row],[MDER]]</f>
        <v>70.067271029271311</v>
      </c>
      <c r="V1204" s="6">
        <f ca="1">PopAgeSexCountry[[#This Row],[2025]]*PopAgeSexCountry[[#This Row],[MDER]]</f>
        <v>99.481645148282993</v>
      </c>
      <c r="W1204" s="6">
        <f ca="1">PopAgeSexCountry[[#This Row],[2030]]*PopAgeSexCountry[[#This Row],[MDER]]</f>
        <v>123.51628706177267</v>
      </c>
      <c r="X1204" s="6">
        <f ca="1">PopAgeSexCountry[[#This Row],[2035]]*PopAgeSexCountry[[#This Row],[MDER]]</f>
        <v>141.20661300658739</v>
      </c>
      <c r="Y1204" s="6">
        <f ca="1">PopAgeSexCountry[[#This Row],[2040]]*PopAgeSexCountry[[#This Row],[MDER]]</f>
        <v>149.40096909170634</v>
      </c>
      <c r="Z1204" s="6">
        <f ca="1">PopAgeSexCountry[[#This Row],[2045]]*PopAgeSexCountry[[#This Row],[MDER]]</f>
        <v>259.79702218474137</v>
      </c>
      <c r="AA1204" s="6">
        <f ca="1">PopAgeSexCountry[[#This Row],[2050]]*PopAgeSexCountry[[#This Row],[MDER]]</f>
        <v>399.30533221015622</v>
      </c>
    </row>
    <row r="1205" spans="1:27" x14ac:dyDescent="0.2">
      <c r="A1205" s="6" t="s">
        <v>67</v>
      </c>
      <c r="B1205" s="6" t="s">
        <v>68</v>
      </c>
      <c r="C1205" s="6" t="s">
        <v>140</v>
      </c>
      <c r="D1205" s="6" t="str">
        <f>VLOOKUP(PopAgeSexCountry[[#This Row],[REGION]],MapRegion[],2,FALSE)</f>
        <v>POL</v>
      </c>
      <c r="E1205" s="6" t="s">
        <v>92</v>
      </c>
      <c r="F1205" s="6" t="str">
        <f>VLOOKUP(PopAgeSexCountry[[#This Row],[VARIABLE]],MapSexAge[],2,FALSE)</f>
        <v>Male</v>
      </c>
      <c r="G1205" s="6" t="str">
        <f>VLOOKUP(PopAgeSexCountry[[#This Row],[VARIABLE]],MapSexAge[],3,FALSE)</f>
        <v>0-4</v>
      </c>
      <c r="H1205" s="6">
        <f ca="1">SUMIFS(INDIRECT(_xlfn.CONCAT("SSPMDER[",PopAgeSexCountry[[#This Row],[Sex]],"]")),SSPMDER[age],PopAgeSexCountry[[#This Row],[Age]])</f>
        <v>1040</v>
      </c>
      <c r="I1205" s="6" t="s">
        <v>71</v>
      </c>
      <c r="J1205" s="6">
        <v>0.99363900000000005</v>
      </c>
      <c r="K1205" s="6">
        <v>1.0406052139700599</v>
      </c>
      <c r="L1205" s="6">
        <v>0.99881281323158899</v>
      </c>
      <c r="M1205" s="6">
        <v>0.92186589845236599</v>
      </c>
      <c r="N1205" s="6">
        <v>0.82386443631457895</v>
      </c>
      <c r="O1205" s="6">
        <v>0.73771253518612601</v>
      </c>
      <c r="P1205" s="6">
        <v>0.72022602201741004</v>
      </c>
      <c r="Q1205" s="6">
        <v>0.74128673612167995</v>
      </c>
      <c r="R1205" s="6">
        <v>0.74963563510666997</v>
      </c>
      <c r="S1205" s="6">
        <f ca="1">PopAgeSexCountry[[#This Row],[2010]]*PopAgeSexCountry[[#This Row],[MDER]]</f>
        <v>1033.38456</v>
      </c>
      <c r="T1205" s="6">
        <f ca="1">PopAgeSexCountry[[#This Row],[2015]]*PopAgeSexCountry[[#This Row],[MDER]]</f>
        <v>1082.2294225288622</v>
      </c>
      <c r="U1205" s="6">
        <f ca="1">PopAgeSexCountry[[#This Row],[2020]]*PopAgeSexCountry[[#This Row],[MDER]]</f>
        <v>1038.7653257608526</v>
      </c>
      <c r="V1205" s="6">
        <f ca="1">PopAgeSexCountry[[#This Row],[2025]]*PopAgeSexCountry[[#This Row],[MDER]]</f>
        <v>958.74053439046065</v>
      </c>
      <c r="W1205" s="6">
        <f ca="1">PopAgeSexCountry[[#This Row],[2030]]*PopAgeSexCountry[[#This Row],[MDER]]</f>
        <v>856.81901376716212</v>
      </c>
      <c r="X1205" s="6">
        <f ca="1">PopAgeSexCountry[[#This Row],[2035]]*PopAgeSexCountry[[#This Row],[MDER]]</f>
        <v>767.22103659357106</v>
      </c>
      <c r="Y1205" s="6">
        <f ca="1">PopAgeSexCountry[[#This Row],[2040]]*PopAgeSexCountry[[#This Row],[MDER]]</f>
        <v>749.03506289810639</v>
      </c>
      <c r="Z1205" s="6">
        <f ca="1">PopAgeSexCountry[[#This Row],[2045]]*PopAgeSexCountry[[#This Row],[MDER]]</f>
        <v>770.93820556654714</v>
      </c>
      <c r="AA1205" s="6">
        <f ca="1">PopAgeSexCountry[[#This Row],[2050]]*PopAgeSexCountry[[#This Row],[MDER]]</f>
        <v>779.62106051093679</v>
      </c>
    </row>
    <row r="1206" spans="1:27" x14ac:dyDescent="0.2">
      <c r="A1206" s="5" t="s">
        <v>67</v>
      </c>
      <c r="B1206" s="5" t="s">
        <v>68</v>
      </c>
      <c r="C1206" s="5" t="s">
        <v>140</v>
      </c>
      <c r="D1206" s="5" t="str">
        <f>VLOOKUP(PopAgeSexCountry[[#This Row],[REGION]],MapRegion[],2,FALSE)</f>
        <v>POL</v>
      </c>
      <c r="E1206" s="5" t="s">
        <v>93</v>
      </c>
      <c r="F1206" s="5" t="str">
        <f>VLOOKUP(PopAgeSexCountry[[#This Row],[VARIABLE]],MapSexAge[],2,FALSE)</f>
        <v>Male</v>
      </c>
      <c r="G1206" s="5" t="str">
        <f>VLOOKUP(PopAgeSexCountry[[#This Row],[VARIABLE]],MapSexAge[],3,FALSE)</f>
        <v>10-14</v>
      </c>
      <c r="H1206" s="5">
        <f ca="1">SUMIFS(INDIRECT(_xlfn.CONCAT("SSPMDER[",PopAgeSexCountry[[#This Row],[Sex]],"]")),SSPMDER[age],PopAgeSexCountry[[#This Row],[Age]])</f>
        <v>2120</v>
      </c>
      <c r="I1206" s="5" t="s">
        <v>71</v>
      </c>
      <c r="J1206" s="5">
        <v>1.017657</v>
      </c>
      <c r="K1206" s="5">
        <v>0.89343061405443602</v>
      </c>
      <c r="L1206" s="5">
        <v>0.99542284918910595</v>
      </c>
      <c r="M1206" s="5">
        <v>1.04227690299369</v>
      </c>
      <c r="N1206" s="5">
        <v>1.00074106831751</v>
      </c>
      <c r="O1206" s="5">
        <v>0.92412681724434798</v>
      </c>
      <c r="P1206" s="5">
        <v>0.82654930880070199</v>
      </c>
      <c r="Q1206" s="5">
        <v>0.74073199591961303</v>
      </c>
      <c r="R1206" s="5">
        <v>0.72329762411587895</v>
      </c>
      <c r="S1206" s="6">
        <f ca="1">PopAgeSexCountry[[#This Row],[2010]]*PopAgeSexCountry[[#This Row],[MDER]]</f>
        <v>2157.4328399999999</v>
      </c>
      <c r="T1206" s="6">
        <f ca="1">PopAgeSexCountry[[#This Row],[2015]]*PopAgeSexCountry[[#This Row],[MDER]]</f>
        <v>1894.0729017954043</v>
      </c>
      <c r="U1206" s="6">
        <f ca="1">PopAgeSexCountry[[#This Row],[2020]]*PopAgeSexCountry[[#This Row],[MDER]]</f>
        <v>2110.2964402809048</v>
      </c>
      <c r="V1206" s="6">
        <f ca="1">PopAgeSexCountry[[#This Row],[2025]]*PopAgeSexCountry[[#This Row],[MDER]]</f>
        <v>2209.6270343466231</v>
      </c>
      <c r="W1206" s="6">
        <f ca="1">PopAgeSexCountry[[#This Row],[2030]]*PopAgeSexCountry[[#This Row],[MDER]]</f>
        <v>2121.571064833121</v>
      </c>
      <c r="X1206" s="6">
        <f ca="1">PopAgeSexCountry[[#This Row],[2035]]*PopAgeSexCountry[[#This Row],[MDER]]</f>
        <v>1959.1488525580178</v>
      </c>
      <c r="Y1206" s="6">
        <f ca="1">PopAgeSexCountry[[#This Row],[2040]]*PopAgeSexCountry[[#This Row],[MDER]]</f>
        <v>1752.2845346574882</v>
      </c>
      <c r="Z1206" s="6">
        <f ca="1">PopAgeSexCountry[[#This Row],[2045]]*PopAgeSexCountry[[#This Row],[MDER]]</f>
        <v>1570.3518313495797</v>
      </c>
      <c r="AA1206" s="6">
        <f ca="1">PopAgeSexCountry[[#This Row],[2050]]*PopAgeSexCountry[[#This Row],[MDER]]</f>
        <v>1533.3909631256633</v>
      </c>
    </row>
    <row r="1207" spans="1:27" x14ac:dyDescent="0.2">
      <c r="A1207" s="6" t="s">
        <v>67</v>
      </c>
      <c r="B1207" s="6" t="s">
        <v>68</v>
      </c>
      <c r="C1207" s="6" t="s">
        <v>140</v>
      </c>
      <c r="D1207" s="6" t="str">
        <f>VLOOKUP(PopAgeSexCountry[[#This Row],[REGION]],MapRegion[],2,FALSE)</f>
        <v>POL</v>
      </c>
      <c r="E1207" s="6" t="s">
        <v>94</v>
      </c>
      <c r="F1207" s="6" t="str">
        <f>VLOOKUP(PopAgeSexCountry[[#This Row],[VARIABLE]],MapSexAge[],2,FALSE)</f>
        <v>Male</v>
      </c>
      <c r="G1207" s="6" t="str">
        <f>VLOOKUP(PopAgeSexCountry[[#This Row],[VARIABLE]],MapSexAge[],3,FALSE)</f>
        <v>100p</v>
      </c>
      <c r="H1207" s="6">
        <f ca="1">SUMIFS(INDIRECT(_xlfn.CONCAT("SSPMDER[",PopAgeSexCountry[[#This Row],[Sex]],"]")),SSPMDER[age],PopAgeSexCountry[[#This Row],[Age]])</f>
        <v>2200</v>
      </c>
      <c r="I1207" s="6" t="s">
        <v>71</v>
      </c>
      <c r="J1207" s="6">
        <v>5.1500000000000005E-4</v>
      </c>
      <c r="K1207" s="6">
        <v>8.3417818439647702E-4</v>
      </c>
      <c r="L1207" s="6">
        <v>9.3761584076166595E-4</v>
      </c>
      <c r="M1207" s="6">
        <v>1.5881398243426899E-3</v>
      </c>
      <c r="N1207" s="6">
        <v>2.2275358640300199E-3</v>
      </c>
      <c r="O1207" s="6">
        <v>2.9550013872512099E-3</v>
      </c>
      <c r="P1207" s="6">
        <v>3.3206393000052002E-3</v>
      </c>
      <c r="Q1207" s="6">
        <v>3.7551186662988802E-3</v>
      </c>
      <c r="R1207" s="6">
        <v>7.1010274447966598E-3</v>
      </c>
      <c r="S1207" s="6">
        <f ca="1">PopAgeSexCountry[[#This Row],[2010]]*PopAgeSexCountry[[#This Row],[MDER]]</f>
        <v>1.133</v>
      </c>
      <c r="T1207" s="6">
        <f ca="1">PopAgeSexCountry[[#This Row],[2015]]*PopAgeSexCountry[[#This Row],[MDER]]</f>
        <v>1.8351920056722495</v>
      </c>
      <c r="U1207" s="6">
        <f ca="1">PopAgeSexCountry[[#This Row],[2020]]*PopAgeSexCountry[[#This Row],[MDER]]</f>
        <v>2.0627548496756649</v>
      </c>
      <c r="V1207" s="6">
        <f ca="1">PopAgeSexCountry[[#This Row],[2025]]*PopAgeSexCountry[[#This Row],[MDER]]</f>
        <v>3.493907613553918</v>
      </c>
      <c r="W1207" s="6">
        <f ca="1">PopAgeSexCountry[[#This Row],[2030]]*PopAgeSexCountry[[#This Row],[MDER]]</f>
        <v>4.9005789008660443</v>
      </c>
      <c r="X1207" s="6">
        <f ca="1">PopAgeSexCountry[[#This Row],[2035]]*PopAgeSexCountry[[#This Row],[MDER]]</f>
        <v>6.5010030519526616</v>
      </c>
      <c r="Y1207" s="6">
        <f ca="1">PopAgeSexCountry[[#This Row],[2040]]*PopAgeSexCountry[[#This Row],[MDER]]</f>
        <v>7.3054064600114401</v>
      </c>
      <c r="Z1207" s="6">
        <f ca="1">PopAgeSexCountry[[#This Row],[2045]]*PopAgeSexCountry[[#This Row],[MDER]]</f>
        <v>8.2612610658575356</v>
      </c>
      <c r="AA1207" s="6">
        <f ca="1">PopAgeSexCountry[[#This Row],[2050]]*PopAgeSexCountry[[#This Row],[MDER]]</f>
        <v>15.622260378552651</v>
      </c>
    </row>
    <row r="1208" spans="1:27" x14ac:dyDescent="0.2">
      <c r="A1208" s="5" t="s">
        <v>67</v>
      </c>
      <c r="B1208" s="5" t="s">
        <v>68</v>
      </c>
      <c r="C1208" s="5" t="s">
        <v>140</v>
      </c>
      <c r="D1208" s="5" t="str">
        <f>VLOOKUP(PopAgeSexCountry[[#This Row],[REGION]],MapRegion[],2,FALSE)</f>
        <v>POL</v>
      </c>
      <c r="E1208" s="5" t="s">
        <v>95</v>
      </c>
      <c r="F1208" s="5" t="str">
        <f>VLOOKUP(PopAgeSexCountry[[#This Row],[VARIABLE]],MapSexAge[],2,FALSE)</f>
        <v>Male</v>
      </c>
      <c r="G1208" s="5" t="str">
        <f>VLOOKUP(PopAgeSexCountry[[#This Row],[VARIABLE]],MapSexAge[],3,FALSE)</f>
        <v>15-19</v>
      </c>
      <c r="H1208" s="5">
        <f ca="1">SUMIFS(INDIRECT(_xlfn.CONCAT("SSPMDER[",PopAgeSexCountry[[#This Row],[Sex]],"]")),SSPMDER[age],PopAgeSexCountry[[#This Row],[Age]])</f>
        <v>2760</v>
      </c>
      <c r="I1208" s="5" t="s">
        <v>71</v>
      </c>
      <c r="J1208" s="5">
        <v>1.2776780000000001</v>
      </c>
      <c r="K1208" s="5">
        <v>1.0168337812936299</v>
      </c>
      <c r="L1208" s="5">
        <v>0.89310957838931904</v>
      </c>
      <c r="M1208" s="5">
        <v>0.99516934049842898</v>
      </c>
      <c r="N1208" s="5">
        <v>1.0420869795643199</v>
      </c>
      <c r="O1208" s="5">
        <v>1.0007563793588301</v>
      </c>
      <c r="P1208" s="5">
        <v>0.92432658514707899</v>
      </c>
      <c r="Q1208" s="5">
        <v>0.82694127829937802</v>
      </c>
      <c r="R1208" s="5">
        <v>0.74128456583758195</v>
      </c>
      <c r="S1208" s="6">
        <f ca="1">PopAgeSexCountry[[#This Row],[2010]]*PopAgeSexCountry[[#This Row],[MDER]]</f>
        <v>3526.3912800000003</v>
      </c>
      <c r="T1208" s="6">
        <f ca="1">PopAgeSexCountry[[#This Row],[2015]]*PopAgeSexCountry[[#This Row],[MDER]]</f>
        <v>2806.4612363704186</v>
      </c>
      <c r="U1208" s="6">
        <f ca="1">PopAgeSexCountry[[#This Row],[2020]]*PopAgeSexCountry[[#This Row],[MDER]]</f>
        <v>2464.9824363545204</v>
      </c>
      <c r="V1208" s="6">
        <f ca="1">PopAgeSexCountry[[#This Row],[2025]]*PopAgeSexCountry[[#This Row],[MDER]]</f>
        <v>2746.6673797756639</v>
      </c>
      <c r="W1208" s="6">
        <f ca="1">PopAgeSexCountry[[#This Row],[2030]]*PopAgeSexCountry[[#This Row],[MDER]]</f>
        <v>2876.1600635975233</v>
      </c>
      <c r="X1208" s="6">
        <f ca="1">PopAgeSexCountry[[#This Row],[2035]]*PopAgeSexCountry[[#This Row],[MDER]]</f>
        <v>2762.0876070303711</v>
      </c>
      <c r="Y1208" s="6">
        <f ca="1">PopAgeSexCountry[[#This Row],[2040]]*PopAgeSexCountry[[#This Row],[MDER]]</f>
        <v>2551.1413750059382</v>
      </c>
      <c r="Z1208" s="6">
        <f ca="1">PopAgeSexCountry[[#This Row],[2045]]*PopAgeSexCountry[[#This Row],[MDER]]</f>
        <v>2282.3579281062835</v>
      </c>
      <c r="AA1208" s="6">
        <f ca="1">PopAgeSexCountry[[#This Row],[2050]]*PopAgeSexCountry[[#This Row],[MDER]]</f>
        <v>2045.9454017117262</v>
      </c>
    </row>
    <row r="1209" spans="1:27" x14ac:dyDescent="0.2">
      <c r="A1209" s="6" t="s">
        <v>67</v>
      </c>
      <c r="B1209" s="6" t="s">
        <v>68</v>
      </c>
      <c r="C1209" s="6" t="s">
        <v>140</v>
      </c>
      <c r="D1209" s="6" t="str">
        <f>VLOOKUP(PopAgeSexCountry[[#This Row],[REGION]],MapRegion[],2,FALSE)</f>
        <v>POL</v>
      </c>
      <c r="E1209" s="6" t="s">
        <v>96</v>
      </c>
      <c r="F1209" s="6" t="str">
        <f>VLOOKUP(PopAgeSexCountry[[#This Row],[VARIABLE]],MapSexAge[],2,FALSE)</f>
        <v>Male</v>
      </c>
      <c r="G1209" s="6" t="str">
        <f>VLOOKUP(PopAgeSexCountry[[#This Row],[VARIABLE]],MapSexAge[],3,FALSE)</f>
        <v>20-24</v>
      </c>
      <c r="H1209" s="6">
        <f ca="1">SUMIFS(INDIRECT(_xlfn.CONCAT("SSPMDER[",PopAgeSexCountry[[#This Row],[Sex]],"]")),SSPMDER[age],PopAgeSexCountry[[#This Row],[Age]])</f>
        <v>2800</v>
      </c>
      <c r="I1209" s="6" t="s">
        <v>71</v>
      </c>
      <c r="J1209" s="6">
        <v>1.5161519999999999</v>
      </c>
      <c r="K1209" s="6">
        <v>1.2735726318532701</v>
      </c>
      <c r="L1209" s="6">
        <v>1.01424807029988</v>
      </c>
      <c r="M1209" s="6">
        <v>0.89143610685814401</v>
      </c>
      <c r="N1209" s="6">
        <v>0.99356770496552305</v>
      </c>
      <c r="O1209" s="6">
        <v>1.0406603440536699</v>
      </c>
      <c r="P1209" s="6">
        <v>0.99966699681349003</v>
      </c>
      <c r="Q1209" s="6">
        <v>0.92358623673012996</v>
      </c>
      <c r="R1209" s="6">
        <v>0.82652416246027405</v>
      </c>
      <c r="S1209" s="6">
        <f ca="1">PopAgeSexCountry[[#This Row],[2010]]*PopAgeSexCountry[[#This Row],[MDER]]</f>
        <v>4245.2255999999998</v>
      </c>
      <c r="T1209" s="6">
        <f ca="1">PopAgeSexCountry[[#This Row],[2015]]*PopAgeSexCountry[[#This Row],[MDER]]</f>
        <v>3566.0033691891563</v>
      </c>
      <c r="U1209" s="6">
        <f ca="1">PopAgeSexCountry[[#This Row],[2020]]*PopAgeSexCountry[[#This Row],[MDER]]</f>
        <v>2839.8945968396638</v>
      </c>
      <c r="V1209" s="6">
        <f ca="1">PopAgeSexCountry[[#This Row],[2025]]*PopAgeSexCountry[[#This Row],[MDER]]</f>
        <v>2496.0210992028033</v>
      </c>
      <c r="W1209" s="6">
        <f ca="1">PopAgeSexCountry[[#This Row],[2030]]*PopAgeSexCountry[[#This Row],[MDER]]</f>
        <v>2781.9895739034646</v>
      </c>
      <c r="X1209" s="6">
        <f ca="1">PopAgeSexCountry[[#This Row],[2035]]*PopAgeSexCountry[[#This Row],[MDER]]</f>
        <v>2913.8489633502759</v>
      </c>
      <c r="Y1209" s="6">
        <f ca="1">PopAgeSexCountry[[#This Row],[2040]]*PopAgeSexCountry[[#This Row],[MDER]]</f>
        <v>2799.0675910777722</v>
      </c>
      <c r="Z1209" s="6">
        <f ca="1">PopAgeSexCountry[[#This Row],[2045]]*PopAgeSexCountry[[#This Row],[MDER]]</f>
        <v>2586.0414628443641</v>
      </c>
      <c r="AA1209" s="6">
        <f ca="1">PopAgeSexCountry[[#This Row],[2050]]*PopAgeSexCountry[[#This Row],[MDER]]</f>
        <v>2314.2676548887675</v>
      </c>
    </row>
    <row r="1210" spans="1:27" x14ac:dyDescent="0.2">
      <c r="A1210" s="5" t="s">
        <v>67</v>
      </c>
      <c r="B1210" s="5" t="s">
        <v>68</v>
      </c>
      <c r="C1210" s="5" t="s">
        <v>140</v>
      </c>
      <c r="D1210" s="5" t="str">
        <f>VLOOKUP(PopAgeSexCountry[[#This Row],[REGION]],MapRegion[],2,FALSE)</f>
        <v>POL</v>
      </c>
      <c r="E1210" s="5" t="s">
        <v>97</v>
      </c>
      <c r="F1210" s="5" t="str">
        <f>VLOOKUP(PopAgeSexCountry[[#This Row],[VARIABLE]],MapSexAge[],2,FALSE)</f>
        <v>Male</v>
      </c>
      <c r="G1210" s="5" t="str">
        <f>VLOOKUP(PopAgeSexCountry[[#This Row],[VARIABLE]],MapSexAge[],3,FALSE)</f>
        <v>25-29</v>
      </c>
      <c r="H1210" s="5">
        <f ca="1">SUMIFS(INDIRECT(_xlfn.CONCAT("SSPMDER[",PopAgeSexCountry[[#This Row],[Sex]],"]")),SSPMDER[age],PopAgeSexCountry[[#This Row],[Age]])</f>
        <v>2640</v>
      </c>
      <c r="I1210" s="5" t="s">
        <v>71</v>
      </c>
      <c r="J1210" s="5">
        <v>1.6735009999999999</v>
      </c>
      <c r="K1210" s="5">
        <v>1.51218665602293</v>
      </c>
      <c r="L1210" s="5">
        <v>1.27150627557413</v>
      </c>
      <c r="M1210" s="5">
        <v>1.01392671547774</v>
      </c>
      <c r="N1210" s="5">
        <v>0.89199266850687497</v>
      </c>
      <c r="O1210" s="5">
        <v>0.99425944608871997</v>
      </c>
      <c r="P1210" s="5">
        <v>1.0415283238472799</v>
      </c>
      <c r="Q1210" s="5">
        <v>1.0008888857557601</v>
      </c>
      <c r="R1210" s="5">
        <v>0.92513719068560896</v>
      </c>
      <c r="S1210" s="6">
        <f ca="1">PopAgeSexCountry[[#This Row],[2010]]*PopAgeSexCountry[[#This Row],[MDER]]</f>
        <v>4418.0426399999997</v>
      </c>
      <c r="T1210" s="6">
        <f ca="1">PopAgeSexCountry[[#This Row],[2015]]*PopAgeSexCountry[[#This Row],[MDER]]</f>
        <v>3992.1727719005353</v>
      </c>
      <c r="U1210" s="6">
        <f ca="1">PopAgeSexCountry[[#This Row],[2020]]*PopAgeSexCountry[[#This Row],[MDER]]</f>
        <v>3356.7765675157029</v>
      </c>
      <c r="V1210" s="6">
        <f ca="1">PopAgeSexCountry[[#This Row],[2025]]*PopAgeSexCountry[[#This Row],[MDER]]</f>
        <v>2676.7665288612338</v>
      </c>
      <c r="W1210" s="6">
        <f ca="1">PopAgeSexCountry[[#This Row],[2030]]*PopAgeSexCountry[[#This Row],[MDER]]</f>
        <v>2354.86064485815</v>
      </c>
      <c r="X1210" s="6">
        <f ca="1">PopAgeSexCountry[[#This Row],[2035]]*PopAgeSexCountry[[#This Row],[MDER]]</f>
        <v>2624.8449376742205</v>
      </c>
      <c r="Y1210" s="6">
        <f ca="1">PopAgeSexCountry[[#This Row],[2040]]*PopAgeSexCountry[[#This Row],[MDER]]</f>
        <v>2749.634774956819</v>
      </c>
      <c r="Z1210" s="6">
        <f ca="1">PopAgeSexCountry[[#This Row],[2045]]*PopAgeSexCountry[[#This Row],[MDER]]</f>
        <v>2642.3466583952068</v>
      </c>
      <c r="AA1210" s="6">
        <f ca="1">PopAgeSexCountry[[#This Row],[2050]]*PopAgeSexCountry[[#This Row],[MDER]]</f>
        <v>2442.3621834100077</v>
      </c>
    </row>
    <row r="1211" spans="1:27" x14ac:dyDescent="0.2">
      <c r="A1211" s="6" t="s">
        <v>67</v>
      </c>
      <c r="B1211" s="6" t="s">
        <v>68</v>
      </c>
      <c r="C1211" s="6" t="s">
        <v>140</v>
      </c>
      <c r="D1211" s="6" t="str">
        <f>VLOOKUP(PopAgeSexCountry[[#This Row],[REGION]],MapRegion[],2,FALSE)</f>
        <v>POL</v>
      </c>
      <c r="E1211" s="6" t="s">
        <v>98</v>
      </c>
      <c r="F1211" s="6" t="str">
        <f>VLOOKUP(PopAgeSexCountry[[#This Row],[VARIABLE]],MapSexAge[],2,FALSE)</f>
        <v>Male</v>
      </c>
      <c r="G1211" s="6" t="str">
        <f>VLOOKUP(PopAgeSexCountry[[#This Row],[VARIABLE]],MapSexAge[],3,FALSE)</f>
        <v>30-34</v>
      </c>
      <c r="H1211" s="6">
        <f ca="1">SUMIFS(INDIRECT(_xlfn.CONCAT("SSPMDER[",PopAgeSexCountry[[#This Row],[Sex]],"]")),SSPMDER[age],PopAgeSexCountry[[#This Row],[Age]])</f>
        <v>2600</v>
      </c>
      <c r="I1211" s="6" t="s">
        <v>71</v>
      </c>
      <c r="J1211" s="6">
        <v>1.5701499999999999</v>
      </c>
      <c r="K1211" s="6">
        <v>1.67112661465382</v>
      </c>
      <c r="L1211" s="6">
        <v>1.5130193604197899</v>
      </c>
      <c r="M1211" s="6">
        <v>1.2752547452368901</v>
      </c>
      <c r="N1211" s="6">
        <v>1.0198505016863499</v>
      </c>
      <c r="O1211" s="6">
        <v>0.89922823494718496</v>
      </c>
      <c r="P1211" s="6">
        <v>1.00161613161566</v>
      </c>
      <c r="Q1211" s="6">
        <v>1.0488863652284801</v>
      </c>
      <c r="R1211" s="6">
        <v>1.0087483810981499</v>
      </c>
      <c r="S1211" s="6">
        <f ca="1">PopAgeSexCountry[[#This Row],[2010]]*PopAgeSexCountry[[#This Row],[MDER]]</f>
        <v>4082.39</v>
      </c>
      <c r="T1211" s="6">
        <f ca="1">PopAgeSexCountry[[#This Row],[2015]]*PopAgeSexCountry[[#This Row],[MDER]]</f>
        <v>4344.9291980999315</v>
      </c>
      <c r="U1211" s="6">
        <f ca="1">PopAgeSexCountry[[#This Row],[2020]]*PopAgeSexCountry[[#This Row],[MDER]]</f>
        <v>3933.8503370914536</v>
      </c>
      <c r="V1211" s="6">
        <f ca="1">PopAgeSexCountry[[#This Row],[2025]]*PopAgeSexCountry[[#This Row],[MDER]]</f>
        <v>3315.6623376159141</v>
      </c>
      <c r="W1211" s="6">
        <f ca="1">PopAgeSexCountry[[#This Row],[2030]]*PopAgeSexCountry[[#This Row],[MDER]]</f>
        <v>2651.6113043845098</v>
      </c>
      <c r="X1211" s="6">
        <f ca="1">PopAgeSexCountry[[#This Row],[2035]]*PopAgeSexCountry[[#This Row],[MDER]]</f>
        <v>2337.9934108626808</v>
      </c>
      <c r="Y1211" s="6">
        <f ca="1">PopAgeSexCountry[[#This Row],[2040]]*PopAgeSexCountry[[#This Row],[MDER]]</f>
        <v>2604.2019422007161</v>
      </c>
      <c r="Z1211" s="6">
        <f ca="1">PopAgeSexCountry[[#This Row],[2045]]*PopAgeSexCountry[[#This Row],[MDER]]</f>
        <v>2727.1045495940484</v>
      </c>
      <c r="AA1211" s="6">
        <f ca="1">PopAgeSexCountry[[#This Row],[2050]]*PopAgeSexCountry[[#This Row],[MDER]]</f>
        <v>2622.7457908551896</v>
      </c>
    </row>
    <row r="1212" spans="1:27" x14ac:dyDescent="0.2">
      <c r="A1212" s="5" t="s">
        <v>67</v>
      </c>
      <c r="B1212" s="5" t="s">
        <v>68</v>
      </c>
      <c r="C1212" s="5" t="s">
        <v>140</v>
      </c>
      <c r="D1212" s="5" t="str">
        <f>VLOOKUP(PopAgeSexCountry[[#This Row],[REGION]],MapRegion[],2,FALSE)</f>
        <v>POL</v>
      </c>
      <c r="E1212" s="5" t="s">
        <v>99</v>
      </c>
      <c r="F1212" s="5" t="str">
        <f>VLOOKUP(PopAgeSexCountry[[#This Row],[VARIABLE]],MapSexAge[],2,FALSE)</f>
        <v>Male</v>
      </c>
      <c r="G1212" s="5" t="str">
        <f>VLOOKUP(PopAgeSexCountry[[#This Row],[VARIABLE]],MapSexAge[],3,FALSE)</f>
        <v>35-39</v>
      </c>
      <c r="H1212" s="5">
        <f ca="1">SUMIFS(INDIRECT(_xlfn.CONCAT("SSPMDER[",PopAgeSexCountry[[#This Row],[Sex]],"]")),SSPMDER[age],PopAgeSexCountry[[#This Row],[Age]])</f>
        <v>2600</v>
      </c>
      <c r="I1212" s="5" t="s">
        <v>71</v>
      </c>
      <c r="J1212" s="5">
        <v>1.327871</v>
      </c>
      <c r="K1212" s="5">
        <v>1.5627379662595</v>
      </c>
      <c r="L1212" s="5">
        <v>1.66550123158379</v>
      </c>
      <c r="M1212" s="5">
        <v>1.51140662621042</v>
      </c>
      <c r="N1212" s="5">
        <v>1.2767473396778199</v>
      </c>
      <c r="O1212" s="5">
        <v>1.02382000682142</v>
      </c>
      <c r="P1212" s="5">
        <v>0.90471395211556205</v>
      </c>
      <c r="Q1212" s="5">
        <v>1.00720300039592</v>
      </c>
      <c r="R1212" s="5">
        <v>1.05454878044717</v>
      </c>
      <c r="S1212" s="6">
        <f ca="1">PopAgeSexCountry[[#This Row],[2010]]*PopAgeSexCountry[[#This Row],[MDER]]</f>
        <v>3452.4646000000002</v>
      </c>
      <c r="T1212" s="6">
        <f ca="1">PopAgeSexCountry[[#This Row],[2015]]*PopAgeSexCountry[[#This Row],[MDER]]</f>
        <v>4063.1187122747001</v>
      </c>
      <c r="U1212" s="6">
        <f ca="1">PopAgeSexCountry[[#This Row],[2020]]*PopAgeSexCountry[[#This Row],[MDER]]</f>
        <v>4330.3032021178542</v>
      </c>
      <c r="V1212" s="6">
        <f ca="1">PopAgeSexCountry[[#This Row],[2025]]*PopAgeSexCountry[[#This Row],[MDER]]</f>
        <v>3929.6572281470922</v>
      </c>
      <c r="W1212" s="6">
        <f ca="1">PopAgeSexCountry[[#This Row],[2030]]*PopAgeSexCountry[[#This Row],[MDER]]</f>
        <v>3319.5430831623316</v>
      </c>
      <c r="X1212" s="6">
        <f ca="1">PopAgeSexCountry[[#This Row],[2035]]*PopAgeSexCountry[[#This Row],[MDER]]</f>
        <v>2661.9320177356922</v>
      </c>
      <c r="Y1212" s="6">
        <f ca="1">PopAgeSexCountry[[#This Row],[2040]]*PopAgeSexCountry[[#This Row],[MDER]]</f>
        <v>2352.2562755004615</v>
      </c>
      <c r="Z1212" s="6">
        <f ca="1">PopAgeSexCountry[[#This Row],[2045]]*PopAgeSexCountry[[#This Row],[MDER]]</f>
        <v>2618.7278010293921</v>
      </c>
      <c r="AA1212" s="6">
        <f ca="1">PopAgeSexCountry[[#This Row],[2050]]*PopAgeSexCountry[[#This Row],[MDER]]</f>
        <v>2741.8268291626423</v>
      </c>
    </row>
    <row r="1213" spans="1:27" x14ac:dyDescent="0.2">
      <c r="A1213" s="6" t="s">
        <v>67</v>
      </c>
      <c r="B1213" s="6" t="s">
        <v>68</v>
      </c>
      <c r="C1213" s="6" t="s">
        <v>140</v>
      </c>
      <c r="D1213" s="6" t="str">
        <f>VLOOKUP(PopAgeSexCountry[[#This Row],[REGION]],MapRegion[],2,FALSE)</f>
        <v>POL</v>
      </c>
      <c r="E1213" s="6" t="s">
        <v>100</v>
      </c>
      <c r="F1213" s="6" t="str">
        <f>VLOOKUP(PopAgeSexCountry[[#This Row],[VARIABLE]],MapSexAge[],2,FALSE)</f>
        <v>Male</v>
      </c>
      <c r="G1213" s="6" t="str">
        <f>VLOOKUP(PopAgeSexCountry[[#This Row],[VARIABLE]],MapSexAge[],3,FALSE)</f>
        <v>40-44</v>
      </c>
      <c r="H1213" s="6">
        <f ca="1">SUMIFS(INDIRECT(_xlfn.CONCAT("SSPMDER[",PopAgeSexCountry[[#This Row],[Sex]],"]")),SSPMDER[age],PopAgeSexCountry[[#This Row],[Age]])</f>
        <v>2600</v>
      </c>
      <c r="I1213" s="6" t="s">
        <v>71</v>
      </c>
      <c r="J1213" s="6">
        <v>1.1431519999999999</v>
      </c>
      <c r="K1213" s="6">
        <v>1.3141044778725599</v>
      </c>
      <c r="L1213" s="6">
        <v>1.5486674306399699</v>
      </c>
      <c r="M1213" s="6">
        <v>1.6539352039858</v>
      </c>
      <c r="N1213" s="6">
        <v>1.50406067145699</v>
      </c>
      <c r="O1213" s="6">
        <v>1.2730709754948399</v>
      </c>
      <c r="P1213" s="6">
        <v>1.0232753469024201</v>
      </c>
      <c r="Q1213" s="6">
        <v>0.90590082174957798</v>
      </c>
      <c r="R1213" s="6">
        <v>1.0085462124076201</v>
      </c>
      <c r="S1213" s="6">
        <f ca="1">PopAgeSexCountry[[#This Row],[2010]]*PopAgeSexCountry[[#This Row],[MDER]]</f>
        <v>2972.1951999999997</v>
      </c>
      <c r="T1213" s="6">
        <f ca="1">PopAgeSexCountry[[#This Row],[2015]]*PopAgeSexCountry[[#This Row],[MDER]]</f>
        <v>3416.6716424686556</v>
      </c>
      <c r="U1213" s="6">
        <f ca="1">PopAgeSexCountry[[#This Row],[2020]]*PopAgeSexCountry[[#This Row],[MDER]]</f>
        <v>4026.5353196639217</v>
      </c>
      <c r="V1213" s="6">
        <f ca="1">PopAgeSexCountry[[#This Row],[2025]]*PopAgeSexCountry[[#This Row],[MDER]]</f>
        <v>4300.2315303630803</v>
      </c>
      <c r="W1213" s="6">
        <f ca="1">PopAgeSexCountry[[#This Row],[2030]]*PopAgeSexCountry[[#This Row],[MDER]]</f>
        <v>3910.5577457881741</v>
      </c>
      <c r="X1213" s="6">
        <f ca="1">PopAgeSexCountry[[#This Row],[2035]]*PopAgeSexCountry[[#This Row],[MDER]]</f>
        <v>3309.984536286584</v>
      </c>
      <c r="Y1213" s="6">
        <f ca="1">PopAgeSexCountry[[#This Row],[2040]]*PopAgeSexCountry[[#This Row],[MDER]]</f>
        <v>2660.5159019462922</v>
      </c>
      <c r="Z1213" s="6">
        <f ca="1">PopAgeSexCountry[[#This Row],[2045]]*PopAgeSexCountry[[#This Row],[MDER]]</f>
        <v>2355.3421365489025</v>
      </c>
      <c r="AA1213" s="6">
        <f ca="1">PopAgeSexCountry[[#This Row],[2050]]*PopAgeSexCountry[[#This Row],[MDER]]</f>
        <v>2622.220152259812</v>
      </c>
    </row>
    <row r="1214" spans="1:27" x14ac:dyDescent="0.2">
      <c r="A1214" s="5" t="s">
        <v>67</v>
      </c>
      <c r="B1214" s="5" t="s">
        <v>68</v>
      </c>
      <c r="C1214" s="5" t="s">
        <v>140</v>
      </c>
      <c r="D1214" s="5" t="str">
        <f>VLOOKUP(PopAgeSexCountry[[#This Row],[REGION]],MapRegion[],2,FALSE)</f>
        <v>POL</v>
      </c>
      <c r="E1214" s="5" t="s">
        <v>101</v>
      </c>
      <c r="F1214" s="5" t="str">
        <f>VLOOKUP(PopAgeSexCountry[[#This Row],[VARIABLE]],MapSexAge[],2,FALSE)</f>
        <v>Male</v>
      </c>
      <c r="G1214" s="5" t="str">
        <f>VLOOKUP(PopAgeSexCountry[[#This Row],[VARIABLE]],MapSexAge[],3,FALSE)</f>
        <v>45-49</v>
      </c>
      <c r="H1214" s="5">
        <f ca="1">SUMIFS(INDIRECT(_xlfn.CONCAT("SSPMDER[",PopAgeSexCountry[[#This Row],[Sex]],"]")),SSPMDER[age],PopAgeSexCountry[[#This Row],[Age]])</f>
        <v>2440</v>
      </c>
      <c r="I1214" s="5" t="s">
        <v>71</v>
      </c>
      <c r="J1214" s="5">
        <v>1.2307630000000001</v>
      </c>
      <c r="K1214" s="5">
        <v>1.12025242279857</v>
      </c>
      <c r="L1214" s="5">
        <v>1.2915604926411901</v>
      </c>
      <c r="M1214" s="5">
        <v>1.5264353220609399</v>
      </c>
      <c r="N1214" s="5">
        <v>1.6341828517920001</v>
      </c>
      <c r="O1214" s="5">
        <v>1.48947149139582</v>
      </c>
      <c r="P1214" s="5">
        <v>1.2636588068031001</v>
      </c>
      <c r="Q1214" s="5">
        <v>1.01798377554759</v>
      </c>
      <c r="R1214" s="5">
        <v>0.90287893079794201</v>
      </c>
      <c r="S1214" s="6">
        <f ca="1">PopAgeSexCountry[[#This Row],[2010]]*PopAgeSexCountry[[#This Row],[MDER]]</f>
        <v>3003.0617200000002</v>
      </c>
      <c r="T1214" s="6">
        <f ca="1">PopAgeSexCountry[[#This Row],[2015]]*PopAgeSexCountry[[#This Row],[MDER]]</f>
        <v>2733.4159116285109</v>
      </c>
      <c r="U1214" s="6">
        <f ca="1">PopAgeSexCountry[[#This Row],[2020]]*PopAgeSexCountry[[#This Row],[MDER]]</f>
        <v>3151.4076020445041</v>
      </c>
      <c r="V1214" s="6">
        <f ca="1">PopAgeSexCountry[[#This Row],[2025]]*PopAgeSexCountry[[#This Row],[MDER]]</f>
        <v>3724.5021858286932</v>
      </c>
      <c r="W1214" s="6">
        <f ca="1">PopAgeSexCountry[[#This Row],[2030]]*PopAgeSexCountry[[#This Row],[MDER]]</f>
        <v>3987.4061583724801</v>
      </c>
      <c r="X1214" s="6">
        <f ca="1">PopAgeSexCountry[[#This Row],[2035]]*PopAgeSexCountry[[#This Row],[MDER]]</f>
        <v>3634.3104390058011</v>
      </c>
      <c r="Y1214" s="6">
        <f ca="1">PopAgeSexCountry[[#This Row],[2040]]*PopAgeSexCountry[[#This Row],[MDER]]</f>
        <v>3083.3274885995643</v>
      </c>
      <c r="Z1214" s="6">
        <f ca="1">PopAgeSexCountry[[#This Row],[2045]]*PopAgeSexCountry[[#This Row],[MDER]]</f>
        <v>2483.8804123361197</v>
      </c>
      <c r="AA1214" s="6">
        <f ca="1">PopAgeSexCountry[[#This Row],[2050]]*PopAgeSexCountry[[#This Row],[MDER]]</f>
        <v>2203.0245911469783</v>
      </c>
    </row>
    <row r="1215" spans="1:27" x14ac:dyDescent="0.2">
      <c r="A1215" s="6" t="s">
        <v>67</v>
      </c>
      <c r="B1215" s="6" t="s">
        <v>68</v>
      </c>
      <c r="C1215" s="6" t="s">
        <v>140</v>
      </c>
      <c r="D1215" s="6" t="str">
        <f>VLOOKUP(PopAgeSexCountry[[#This Row],[REGION]],MapRegion[],2,FALSE)</f>
        <v>POL</v>
      </c>
      <c r="E1215" s="6" t="s">
        <v>102</v>
      </c>
      <c r="F1215" s="6" t="str">
        <f>VLOOKUP(PopAgeSexCountry[[#This Row],[VARIABLE]],MapSexAge[],2,FALSE)</f>
        <v>Male</v>
      </c>
      <c r="G1215" s="6" t="str">
        <f>VLOOKUP(PopAgeSexCountry[[#This Row],[VARIABLE]],MapSexAge[],3,FALSE)</f>
        <v>5-9</v>
      </c>
      <c r="H1215" s="6">
        <f ca="1">SUMIFS(INDIRECT(_xlfn.CONCAT("SSPMDER[",PopAgeSexCountry[[#This Row],[Sex]],"]")),SSPMDER[age],PopAgeSexCountry[[#This Row],[Age]])</f>
        <v>1600</v>
      </c>
      <c r="I1215" s="6" t="s">
        <v>71</v>
      </c>
      <c r="J1215" s="6">
        <v>0.89263800000000004</v>
      </c>
      <c r="K1215" s="6">
        <v>0.99461171170184204</v>
      </c>
      <c r="L1215" s="6">
        <v>1.0414786559634901</v>
      </c>
      <c r="M1215" s="6">
        <v>0.99982360057547304</v>
      </c>
      <c r="N1215" s="6">
        <v>0.92306653208074496</v>
      </c>
      <c r="O1215" s="6">
        <v>0.82535636621361197</v>
      </c>
      <c r="P1215" s="6">
        <v>0.739387605320738</v>
      </c>
      <c r="Q1215" s="6">
        <v>0.72192739966559805</v>
      </c>
      <c r="R1215" s="6">
        <v>0.74286955473445004</v>
      </c>
      <c r="S1215" s="6">
        <f ca="1">PopAgeSexCountry[[#This Row],[2010]]*PopAgeSexCountry[[#This Row],[MDER]]</f>
        <v>1428.2208000000001</v>
      </c>
      <c r="T1215" s="6">
        <f ca="1">PopAgeSexCountry[[#This Row],[2015]]*PopAgeSexCountry[[#This Row],[MDER]]</f>
        <v>1591.3787387229472</v>
      </c>
      <c r="U1215" s="6">
        <f ca="1">PopAgeSexCountry[[#This Row],[2020]]*PopAgeSexCountry[[#This Row],[MDER]]</f>
        <v>1666.3658495415841</v>
      </c>
      <c r="V1215" s="6">
        <f ca="1">PopAgeSexCountry[[#This Row],[2025]]*PopAgeSexCountry[[#This Row],[MDER]]</f>
        <v>1599.717760920757</v>
      </c>
      <c r="W1215" s="6">
        <f ca="1">PopAgeSexCountry[[#This Row],[2030]]*PopAgeSexCountry[[#This Row],[MDER]]</f>
        <v>1476.9064513291919</v>
      </c>
      <c r="X1215" s="6">
        <f ca="1">PopAgeSexCountry[[#This Row],[2035]]*PopAgeSexCountry[[#This Row],[MDER]]</f>
        <v>1320.5701859417791</v>
      </c>
      <c r="Y1215" s="6">
        <f ca="1">PopAgeSexCountry[[#This Row],[2040]]*PopAgeSexCountry[[#This Row],[MDER]]</f>
        <v>1183.0201685131808</v>
      </c>
      <c r="Z1215" s="6">
        <f ca="1">PopAgeSexCountry[[#This Row],[2045]]*PopAgeSexCountry[[#This Row],[MDER]]</f>
        <v>1155.0838394649568</v>
      </c>
      <c r="AA1215" s="6">
        <f ca="1">PopAgeSexCountry[[#This Row],[2050]]*PopAgeSexCountry[[#This Row],[MDER]]</f>
        <v>1188.5912875751201</v>
      </c>
    </row>
    <row r="1216" spans="1:27" x14ac:dyDescent="0.2">
      <c r="A1216" s="5" t="s">
        <v>67</v>
      </c>
      <c r="B1216" s="5" t="s">
        <v>68</v>
      </c>
      <c r="C1216" s="5" t="s">
        <v>140</v>
      </c>
      <c r="D1216" s="5" t="str">
        <f>VLOOKUP(PopAgeSexCountry[[#This Row],[REGION]],MapRegion[],2,FALSE)</f>
        <v>POL</v>
      </c>
      <c r="E1216" s="5" t="s">
        <v>103</v>
      </c>
      <c r="F1216" s="5" t="str">
        <f>VLOOKUP(PopAgeSexCountry[[#This Row],[VARIABLE]],MapSexAge[],2,FALSE)</f>
        <v>Male</v>
      </c>
      <c r="G1216" s="5" t="str">
        <f>VLOOKUP(PopAgeSexCountry[[#This Row],[VARIABLE]],MapSexAge[],3,FALSE)</f>
        <v>50-54</v>
      </c>
      <c r="H1216" s="5">
        <f ca="1">SUMIFS(INDIRECT(_xlfn.CONCAT("SSPMDER[",PopAgeSexCountry[[#This Row],[Sex]],"]")),SSPMDER[age],PopAgeSexCountry[[#This Row],[Age]])</f>
        <v>2400</v>
      </c>
      <c r="I1216" s="5" t="s">
        <v>71</v>
      </c>
      <c r="J1216" s="5">
        <v>1.4834419999999999</v>
      </c>
      <c r="K1216" s="5">
        <v>1.1874253293288499</v>
      </c>
      <c r="L1216" s="5">
        <v>1.0862805667841999</v>
      </c>
      <c r="M1216" s="5">
        <v>1.2584876040020501</v>
      </c>
      <c r="N1216" s="5">
        <v>1.4928030759409201</v>
      </c>
      <c r="O1216" s="5">
        <v>1.60315652978489</v>
      </c>
      <c r="P1216" s="5">
        <v>1.4659567131721101</v>
      </c>
      <c r="Q1216" s="5">
        <v>1.24716139717941</v>
      </c>
      <c r="R1216" s="5">
        <v>1.00733777314767</v>
      </c>
      <c r="S1216" s="6">
        <f ca="1">PopAgeSexCountry[[#This Row],[2010]]*PopAgeSexCountry[[#This Row],[MDER]]</f>
        <v>3560.2608</v>
      </c>
      <c r="T1216" s="6">
        <f ca="1">PopAgeSexCountry[[#This Row],[2015]]*PopAgeSexCountry[[#This Row],[MDER]]</f>
        <v>2849.8207903892398</v>
      </c>
      <c r="U1216" s="6">
        <f ca="1">PopAgeSexCountry[[#This Row],[2020]]*PopAgeSexCountry[[#This Row],[MDER]]</f>
        <v>2607.0733602820796</v>
      </c>
      <c r="V1216" s="6">
        <f ca="1">PopAgeSexCountry[[#This Row],[2025]]*PopAgeSexCountry[[#This Row],[MDER]]</f>
        <v>3020.37024960492</v>
      </c>
      <c r="W1216" s="6">
        <f ca="1">PopAgeSexCountry[[#This Row],[2030]]*PopAgeSexCountry[[#This Row],[MDER]]</f>
        <v>3582.7273822582083</v>
      </c>
      <c r="X1216" s="6">
        <f ca="1">PopAgeSexCountry[[#This Row],[2035]]*PopAgeSexCountry[[#This Row],[MDER]]</f>
        <v>3847.5756714837362</v>
      </c>
      <c r="Y1216" s="6">
        <f ca="1">PopAgeSexCountry[[#This Row],[2040]]*PopAgeSexCountry[[#This Row],[MDER]]</f>
        <v>3518.2961116130641</v>
      </c>
      <c r="Z1216" s="6">
        <f ca="1">PopAgeSexCountry[[#This Row],[2045]]*PopAgeSexCountry[[#This Row],[MDER]]</f>
        <v>2993.187353230584</v>
      </c>
      <c r="AA1216" s="6">
        <f ca="1">PopAgeSexCountry[[#This Row],[2050]]*PopAgeSexCountry[[#This Row],[MDER]]</f>
        <v>2417.6106555544079</v>
      </c>
    </row>
    <row r="1217" spans="1:27" x14ac:dyDescent="0.2">
      <c r="A1217" s="6" t="s">
        <v>67</v>
      </c>
      <c r="B1217" s="6" t="s">
        <v>68</v>
      </c>
      <c r="C1217" s="6" t="s">
        <v>140</v>
      </c>
      <c r="D1217" s="6" t="str">
        <f>VLOOKUP(PopAgeSexCountry[[#This Row],[REGION]],MapRegion[],2,FALSE)</f>
        <v>POL</v>
      </c>
      <c r="E1217" s="6" t="s">
        <v>104</v>
      </c>
      <c r="F1217" s="6" t="str">
        <f>VLOOKUP(PopAgeSexCountry[[#This Row],[VARIABLE]],MapSexAge[],2,FALSE)</f>
        <v>Male</v>
      </c>
      <c r="G1217" s="6" t="str">
        <f>VLOOKUP(PopAgeSexCountry[[#This Row],[VARIABLE]],MapSexAge[],3,FALSE)</f>
        <v>55-59</v>
      </c>
      <c r="H1217" s="6">
        <f ca="1">SUMIFS(INDIRECT(_xlfn.CONCAT("SSPMDER[",PopAgeSexCountry[[#This Row],[Sex]],"]")),SSPMDER[age],PopAgeSexCountry[[#This Row],[Age]])</f>
        <v>2400</v>
      </c>
      <c r="I1217" s="6" t="s">
        <v>71</v>
      </c>
      <c r="J1217" s="6">
        <v>1.3889180000000001</v>
      </c>
      <c r="K1217" s="6">
        <v>1.4009199217206001</v>
      </c>
      <c r="L1217" s="6">
        <v>1.1293831627150199</v>
      </c>
      <c r="M1217" s="6">
        <v>1.0403803984831901</v>
      </c>
      <c r="N1217" s="6">
        <v>1.2124797254359301</v>
      </c>
      <c r="O1217" s="6">
        <v>1.4449287350789899</v>
      </c>
      <c r="P1217" s="6">
        <v>1.5590048533452801</v>
      </c>
      <c r="Q1217" s="6">
        <v>1.4313778590913699</v>
      </c>
      <c r="R1217" s="6">
        <v>1.22215542183652</v>
      </c>
      <c r="S1217" s="6">
        <f ca="1">PopAgeSexCountry[[#This Row],[2010]]*PopAgeSexCountry[[#This Row],[MDER]]</f>
        <v>3333.4032000000002</v>
      </c>
      <c r="T1217" s="6">
        <f ca="1">PopAgeSexCountry[[#This Row],[2015]]*PopAgeSexCountry[[#This Row],[MDER]]</f>
        <v>3362.2078121294403</v>
      </c>
      <c r="U1217" s="6">
        <f ca="1">PopAgeSexCountry[[#This Row],[2020]]*PopAgeSexCountry[[#This Row],[MDER]]</f>
        <v>2710.5195905160476</v>
      </c>
      <c r="V1217" s="6">
        <f ca="1">PopAgeSexCountry[[#This Row],[2025]]*PopAgeSexCountry[[#This Row],[MDER]]</f>
        <v>2496.9129563596562</v>
      </c>
      <c r="W1217" s="6">
        <f ca="1">PopAgeSexCountry[[#This Row],[2030]]*PopAgeSexCountry[[#This Row],[MDER]]</f>
        <v>2909.9513410462323</v>
      </c>
      <c r="X1217" s="6">
        <f ca="1">PopAgeSexCountry[[#This Row],[2035]]*PopAgeSexCountry[[#This Row],[MDER]]</f>
        <v>3467.8289641895758</v>
      </c>
      <c r="Y1217" s="6">
        <f ca="1">PopAgeSexCountry[[#This Row],[2040]]*PopAgeSexCountry[[#This Row],[MDER]]</f>
        <v>3741.6116480286723</v>
      </c>
      <c r="Z1217" s="6">
        <f ca="1">PopAgeSexCountry[[#This Row],[2045]]*PopAgeSexCountry[[#This Row],[MDER]]</f>
        <v>3435.3068618192879</v>
      </c>
      <c r="AA1217" s="6">
        <f ca="1">PopAgeSexCountry[[#This Row],[2050]]*PopAgeSexCountry[[#This Row],[MDER]]</f>
        <v>2933.173012407648</v>
      </c>
    </row>
    <row r="1218" spans="1:27" x14ac:dyDescent="0.2">
      <c r="A1218" s="5" t="s">
        <v>67</v>
      </c>
      <c r="B1218" s="5" t="s">
        <v>68</v>
      </c>
      <c r="C1218" s="5" t="s">
        <v>140</v>
      </c>
      <c r="D1218" s="5" t="str">
        <f>VLOOKUP(PopAgeSexCountry[[#This Row],[REGION]],MapRegion[],2,FALSE)</f>
        <v>POL</v>
      </c>
      <c r="E1218" s="5" t="s">
        <v>105</v>
      </c>
      <c r="F1218" s="5" t="str">
        <f>VLOOKUP(PopAgeSexCountry[[#This Row],[VARIABLE]],MapSexAge[],2,FALSE)</f>
        <v>Male</v>
      </c>
      <c r="G1218" s="5" t="str">
        <f>VLOOKUP(PopAgeSexCountry[[#This Row],[VARIABLE]],MapSexAge[],3,FALSE)</f>
        <v>60-64</v>
      </c>
      <c r="H1218" s="5">
        <f ca="1">SUMIFS(INDIRECT(_xlfn.CONCAT("SSPMDER[",PopAgeSexCountry[[#This Row],[Sex]],"]")),SSPMDER[age],PopAgeSexCountry[[#This Row],[Age]])</f>
        <v>2400</v>
      </c>
      <c r="I1218" s="5" t="s">
        <v>71</v>
      </c>
      <c r="J1218" s="5">
        <v>0.98994599999999999</v>
      </c>
      <c r="K1218" s="5">
        <v>1.2744510243343701</v>
      </c>
      <c r="L1218" s="5">
        <v>1.2979834390170599</v>
      </c>
      <c r="M1218" s="5">
        <v>1.0558584400508799</v>
      </c>
      <c r="N1218" s="5">
        <v>0.98078593823950999</v>
      </c>
      <c r="O1218" s="5">
        <v>1.15146185232103</v>
      </c>
      <c r="P1218" s="5">
        <v>1.3814544228305099</v>
      </c>
      <c r="Q1218" s="5">
        <v>1.4993483136780801</v>
      </c>
      <c r="R1218" s="5">
        <v>1.38393273082841</v>
      </c>
      <c r="S1218" s="6">
        <f ca="1">PopAgeSexCountry[[#This Row],[2010]]*PopAgeSexCountry[[#This Row],[MDER]]</f>
        <v>2375.8703999999998</v>
      </c>
      <c r="T1218" s="6">
        <f ca="1">PopAgeSexCountry[[#This Row],[2015]]*PopAgeSexCountry[[#This Row],[MDER]]</f>
        <v>3058.682458402488</v>
      </c>
      <c r="U1218" s="6">
        <f ca="1">PopAgeSexCountry[[#This Row],[2020]]*PopAgeSexCountry[[#This Row],[MDER]]</f>
        <v>3115.1602536409437</v>
      </c>
      <c r="V1218" s="6">
        <f ca="1">PopAgeSexCountry[[#This Row],[2025]]*PopAgeSexCountry[[#This Row],[MDER]]</f>
        <v>2534.0602561221117</v>
      </c>
      <c r="W1218" s="6">
        <f ca="1">PopAgeSexCountry[[#This Row],[2030]]*PopAgeSexCountry[[#This Row],[MDER]]</f>
        <v>2353.8862517748239</v>
      </c>
      <c r="X1218" s="6">
        <f ca="1">PopAgeSexCountry[[#This Row],[2035]]*PopAgeSexCountry[[#This Row],[MDER]]</f>
        <v>2763.5084455704723</v>
      </c>
      <c r="Y1218" s="6">
        <f ca="1">PopAgeSexCountry[[#This Row],[2040]]*PopAgeSexCountry[[#This Row],[MDER]]</f>
        <v>3315.4906147932238</v>
      </c>
      <c r="Z1218" s="6">
        <f ca="1">PopAgeSexCountry[[#This Row],[2045]]*PopAgeSexCountry[[#This Row],[MDER]]</f>
        <v>3598.4359528273922</v>
      </c>
      <c r="AA1218" s="6">
        <f ca="1">PopAgeSexCountry[[#This Row],[2050]]*PopAgeSexCountry[[#This Row],[MDER]]</f>
        <v>3321.4385539881837</v>
      </c>
    </row>
    <row r="1219" spans="1:27" x14ac:dyDescent="0.2">
      <c r="A1219" s="6" t="s">
        <v>67</v>
      </c>
      <c r="B1219" s="6" t="s">
        <v>68</v>
      </c>
      <c r="C1219" s="6" t="s">
        <v>140</v>
      </c>
      <c r="D1219" s="6" t="str">
        <f>VLOOKUP(PopAgeSexCountry[[#This Row],[REGION]],MapRegion[],2,FALSE)</f>
        <v>POL</v>
      </c>
      <c r="E1219" s="6" t="s">
        <v>106</v>
      </c>
      <c r="F1219" s="6" t="str">
        <f>VLOOKUP(PopAgeSexCountry[[#This Row],[VARIABLE]],MapSexAge[],2,FALSE)</f>
        <v>Male</v>
      </c>
      <c r="G1219" s="6" t="str">
        <f>VLOOKUP(PopAgeSexCountry[[#This Row],[VARIABLE]],MapSexAge[],3,FALSE)</f>
        <v>65-69</v>
      </c>
      <c r="H1219" s="6">
        <f ca="1">SUMIFS(INDIRECT(_xlfn.CONCAT("SSPMDER[",PopAgeSexCountry[[#This Row],[Sex]],"]")),SSPMDER[age],PopAgeSexCountry[[#This Row],[Age]])</f>
        <v>2240</v>
      </c>
      <c r="I1219" s="6" t="s">
        <v>71</v>
      </c>
      <c r="J1219" s="6">
        <v>0.58538800000000002</v>
      </c>
      <c r="K1219" s="6">
        <v>0.87278573792451497</v>
      </c>
      <c r="L1219" s="6">
        <v>1.13752485688472</v>
      </c>
      <c r="M1219" s="6">
        <v>1.17205337739652</v>
      </c>
      <c r="N1219" s="6">
        <v>0.96406407794202598</v>
      </c>
      <c r="O1219" s="6">
        <v>0.90465305319495404</v>
      </c>
      <c r="P1219" s="6">
        <v>1.0726475775600399</v>
      </c>
      <c r="Q1219" s="6">
        <v>1.2978597394632601</v>
      </c>
      <c r="R1219" s="6">
        <v>1.41949154619162</v>
      </c>
      <c r="S1219" s="6">
        <f ca="1">PopAgeSexCountry[[#This Row],[2010]]*PopAgeSexCountry[[#This Row],[MDER]]</f>
        <v>1311.2691199999999</v>
      </c>
      <c r="T1219" s="6">
        <f ca="1">PopAgeSexCountry[[#This Row],[2015]]*PopAgeSexCountry[[#This Row],[MDER]]</f>
        <v>1955.0400529509136</v>
      </c>
      <c r="U1219" s="6">
        <f ca="1">PopAgeSexCountry[[#This Row],[2020]]*PopAgeSexCountry[[#This Row],[MDER]]</f>
        <v>2548.0556794217728</v>
      </c>
      <c r="V1219" s="6">
        <f ca="1">PopAgeSexCountry[[#This Row],[2025]]*PopAgeSexCountry[[#This Row],[MDER]]</f>
        <v>2625.399565368205</v>
      </c>
      <c r="W1219" s="6">
        <f ca="1">PopAgeSexCountry[[#This Row],[2030]]*PopAgeSexCountry[[#This Row],[MDER]]</f>
        <v>2159.5035345901383</v>
      </c>
      <c r="X1219" s="6">
        <f ca="1">PopAgeSexCountry[[#This Row],[2035]]*PopAgeSexCountry[[#This Row],[MDER]]</f>
        <v>2026.4228391566971</v>
      </c>
      <c r="Y1219" s="6">
        <f ca="1">PopAgeSexCountry[[#This Row],[2040]]*PopAgeSexCountry[[#This Row],[MDER]]</f>
        <v>2402.7305737344896</v>
      </c>
      <c r="Z1219" s="6">
        <f ca="1">PopAgeSexCountry[[#This Row],[2045]]*PopAgeSexCountry[[#This Row],[MDER]]</f>
        <v>2907.2058163977026</v>
      </c>
      <c r="AA1219" s="6">
        <f ca="1">PopAgeSexCountry[[#This Row],[2050]]*PopAgeSexCountry[[#This Row],[MDER]]</f>
        <v>3179.6610634692288</v>
      </c>
    </row>
    <row r="1220" spans="1:27" x14ac:dyDescent="0.2">
      <c r="A1220" s="5" t="s">
        <v>67</v>
      </c>
      <c r="B1220" s="5" t="s">
        <v>68</v>
      </c>
      <c r="C1220" s="5" t="s">
        <v>140</v>
      </c>
      <c r="D1220" s="5" t="str">
        <f>VLOOKUP(PopAgeSexCountry[[#This Row],[REGION]],MapRegion[],2,FALSE)</f>
        <v>POL</v>
      </c>
      <c r="E1220" s="5" t="s">
        <v>107</v>
      </c>
      <c r="F1220" s="5" t="str">
        <f>VLOOKUP(PopAgeSexCountry[[#This Row],[VARIABLE]],MapSexAge[],2,FALSE)</f>
        <v>Male</v>
      </c>
      <c r="G1220" s="5" t="str">
        <f>VLOOKUP(PopAgeSexCountry[[#This Row],[VARIABLE]],MapSexAge[],3,FALSE)</f>
        <v>70-74</v>
      </c>
      <c r="H1220" s="5">
        <f ca="1">SUMIFS(INDIRECT(_xlfn.CONCAT("SSPMDER[",PopAgeSexCountry[[#This Row],[Sex]],"]")),SSPMDER[age],PopAgeSexCountry[[#This Row],[Age]])</f>
        <v>2200</v>
      </c>
      <c r="I1220" s="5" t="s">
        <v>71</v>
      </c>
      <c r="J1220" s="5">
        <v>0.54610499999999995</v>
      </c>
      <c r="K1220" s="5">
        <v>0.48604524835058799</v>
      </c>
      <c r="L1220" s="5">
        <v>0.73677531935912</v>
      </c>
      <c r="M1220" s="5">
        <v>0.97398858350531303</v>
      </c>
      <c r="N1220" s="5">
        <v>1.01891683307481</v>
      </c>
      <c r="O1220" s="5">
        <v>0.84979989936702605</v>
      </c>
      <c r="P1220" s="5">
        <v>0.80802332255865095</v>
      </c>
      <c r="Q1220" s="5">
        <v>0.97020264238853204</v>
      </c>
      <c r="R1220" s="5">
        <v>1.1870290574852</v>
      </c>
      <c r="S1220" s="6">
        <f ca="1">PopAgeSexCountry[[#This Row],[2010]]*PopAgeSexCountry[[#This Row],[MDER]]</f>
        <v>1201.4309999999998</v>
      </c>
      <c r="T1220" s="6">
        <f ca="1">PopAgeSexCountry[[#This Row],[2015]]*PopAgeSexCountry[[#This Row],[MDER]]</f>
        <v>1069.2995463712937</v>
      </c>
      <c r="U1220" s="6">
        <f ca="1">PopAgeSexCountry[[#This Row],[2020]]*PopAgeSexCountry[[#This Row],[MDER]]</f>
        <v>1620.905702590064</v>
      </c>
      <c r="V1220" s="6">
        <f ca="1">PopAgeSexCountry[[#This Row],[2025]]*PopAgeSexCountry[[#This Row],[MDER]]</f>
        <v>2142.7748837116887</v>
      </c>
      <c r="W1220" s="6">
        <f ca="1">PopAgeSexCountry[[#This Row],[2030]]*PopAgeSexCountry[[#This Row],[MDER]]</f>
        <v>2241.6170327645818</v>
      </c>
      <c r="X1220" s="6">
        <f ca="1">PopAgeSexCountry[[#This Row],[2035]]*PopAgeSexCountry[[#This Row],[MDER]]</f>
        <v>1869.5597786074572</v>
      </c>
      <c r="Y1220" s="6">
        <f ca="1">PopAgeSexCountry[[#This Row],[2040]]*PopAgeSexCountry[[#This Row],[MDER]]</f>
        <v>1777.6513096290321</v>
      </c>
      <c r="Z1220" s="6">
        <f ca="1">PopAgeSexCountry[[#This Row],[2045]]*PopAgeSexCountry[[#This Row],[MDER]]</f>
        <v>2134.4458132547707</v>
      </c>
      <c r="AA1220" s="6">
        <f ca="1">PopAgeSexCountry[[#This Row],[2050]]*PopAgeSexCountry[[#This Row],[MDER]]</f>
        <v>2611.4639264674402</v>
      </c>
    </row>
    <row r="1221" spans="1:27" x14ac:dyDescent="0.2">
      <c r="A1221" s="6" t="s">
        <v>67</v>
      </c>
      <c r="B1221" s="6" t="s">
        <v>68</v>
      </c>
      <c r="C1221" s="6" t="s">
        <v>140</v>
      </c>
      <c r="D1221" s="6" t="str">
        <f>VLOOKUP(PopAgeSexCountry[[#This Row],[REGION]],MapRegion[],2,FALSE)</f>
        <v>POL</v>
      </c>
      <c r="E1221" s="6" t="s">
        <v>108</v>
      </c>
      <c r="F1221" s="6" t="str">
        <f>VLOOKUP(PopAgeSexCountry[[#This Row],[VARIABLE]],MapSexAge[],2,FALSE)</f>
        <v>Male</v>
      </c>
      <c r="G1221" s="6" t="str">
        <f>VLOOKUP(PopAgeSexCountry[[#This Row],[VARIABLE]],MapSexAge[],3,FALSE)</f>
        <v>75-79</v>
      </c>
      <c r="H1221" s="6">
        <f ca="1">SUMIFS(INDIRECT(_xlfn.CONCAT("SSPMDER[",PopAgeSexCountry[[#This Row],[Sex]],"]")),SSPMDER[age],PopAgeSexCountry[[#This Row],[Age]])</f>
        <v>2200</v>
      </c>
      <c r="I1221" s="6" t="s">
        <v>71</v>
      </c>
      <c r="J1221" s="6">
        <v>0.44241200000000003</v>
      </c>
      <c r="K1221" s="6">
        <v>0.40836416152735799</v>
      </c>
      <c r="L1221" s="6">
        <v>0.37204254579971502</v>
      </c>
      <c r="M1221" s="6">
        <v>0.57480845377155698</v>
      </c>
      <c r="N1221" s="6">
        <v>0.77544815909827403</v>
      </c>
      <c r="O1221" s="6">
        <v>0.82808812230802098</v>
      </c>
      <c r="P1221" s="6">
        <v>0.70366813439005504</v>
      </c>
      <c r="Q1221" s="6">
        <v>0.68104597714081405</v>
      </c>
      <c r="R1221" s="6">
        <v>0.83240800197175802</v>
      </c>
      <c r="S1221" s="6">
        <f ca="1">PopAgeSexCountry[[#This Row],[2010]]*PopAgeSexCountry[[#This Row],[MDER]]</f>
        <v>973.30640000000005</v>
      </c>
      <c r="T1221" s="6">
        <f ca="1">PopAgeSexCountry[[#This Row],[2015]]*PopAgeSexCountry[[#This Row],[MDER]]</f>
        <v>898.40115536018754</v>
      </c>
      <c r="U1221" s="6">
        <f ca="1">PopAgeSexCountry[[#This Row],[2020]]*PopAgeSexCountry[[#This Row],[MDER]]</f>
        <v>818.49360075937307</v>
      </c>
      <c r="V1221" s="6">
        <f ca="1">PopAgeSexCountry[[#This Row],[2025]]*PopAgeSexCountry[[#This Row],[MDER]]</f>
        <v>1264.5785982974253</v>
      </c>
      <c r="W1221" s="6">
        <f ca="1">PopAgeSexCountry[[#This Row],[2030]]*PopAgeSexCountry[[#This Row],[MDER]]</f>
        <v>1705.9859500162029</v>
      </c>
      <c r="X1221" s="6">
        <f ca="1">PopAgeSexCountry[[#This Row],[2035]]*PopAgeSexCountry[[#This Row],[MDER]]</f>
        <v>1821.7938690776461</v>
      </c>
      <c r="Y1221" s="6">
        <f ca="1">PopAgeSexCountry[[#This Row],[2040]]*PopAgeSexCountry[[#This Row],[MDER]]</f>
        <v>1548.0698956581211</v>
      </c>
      <c r="Z1221" s="6">
        <f ca="1">PopAgeSexCountry[[#This Row],[2045]]*PopAgeSexCountry[[#This Row],[MDER]]</f>
        <v>1498.3011497097909</v>
      </c>
      <c r="AA1221" s="6">
        <f ca="1">PopAgeSexCountry[[#This Row],[2050]]*PopAgeSexCountry[[#This Row],[MDER]]</f>
        <v>1831.2976043378676</v>
      </c>
    </row>
    <row r="1222" spans="1:27" x14ac:dyDescent="0.2">
      <c r="A1222" s="5" t="s">
        <v>67</v>
      </c>
      <c r="B1222" s="5" t="s">
        <v>68</v>
      </c>
      <c r="C1222" s="5" t="s">
        <v>140</v>
      </c>
      <c r="D1222" s="5" t="str">
        <f>VLOOKUP(PopAgeSexCountry[[#This Row],[REGION]],MapRegion[],2,FALSE)</f>
        <v>POL</v>
      </c>
      <c r="E1222" s="5" t="s">
        <v>109</v>
      </c>
      <c r="F1222" s="5" t="str">
        <f>VLOOKUP(PopAgeSexCountry[[#This Row],[VARIABLE]],MapSexAge[],2,FALSE)</f>
        <v>Male</v>
      </c>
      <c r="G1222" s="5" t="str">
        <f>VLOOKUP(PopAgeSexCountry[[#This Row],[VARIABLE]],MapSexAge[],3,FALSE)</f>
        <v>80-84</v>
      </c>
      <c r="H1222" s="5">
        <f ca="1">SUMIFS(INDIRECT(_xlfn.CONCAT("SSPMDER[",PopAgeSexCountry[[#This Row],[Sex]],"]")),SSPMDER[age],PopAgeSexCountry[[#This Row],[Age]])</f>
        <v>2200</v>
      </c>
      <c r="I1222" s="5" t="s">
        <v>71</v>
      </c>
      <c r="J1222" s="5">
        <v>0.25709300000000002</v>
      </c>
      <c r="K1222" s="5">
        <v>0.28240478583916101</v>
      </c>
      <c r="L1222" s="5">
        <v>0.26843455959356699</v>
      </c>
      <c r="M1222" s="5">
        <v>0.25052588188811997</v>
      </c>
      <c r="N1222" s="5">
        <v>0.39793233417863899</v>
      </c>
      <c r="O1222" s="5">
        <v>0.55228667021781097</v>
      </c>
      <c r="P1222" s="5">
        <v>0.60590943991038904</v>
      </c>
      <c r="Q1222" s="5">
        <v>0.52807975261570095</v>
      </c>
      <c r="R1222" s="5">
        <v>0.52431379309573201</v>
      </c>
      <c r="S1222" s="6">
        <f ca="1">PopAgeSexCountry[[#This Row],[2010]]*PopAgeSexCountry[[#This Row],[MDER]]</f>
        <v>565.6046</v>
      </c>
      <c r="T1222" s="6">
        <f ca="1">PopAgeSexCountry[[#This Row],[2015]]*PopAgeSexCountry[[#This Row],[MDER]]</f>
        <v>621.29052884615419</v>
      </c>
      <c r="U1222" s="6">
        <f ca="1">PopAgeSexCountry[[#This Row],[2020]]*PopAgeSexCountry[[#This Row],[MDER]]</f>
        <v>590.55603110584741</v>
      </c>
      <c r="V1222" s="6">
        <f ca="1">PopAgeSexCountry[[#This Row],[2025]]*PopAgeSexCountry[[#This Row],[MDER]]</f>
        <v>551.15694015386396</v>
      </c>
      <c r="W1222" s="6">
        <f ca="1">PopAgeSexCountry[[#This Row],[2030]]*PopAgeSexCountry[[#This Row],[MDER]]</f>
        <v>875.45113519300583</v>
      </c>
      <c r="X1222" s="6">
        <f ca="1">PopAgeSexCountry[[#This Row],[2035]]*PopAgeSexCountry[[#This Row],[MDER]]</f>
        <v>1215.0306744791842</v>
      </c>
      <c r="Y1222" s="6">
        <f ca="1">PopAgeSexCountry[[#This Row],[2040]]*PopAgeSexCountry[[#This Row],[MDER]]</f>
        <v>1333.000767802856</v>
      </c>
      <c r="Z1222" s="6">
        <f ca="1">PopAgeSexCountry[[#This Row],[2045]]*PopAgeSexCountry[[#This Row],[MDER]]</f>
        <v>1161.775455754542</v>
      </c>
      <c r="AA1222" s="6">
        <f ca="1">PopAgeSexCountry[[#This Row],[2050]]*PopAgeSexCountry[[#This Row],[MDER]]</f>
        <v>1153.4903448106104</v>
      </c>
    </row>
    <row r="1223" spans="1:27" x14ac:dyDescent="0.2">
      <c r="A1223" s="6" t="s">
        <v>67</v>
      </c>
      <c r="B1223" s="6" t="s">
        <v>68</v>
      </c>
      <c r="C1223" s="6" t="s">
        <v>140</v>
      </c>
      <c r="D1223" s="6" t="str">
        <f>VLOOKUP(PopAgeSexCountry[[#This Row],[REGION]],MapRegion[],2,FALSE)</f>
        <v>POL</v>
      </c>
      <c r="E1223" s="6" t="s">
        <v>110</v>
      </c>
      <c r="F1223" s="6" t="str">
        <f>VLOOKUP(PopAgeSexCountry[[#This Row],[VARIABLE]],MapSexAge[],2,FALSE)</f>
        <v>Male</v>
      </c>
      <c r="G1223" s="6" t="str">
        <f>VLOOKUP(PopAgeSexCountry[[#This Row],[VARIABLE]],MapSexAge[],3,FALSE)</f>
        <v>85-89</v>
      </c>
      <c r="H1223" s="6">
        <f ca="1">SUMIFS(INDIRECT(_xlfn.CONCAT("SSPMDER[",PopAgeSexCountry[[#This Row],[Sex]],"]")),SSPMDER[age],PopAgeSexCountry[[#This Row],[Age]])</f>
        <v>2200</v>
      </c>
      <c r="I1223" s="6" t="s">
        <v>71</v>
      </c>
      <c r="J1223" s="6">
        <v>0.10212499999999999</v>
      </c>
      <c r="K1223" s="6">
        <v>0.130414376623361</v>
      </c>
      <c r="L1223" s="6">
        <v>0.14865560689590701</v>
      </c>
      <c r="M1223" s="6">
        <v>0.14486508251633501</v>
      </c>
      <c r="N1223" s="6">
        <v>0.140031928132762</v>
      </c>
      <c r="O1223" s="6">
        <v>0.23135719798274501</v>
      </c>
      <c r="P1223" s="6">
        <v>0.33232543641792001</v>
      </c>
      <c r="Q1223" s="6">
        <v>0.37788630031499099</v>
      </c>
      <c r="R1223" s="6">
        <v>0.34159565279770099</v>
      </c>
      <c r="S1223" s="6">
        <f ca="1">PopAgeSexCountry[[#This Row],[2010]]*PopAgeSexCountry[[#This Row],[MDER]]</f>
        <v>224.67499999999998</v>
      </c>
      <c r="T1223" s="6">
        <f ca="1">PopAgeSexCountry[[#This Row],[2015]]*PopAgeSexCountry[[#This Row],[MDER]]</f>
        <v>286.9116285713942</v>
      </c>
      <c r="U1223" s="6">
        <f ca="1">PopAgeSexCountry[[#This Row],[2020]]*PopAgeSexCountry[[#This Row],[MDER]]</f>
        <v>327.04233517099544</v>
      </c>
      <c r="V1223" s="6">
        <f ca="1">PopAgeSexCountry[[#This Row],[2025]]*PopAgeSexCountry[[#This Row],[MDER]]</f>
        <v>318.70318153593701</v>
      </c>
      <c r="W1223" s="6">
        <f ca="1">PopAgeSexCountry[[#This Row],[2030]]*PopAgeSexCountry[[#This Row],[MDER]]</f>
        <v>308.07024189207641</v>
      </c>
      <c r="X1223" s="6">
        <f ca="1">PopAgeSexCountry[[#This Row],[2035]]*PopAgeSexCountry[[#This Row],[MDER]]</f>
        <v>508.98583556203903</v>
      </c>
      <c r="Y1223" s="6">
        <f ca="1">PopAgeSexCountry[[#This Row],[2040]]*PopAgeSexCountry[[#This Row],[MDER]]</f>
        <v>731.11596011942402</v>
      </c>
      <c r="Z1223" s="6">
        <f ca="1">PopAgeSexCountry[[#This Row],[2045]]*PopAgeSexCountry[[#This Row],[MDER]]</f>
        <v>831.3498606929802</v>
      </c>
      <c r="AA1223" s="6">
        <f ca="1">PopAgeSexCountry[[#This Row],[2050]]*PopAgeSexCountry[[#This Row],[MDER]]</f>
        <v>751.51043615494223</v>
      </c>
    </row>
    <row r="1224" spans="1:27" x14ac:dyDescent="0.2">
      <c r="A1224" s="5" t="s">
        <v>67</v>
      </c>
      <c r="B1224" s="5" t="s">
        <v>68</v>
      </c>
      <c r="C1224" s="5" t="s">
        <v>140</v>
      </c>
      <c r="D1224" s="5" t="str">
        <f>VLOOKUP(PopAgeSexCountry[[#This Row],[REGION]],MapRegion[],2,FALSE)</f>
        <v>POL</v>
      </c>
      <c r="E1224" s="5" t="s">
        <v>111</v>
      </c>
      <c r="F1224" s="5" t="str">
        <f>VLOOKUP(PopAgeSexCountry[[#This Row],[VARIABLE]],MapSexAge[],2,FALSE)</f>
        <v>Male</v>
      </c>
      <c r="G1224" s="5" t="str">
        <f>VLOOKUP(PopAgeSexCountry[[#This Row],[VARIABLE]],MapSexAge[],3,FALSE)</f>
        <v>90-94</v>
      </c>
      <c r="H1224" s="5">
        <f ca="1">SUMIFS(INDIRECT(_xlfn.CONCAT("SSPMDER[",PopAgeSexCountry[[#This Row],[Sex]],"]")),SSPMDER[age],PopAgeSexCountry[[#This Row],[Age]])</f>
        <v>2200</v>
      </c>
      <c r="I1224" s="5" t="s">
        <v>71</v>
      </c>
      <c r="J1224" s="5">
        <v>2.2352E-2</v>
      </c>
      <c r="K1224" s="5">
        <v>3.7757854012823097E-2</v>
      </c>
      <c r="L1224" s="5">
        <v>5.0263890344579898E-2</v>
      </c>
      <c r="M1224" s="5">
        <v>5.8597999431532898E-2</v>
      </c>
      <c r="N1224" s="5">
        <v>5.9297296096888399E-2</v>
      </c>
      <c r="O1224" s="5">
        <v>6.03651252605132E-2</v>
      </c>
      <c r="P1224" s="5">
        <v>0.103891241317582</v>
      </c>
      <c r="Q1224" s="5">
        <v>0.15612766539039499</v>
      </c>
      <c r="R1224" s="5">
        <v>0.186782633809778</v>
      </c>
      <c r="S1224" s="6">
        <f ca="1">PopAgeSexCountry[[#This Row],[2010]]*PopAgeSexCountry[[#This Row],[MDER]]</f>
        <v>49.174399999999999</v>
      </c>
      <c r="T1224" s="6">
        <f ca="1">PopAgeSexCountry[[#This Row],[2015]]*PopAgeSexCountry[[#This Row],[MDER]]</f>
        <v>83.067278828210817</v>
      </c>
      <c r="U1224" s="6">
        <f ca="1">PopAgeSexCountry[[#This Row],[2020]]*PopAgeSexCountry[[#This Row],[MDER]]</f>
        <v>110.58055875807578</v>
      </c>
      <c r="V1224" s="6">
        <f ca="1">PopAgeSexCountry[[#This Row],[2025]]*PopAgeSexCountry[[#This Row],[MDER]]</f>
        <v>128.91559874937238</v>
      </c>
      <c r="W1224" s="6">
        <f ca="1">PopAgeSexCountry[[#This Row],[2030]]*PopAgeSexCountry[[#This Row],[MDER]]</f>
        <v>130.45405141315447</v>
      </c>
      <c r="X1224" s="6">
        <f ca="1">PopAgeSexCountry[[#This Row],[2035]]*PopAgeSexCountry[[#This Row],[MDER]]</f>
        <v>132.80327557312904</v>
      </c>
      <c r="Y1224" s="6">
        <f ca="1">PopAgeSexCountry[[#This Row],[2040]]*PopAgeSexCountry[[#This Row],[MDER]]</f>
        <v>228.56073089868039</v>
      </c>
      <c r="Z1224" s="6">
        <f ca="1">PopAgeSexCountry[[#This Row],[2045]]*PopAgeSexCountry[[#This Row],[MDER]]</f>
        <v>343.48086385886899</v>
      </c>
      <c r="AA1224" s="6">
        <f ca="1">PopAgeSexCountry[[#This Row],[2050]]*PopAgeSexCountry[[#This Row],[MDER]]</f>
        <v>410.92179438151157</v>
      </c>
    </row>
    <row r="1225" spans="1:27" x14ac:dyDescent="0.2">
      <c r="A1225" s="6" t="s">
        <v>67</v>
      </c>
      <c r="B1225" s="6" t="s">
        <v>68</v>
      </c>
      <c r="C1225" s="6" t="s">
        <v>140</v>
      </c>
      <c r="D1225" s="6" t="str">
        <f>VLOOKUP(PopAgeSexCountry[[#This Row],[REGION]],MapRegion[],2,FALSE)</f>
        <v>POL</v>
      </c>
      <c r="E1225" s="6" t="s">
        <v>112</v>
      </c>
      <c r="F1225" s="6" t="str">
        <f>VLOOKUP(PopAgeSexCountry[[#This Row],[VARIABLE]],MapSexAge[],2,FALSE)</f>
        <v>Male</v>
      </c>
      <c r="G1225" s="6" t="str">
        <f>VLOOKUP(PopAgeSexCountry[[#This Row],[VARIABLE]],MapSexAge[],3,FALSE)</f>
        <v>95-99</v>
      </c>
      <c r="H1225" s="6">
        <f ca="1">SUMIFS(INDIRECT(_xlfn.CONCAT("SSPMDER[",PopAgeSexCountry[[#This Row],[Sex]],"]")),SSPMDER[age],PopAgeSexCountry[[#This Row],[Age]])</f>
        <v>2200</v>
      </c>
      <c r="I1225" s="6" t="s">
        <v>71</v>
      </c>
      <c r="J1225" s="6">
        <v>5.2779999999999997E-3</v>
      </c>
      <c r="K1225" s="6">
        <v>5.4617537194109099E-3</v>
      </c>
      <c r="L1225" s="6">
        <v>9.6550389078882397E-3</v>
      </c>
      <c r="M1225" s="6">
        <v>1.2993492159796199E-2</v>
      </c>
      <c r="N1225" s="6">
        <v>1.5704968153599001E-2</v>
      </c>
      <c r="O1225" s="6">
        <v>1.69283794789679E-2</v>
      </c>
      <c r="P1225" s="6">
        <v>1.7935769759436698E-2</v>
      </c>
      <c r="Q1225" s="6">
        <v>3.25710126837419E-2</v>
      </c>
      <c r="R1225" s="6">
        <v>5.2165283387407599E-2</v>
      </c>
      <c r="S1225" s="6">
        <f ca="1">PopAgeSexCountry[[#This Row],[2010]]*PopAgeSexCountry[[#This Row],[MDER]]</f>
        <v>11.611599999999999</v>
      </c>
      <c r="T1225" s="6">
        <f ca="1">PopAgeSexCountry[[#This Row],[2015]]*PopAgeSexCountry[[#This Row],[MDER]]</f>
        <v>12.015858182704001</v>
      </c>
      <c r="U1225" s="6">
        <f ca="1">PopAgeSexCountry[[#This Row],[2020]]*PopAgeSexCountry[[#This Row],[MDER]]</f>
        <v>21.241085597354129</v>
      </c>
      <c r="V1225" s="6">
        <f ca="1">PopAgeSexCountry[[#This Row],[2025]]*PopAgeSexCountry[[#This Row],[MDER]]</f>
        <v>28.585682751551637</v>
      </c>
      <c r="W1225" s="6">
        <f ca="1">PopAgeSexCountry[[#This Row],[2030]]*PopAgeSexCountry[[#This Row],[MDER]]</f>
        <v>34.5509299379178</v>
      </c>
      <c r="X1225" s="6">
        <f ca="1">PopAgeSexCountry[[#This Row],[2035]]*PopAgeSexCountry[[#This Row],[MDER]]</f>
        <v>37.242434853729378</v>
      </c>
      <c r="Y1225" s="6">
        <f ca="1">PopAgeSexCountry[[#This Row],[2040]]*PopAgeSexCountry[[#This Row],[MDER]]</f>
        <v>39.458693470760736</v>
      </c>
      <c r="Z1225" s="6">
        <f ca="1">PopAgeSexCountry[[#This Row],[2045]]*PopAgeSexCountry[[#This Row],[MDER]]</f>
        <v>71.656227904232182</v>
      </c>
      <c r="AA1225" s="6">
        <f ca="1">PopAgeSexCountry[[#This Row],[2050]]*PopAgeSexCountry[[#This Row],[MDER]]</f>
        <v>114.76362345229671</v>
      </c>
    </row>
    <row r="1226" spans="1:27" x14ac:dyDescent="0.2">
      <c r="A1226" s="5" t="s">
        <v>67</v>
      </c>
      <c r="B1226" s="5" t="s">
        <v>68</v>
      </c>
      <c r="C1226" s="5" t="s">
        <v>141</v>
      </c>
      <c r="D1226" s="5" t="str">
        <f>VLOOKUP(PopAgeSexCountry[[#This Row],[REGION]],MapRegion[],2,FALSE)</f>
        <v>PRT</v>
      </c>
      <c r="E1226" s="5" t="s">
        <v>70</v>
      </c>
      <c r="F1226" s="5" t="str">
        <f>VLOOKUP(PopAgeSexCountry[[#This Row],[VARIABLE]],MapSexAge[],2,FALSE)</f>
        <v>Female</v>
      </c>
      <c r="G1226" s="5" t="str">
        <f>VLOOKUP(PopAgeSexCountry[[#This Row],[VARIABLE]],MapSexAge[],3,FALSE)</f>
        <v>0-4</v>
      </c>
      <c r="H1226" s="5">
        <f ca="1">SUMIFS(INDIRECT(_xlfn.CONCAT("SSPMDER[",PopAgeSexCountry[[#This Row],[Sex]],"]")),SSPMDER[age],PopAgeSexCountry[[#This Row],[Age]])</f>
        <v>1000</v>
      </c>
      <c r="I1226" s="5" t="s">
        <v>71</v>
      </c>
      <c r="J1226" s="5">
        <v>0.25050899999999998</v>
      </c>
      <c r="K1226" s="5">
        <v>0.23684011435171301</v>
      </c>
      <c r="L1226" s="5">
        <v>0.224413501839962</v>
      </c>
      <c r="M1226" s="5">
        <v>0.217591201361751</v>
      </c>
      <c r="N1226" s="5">
        <v>0.217282198791628</v>
      </c>
      <c r="O1226" s="5">
        <v>0.220944277612451</v>
      </c>
      <c r="P1226" s="5">
        <v>0.224021807825726</v>
      </c>
      <c r="Q1226" s="5">
        <v>0.224033073187593</v>
      </c>
      <c r="R1226" s="5">
        <v>0.22290407908696999</v>
      </c>
      <c r="S1226" s="6">
        <f ca="1">PopAgeSexCountry[[#This Row],[2010]]*PopAgeSexCountry[[#This Row],[MDER]]</f>
        <v>250.50899999999999</v>
      </c>
      <c r="T1226" s="6">
        <f ca="1">PopAgeSexCountry[[#This Row],[2015]]*PopAgeSexCountry[[#This Row],[MDER]]</f>
        <v>236.840114351713</v>
      </c>
      <c r="U1226" s="6">
        <f ca="1">PopAgeSexCountry[[#This Row],[2020]]*PopAgeSexCountry[[#This Row],[MDER]]</f>
        <v>224.41350183996201</v>
      </c>
      <c r="V1226" s="6">
        <f ca="1">PopAgeSexCountry[[#This Row],[2025]]*PopAgeSexCountry[[#This Row],[MDER]]</f>
        <v>217.59120136175099</v>
      </c>
      <c r="W1226" s="6">
        <f ca="1">PopAgeSexCountry[[#This Row],[2030]]*PopAgeSexCountry[[#This Row],[MDER]]</f>
        <v>217.28219879162799</v>
      </c>
      <c r="X1226" s="6">
        <f ca="1">PopAgeSexCountry[[#This Row],[2035]]*PopAgeSexCountry[[#This Row],[MDER]]</f>
        <v>220.944277612451</v>
      </c>
      <c r="Y1226" s="6">
        <f ca="1">PopAgeSexCountry[[#This Row],[2040]]*PopAgeSexCountry[[#This Row],[MDER]]</f>
        <v>224.021807825726</v>
      </c>
      <c r="Z1226" s="6">
        <f ca="1">PopAgeSexCountry[[#This Row],[2045]]*PopAgeSexCountry[[#This Row],[MDER]]</f>
        <v>224.033073187593</v>
      </c>
      <c r="AA1226" s="6">
        <f ca="1">PopAgeSexCountry[[#This Row],[2050]]*PopAgeSexCountry[[#This Row],[MDER]]</f>
        <v>222.90407908697</v>
      </c>
    </row>
    <row r="1227" spans="1:27" x14ac:dyDescent="0.2">
      <c r="A1227" s="6" t="s">
        <v>67</v>
      </c>
      <c r="B1227" s="6" t="s">
        <v>68</v>
      </c>
      <c r="C1227" s="6" t="s">
        <v>141</v>
      </c>
      <c r="D1227" s="6" t="str">
        <f>VLOOKUP(PopAgeSexCountry[[#This Row],[REGION]],MapRegion[],2,FALSE)</f>
        <v>PRT</v>
      </c>
      <c r="E1227" s="6" t="s">
        <v>72</v>
      </c>
      <c r="F1227" s="6" t="str">
        <f>VLOOKUP(PopAgeSexCountry[[#This Row],[VARIABLE]],MapSexAge[],2,FALSE)</f>
        <v>Female</v>
      </c>
      <c r="G1227" s="6" t="str">
        <f>VLOOKUP(PopAgeSexCountry[[#This Row],[VARIABLE]],MapSexAge[],3,FALSE)</f>
        <v>10-14</v>
      </c>
      <c r="H1227" s="6">
        <f ca="1">SUMIFS(INDIRECT(_xlfn.CONCAT("SSPMDER[",PopAgeSexCountry[[#This Row],[Sex]],"]")),SSPMDER[age],PopAgeSexCountry[[#This Row],[Age]])</f>
        <v>1920</v>
      </c>
      <c r="I1227" s="6" t="s">
        <v>71</v>
      </c>
      <c r="J1227" s="6">
        <v>0.26558100000000001</v>
      </c>
      <c r="K1227" s="6">
        <v>0.27281829598941998</v>
      </c>
      <c r="L1227" s="6">
        <v>0.261919411279878</v>
      </c>
      <c r="M1227" s="6">
        <v>0.24842334285509801</v>
      </c>
      <c r="N1227" s="6">
        <v>0.23609633811539399</v>
      </c>
      <c r="O1227" s="6">
        <v>0.229072615770539</v>
      </c>
      <c r="P1227" s="6">
        <v>0.2284280744229</v>
      </c>
      <c r="Q1227" s="6">
        <v>0.23183932687143899</v>
      </c>
      <c r="R1227" s="6">
        <v>0.234770268567114</v>
      </c>
      <c r="S1227" s="6">
        <f ca="1">PopAgeSexCountry[[#This Row],[2010]]*PopAgeSexCountry[[#This Row],[MDER]]</f>
        <v>509.91552000000001</v>
      </c>
      <c r="T1227" s="6">
        <f ca="1">PopAgeSexCountry[[#This Row],[2015]]*PopAgeSexCountry[[#This Row],[MDER]]</f>
        <v>523.8111282996864</v>
      </c>
      <c r="U1227" s="6">
        <f ca="1">PopAgeSexCountry[[#This Row],[2020]]*PopAgeSexCountry[[#This Row],[MDER]]</f>
        <v>502.88526965736577</v>
      </c>
      <c r="V1227" s="6">
        <f ca="1">PopAgeSexCountry[[#This Row],[2025]]*PopAgeSexCountry[[#This Row],[MDER]]</f>
        <v>476.97281828178819</v>
      </c>
      <c r="W1227" s="6">
        <f ca="1">PopAgeSexCountry[[#This Row],[2030]]*PopAgeSexCountry[[#This Row],[MDER]]</f>
        <v>453.30496918155643</v>
      </c>
      <c r="X1227" s="6">
        <f ca="1">PopAgeSexCountry[[#This Row],[2035]]*PopAgeSexCountry[[#This Row],[MDER]]</f>
        <v>439.81942227943489</v>
      </c>
      <c r="Y1227" s="6">
        <f ca="1">PopAgeSexCountry[[#This Row],[2040]]*PopAgeSexCountry[[#This Row],[MDER]]</f>
        <v>438.58190289196801</v>
      </c>
      <c r="Z1227" s="6">
        <f ca="1">PopAgeSexCountry[[#This Row],[2045]]*PopAgeSexCountry[[#This Row],[MDER]]</f>
        <v>445.13150759316284</v>
      </c>
      <c r="AA1227" s="6">
        <f ca="1">PopAgeSexCountry[[#This Row],[2050]]*PopAgeSexCountry[[#This Row],[MDER]]</f>
        <v>450.75891564885887</v>
      </c>
    </row>
    <row r="1228" spans="1:27" x14ac:dyDescent="0.2">
      <c r="A1228" s="5" t="s">
        <v>67</v>
      </c>
      <c r="B1228" s="5" t="s">
        <v>68</v>
      </c>
      <c r="C1228" s="5" t="s">
        <v>141</v>
      </c>
      <c r="D1228" s="5" t="str">
        <f>VLOOKUP(PopAgeSexCountry[[#This Row],[REGION]],MapRegion[],2,FALSE)</f>
        <v>PRT</v>
      </c>
      <c r="E1228" s="5" t="s">
        <v>73</v>
      </c>
      <c r="F1228" s="5" t="str">
        <f>VLOOKUP(PopAgeSexCountry[[#This Row],[VARIABLE]],MapSexAge[],2,FALSE)</f>
        <v>Female</v>
      </c>
      <c r="G1228" s="5" t="str">
        <f>VLOOKUP(PopAgeSexCountry[[#This Row],[VARIABLE]],MapSexAge[],3,FALSE)</f>
        <v>100p</v>
      </c>
      <c r="H1228" s="5">
        <f ca="1">SUMIFS(INDIRECT(_xlfn.CONCAT("SSPMDER[",PopAgeSexCountry[[#This Row],[Sex]],"]")),SSPMDER[age],PopAgeSexCountry[[#This Row],[Age]])</f>
        <v>1800</v>
      </c>
      <c r="I1228" s="5" t="s">
        <v>71</v>
      </c>
      <c r="J1228" s="5">
        <v>8.1300000000000003E-4</v>
      </c>
      <c r="K1228" s="5">
        <v>1.2558949104667101E-3</v>
      </c>
      <c r="L1228" s="5">
        <v>1.69155265255847E-3</v>
      </c>
      <c r="M1228" s="5">
        <v>2.9641966898803201E-3</v>
      </c>
      <c r="N1228" s="5">
        <v>4.8600201821873299E-3</v>
      </c>
      <c r="O1228" s="5">
        <v>7.3334111009700099E-3</v>
      </c>
      <c r="P1228" s="5">
        <v>1.00808966494049E-2</v>
      </c>
      <c r="Q1228" s="5">
        <v>1.39996974039672E-2</v>
      </c>
      <c r="R1228" s="5">
        <v>2.0993947146545899E-2</v>
      </c>
      <c r="S1228" s="6">
        <f ca="1">PopAgeSexCountry[[#This Row],[2010]]*PopAgeSexCountry[[#This Row],[MDER]]</f>
        <v>1.4634</v>
      </c>
      <c r="T1228" s="6">
        <f ca="1">PopAgeSexCountry[[#This Row],[2015]]*PopAgeSexCountry[[#This Row],[MDER]]</f>
        <v>2.2606108388400781</v>
      </c>
      <c r="U1228" s="6">
        <f ca="1">PopAgeSexCountry[[#This Row],[2020]]*PopAgeSexCountry[[#This Row],[MDER]]</f>
        <v>3.0447947746052457</v>
      </c>
      <c r="V1228" s="6">
        <f ca="1">PopAgeSexCountry[[#This Row],[2025]]*PopAgeSexCountry[[#This Row],[MDER]]</f>
        <v>5.3355540417845759</v>
      </c>
      <c r="W1228" s="6">
        <f ca="1">PopAgeSexCountry[[#This Row],[2030]]*PopAgeSexCountry[[#This Row],[MDER]]</f>
        <v>8.7480363279371947</v>
      </c>
      <c r="X1228" s="6">
        <f ca="1">PopAgeSexCountry[[#This Row],[2035]]*PopAgeSexCountry[[#This Row],[MDER]]</f>
        <v>13.200139981746018</v>
      </c>
      <c r="Y1228" s="6">
        <f ca="1">PopAgeSexCountry[[#This Row],[2040]]*PopAgeSexCountry[[#This Row],[MDER]]</f>
        <v>18.145613968928821</v>
      </c>
      <c r="Z1228" s="6">
        <f ca="1">PopAgeSexCountry[[#This Row],[2045]]*PopAgeSexCountry[[#This Row],[MDER]]</f>
        <v>25.19945532714096</v>
      </c>
      <c r="AA1228" s="6">
        <f ca="1">PopAgeSexCountry[[#This Row],[2050]]*PopAgeSexCountry[[#This Row],[MDER]]</f>
        <v>37.789104863782619</v>
      </c>
    </row>
    <row r="1229" spans="1:27" x14ac:dyDescent="0.2">
      <c r="A1229" s="6" t="s">
        <v>67</v>
      </c>
      <c r="B1229" s="6" t="s">
        <v>68</v>
      </c>
      <c r="C1229" s="6" t="s">
        <v>141</v>
      </c>
      <c r="D1229" s="6" t="str">
        <f>VLOOKUP(PopAgeSexCountry[[#This Row],[REGION]],MapRegion[],2,FALSE)</f>
        <v>PRT</v>
      </c>
      <c r="E1229" s="6" t="s">
        <v>74</v>
      </c>
      <c r="F1229" s="6" t="str">
        <f>VLOOKUP(PopAgeSexCountry[[#This Row],[VARIABLE]],MapSexAge[],2,FALSE)</f>
        <v>Female</v>
      </c>
      <c r="G1229" s="6" t="str">
        <f>VLOOKUP(PopAgeSexCountry[[#This Row],[VARIABLE]],MapSexAge[],3,FALSE)</f>
        <v>15-19</v>
      </c>
      <c r="H1229" s="6">
        <f ca="1">SUMIFS(INDIRECT(_xlfn.CONCAT("SSPMDER[",PopAgeSexCountry[[#This Row],[Sex]],"]")),SSPMDER[age],PopAgeSexCountry[[#This Row],[Age]])</f>
        <v>2040</v>
      </c>
      <c r="I1229" s="6" t="s">
        <v>71</v>
      </c>
      <c r="J1229" s="6">
        <v>0.27333000000000002</v>
      </c>
      <c r="K1229" s="6">
        <v>0.26776373234739598</v>
      </c>
      <c r="L1229" s="6">
        <v>0.27500515453770502</v>
      </c>
      <c r="M1229" s="6">
        <v>0.26429780436760703</v>
      </c>
      <c r="N1229" s="6">
        <v>0.25087604965312099</v>
      </c>
      <c r="O1229" s="6">
        <v>0.238605408670927</v>
      </c>
      <c r="P1229" s="6">
        <v>0.23156801598739099</v>
      </c>
      <c r="Q1229" s="6">
        <v>0.23087573940346301</v>
      </c>
      <c r="R1229" s="6">
        <v>0.23425103418353799</v>
      </c>
      <c r="S1229" s="6">
        <f ca="1">PopAgeSexCountry[[#This Row],[2010]]*PopAgeSexCountry[[#This Row],[MDER]]</f>
        <v>557.59320000000002</v>
      </c>
      <c r="T1229" s="6">
        <f ca="1">PopAgeSexCountry[[#This Row],[2015]]*PopAgeSexCountry[[#This Row],[MDER]]</f>
        <v>546.23801398868784</v>
      </c>
      <c r="U1229" s="6">
        <f ca="1">PopAgeSexCountry[[#This Row],[2020]]*PopAgeSexCountry[[#This Row],[MDER]]</f>
        <v>561.01051525691821</v>
      </c>
      <c r="V1229" s="6">
        <f ca="1">PopAgeSexCountry[[#This Row],[2025]]*PopAgeSexCountry[[#This Row],[MDER]]</f>
        <v>539.16752090991838</v>
      </c>
      <c r="W1229" s="6">
        <f ca="1">PopAgeSexCountry[[#This Row],[2030]]*PopAgeSexCountry[[#This Row],[MDER]]</f>
        <v>511.78714129236681</v>
      </c>
      <c r="X1229" s="6">
        <f ca="1">PopAgeSexCountry[[#This Row],[2035]]*PopAgeSexCountry[[#This Row],[MDER]]</f>
        <v>486.75503368869107</v>
      </c>
      <c r="Y1229" s="6">
        <f ca="1">PopAgeSexCountry[[#This Row],[2040]]*PopAgeSexCountry[[#This Row],[MDER]]</f>
        <v>472.39875261427761</v>
      </c>
      <c r="Z1229" s="6">
        <f ca="1">PopAgeSexCountry[[#This Row],[2045]]*PopAgeSexCountry[[#This Row],[MDER]]</f>
        <v>470.98650838306452</v>
      </c>
      <c r="AA1229" s="6">
        <f ca="1">PopAgeSexCountry[[#This Row],[2050]]*PopAgeSexCountry[[#This Row],[MDER]]</f>
        <v>477.87210973441751</v>
      </c>
    </row>
    <row r="1230" spans="1:27" x14ac:dyDescent="0.2">
      <c r="A1230" s="5" t="s">
        <v>67</v>
      </c>
      <c r="B1230" s="5" t="s">
        <v>68</v>
      </c>
      <c r="C1230" s="5" t="s">
        <v>141</v>
      </c>
      <c r="D1230" s="5" t="str">
        <f>VLOOKUP(PopAgeSexCountry[[#This Row],[REGION]],MapRegion[],2,FALSE)</f>
        <v>PRT</v>
      </c>
      <c r="E1230" s="5" t="s">
        <v>75</v>
      </c>
      <c r="F1230" s="5" t="str">
        <f>VLOOKUP(PopAgeSexCountry[[#This Row],[VARIABLE]],MapSexAge[],2,FALSE)</f>
        <v>Female</v>
      </c>
      <c r="G1230" s="5" t="str">
        <f>VLOOKUP(PopAgeSexCountry[[#This Row],[VARIABLE]],MapSexAge[],3,FALSE)</f>
        <v>20-24</v>
      </c>
      <c r="H1230" s="5">
        <f ca="1">SUMIFS(INDIRECT(_xlfn.CONCAT("SSPMDER[",PopAgeSexCountry[[#This Row],[Sex]],"]")),SSPMDER[age],PopAgeSexCountry[[#This Row],[Age]])</f>
        <v>2200</v>
      </c>
      <c r="I1230" s="5" t="s">
        <v>71</v>
      </c>
      <c r="J1230" s="5">
        <v>0.29563299999999998</v>
      </c>
      <c r="K1230" s="5">
        <v>0.275720119835554</v>
      </c>
      <c r="L1230" s="5">
        <v>0.27003546758729902</v>
      </c>
      <c r="M1230" s="5">
        <v>0.27730895101467201</v>
      </c>
      <c r="N1230" s="5">
        <v>0.26675975009901298</v>
      </c>
      <c r="O1230" s="5">
        <v>0.25339563983753599</v>
      </c>
      <c r="P1230" s="5">
        <v>0.24117032724637699</v>
      </c>
      <c r="Q1230" s="5">
        <v>0.23411902200385901</v>
      </c>
      <c r="R1230" s="5">
        <v>0.233383483306946</v>
      </c>
      <c r="S1230" s="6">
        <f ca="1">PopAgeSexCountry[[#This Row],[2010]]*PopAgeSexCountry[[#This Row],[MDER]]</f>
        <v>650.3925999999999</v>
      </c>
      <c r="T1230" s="6">
        <f ca="1">PopAgeSexCountry[[#This Row],[2015]]*PopAgeSexCountry[[#This Row],[MDER]]</f>
        <v>606.58426363821877</v>
      </c>
      <c r="U1230" s="6">
        <f ca="1">PopAgeSexCountry[[#This Row],[2020]]*PopAgeSexCountry[[#This Row],[MDER]]</f>
        <v>594.07802869205784</v>
      </c>
      <c r="V1230" s="6">
        <f ca="1">PopAgeSexCountry[[#This Row],[2025]]*PopAgeSexCountry[[#This Row],[MDER]]</f>
        <v>610.07969223227838</v>
      </c>
      <c r="W1230" s="6">
        <f ca="1">PopAgeSexCountry[[#This Row],[2030]]*PopAgeSexCountry[[#This Row],[MDER]]</f>
        <v>586.87145021782851</v>
      </c>
      <c r="X1230" s="6">
        <f ca="1">PopAgeSexCountry[[#This Row],[2035]]*PopAgeSexCountry[[#This Row],[MDER]]</f>
        <v>557.47040764257918</v>
      </c>
      <c r="Y1230" s="6">
        <f ca="1">PopAgeSexCountry[[#This Row],[2040]]*PopAgeSexCountry[[#This Row],[MDER]]</f>
        <v>530.57471994202933</v>
      </c>
      <c r="Z1230" s="6">
        <f ca="1">PopAgeSexCountry[[#This Row],[2045]]*PopAgeSexCountry[[#This Row],[MDER]]</f>
        <v>515.06184840848982</v>
      </c>
      <c r="AA1230" s="6">
        <f ca="1">PopAgeSexCountry[[#This Row],[2050]]*PopAgeSexCountry[[#This Row],[MDER]]</f>
        <v>513.44366327528121</v>
      </c>
    </row>
    <row r="1231" spans="1:27" x14ac:dyDescent="0.2">
      <c r="A1231" s="6" t="s">
        <v>67</v>
      </c>
      <c r="B1231" s="6" t="s">
        <v>68</v>
      </c>
      <c r="C1231" s="6" t="s">
        <v>141</v>
      </c>
      <c r="D1231" s="6" t="str">
        <f>VLOOKUP(PopAgeSexCountry[[#This Row],[REGION]],MapRegion[],2,FALSE)</f>
        <v>PRT</v>
      </c>
      <c r="E1231" s="6" t="s">
        <v>76</v>
      </c>
      <c r="F1231" s="6" t="str">
        <f>VLOOKUP(PopAgeSexCountry[[#This Row],[VARIABLE]],MapSexAge[],2,FALSE)</f>
        <v>Female</v>
      </c>
      <c r="G1231" s="6" t="str">
        <f>VLOOKUP(PopAgeSexCountry[[#This Row],[VARIABLE]],MapSexAge[],3,FALSE)</f>
        <v>25-29</v>
      </c>
      <c r="H1231" s="6">
        <f ca="1">SUMIFS(INDIRECT(_xlfn.CONCAT("SSPMDER[",PopAgeSexCountry[[#This Row],[Sex]],"]")),SSPMDER[age],PopAgeSexCountry[[#This Row],[Age]])</f>
        <v>2040</v>
      </c>
      <c r="I1231" s="6" t="s">
        <v>71</v>
      </c>
      <c r="J1231" s="6">
        <v>0.36001</v>
      </c>
      <c r="K1231" s="6">
        <v>0.31003889935892898</v>
      </c>
      <c r="L1231" s="6">
        <v>0.28941674614588597</v>
      </c>
      <c r="M1231" s="6">
        <v>0.28347911174100898</v>
      </c>
      <c r="N1231" s="6">
        <v>0.29085658444062901</v>
      </c>
      <c r="O1231" s="6">
        <v>0.2808933218968</v>
      </c>
      <c r="P1231" s="6">
        <v>0.26765304324169997</v>
      </c>
      <c r="Q1231" s="6">
        <v>0.25548374582502797</v>
      </c>
      <c r="R1231" s="6">
        <v>0.248249143375597</v>
      </c>
      <c r="S1231" s="6">
        <f ca="1">PopAgeSexCountry[[#This Row],[2010]]*PopAgeSexCountry[[#This Row],[MDER]]</f>
        <v>734.42039999999997</v>
      </c>
      <c r="T1231" s="6">
        <f ca="1">PopAgeSexCountry[[#This Row],[2015]]*PopAgeSexCountry[[#This Row],[MDER]]</f>
        <v>632.47935469221511</v>
      </c>
      <c r="U1231" s="6">
        <f ca="1">PopAgeSexCountry[[#This Row],[2020]]*PopAgeSexCountry[[#This Row],[MDER]]</f>
        <v>590.41016213760736</v>
      </c>
      <c r="V1231" s="6">
        <f ca="1">PopAgeSexCountry[[#This Row],[2025]]*PopAgeSexCountry[[#This Row],[MDER]]</f>
        <v>578.29738795165838</v>
      </c>
      <c r="W1231" s="6">
        <f ca="1">PopAgeSexCountry[[#This Row],[2030]]*PopAgeSexCountry[[#This Row],[MDER]]</f>
        <v>593.34743225888315</v>
      </c>
      <c r="X1231" s="6">
        <f ca="1">PopAgeSexCountry[[#This Row],[2035]]*PopAgeSexCountry[[#This Row],[MDER]]</f>
        <v>573.02237666947201</v>
      </c>
      <c r="Y1231" s="6">
        <f ca="1">PopAgeSexCountry[[#This Row],[2040]]*PopAgeSexCountry[[#This Row],[MDER]]</f>
        <v>546.01220821306799</v>
      </c>
      <c r="Z1231" s="6">
        <f ca="1">PopAgeSexCountry[[#This Row],[2045]]*PopAgeSexCountry[[#This Row],[MDER]]</f>
        <v>521.18684148305704</v>
      </c>
      <c r="AA1231" s="6">
        <f ca="1">PopAgeSexCountry[[#This Row],[2050]]*PopAgeSexCountry[[#This Row],[MDER]]</f>
        <v>506.4282524862179</v>
      </c>
    </row>
    <row r="1232" spans="1:27" x14ac:dyDescent="0.2">
      <c r="A1232" s="5" t="s">
        <v>67</v>
      </c>
      <c r="B1232" s="5" t="s">
        <v>68</v>
      </c>
      <c r="C1232" s="5" t="s">
        <v>141</v>
      </c>
      <c r="D1232" s="5" t="str">
        <f>VLOOKUP(PopAgeSexCountry[[#This Row],[REGION]],MapRegion[],2,FALSE)</f>
        <v>PRT</v>
      </c>
      <c r="E1232" s="5" t="s">
        <v>77</v>
      </c>
      <c r="F1232" s="5" t="str">
        <f>VLOOKUP(PopAgeSexCountry[[#This Row],[VARIABLE]],MapSexAge[],2,FALSE)</f>
        <v>Female</v>
      </c>
      <c r="G1232" s="5" t="str">
        <f>VLOOKUP(PopAgeSexCountry[[#This Row],[VARIABLE]],MapSexAge[],3,FALSE)</f>
        <v>30-34</v>
      </c>
      <c r="H1232" s="5">
        <f ca="1">SUMIFS(INDIRECT(_xlfn.CONCAT("SSPMDER[",PopAgeSexCountry[[#This Row],[Sex]],"]")),SSPMDER[age],PopAgeSexCountry[[#This Row],[Age]])</f>
        <v>2000</v>
      </c>
      <c r="I1232" s="5" t="s">
        <v>71</v>
      </c>
      <c r="J1232" s="5">
        <v>0.41464299999999898</v>
      </c>
      <c r="K1232" s="5">
        <v>0.379002681467693</v>
      </c>
      <c r="L1232" s="5">
        <v>0.33074067996106998</v>
      </c>
      <c r="M1232" s="5">
        <v>0.31000147855624399</v>
      </c>
      <c r="N1232" s="5">
        <v>0.30357864616236102</v>
      </c>
      <c r="O1232" s="5">
        <v>0.31108013120391398</v>
      </c>
      <c r="P1232" s="5">
        <v>0.30216462408773898</v>
      </c>
      <c r="Q1232" s="5">
        <v>0.28918709031690398</v>
      </c>
      <c r="R1232" s="5">
        <v>0.27728056713270499</v>
      </c>
      <c r="S1232" s="6">
        <f ca="1">PopAgeSexCountry[[#This Row],[2010]]*PopAgeSexCountry[[#This Row],[MDER]]</f>
        <v>829.28599999999801</v>
      </c>
      <c r="T1232" s="6">
        <f ca="1">PopAgeSexCountry[[#This Row],[2015]]*PopAgeSexCountry[[#This Row],[MDER]]</f>
        <v>758.00536293538596</v>
      </c>
      <c r="U1232" s="6">
        <f ca="1">PopAgeSexCountry[[#This Row],[2020]]*PopAgeSexCountry[[#This Row],[MDER]]</f>
        <v>661.48135992213997</v>
      </c>
      <c r="V1232" s="6">
        <f ca="1">PopAgeSexCountry[[#This Row],[2025]]*PopAgeSexCountry[[#This Row],[MDER]]</f>
        <v>620.00295711248793</v>
      </c>
      <c r="W1232" s="6">
        <f ca="1">PopAgeSexCountry[[#This Row],[2030]]*PopAgeSexCountry[[#This Row],[MDER]]</f>
        <v>607.15729232472199</v>
      </c>
      <c r="X1232" s="6">
        <f ca="1">PopAgeSexCountry[[#This Row],[2035]]*PopAgeSexCountry[[#This Row],[MDER]]</f>
        <v>622.16026240782799</v>
      </c>
      <c r="Y1232" s="6">
        <f ca="1">PopAgeSexCountry[[#This Row],[2040]]*PopAgeSexCountry[[#This Row],[MDER]]</f>
        <v>604.32924817547791</v>
      </c>
      <c r="Z1232" s="6">
        <f ca="1">PopAgeSexCountry[[#This Row],[2045]]*PopAgeSexCountry[[#This Row],[MDER]]</f>
        <v>578.37418063380801</v>
      </c>
      <c r="AA1232" s="6">
        <f ca="1">PopAgeSexCountry[[#This Row],[2050]]*PopAgeSexCountry[[#This Row],[MDER]]</f>
        <v>554.56113426541003</v>
      </c>
    </row>
    <row r="1233" spans="1:27" x14ac:dyDescent="0.2">
      <c r="A1233" s="6" t="s">
        <v>67</v>
      </c>
      <c r="B1233" s="6" t="s">
        <v>68</v>
      </c>
      <c r="C1233" s="6" t="s">
        <v>141</v>
      </c>
      <c r="D1233" s="6" t="str">
        <f>VLOOKUP(PopAgeSexCountry[[#This Row],[REGION]],MapRegion[],2,FALSE)</f>
        <v>PRT</v>
      </c>
      <c r="E1233" s="6" t="s">
        <v>78</v>
      </c>
      <c r="F1233" s="6" t="str">
        <f>VLOOKUP(PopAgeSexCountry[[#This Row],[VARIABLE]],MapSexAge[],2,FALSE)</f>
        <v>Female</v>
      </c>
      <c r="G1233" s="6" t="str">
        <f>VLOOKUP(PopAgeSexCountry[[#This Row],[VARIABLE]],MapSexAge[],3,FALSE)</f>
        <v>35-39</v>
      </c>
      <c r="H1233" s="6">
        <f ca="1">SUMIFS(INDIRECT(_xlfn.CONCAT("SSPMDER[",PopAgeSexCountry[[#This Row],[Sex]],"]")),SSPMDER[age],PopAgeSexCountry[[#This Row],[Age]])</f>
        <v>2000</v>
      </c>
      <c r="I1233" s="6" t="s">
        <v>71</v>
      </c>
      <c r="J1233" s="6">
        <v>0.41945500000000002</v>
      </c>
      <c r="K1233" s="6">
        <v>0.42670913871585697</v>
      </c>
      <c r="L1233" s="6">
        <v>0.39329941944679098</v>
      </c>
      <c r="M1233" s="6">
        <v>0.34679975262611201</v>
      </c>
      <c r="N1233" s="6">
        <v>0.32604966085736597</v>
      </c>
      <c r="O1233" s="6">
        <v>0.31929469519416198</v>
      </c>
      <c r="P1233" s="6">
        <v>0.32693895328544698</v>
      </c>
      <c r="Q1233" s="6">
        <v>0.31888470708324301</v>
      </c>
      <c r="R1233" s="6">
        <v>0.30614138077164699</v>
      </c>
      <c r="S1233" s="6">
        <f ca="1">PopAgeSexCountry[[#This Row],[2010]]*PopAgeSexCountry[[#This Row],[MDER]]</f>
        <v>838.91000000000008</v>
      </c>
      <c r="T1233" s="6">
        <f ca="1">PopAgeSexCountry[[#This Row],[2015]]*PopAgeSexCountry[[#This Row],[MDER]]</f>
        <v>853.41827743171393</v>
      </c>
      <c r="U1233" s="6">
        <f ca="1">PopAgeSexCountry[[#This Row],[2020]]*PopAgeSexCountry[[#This Row],[MDER]]</f>
        <v>786.59883889358196</v>
      </c>
      <c r="V1233" s="6">
        <f ca="1">PopAgeSexCountry[[#This Row],[2025]]*PopAgeSexCountry[[#This Row],[MDER]]</f>
        <v>693.59950525222405</v>
      </c>
      <c r="W1233" s="6">
        <f ca="1">PopAgeSexCountry[[#This Row],[2030]]*PopAgeSexCountry[[#This Row],[MDER]]</f>
        <v>652.0993217147319</v>
      </c>
      <c r="X1233" s="6">
        <f ca="1">PopAgeSexCountry[[#This Row],[2035]]*PopAgeSexCountry[[#This Row],[MDER]]</f>
        <v>638.58939038832398</v>
      </c>
      <c r="Y1233" s="6">
        <f ca="1">PopAgeSexCountry[[#This Row],[2040]]*PopAgeSexCountry[[#This Row],[MDER]]</f>
        <v>653.87790657089397</v>
      </c>
      <c r="Z1233" s="6">
        <f ca="1">PopAgeSexCountry[[#This Row],[2045]]*PopAgeSexCountry[[#This Row],[MDER]]</f>
        <v>637.76941416648606</v>
      </c>
      <c r="AA1233" s="6">
        <f ca="1">PopAgeSexCountry[[#This Row],[2050]]*PopAgeSexCountry[[#This Row],[MDER]]</f>
        <v>612.28276154329399</v>
      </c>
    </row>
    <row r="1234" spans="1:27" x14ac:dyDescent="0.2">
      <c r="A1234" s="5" t="s">
        <v>67</v>
      </c>
      <c r="B1234" s="5" t="s">
        <v>68</v>
      </c>
      <c r="C1234" s="5" t="s">
        <v>141</v>
      </c>
      <c r="D1234" s="5" t="str">
        <f>VLOOKUP(PopAgeSexCountry[[#This Row],[REGION]],MapRegion[],2,FALSE)</f>
        <v>PRT</v>
      </c>
      <c r="E1234" s="5" t="s">
        <v>79</v>
      </c>
      <c r="F1234" s="5" t="str">
        <f>VLOOKUP(PopAgeSexCountry[[#This Row],[VARIABLE]],MapSexAge[],2,FALSE)</f>
        <v>Female</v>
      </c>
      <c r="G1234" s="5" t="str">
        <f>VLOOKUP(PopAgeSexCountry[[#This Row],[VARIABLE]],MapSexAge[],3,FALSE)</f>
        <v>40-44</v>
      </c>
      <c r="H1234" s="5">
        <f ca="1">SUMIFS(INDIRECT(_xlfn.CONCAT("SSPMDER[",PopAgeSexCountry[[#This Row],[Sex]],"]")),SSPMDER[age],PopAgeSexCountry[[#This Row],[Age]])</f>
        <v>2000</v>
      </c>
      <c r="I1234" s="5" t="s">
        <v>71</v>
      </c>
      <c r="J1234" s="5">
        <v>0.39684900000000001</v>
      </c>
      <c r="K1234" s="5">
        <v>0.42602462898940702</v>
      </c>
      <c r="L1234" s="5">
        <v>0.43397825247783101</v>
      </c>
      <c r="M1234" s="5">
        <v>0.40210660722832597</v>
      </c>
      <c r="N1234" s="5">
        <v>0.35686841064158098</v>
      </c>
      <c r="O1234" s="5">
        <v>0.33620593580407898</v>
      </c>
      <c r="P1234" s="5">
        <v>0.32930768775194103</v>
      </c>
      <c r="Q1234" s="5">
        <v>0.337088294204128</v>
      </c>
      <c r="R1234" s="5">
        <v>0.329631930391517</v>
      </c>
      <c r="S1234" s="6">
        <f ca="1">PopAgeSexCountry[[#This Row],[2010]]*PopAgeSexCountry[[#This Row],[MDER]]</f>
        <v>793.69799999999998</v>
      </c>
      <c r="T1234" s="6">
        <f ca="1">PopAgeSexCountry[[#This Row],[2015]]*PopAgeSexCountry[[#This Row],[MDER]]</f>
        <v>852.04925797881401</v>
      </c>
      <c r="U1234" s="6">
        <f ca="1">PopAgeSexCountry[[#This Row],[2020]]*PopAgeSexCountry[[#This Row],[MDER]]</f>
        <v>867.95650495566201</v>
      </c>
      <c r="V1234" s="6">
        <f ca="1">PopAgeSexCountry[[#This Row],[2025]]*PopAgeSexCountry[[#This Row],[MDER]]</f>
        <v>804.21321445665194</v>
      </c>
      <c r="W1234" s="6">
        <f ca="1">PopAgeSexCountry[[#This Row],[2030]]*PopAgeSexCountry[[#This Row],[MDER]]</f>
        <v>713.73682128316193</v>
      </c>
      <c r="X1234" s="6">
        <f ca="1">PopAgeSexCountry[[#This Row],[2035]]*PopAgeSexCountry[[#This Row],[MDER]]</f>
        <v>672.41187160815798</v>
      </c>
      <c r="Y1234" s="6">
        <f ca="1">PopAgeSexCountry[[#This Row],[2040]]*PopAgeSexCountry[[#This Row],[MDER]]</f>
        <v>658.61537550388209</v>
      </c>
      <c r="Z1234" s="6">
        <f ca="1">PopAgeSexCountry[[#This Row],[2045]]*PopAgeSexCountry[[#This Row],[MDER]]</f>
        <v>674.17658840825595</v>
      </c>
      <c r="AA1234" s="6">
        <f ca="1">PopAgeSexCountry[[#This Row],[2050]]*PopAgeSexCountry[[#This Row],[MDER]]</f>
        <v>659.26386078303403</v>
      </c>
    </row>
    <row r="1235" spans="1:27" x14ac:dyDescent="0.2">
      <c r="A1235" s="6" t="s">
        <v>67</v>
      </c>
      <c r="B1235" s="6" t="s">
        <v>68</v>
      </c>
      <c r="C1235" s="6" t="s">
        <v>141</v>
      </c>
      <c r="D1235" s="6" t="str">
        <f>VLOOKUP(PopAgeSexCountry[[#This Row],[REGION]],MapRegion[],2,FALSE)</f>
        <v>PRT</v>
      </c>
      <c r="E1235" s="6" t="s">
        <v>80</v>
      </c>
      <c r="F1235" s="6" t="str">
        <f>VLOOKUP(PopAgeSexCountry[[#This Row],[VARIABLE]],MapSexAge[],2,FALSE)</f>
        <v>Female</v>
      </c>
      <c r="G1235" s="6" t="str">
        <f>VLOOKUP(PopAgeSexCountry[[#This Row],[VARIABLE]],MapSexAge[],3,FALSE)</f>
        <v>45-49</v>
      </c>
      <c r="H1235" s="6">
        <f ca="1">SUMIFS(INDIRECT(_xlfn.CONCAT("SSPMDER[",PopAgeSexCountry[[#This Row],[Sex]],"]")),SSPMDER[age],PopAgeSexCountry[[#This Row],[Age]])</f>
        <v>2000</v>
      </c>
      <c r="I1235" s="6" t="s">
        <v>71</v>
      </c>
      <c r="J1235" s="6">
        <v>0.40024100000000001</v>
      </c>
      <c r="K1235" s="6">
        <v>0.39973957535704602</v>
      </c>
      <c r="L1235" s="6">
        <v>0.42937223746041497</v>
      </c>
      <c r="M1235" s="6">
        <v>0.43774264738254698</v>
      </c>
      <c r="N1235" s="6">
        <v>0.40693987276639698</v>
      </c>
      <c r="O1235" s="6">
        <v>0.36261679303710598</v>
      </c>
      <c r="P1235" s="6">
        <v>0.34212763634219401</v>
      </c>
      <c r="Q1235" s="6">
        <v>0.335227496098704</v>
      </c>
      <c r="R1235" s="6">
        <v>0.34314982315200099</v>
      </c>
      <c r="S1235" s="6">
        <f ca="1">PopAgeSexCountry[[#This Row],[2010]]*PopAgeSexCountry[[#This Row],[MDER]]</f>
        <v>800.48199999999997</v>
      </c>
      <c r="T1235" s="6">
        <f ca="1">PopAgeSexCountry[[#This Row],[2015]]*PopAgeSexCountry[[#This Row],[MDER]]</f>
        <v>799.47915071409204</v>
      </c>
      <c r="U1235" s="6">
        <f ca="1">PopAgeSexCountry[[#This Row],[2020]]*PopAgeSexCountry[[#This Row],[MDER]]</f>
        <v>858.74447492082993</v>
      </c>
      <c r="V1235" s="6">
        <f ca="1">PopAgeSexCountry[[#This Row],[2025]]*PopAgeSexCountry[[#This Row],[MDER]]</f>
        <v>875.48529476509395</v>
      </c>
      <c r="W1235" s="6">
        <f ca="1">PopAgeSexCountry[[#This Row],[2030]]*PopAgeSexCountry[[#This Row],[MDER]]</f>
        <v>813.879745532794</v>
      </c>
      <c r="X1235" s="6">
        <f ca="1">PopAgeSexCountry[[#This Row],[2035]]*PopAgeSexCountry[[#This Row],[MDER]]</f>
        <v>725.23358607421198</v>
      </c>
      <c r="Y1235" s="6">
        <f ca="1">PopAgeSexCountry[[#This Row],[2040]]*PopAgeSexCountry[[#This Row],[MDER]]</f>
        <v>684.25527268438805</v>
      </c>
      <c r="Z1235" s="6">
        <f ca="1">PopAgeSexCountry[[#This Row],[2045]]*PopAgeSexCountry[[#This Row],[MDER]]</f>
        <v>670.45499219740805</v>
      </c>
      <c r="AA1235" s="6">
        <f ca="1">PopAgeSexCountry[[#This Row],[2050]]*PopAgeSexCountry[[#This Row],[MDER]]</f>
        <v>686.29964630400195</v>
      </c>
    </row>
    <row r="1236" spans="1:27" x14ac:dyDescent="0.2">
      <c r="A1236" s="5" t="s">
        <v>67</v>
      </c>
      <c r="B1236" s="5" t="s">
        <v>68</v>
      </c>
      <c r="C1236" s="5" t="s">
        <v>141</v>
      </c>
      <c r="D1236" s="5" t="str">
        <f>VLOOKUP(PopAgeSexCountry[[#This Row],[REGION]],MapRegion[],2,FALSE)</f>
        <v>PRT</v>
      </c>
      <c r="E1236" s="5" t="s">
        <v>81</v>
      </c>
      <c r="F1236" s="5" t="str">
        <f>VLOOKUP(PopAgeSexCountry[[#This Row],[VARIABLE]],MapSexAge[],2,FALSE)</f>
        <v>Female</v>
      </c>
      <c r="G1236" s="5" t="str">
        <f>VLOOKUP(PopAgeSexCountry[[#This Row],[VARIABLE]],MapSexAge[],3,FALSE)</f>
        <v>5-9</v>
      </c>
      <c r="H1236" s="5">
        <f ca="1">SUMIFS(INDIRECT(_xlfn.CONCAT("SSPMDER[",PopAgeSexCountry[[#This Row],[Sex]],"]")),SSPMDER[age],PopAgeSexCountry[[#This Row],[Age]])</f>
        <v>1520</v>
      </c>
      <c r="I1236" s="5" t="s">
        <v>71</v>
      </c>
      <c r="J1236" s="5">
        <v>0.26884000000000002</v>
      </c>
      <c r="K1236" s="5">
        <v>0.25761689766550699</v>
      </c>
      <c r="L1236" s="5">
        <v>0.24403303209348201</v>
      </c>
      <c r="M1236" s="5">
        <v>0.23164962114149101</v>
      </c>
      <c r="N1236" s="5">
        <v>0.22468627084592199</v>
      </c>
      <c r="O1236" s="5">
        <v>0.22415473811692899</v>
      </c>
      <c r="P1236" s="5">
        <v>0.22764607319548799</v>
      </c>
      <c r="Q1236" s="5">
        <v>0.23062260039337501</v>
      </c>
      <c r="R1236" s="5">
        <v>0.23051590388526899</v>
      </c>
      <c r="S1236" s="6">
        <f ca="1">PopAgeSexCountry[[#This Row],[2010]]*PopAgeSexCountry[[#This Row],[MDER]]</f>
        <v>408.63680000000005</v>
      </c>
      <c r="T1236" s="6">
        <f ca="1">PopAgeSexCountry[[#This Row],[2015]]*PopAgeSexCountry[[#This Row],[MDER]]</f>
        <v>391.57768445157063</v>
      </c>
      <c r="U1236" s="6">
        <f ca="1">PopAgeSexCountry[[#This Row],[2020]]*PopAgeSexCountry[[#This Row],[MDER]]</f>
        <v>370.93020878209268</v>
      </c>
      <c r="V1236" s="6">
        <f ca="1">PopAgeSexCountry[[#This Row],[2025]]*PopAgeSexCountry[[#This Row],[MDER]]</f>
        <v>352.10742413506637</v>
      </c>
      <c r="W1236" s="6">
        <f ca="1">PopAgeSexCountry[[#This Row],[2030]]*PopAgeSexCountry[[#This Row],[MDER]]</f>
        <v>341.52313168580145</v>
      </c>
      <c r="X1236" s="6">
        <f ca="1">PopAgeSexCountry[[#This Row],[2035]]*PopAgeSexCountry[[#This Row],[MDER]]</f>
        <v>340.71520193773205</v>
      </c>
      <c r="Y1236" s="6">
        <f ca="1">PopAgeSexCountry[[#This Row],[2040]]*PopAgeSexCountry[[#This Row],[MDER]]</f>
        <v>346.02203125714175</v>
      </c>
      <c r="Z1236" s="6">
        <f ca="1">PopAgeSexCountry[[#This Row],[2045]]*PopAgeSexCountry[[#This Row],[MDER]]</f>
        <v>350.54635259793002</v>
      </c>
      <c r="AA1236" s="6">
        <f ca="1">PopAgeSexCountry[[#This Row],[2050]]*PopAgeSexCountry[[#This Row],[MDER]]</f>
        <v>350.38417390560886</v>
      </c>
    </row>
    <row r="1237" spans="1:27" x14ac:dyDescent="0.2">
      <c r="A1237" s="6" t="s">
        <v>67</v>
      </c>
      <c r="B1237" s="6" t="s">
        <v>68</v>
      </c>
      <c r="C1237" s="6" t="s">
        <v>141</v>
      </c>
      <c r="D1237" s="6" t="str">
        <f>VLOOKUP(PopAgeSexCountry[[#This Row],[REGION]],MapRegion[],2,FALSE)</f>
        <v>PRT</v>
      </c>
      <c r="E1237" s="6" t="s">
        <v>82</v>
      </c>
      <c r="F1237" s="6" t="str">
        <f>VLOOKUP(PopAgeSexCountry[[#This Row],[VARIABLE]],MapSexAge[],2,FALSE)</f>
        <v>Female</v>
      </c>
      <c r="G1237" s="6" t="str">
        <f>VLOOKUP(PopAgeSexCountry[[#This Row],[VARIABLE]],MapSexAge[],3,FALSE)</f>
        <v>50-54</v>
      </c>
      <c r="H1237" s="6">
        <f ca="1">SUMIFS(INDIRECT(_xlfn.CONCAT("SSPMDER[",PopAgeSexCountry[[#This Row],[Sex]],"]")),SSPMDER[age],PopAgeSexCountry[[#This Row],[Age]])</f>
        <v>1840</v>
      </c>
      <c r="I1237" s="6" t="s">
        <v>71</v>
      </c>
      <c r="J1237" s="6">
        <v>0.37059700000000001</v>
      </c>
      <c r="K1237" s="6">
        <v>0.40049890405073302</v>
      </c>
      <c r="L1237" s="6">
        <v>0.40059685784603399</v>
      </c>
      <c r="M1237" s="6">
        <v>0.43066513553112301</v>
      </c>
      <c r="N1237" s="6">
        <v>0.43941943524550298</v>
      </c>
      <c r="O1237" s="6">
        <v>0.40949576925457498</v>
      </c>
      <c r="P1237" s="6">
        <v>0.36593738160359202</v>
      </c>
      <c r="Q1237" s="6">
        <v>0.34566569756768301</v>
      </c>
      <c r="R1237" s="6">
        <v>0.33884159615700699</v>
      </c>
      <c r="S1237" s="6">
        <f ca="1">PopAgeSexCountry[[#This Row],[2010]]*PopAgeSexCountry[[#This Row],[MDER]]</f>
        <v>681.89848000000006</v>
      </c>
      <c r="T1237" s="6">
        <f ca="1">PopAgeSexCountry[[#This Row],[2015]]*PopAgeSexCountry[[#This Row],[MDER]]</f>
        <v>736.91798345334871</v>
      </c>
      <c r="U1237" s="6">
        <f ca="1">PopAgeSexCountry[[#This Row],[2020]]*PopAgeSexCountry[[#This Row],[MDER]]</f>
        <v>737.0982184367025</v>
      </c>
      <c r="V1237" s="6">
        <f ca="1">PopAgeSexCountry[[#This Row],[2025]]*PopAgeSexCountry[[#This Row],[MDER]]</f>
        <v>792.42384937726638</v>
      </c>
      <c r="W1237" s="6">
        <f ca="1">PopAgeSexCountry[[#This Row],[2030]]*PopAgeSexCountry[[#This Row],[MDER]]</f>
        <v>808.53176085172549</v>
      </c>
      <c r="X1237" s="6">
        <f ca="1">PopAgeSexCountry[[#This Row],[2035]]*PopAgeSexCountry[[#This Row],[MDER]]</f>
        <v>753.47221542841794</v>
      </c>
      <c r="Y1237" s="6">
        <f ca="1">PopAgeSexCountry[[#This Row],[2040]]*PopAgeSexCountry[[#This Row],[MDER]]</f>
        <v>673.32478215060928</v>
      </c>
      <c r="Z1237" s="6">
        <f ca="1">PopAgeSexCountry[[#This Row],[2045]]*PopAgeSexCountry[[#This Row],[MDER]]</f>
        <v>636.02488352453668</v>
      </c>
      <c r="AA1237" s="6">
        <f ca="1">PopAgeSexCountry[[#This Row],[2050]]*PopAgeSexCountry[[#This Row],[MDER]]</f>
        <v>623.46853692889283</v>
      </c>
    </row>
    <row r="1238" spans="1:27" x14ac:dyDescent="0.2">
      <c r="A1238" s="5" t="s">
        <v>67</v>
      </c>
      <c r="B1238" s="5" t="s">
        <v>68</v>
      </c>
      <c r="C1238" s="5" t="s">
        <v>141</v>
      </c>
      <c r="D1238" s="5" t="str">
        <f>VLOOKUP(PopAgeSexCountry[[#This Row],[REGION]],MapRegion[],2,FALSE)</f>
        <v>PRT</v>
      </c>
      <c r="E1238" s="5" t="s">
        <v>83</v>
      </c>
      <c r="F1238" s="5" t="str">
        <f>VLOOKUP(PopAgeSexCountry[[#This Row],[VARIABLE]],MapSexAge[],2,FALSE)</f>
        <v>Female</v>
      </c>
      <c r="G1238" s="5" t="str">
        <f>VLOOKUP(PopAgeSexCountry[[#This Row],[VARIABLE]],MapSexAge[],3,FALSE)</f>
        <v>55-59</v>
      </c>
      <c r="H1238" s="5">
        <f ca="1">SUMIFS(INDIRECT(_xlfn.CONCAT("SSPMDER[",PopAgeSexCountry[[#This Row],[Sex]],"]")),SSPMDER[age],PopAgeSexCountry[[#This Row],[Age]])</f>
        <v>1800</v>
      </c>
      <c r="I1238" s="5" t="s">
        <v>71</v>
      </c>
      <c r="J1238" s="5">
        <v>0.348611</v>
      </c>
      <c r="K1238" s="5">
        <v>0.36875928144791098</v>
      </c>
      <c r="L1238" s="5">
        <v>0.39922167228116801</v>
      </c>
      <c r="M1238" s="5">
        <v>0.400041225916201</v>
      </c>
      <c r="N1238" s="5">
        <v>0.43054617667833001</v>
      </c>
      <c r="O1238" s="5">
        <v>0.439719517441926</v>
      </c>
      <c r="P1238" s="5">
        <v>0.41060717129979302</v>
      </c>
      <c r="Q1238" s="5">
        <v>0.36775001407556501</v>
      </c>
      <c r="R1238" s="5">
        <v>0.34772855793692897</v>
      </c>
      <c r="S1238" s="6">
        <f ca="1">PopAgeSexCountry[[#This Row],[2010]]*PopAgeSexCountry[[#This Row],[MDER]]</f>
        <v>627.49980000000005</v>
      </c>
      <c r="T1238" s="6">
        <f ca="1">PopAgeSexCountry[[#This Row],[2015]]*PopAgeSexCountry[[#This Row],[MDER]]</f>
        <v>663.76670660623972</v>
      </c>
      <c r="U1238" s="6">
        <f ca="1">PopAgeSexCountry[[#This Row],[2020]]*PopAgeSexCountry[[#This Row],[MDER]]</f>
        <v>718.59901010610236</v>
      </c>
      <c r="V1238" s="6">
        <f ca="1">PopAgeSexCountry[[#This Row],[2025]]*PopAgeSexCountry[[#This Row],[MDER]]</f>
        <v>720.07420664916185</v>
      </c>
      <c r="W1238" s="6">
        <f ca="1">PopAgeSexCountry[[#This Row],[2030]]*PopAgeSexCountry[[#This Row],[MDER]]</f>
        <v>774.98311802099397</v>
      </c>
      <c r="X1238" s="6">
        <f ca="1">PopAgeSexCountry[[#This Row],[2035]]*PopAgeSexCountry[[#This Row],[MDER]]</f>
        <v>791.49513139546684</v>
      </c>
      <c r="Y1238" s="6">
        <f ca="1">PopAgeSexCountry[[#This Row],[2040]]*PopAgeSexCountry[[#This Row],[MDER]]</f>
        <v>739.09290833962746</v>
      </c>
      <c r="Z1238" s="6">
        <f ca="1">PopAgeSexCountry[[#This Row],[2045]]*PopAgeSexCountry[[#This Row],[MDER]]</f>
        <v>661.95002533601701</v>
      </c>
      <c r="AA1238" s="6">
        <f ca="1">PopAgeSexCountry[[#This Row],[2050]]*PopAgeSexCountry[[#This Row],[MDER]]</f>
        <v>625.91140428647213</v>
      </c>
    </row>
    <row r="1239" spans="1:27" x14ac:dyDescent="0.2">
      <c r="A1239" s="6" t="s">
        <v>67</v>
      </c>
      <c r="B1239" s="6" t="s">
        <v>68</v>
      </c>
      <c r="C1239" s="6" t="s">
        <v>141</v>
      </c>
      <c r="D1239" s="6" t="str">
        <f>VLOOKUP(PopAgeSexCountry[[#This Row],[REGION]],MapRegion[],2,FALSE)</f>
        <v>PRT</v>
      </c>
      <c r="E1239" s="6" t="s">
        <v>84</v>
      </c>
      <c r="F1239" s="6" t="str">
        <f>VLOOKUP(PopAgeSexCountry[[#This Row],[VARIABLE]],MapSexAge[],2,FALSE)</f>
        <v>Female</v>
      </c>
      <c r="G1239" s="6" t="str">
        <f>VLOOKUP(PopAgeSexCountry[[#This Row],[VARIABLE]],MapSexAge[],3,FALSE)</f>
        <v>60-64</v>
      </c>
      <c r="H1239" s="6">
        <f ca="1">SUMIFS(INDIRECT(_xlfn.CONCAT("SSPMDER[",PopAgeSexCountry[[#This Row],[Sex]],"]")),SSPMDER[age],PopAgeSexCountry[[#This Row],[Age]])</f>
        <v>1800</v>
      </c>
      <c r="I1239" s="6" t="s">
        <v>71</v>
      </c>
      <c r="J1239" s="6">
        <v>0.32488800000000001</v>
      </c>
      <c r="K1239" s="6">
        <v>0.34432920211370599</v>
      </c>
      <c r="L1239" s="6">
        <v>0.36533059751416502</v>
      </c>
      <c r="M1239" s="6">
        <v>0.39634692797000798</v>
      </c>
      <c r="N1239" s="6">
        <v>0.39795009164482997</v>
      </c>
      <c r="O1239" s="6">
        <v>0.42897681467413501</v>
      </c>
      <c r="P1239" s="6">
        <v>0.438639881419565</v>
      </c>
      <c r="Q1239" s="6">
        <v>0.41035995451886098</v>
      </c>
      <c r="R1239" s="6">
        <v>0.36822392939680698</v>
      </c>
      <c r="S1239" s="6">
        <f ca="1">PopAgeSexCountry[[#This Row],[2010]]*PopAgeSexCountry[[#This Row],[MDER]]</f>
        <v>584.79840000000002</v>
      </c>
      <c r="T1239" s="6">
        <f ca="1">PopAgeSexCountry[[#This Row],[2015]]*PopAgeSexCountry[[#This Row],[MDER]]</f>
        <v>619.79256380467075</v>
      </c>
      <c r="U1239" s="6">
        <f ca="1">PopAgeSexCountry[[#This Row],[2020]]*PopAgeSexCountry[[#This Row],[MDER]]</f>
        <v>657.59507552549701</v>
      </c>
      <c r="V1239" s="6">
        <f ca="1">PopAgeSexCountry[[#This Row],[2025]]*PopAgeSexCountry[[#This Row],[MDER]]</f>
        <v>713.42447034601435</v>
      </c>
      <c r="W1239" s="6">
        <f ca="1">PopAgeSexCountry[[#This Row],[2030]]*PopAgeSexCountry[[#This Row],[MDER]]</f>
        <v>716.3101649606939</v>
      </c>
      <c r="X1239" s="6">
        <f ca="1">PopAgeSexCountry[[#This Row],[2035]]*PopAgeSexCountry[[#This Row],[MDER]]</f>
        <v>772.15826641344302</v>
      </c>
      <c r="Y1239" s="6">
        <f ca="1">PopAgeSexCountry[[#This Row],[2040]]*PopAgeSexCountry[[#This Row],[MDER]]</f>
        <v>789.55178655521695</v>
      </c>
      <c r="Z1239" s="6">
        <f ca="1">PopAgeSexCountry[[#This Row],[2045]]*PopAgeSexCountry[[#This Row],[MDER]]</f>
        <v>738.64791813394982</v>
      </c>
      <c r="AA1239" s="6">
        <f ca="1">PopAgeSexCountry[[#This Row],[2050]]*PopAgeSexCountry[[#This Row],[MDER]]</f>
        <v>662.80307291425254</v>
      </c>
    </row>
    <row r="1240" spans="1:27" x14ac:dyDescent="0.2">
      <c r="A1240" s="5" t="s">
        <v>67</v>
      </c>
      <c r="B1240" s="5" t="s">
        <v>68</v>
      </c>
      <c r="C1240" s="5" t="s">
        <v>141</v>
      </c>
      <c r="D1240" s="5" t="str">
        <f>VLOOKUP(PopAgeSexCountry[[#This Row],[REGION]],MapRegion[],2,FALSE)</f>
        <v>PRT</v>
      </c>
      <c r="E1240" s="5" t="s">
        <v>85</v>
      </c>
      <c r="F1240" s="5" t="str">
        <f>VLOOKUP(PopAgeSexCountry[[#This Row],[VARIABLE]],MapSexAge[],2,FALSE)</f>
        <v>Female</v>
      </c>
      <c r="G1240" s="5" t="str">
        <f>VLOOKUP(PopAgeSexCountry[[#This Row],[VARIABLE]],MapSexAge[],3,FALSE)</f>
        <v>65-69</v>
      </c>
      <c r="H1240" s="5">
        <f ca="1">SUMIFS(INDIRECT(_xlfn.CONCAT("SSPMDER[",PopAgeSexCountry[[#This Row],[Sex]],"]")),SSPMDER[age],PopAgeSexCountry[[#This Row],[Age]])</f>
        <v>1800</v>
      </c>
      <c r="I1240" s="5" t="s">
        <v>71</v>
      </c>
      <c r="J1240" s="5">
        <v>0.28656599999999999</v>
      </c>
      <c r="K1240" s="5">
        <v>0.31694082053985101</v>
      </c>
      <c r="L1240" s="5">
        <v>0.33737759313438498</v>
      </c>
      <c r="M1240" s="5">
        <v>0.35926064704252703</v>
      </c>
      <c r="N1240" s="5">
        <v>0.39082761588273002</v>
      </c>
      <c r="O1240" s="5">
        <v>0.39346427437938503</v>
      </c>
      <c r="P1240" s="5">
        <v>0.42515665239428202</v>
      </c>
      <c r="Q1240" s="5">
        <v>0.43544976772850402</v>
      </c>
      <c r="R1240" s="5">
        <v>0.40810526066701203</v>
      </c>
      <c r="S1240" s="6">
        <f ca="1">PopAgeSexCountry[[#This Row],[2010]]*PopAgeSexCountry[[#This Row],[MDER]]</f>
        <v>515.81880000000001</v>
      </c>
      <c r="T1240" s="6">
        <f ca="1">PopAgeSexCountry[[#This Row],[2015]]*PopAgeSexCountry[[#This Row],[MDER]]</f>
        <v>570.49347697173187</v>
      </c>
      <c r="U1240" s="6">
        <f ca="1">PopAgeSexCountry[[#This Row],[2020]]*PopAgeSexCountry[[#This Row],[MDER]]</f>
        <v>607.27966764189296</v>
      </c>
      <c r="V1240" s="6">
        <f ca="1">PopAgeSexCountry[[#This Row],[2025]]*PopAgeSexCountry[[#This Row],[MDER]]</f>
        <v>646.66916467654869</v>
      </c>
      <c r="W1240" s="6">
        <f ca="1">PopAgeSexCountry[[#This Row],[2030]]*PopAgeSexCountry[[#This Row],[MDER]]</f>
        <v>703.48970858891403</v>
      </c>
      <c r="X1240" s="6">
        <f ca="1">PopAgeSexCountry[[#This Row],[2035]]*PopAgeSexCountry[[#This Row],[MDER]]</f>
        <v>708.23569388289309</v>
      </c>
      <c r="Y1240" s="6">
        <f ca="1">PopAgeSexCountry[[#This Row],[2040]]*PopAgeSexCountry[[#This Row],[MDER]]</f>
        <v>765.28197430970761</v>
      </c>
      <c r="Z1240" s="6">
        <f ca="1">PopAgeSexCountry[[#This Row],[2045]]*PopAgeSexCountry[[#This Row],[MDER]]</f>
        <v>783.80958191130719</v>
      </c>
      <c r="AA1240" s="6">
        <f ca="1">PopAgeSexCountry[[#This Row],[2050]]*PopAgeSexCountry[[#This Row],[MDER]]</f>
        <v>734.58946920062169</v>
      </c>
    </row>
    <row r="1241" spans="1:27" x14ac:dyDescent="0.2">
      <c r="A1241" s="6" t="s">
        <v>67</v>
      </c>
      <c r="B1241" s="6" t="s">
        <v>68</v>
      </c>
      <c r="C1241" s="6" t="s">
        <v>141</v>
      </c>
      <c r="D1241" s="6" t="str">
        <f>VLOOKUP(PopAgeSexCountry[[#This Row],[REGION]],MapRegion[],2,FALSE)</f>
        <v>PRT</v>
      </c>
      <c r="E1241" s="6" t="s">
        <v>86</v>
      </c>
      <c r="F1241" s="6" t="str">
        <f>VLOOKUP(PopAgeSexCountry[[#This Row],[VARIABLE]],MapSexAge[],2,FALSE)</f>
        <v>Female</v>
      </c>
      <c r="G1241" s="6" t="str">
        <f>VLOOKUP(PopAgeSexCountry[[#This Row],[VARIABLE]],MapSexAge[],3,FALSE)</f>
        <v>70-74</v>
      </c>
      <c r="H1241" s="6">
        <f ca="1">SUMIFS(INDIRECT(_xlfn.CONCAT("SSPMDER[",PopAgeSexCountry[[#This Row],[Sex]],"]")),SSPMDER[age],PopAgeSexCountry[[#This Row],[Age]])</f>
        <v>1800</v>
      </c>
      <c r="I1241" s="6" t="s">
        <v>71</v>
      </c>
      <c r="J1241" s="6">
        <v>0.27298699999999998</v>
      </c>
      <c r="K1241" s="6">
        <v>0.27220579223105501</v>
      </c>
      <c r="L1241" s="6">
        <v>0.30332448160201297</v>
      </c>
      <c r="M1241" s="6">
        <v>0.32471933087261001</v>
      </c>
      <c r="N1241" s="6">
        <v>0.347601719259158</v>
      </c>
      <c r="O1241" s="6">
        <v>0.37998232250859398</v>
      </c>
      <c r="P1241" s="6">
        <v>0.38413223043780798</v>
      </c>
      <c r="Q1241" s="6">
        <v>0.41679121944458802</v>
      </c>
      <c r="R1241" s="6">
        <v>0.42791390726530398</v>
      </c>
      <c r="S1241" s="6">
        <f ca="1">PopAgeSexCountry[[#This Row],[2010]]*PopAgeSexCountry[[#This Row],[MDER]]</f>
        <v>491.37659999999994</v>
      </c>
      <c r="T1241" s="6">
        <f ca="1">PopAgeSexCountry[[#This Row],[2015]]*PopAgeSexCountry[[#This Row],[MDER]]</f>
        <v>489.97042601589902</v>
      </c>
      <c r="U1241" s="6">
        <f ca="1">PopAgeSexCountry[[#This Row],[2020]]*PopAgeSexCountry[[#This Row],[MDER]]</f>
        <v>545.98406688362331</v>
      </c>
      <c r="V1241" s="6">
        <f ca="1">PopAgeSexCountry[[#This Row],[2025]]*PopAgeSexCountry[[#This Row],[MDER]]</f>
        <v>584.49479557069799</v>
      </c>
      <c r="W1241" s="6">
        <f ca="1">PopAgeSexCountry[[#This Row],[2030]]*PopAgeSexCountry[[#This Row],[MDER]]</f>
        <v>625.68309466648441</v>
      </c>
      <c r="X1241" s="6">
        <f ca="1">PopAgeSexCountry[[#This Row],[2035]]*PopAgeSexCountry[[#This Row],[MDER]]</f>
        <v>683.96818051546916</v>
      </c>
      <c r="Y1241" s="6">
        <f ca="1">PopAgeSexCountry[[#This Row],[2040]]*PopAgeSexCountry[[#This Row],[MDER]]</f>
        <v>691.43801478805437</v>
      </c>
      <c r="Z1241" s="6">
        <f ca="1">PopAgeSexCountry[[#This Row],[2045]]*PopAgeSexCountry[[#This Row],[MDER]]</f>
        <v>750.22419500025842</v>
      </c>
      <c r="AA1241" s="6">
        <f ca="1">PopAgeSexCountry[[#This Row],[2050]]*PopAgeSexCountry[[#This Row],[MDER]]</f>
        <v>770.24503307754719</v>
      </c>
    </row>
    <row r="1242" spans="1:27" x14ac:dyDescent="0.2">
      <c r="A1242" s="5" t="s">
        <v>67</v>
      </c>
      <c r="B1242" s="5" t="s">
        <v>68</v>
      </c>
      <c r="C1242" s="5" t="s">
        <v>141</v>
      </c>
      <c r="D1242" s="5" t="str">
        <f>VLOOKUP(PopAgeSexCountry[[#This Row],[REGION]],MapRegion[],2,FALSE)</f>
        <v>PRT</v>
      </c>
      <c r="E1242" s="5" t="s">
        <v>87</v>
      </c>
      <c r="F1242" s="5" t="str">
        <f>VLOOKUP(PopAgeSexCountry[[#This Row],[VARIABLE]],MapSexAge[],2,FALSE)</f>
        <v>Female</v>
      </c>
      <c r="G1242" s="5" t="str">
        <f>VLOOKUP(PopAgeSexCountry[[#This Row],[VARIABLE]],MapSexAge[],3,FALSE)</f>
        <v>75-79</v>
      </c>
      <c r="H1242" s="5">
        <f ca="1">SUMIFS(INDIRECT(_xlfn.CONCAT("SSPMDER[",PopAgeSexCountry[[#This Row],[Sex]],"]")),SSPMDER[age],PopAgeSexCountry[[#This Row],[Age]])</f>
        <v>1800</v>
      </c>
      <c r="I1242" s="5" t="s">
        <v>71</v>
      </c>
      <c r="J1242" s="5">
        <v>0.242896</v>
      </c>
      <c r="K1242" s="5">
        <v>0.244703068178244</v>
      </c>
      <c r="L1242" s="5">
        <v>0.247949323027328</v>
      </c>
      <c r="M1242" s="5">
        <v>0.27946956766018899</v>
      </c>
      <c r="N1242" s="5">
        <v>0.30191651256734497</v>
      </c>
      <c r="O1242" s="5">
        <v>0.32650581004218698</v>
      </c>
      <c r="P1242" s="5">
        <v>0.35976764630982999</v>
      </c>
      <c r="Q1242" s="5">
        <v>0.366340401343974</v>
      </c>
      <c r="R1242" s="5">
        <v>0.40019812489569601</v>
      </c>
      <c r="S1242" s="6">
        <f ca="1">PopAgeSexCountry[[#This Row],[2010]]*PopAgeSexCountry[[#This Row],[MDER]]</f>
        <v>437.21280000000002</v>
      </c>
      <c r="T1242" s="6">
        <f ca="1">PopAgeSexCountry[[#This Row],[2015]]*PopAgeSexCountry[[#This Row],[MDER]]</f>
        <v>440.4655227208392</v>
      </c>
      <c r="U1242" s="6">
        <f ca="1">PopAgeSexCountry[[#This Row],[2020]]*PopAgeSexCountry[[#This Row],[MDER]]</f>
        <v>446.30878144919041</v>
      </c>
      <c r="V1242" s="6">
        <f ca="1">PopAgeSexCountry[[#This Row],[2025]]*PopAgeSexCountry[[#This Row],[MDER]]</f>
        <v>503.0452217883402</v>
      </c>
      <c r="W1242" s="6">
        <f ca="1">PopAgeSexCountry[[#This Row],[2030]]*PopAgeSexCountry[[#This Row],[MDER]]</f>
        <v>543.44972262122099</v>
      </c>
      <c r="X1242" s="6">
        <f ca="1">PopAgeSexCountry[[#This Row],[2035]]*PopAgeSexCountry[[#This Row],[MDER]]</f>
        <v>587.71045807593657</v>
      </c>
      <c r="Y1242" s="6">
        <f ca="1">PopAgeSexCountry[[#This Row],[2040]]*PopAgeSexCountry[[#This Row],[MDER]]</f>
        <v>647.58176335769394</v>
      </c>
      <c r="Z1242" s="6">
        <f ca="1">PopAgeSexCountry[[#This Row],[2045]]*PopAgeSexCountry[[#This Row],[MDER]]</f>
        <v>659.41272241915317</v>
      </c>
      <c r="AA1242" s="6">
        <f ca="1">PopAgeSexCountry[[#This Row],[2050]]*PopAgeSexCountry[[#This Row],[MDER]]</f>
        <v>720.35662481225279</v>
      </c>
    </row>
    <row r="1243" spans="1:27" x14ac:dyDescent="0.2">
      <c r="A1243" s="6" t="s">
        <v>67</v>
      </c>
      <c r="B1243" s="6" t="s">
        <v>68</v>
      </c>
      <c r="C1243" s="6" t="s">
        <v>141</v>
      </c>
      <c r="D1243" s="6" t="str">
        <f>VLOOKUP(PopAgeSexCountry[[#This Row],[REGION]],MapRegion[],2,FALSE)</f>
        <v>PRT</v>
      </c>
      <c r="E1243" s="6" t="s">
        <v>88</v>
      </c>
      <c r="F1243" s="6" t="str">
        <f>VLOOKUP(PopAgeSexCountry[[#This Row],[VARIABLE]],MapSexAge[],2,FALSE)</f>
        <v>Female</v>
      </c>
      <c r="G1243" s="6" t="str">
        <f>VLOOKUP(PopAgeSexCountry[[#This Row],[VARIABLE]],MapSexAge[],3,FALSE)</f>
        <v>80-84</v>
      </c>
      <c r="H1243" s="6">
        <f ca="1">SUMIFS(INDIRECT(_xlfn.CONCAT("SSPMDER[",PopAgeSexCountry[[#This Row],[Sex]],"]")),SSPMDER[age],PopAgeSexCountry[[#This Row],[Age]])</f>
        <v>1800</v>
      </c>
      <c r="I1243" s="6" t="s">
        <v>71</v>
      </c>
      <c r="J1243" s="6">
        <v>0.17544399999999999</v>
      </c>
      <c r="K1243" s="6">
        <v>0.19571620063968101</v>
      </c>
      <c r="L1243" s="6">
        <v>0.20226195309122699</v>
      </c>
      <c r="M1243" s="6">
        <v>0.210058586250121</v>
      </c>
      <c r="N1243" s="6">
        <v>0.241203300621293</v>
      </c>
      <c r="O1243" s="6">
        <v>0.26505060793149099</v>
      </c>
      <c r="P1243" s="6">
        <v>0.291474852694182</v>
      </c>
      <c r="Q1243" s="6">
        <v>0.32561724298865202</v>
      </c>
      <c r="R1243" s="6">
        <v>0.33548408992751799</v>
      </c>
      <c r="S1243" s="6">
        <f ca="1">PopAgeSexCountry[[#This Row],[2010]]*PopAgeSexCountry[[#This Row],[MDER]]</f>
        <v>315.79919999999998</v>
      </c>
      <c r="T1243" s="6">
        <f ca="1">PopAgeSexCountry[[#This Row],[2015]]*PopAgeSexCountry[[#This Row],[MDER]]</f>
        <v>352.28916115142584</v>
      </c>
      <c r="U1243" s="6">
        <f ca="1">PopAgeSexCountry[[#This Row],[2020]]*PopAgeSexCountry[[#This Row],[MDER]]</f>
        <v>364.0715155642086</v>
      </c>
      <c r="V1243" s="6">
        <f ca="1">PopAgeSexCountry[[#This Row],[2025]]*PopAgeSexCountry[[#This Row],[MDER]]</f>
        <v>378.1054552502178</v>
      </c>
      <c r="W1243" s="6">
        <f ca="1">PopAgeSexCountry[[#This Row],[2030]]*PopAgeSexCountry[[#This Row],[MDER]]</f>
        <v>434.1659411183274</v>
      </c>
      <c r="X1243" s="6">
        <f ca="1">PopAgeSexCountry[[#This Row],[2035]]*PopAgeSexCountry[[#This Row],[MDER]]</f>
        <v>477.0910942766838</v>
      </c>
      <c r="Y1243" s="6">
        <f ca="1">PopAgeSexCountry[[#This Row],[2040]]*PopAgeSexCountry[[#This Row],[MDER]]</f>
        <v>524.65473484952759</v>
      </c>
      <c r="Z1243" s="6">
        <f ca="1">PopAgeSexCountry[[#This Row],[2045]]*PopAgeSexCountry[[#This Row],[MDER]]</f>
        <v>586.11103737957365</v>
      </c>
      <c r="AA1243" s="6">
        <f ca="1">PopAgeSexCountry[[#This Row],[2050]]*PopAgeSexCountry[[#This Row],[MDER]]</f>
        <v>603.87136186953239</v>
      </c>
    </row>
    <row r="1244" spans="1:27" x14ac:dyDescent="0.2">
      <c r="A1244" s="5" t="s">
        <v>67</v>
      </c>
      <c r="B1244" s="5" t="s">
        <v>68</v>
      </c>
      <c r="C1244" s="5" t="s">
        <v>141</v>
      </c>
      <c r="D1244" s="5" t="str">
        <f>VLOOKUP(PopAgeSexCountry[[#This Row],[REGION]],MapRegion[],2,FALSE)</f>
        <v>PRT</v>
      </c>
      <c r="E1244" s="5" t="s">
        <v>89</v>
      </c>
      <c r="F1244" s="5" t="str">
        <f>VLOOKUP(PopAgeSexCountry[[#This Row],[VARIABLE]],MapSexAge[],2,FALSE)</f>
        <v>Female</v>
      </c>
      <c r="G1244" s="5" t="str">
        <f>VLOOKUP(PopAgeSexCountry[[#This Row],[VARIABLE]],MapSexAge[],3,FALSE)</f>
        <v>85-89</v>
      </c>
      <c r="H1244" s="5">
        <f ca="1">SUMIFS(INDIRECT(_xlfn.CONCAT("SSPMDER[",PopAgeSexCountry[[#This Row],[Sex]],"]")),SSPMDER[age],PopAgeSexCountry[[#This Row],[Age]])</f>
        <v>1800</v>
      </c>
      <c r="I1244" s="5" t="s">
        <v>71</v>
      </c>
      <c r="J1244" s="5">
        <v>9.6014000000000002E-2</v>
      </c>
      <c r="K1244" s="5">
        <v>0.116622109120276</v>
      </c>
      <c r="L1244" s="5">
        <v>0.135577408604175</v>
      </c>
      <c r="M1244" s="5">
        <v>0.14559656622001199</v>
      </c>
      <c r="N1244" s="5">
        <v>0.15702213107382401</v>
      </c>
      <c r="O1244" s="5">
        <v>0.18600123666363799</v>
      </c>
      <c r="P1244" s="5">
        <v>0.21018822202446899</v>
      </c>
      <c r="Q1244" s="5">
        <v>0.23757849304362</v>
      </c>
      <c r="R1244" s="5">
        <v>0.27155259130682802</v>
      </c>
      <c r="S1244" s="6">
        <f ca="1">PopAgeSexCountry[[#This Row],[2010]]*PopAgeSexCountry[[#This Row],[MDER]]</f>
        <v>172.8252</v>
      </c>
      <c r="T1244" s="6">
        <f ca="1">PopAgeSexCountry[[#This Row],[2015]]*PopAgeSexCountry[[#This Row],[MDER]]</f>
        <v>209.91979641649681</v>
      </c>
      <c r="U1244" s="6">
        <f ca="1">PopAgeSexCountry[[#This Row],[2020]]*PopAgeSexCountry[[#This Row],[MDER]]</f>
        <v>244.03933548751499</v>
      </c>
      <c r="V1244" s="6">
        <f ca="1">PopAgeSexCountry[[#This Row],[2025]]*PopAgeSexCountry[[#This Row],[MDER]]</f>
        <v>262.07381919602159</v>
      </c>
      <c r="W1244" s="6">
        <f ca="1">PopAgeSexCountry[[#This Row],[2030]]*PopAgeSexCountry[[#This Row],[MDER]]</f>
        <v>282.63983593288322</v>
      </c>
      <c r="X1244" s="6">
        <f ca="1">PopAgeSexCountry[[#This Row],[2035]]*PopAgeSexCountry[[#This Row],[MDER]]</f>
        <v>334.80222599454839</v>
      </c>
      <c r="Y1244" s="6">
        <f ca="1">PopAgeSexCountry[[#This Row],[2040]]*PopAgeSexCountry[[#This Row],[MDER]]</f>
        <v>378.33879964404417</v>
      </c>
      <c r="Z1244" s="6">
        <f ca="1">PopAgeSexCountry[[#This Row],[2045]]*PopAgeSexCountry[[#This Row],[MDER]]</f>
        <v>427.64128747851601</v>
      </c>
      <c r="AA1244" s="6">
        <f ca="1">PopAgeSexCountry[[#This Row],[2050]]*PopAgeSexCountry[[#This Row],[MDER]]</f>
        <v>488.79466435229045</v>
      </c>
    </row>
    <row r="1245" spans="1:27" x14ac:dyDescent="0.2">
      <c r="A1245" s="6" t="s">
        <v>67</v>
      </c>
      <c r="B1245" s="6" t="s">
        <v>68</v>
      </c>
      <c r="C1245" s="6" t="s">
        <v>141</v>
      </c>
      <c r="D1245" s="6" t="str">
        <f>VLOOKUP(PopAgeSexCountry[[#This Row],[REGION]],MapRegion[],2,FALSE)</f>
        <v>PRT</v>
      </c>
      <c r="E1245" s="6" t="s">
        <v>90</v>
      </c>
      <c r="F1245" s="6" t="str">
        <f>VLOOKUP(PopAgeSexCountry[[#This Row],[VARIABLE]],MapSexAge[],2,FALSE)</f>
        <v>Female</v>
      </c>
      <c r="G1245" s="6" t="str">
        <f>VLOOKUP(PopAgeSexCountry[[#This Row],[VARIABLE]],MapSexAge[],3,FALSE)</f>
        <v>90-94</v>
      </c>
      <c r="H1245" s="6">
        <f ca="1">SUMIFS(INDIRECT(_xlfn.CONCAT("SSPMDER[",PopAgeSexCountry[[#This Row],[Sex]],"]")),SSPMDER[age],PopAgeSexCountry[[#This Row],[Age]])</f>
        <v>1800</v>
      </c>
      <c r="I1245" s="6" t="s">
        <v>71</v>
      </c>
      <c r="J1245" s="6">
        <v>3.2319000000000001E-2</v>
      </c>
      <c r="K1245" s="6">
        <v>4.5966668634561503E-2</v>
      </c>
      <c r="L1245" s="6">
        <v>5.9721370092443098E-2</v>
      </c>
      <c r="M1245" s="6">
        <v>7.3727086937449907E-2</v>
      </c>
      <c r="N1245" s="6">
        <v>8.3782366540183395E-2</v>
      </c>
      <c r="O1245" s="6">
        <v>9.5407367713420704E-2</v>
      </c>
      <c r="P1245" s="6">
        <v>0.11870389050813</v>
      </c>
      <c r="Q1245" s="6">
        <v>0.14009779669335901</v>
      </c>
      <c r="R1245" s="6">
        <v>0.16582163956670501</v>
      </c>
      <c r="S1245" s="6">
        <f ca="1">PopAgeSexCountry[[#This Row],[2010]]*PopAgeSexCountry[[#This Row],[MDER]]</f>
        <v>58.174199999999999</v>
      </c>
      <c r="T1245" s="6">
        <f ca="1">PopAgeSexCountry[[#This Row],[2015]]*PopAgeSexCountry[[#This Row],[MDER]]</f>
        <v>82.740003542210701</v>
      </c>
      <c r="U1245" s="6">
        <f ca="1">PopAgeSexCountry[[#This Row],[2020]]*PopAgeSexCountry[[#This Row],[MDER]]</f>
        <v>107.49846616639758</v>
      </c>
      <c r="V1245" s="6">
        <f ca="1">PopAgeSexCountry[[#This Row],[2025]]*PopAgeSexCountry[[#This Row],[MDER]]</f>
        <v>132.70875648740983</v>
      </c>
      <c r="W1245" s="6">
        <f ca="1">PopAgeSexCountry[[#This Row],[2030]]*PopAgeSexCountry[[#This Row],[MDER]]</f>
        <v>150.8082597723301</v>
      </c>
      <c r="X1245" s="6">
        <f ca="1">PopAgeSexCountry[[#This Row],[2035]]*PopAgeSexCountry[[#This Row],[MDER]]</f>
        <v>171.73326188415726</v>
      </c>
      <c r="Y1245" s="6">
        <f ca="1">PopAgeSexCountry[[#This Row],[2040]]*PopAgeSexCountry[[#This Row],[MDER]]</f>
        <v>213.667002914634</v>
      </c>
      <c r="Z1245" s="6">
        <f ca="1">PopAgeSexCountry[[#This Row],[2045]]*PopAgeSexCountry[[#This Row],[MDER]]</f>
        <v>252.1760340480462</v>
      </c>
      <c r="AA1245" s="6">
        <f ca="1">PopAgeSexCountry[[#This Row],[2050]]*PopAgeSexCountry[[#This Row],[MDER]]</f>
        <v>298.47895122006901</v>
      </c>
    </row>
    <row r="1246" spans="1:27" x14ac:dyDescent="0.2">
      <c r="A1246" s="5" t="s">
        <v>67</v>
      </c>
      <c r="B1246" s="5" t="s">
        <v>68</v>
      </c>
      <c r="C1246" s="5" t="s">
        <v>141</v>
      </c>
      <c r="D1246" s="5" t="str">
        <f>VLOOKUP(PopAgeSexCountry[[#This Row],[REGION]],MapRegion[],2,FALSE)</f>
        <v>PRT</v>
      </c>
      <c r="E1246" s="5" t="s">
        <v>91</v>
      </c>
      <c r="F1246" s="5" t="str">
        <f>VLOOKUP(PopAgeSexCountry[[#This Row],[VARIABLE]],MapSexAge[],2,FALSE)</f>
        <v>Female</v>
      </c>
      <c r="G1246" s="5" t="str">
        <f>VLOOKUP(PopAgeSexCountry[[#This Row],[VARIABLE]],MapSexAge[],3,FALSE)</f>
        <v>95-99</v>
      </c>
      <c r="H1246" s="5">
        <f ca="1">SUMIFS(INDIRECT(_xlfn.CONCAT("SSPMDER[",PopAgeSexCountry[[#This Row],[Sex]],"]")),SSPMDER[age],PopAgeSexCountry[[#This Row],[Age]])</f>
        <v>1800</v>
      </c>
      <c r="I1246" s="5" t="s">
        <v>71</v>
      </c>
      <c r="J1246" s="5">
        <v>8.0599999999999995E-3</v>
      </c>
      <c r="K1246" s="5">
        <v>9.2784841218498705E-3</v>
      </c>
      <c r="L1246" s="5">
        <v>1.4616255594189401E-2</v>
      </c>
      <c r="M1246" s="5">
        <v>2.0766468033144799E-2</v>
      </c>
      <c r="N1246" s="5">
        <v>2.7907746674958999E-2</v>
      </c>
      <c r="O1246" s="5">
        <v>3.40793487182946E-2</v>
      </c>
      <c r="P1246" s="5">
        <v>4.1950553223102899E-2</v>
      </c>
      <c r="Q1246" s="5">
        <v>5.5974582994029201E-2</v>
      </c>
      <c r="R1246" s="5">
        <v>7.1250114320487903E-2</v>
      </c>
      <c r="S1246" s="6">
        <f ca="1">PopAgeSexCountry[[#This Row],[2010]]*PopAgeSexCountry[[#This Row],[MDER]]</f>
        <v>14.507999999999999</v>
      </c>
      <c r="T1246" s="6">
        <f ca="1">PopAgeSexCountry[[#This Row],[2015]]*PopAgeSexCountry[[#This Row],[MDER]]</f>
        <v>16.701271419329768</v>
      </c>
      <c r="U1246" s="6">
        <f ca="1">PopAgeSexCountry[[#This Row],[2020]]*PopAgeSexCountry[[#This Row],[MDER]]</f>
        <v>26.309260069540922</v>
      </c>
      <c r="V1246" s="6">
        <f ca="1">PopAgeSexCountry[[#This Row],[2025]]*PopAgeSexCountry[[#This Row],[MDER]]</f>
        <v>37.379642459660637</v>
      </c>
      <c r="W1246" s="6">
        <f ca="1">PopAgeSexCountry[[#This Row],[2030]]*PopAgeSexCountry[[#This Row],[MDER]]</f>
        <v>50.233944014926202</v>
      </c>
      <c r="X1246" s="6">
        <f ca="1">PopAgeSexCountry[[#This Row],[2035]]*PopAgeSexCountry[[#This Row],[MDER]]</f>
        <v>61.342827692930278</v>
      </c>
      <c r="Y1246" s="6">
        <f ca="1">PopAgeSexCountry[[#This Row],[2040]]*PopAgeSexCountry[[#This Row],[MDER]]</f>
        <v>75.510995801585224</v>
      </c>
      <c r="Z1246" s="6">
        <f ca="1">PopAgeSexCountry[[#This Row],[2045]]*PopAgeSexCountry[[#This Row],[MDER]]</f>
        <v>100.75424938925256</v>
      </c>
      <c r="AA1246" s="6">
        <f ca="1">PopAgeSexCountry[[#This Row],[2050]]*PopAgeSexCountry[[#This Row],[MDER]]</f>
        <v>128.25020577687823</v>
      </c>
    </row>
    <row r="1247" spans="1:27" x14ac:dyDescent="0.2">
      <c r="A1247" s="6" t="s">
        <v>67</v>
      </c>
      <c r="B1247" s="6" t="s">
        <v>68</v>
      </c>
      <c r="C1247" s="6" t="s">
        <v>141</v>
      </c>
      <c r="D1247" s="6" t="str">
        <f>VLOOKUP(PopAgeSexCountry[[#This Row],[REGION]],MapRegion[],2,FALSE)</f>
        <v>PRT</v>
      </c>
      <c r="E1247" s="6" t="s">
        <v>92</v>
      </c>
      <c r="F1247" s="6" t="str">
        <f>VLOOKUP(PopAgeSexCountry[[#This Row],[VARIABLE]],MapSexAge[],2,FALSE)</f>
        <v>Male</v>
      </c>
      <c r="G1247" s="6" t="str">
        <f>VLOOKUP(PopAgeSexCountry[[#This Row],[VARIABLE]],MapSexAge[],3,FALSE)</f>
        <v>0-4</v>
      </c>
      <c r="H1247" s="6">
        <f ca="1">SUMIFS(INDIRECT(_xlfn.CONCAT("SSPMDER[",PopAgeSexCountry[[#This Row],[Sex]],"]")),SSPMDER[age],PopAgeSexCountry[[#This Row],[Age]])</f>
        <v>1040</v>
      </c>
      <c r="I1247" s="6" t="s">
        <v>71</v>
      </c>
      <c r="J1247" s="6">
        <v>0.26609500000000003</v>
      </c>
      <c r="K1247" s="6">
        <v>0.25082756665049</v>
      </c>
      <c r="L1247" s="6">
        <v>0.23765987248857401</v>
      </c>
      <c r="M1247" s="6">
        <v>0.23045642663393101</v>
      </c>
      <c r="N1247" s="6">
        <v>0.23009756900377401</v>
      </c>
      <c r="O1247" s="6">
        <v>0.233976465452441</v>
      </c>
      <c r="P1247" s="6">
        <v>0.23726174567703401</v>
      </c>
      <c r="Q1247" s="6">
        <v>0.237247730948972</v>
      </c>
      <c r="R1247" s="6">
        <v>0.236059184453974</v>
      </c>
      <c r="S1247" s="6">
        <f ca="1">PopAgeSexCountry[[#This Row],[2010]]*PopAgeSexCountry[[#This Row],[MDER]]</f>
        <v>276.73880000000003</v>
      </c>
      <c r="T1247" s="6">
        <f ca="1">PopAgeSexCountry[[#This Row],[2015]]*PopAgeSexCountry[[#This Row],[MDER]]</f>
        <v>260.86066931650959</v>
      </c>
      <c r="U1247" s="6">
        <f ca="1">PopAgeSexCountry[[#This Row],[2020]]*PopAgeSexCountry[[#This Row],[MDER]]</f>
        <v>247.16626738811698</v>
      </c>
      <c r="V1247" s="6">
        <f ca="1">PopAgeSexCountry[[#This Row],[2025]]*PopAgeSexCountry[[#This Row],[MDER]]</f>
        <v>239.67468369928824</v>
      </c>
      <c r="W1247" s="6">
        <f ca="1">PopAgeSexCountry[[#This Row],[2030]]*PopAgeSexCountry[[#This Row],[MDER]]</f>
        <v>239.30147176392498</v>
      </c>
      <c r="X1247" s="6">
        <f ca="1">PopAgeSexCountry[[#This Row],[2035]]*PopAgeSexCountry[[#This Row],[MDER]]</f>
        <v>243.33552407053864</v>
      </c>
      <c r="Y1247" s="6">
        <f ca="1">PopAgeSexCountry[[#This Row],[2040]]*PopAgeSexCountry[[#This Row],[MDER]]</f>
        <v>246.75221550411536</v>
      </c>
      <c r="Z1247" s="6">
        <f ca="1">PopAgeSexCountry[[#This Row],[2045]]*PopAgeSexCountry[[#This Row],[MDER]]</f>
        <v>246.73764018693089</v>
      </c>
      <c r="AA1247" s="6">
        <f ca="1">PopAgeSexCountry[[#This Row],[2050]]*PopAgeSexCountry[[#This Row],[MDER]]</f>
        <v>245.50155183213298</v>
      </c>
    </row>
    <row r="1248" spans="1:27" x14ac:dyDescent="0.2">
      <c r="A1248" s="5" t="s">
        <v>67</v>
      </c>
      <c r="B1248" s="5" t="s">
        <v>68</v>
      </c>
      <c r="C1248" s="5" t="s">
        <v>141</v>
      </c>
      <c r="D1248" s="5" t="str">
        <f>VLOOKUP(PopAgeSexCountry[[#This Row],[REGION]],MapRegion[],2,FALSE)</f>
        <v>PRT</v>
      </c>
      <c r="E1248" s="5" t="s">
        <v>93</v>
      </c>
      <c r="F1248" s="5" t="str">
        <f>VLOOKUP(PopAgeSexCountry[[#This Row],[VARIABLE]],MapSexAge[],2,FALSE)</f>
        <v>Male</v>
      </c>
      <c r="G1248" s="5" t="str">
        <f>VLOOKUP(PopAgeSexCountry[[#This Row],[VARIABLE]],MapSexAge[],3,FALSE)</f>
        <v>10-14</v>
      </c>
      <c r="H1248" s="5">
        <f ca="1">SUMIFS(INDIRECT(_xlfn.CONCAT("SSPMDER[",PopAgeSexCountry[[#This Row],[Sex]],"]")),SSPMDER[age],PopAgeSexCountry[[#This Row],[Age]])</f>
        <v>2120</v>
      </c>
      <c r="I1248" s="5" t="s">
        <v>71</v>
      </c>
      <c r="J1248" s="5">
        <v>0.27682499999999999</v>
      </c>
      <c r="K1248" s="5">
        <v>0.28939454255310298</v>
      </c>
      <c r="L1248" s="5">
        <v>0.27643685349719099</v>
      </c>
      <c r="M1248" s="5">
        <v>0.261357130125212</v>
      </c>
      <c r="N1248" s="5">
        <v>0.24827234023806299</v>
      </c>
      <c r="O1248" s="5">
        <v>0.24089144492388101</v>
      </c>
      <c r="P1248" s="5">
        <v>0.24024097715687501</v>
      </c>
      <c r="Q1248" s="5">
        <v>0.243901081908379</v>
      </c>
      <c r="R1248" s="5">
        <v>0.24703595837263501</v>
      </c>
      <c r="S1248" s="6">
        <f ca="1">PopAgeSexCountry[[#This Row],[2010]]*PopAgeSexCountry[[#This Row],[MDER]]</f>
        <v>586.86900000000003</v>
      </c>
      <c r="T1248" s="6">
        <f ca="1">PopAgeSexCountry[[#This Row],[2015]]*PopAgeSexCountry[[#This Row],[MDER]]</f>
        <v>613.51643021257837</v>
      </c>
      <c r="U1248" s="6">
        <f ca="1">PopAgeSexCountry[[#This Row],[2020]]*PopAgeSexCountry[[#This Row],[MDER]]</f>
        <v>586.04612941404491</v>
      </c>
      <c r="V1248" s="6">
        <f ca="1">PopAgeSexCountry[[#This Row],[2025]]*PopAgeSexCountry[[#This Row],[MDER]]</f>
        <v>554.0771158654494</v>
      </c>
      <c r="W1248" s="6">
        <f ca="1">PopAgeSexCountry[[#This Row],[2030]]*PopAgeSexCountry[[#This Row],[MDER]]</f>
        <v>526.33736130469356</v>
      </c>
      <c r="X1248" s="6">
        <f ca="1">PopAgeSexCountry[[#This Row],[2035]]*PopAgeSexCountry[[#This Row],[MDER]]</f>
        <v>510.68986323862777</v>
      </c>
      <c r="Y1248" s="6">
        <f ca="1">PopAgeSexCountry[[#This Row],[2040]]*PopAgeSexCountry[[#This Row],[MDER]]</f>
        <v>509.31087157257502</v>
      </c>
      <c r="Z1248" s="6">
        <f ca="1">PopAgeSexCountry[[#This Row],[2045]]*PopAgeSexCountry[[#This Row],[MDER]]</f>
        <v>517.07029364576351</v>
      </c>
      <c r="AA1248" s="6">
        <f ca="1">PopAgeSexCountry[[#This Row],[2050]]*PopAgeSexCountry[[#This Row],[MDER]]</f>
        <v>523.71623174998626</v>
      </c>
    </row>
    <row r="1249" spans="1:27" x14ac:dyDescent="0.2">
      <c r="A1249" s="6" t="s">
        <v>67</v>
      </c>
      <c r="B1249" s="6" t="s">
        <v>68</v>
      </c>
      <c r="C1249" s="6" t="s">
        <v>141</v>
      </c>
      <c r="D1249" s="6" t="str">
        <f>VLOOKUP(PopAgeSexCountry[[#This Row],[REGION]],MapRegion[],2,FALSE)</f>
        <v>PRT</v>
      </c>
      <c r="E1249" s="6" t="s">
        <v>94</v>
      </c>
      <c r="F1249" s="6" t="str">
        <f>VLOOKUP(PopAgeSexCountry[[#This Row],[VARIABLE]],MapSexAge[],2,FALSE)</f>
        <v>Male</v>
      </c>
      <c r="G1249" s="6" t="str">
        <f>VLOOKUP(PopAgeSexCountry[[#This Row],[VARIABLE]],MapSexAge[],3,FALSE)</f>
        <v>100p</v>
      </c>
      <c r="H1249" s="6">
        <f ca="1">SUMIFS(INDIRECT(_xlfn.CONCAT("SSPMDER[",PopAgeSexCountry[[#This Row],[Sex]],"]")),SSPMDER[age],PopAgeSexCountry[[#This Row],[Age]])</f>
        <v>2200</v>
      </c>
      <c r="I1249" s="6" t="s">
        <v>71</v>
      </c>
      <c r="J1249" s="6">
        <v>1.3799999999999999E-4</v>
      </c>
      <c r="K1249" s="6">
        <v>3.2753804748836501E-4</v>
      </c>
      <c r="L1249" s="6">
        <v>5.3774328400651604E-4</v>
      </c>
      <c r="M1249" s="6">
        <v>9.9069507202210506E-4</v>
      </c>
      <c r="N1249" s="6">
        <v>1.51805594537422E-3</v>
      </c>
      <c r="O1249" s="6">
        <v>2.3201114852597401E-3</v>
      </c>
      <c r="P1249" s="6">
        <v>3.2571579277661401E-3</v>
      </c>
      <c r="Q1249" s="6">
        <v>4.4913428701607097E-3</v>
      </c>
      <c r="R1249" s="6">
        <v>6.7462536592232097E-3</v>
      </c>
      <c r="S1249" s="6">
        <f ca="1">PopAgeSexCountry[[#This Row],[2010]]*PopAgeSexCountry[[#This Row],[MDER]]</f>
        <v>0.30359999999999998</v>
      </c>
      <c r="T1249" s="6">
        <f ca="1">PopAgeSexCountry[[#This Row],[2015]]*PopAgeSexCountry[[#This Row],[MDER]]</f>
        <v>0.72058370447440301</v>
      </c>
      <c r="U1249" s="6">
        <f ca="1">PopAgeSexCountry[[#This Row],[2020]]*PopAgeSexCountry[[#This Row],[MDER]]</f>
        <v>1.1830352248143352</v>
      </c>
      <c r="V1249" s="6">
        <f ca="1">PopAgeSexCountry[[#This Row],[2025]]*PopAgeSexCountry[[#This Row],[MDER]]</f>
        <v>2.1795291584486312</v>
      </c>
      <c r="W1249" s="6">
        <f ca="1">PopAgeSexCountry[[#This Row],[2030]]*PopAgeSexCountry[[#This Row],[MDER]]</f>
        <v>3.3397230798232842</v>
      </c>
      <c r="X1249" s="6">
        <f ca="1">PopAgeSexCountry[[#This Row],[2035]]*PopAgeSexCountry[[#This Row],[MDER]]</f>
        <v>5.1042452675714278</v>
      </c>
      <c r="Y1249" s="6">
        <f ca="1">PopAgeSexCountry[[#This Row],[2040]]*PopAgeSexCountry[[#This Row],[MDER]]</f>
        <v>7.1657474410855082</v>
      </c>
      <c r="Z1249" s="6">
        <f ca="1">PopAgeSexCountry[[#This Row],[2045]]*PopAgeSexCountry[[#This Row],[MDER]]</f>
        <v>9.880954314353561</v>
      </c>
      <c r="AA1249" s="6">
        <f ca="1">PopAgeSexCountry[[#This Row],[2050]]*PopAgeSexCountry[[#This Row],[MDER]]</f>
        <v>14.841758050291061</v>
      </c>
    </row>
    <row r="1250" spans="1:27" x14ac:dyDescent="0.2">
      <c r="A1250" s="5" t="s">
        <v>67</v>
      </c>
      <c r="B1250" s="5" t="s">
        <v>68</v>
      </c>
      <c r="C1250" s="5" t="s">
        <v>141</v>
      </c>
      <c r="D1250" s="5" t="str">
        <f>VLOOKUP(PopAgeSexCountry[[#This Row],[REGION]],MapRegion[],2,FALSE)</f>
        <v>PRT</v>
      </c>
      <c r="E1250" s="5" t="s">
        <v>95</v>
      </c>
      <c r="F1250" s="5" t="str">
        <f>VLOOKUP(PopAgeSexCountry[[#This Row],[VARIABLE]],MapSexAge[],2,FALSE)</f>
        <v>Male</v>
      </c>
      <c r="G1250" s="5" t="str">
        <f>VLOOKUP(PopAgeSexCountry[[#This Row],[VARIABLE]],MapSexAge[],3,FALSE)</f>
        <v>15-19</v>
      </c>
      <c r="H1250" s="5">
        <f ca="1">SUMIFS(INDIRECT(_xlfn.CONCAT("SSPMDER[",PopAgeSexCountry[[#This Row],[Sex]],"]")),SSPMDER[age],PopAgeSexCountry[[#This Row],[Age]])</f>
        <v>2760</v>
      </c>
      <c r="I1250" s="5" t="s">
        <v>71</v>
      </c>
      <c r="J1250" s="5">
        <v>0.28470899999999999</v>
      </c>
      <c r="K1250" s="5">
        <v>0.278588698589602</v>
      </c>
      <c r="L1250" s="5">
        <v>0.29119418161711702</v>
      </c>
      <c r="M1250" s="5">
        <v>0.27844054466478302</v>
      </c>
      <c r="N1250" s="5">
        <v>0.263450433564555</v>
      </c>
      <c r="O1250" s="5">
        <v>0.250442558386689</v>
      </c>
      <c r="P1250" s="5">
        <v>0.24306921509319199</v>
      </c>
      <c r="Q1250" s="5">
        <v>0.242390602132627</v>
      </c>
      <c r="R1250" s="5">
        <v>0.24603150253094699</v>
      </c>
      <c r="S1250" s="6">
        <f ca="1">PopAgeSexCountry[[#This Row],[2010]]*PopAgeSexCountry[[#This Row],[MDER]]</f>
        <v>785.79683999999997</v>
      </c>
      <c r="T1250" s="6">
        <f ca="1">PopAgeSexCountry[[#This Row],[2015]]*PopAgeSexCountry[[#This Row],[MDER]]</f>
        <v>768.90480810730151</v>
      </c>
      <c r="U1250" s="6">
        <f ca="1">PopAgeSexCountry[[#This Row],[2020]]*PopAgeSexCountry[[#This Row],[MDER]]</f>
        <v>803.69594126324296</v>
      </c>
      <c r="V1250" s="6">
        <f ca="1">PopAgeSexCountry[[#This Row],[2025]]*PopAgeSexCountry[[#This Row],[MDER]]</f>
        <v>768.49590327480109</v>
      </c>
      <c r="W1250" s="6">
        <f ca="1">PopAgeSexCountry[[#This Row],[2030]]*PopAgeSexCountry[[#This Row],[MDER]]</f>
        <v>727.12319663817175</v>
      </c>
      <c r="X1250" s="6">
        <f ca="1">PopAgeSexCountry[[#This Row],[2035]]*PopAgeSexCountry[[#This Row],[MDER]]</f>
        <v>691.22146114726161</v>
      </c>
      <c r="Y1250" s="6">
        <f ca="1">PopAgeSexCountry[[#This Row],[2040]]*PopAgeSexCountry[[#This Row],[MDER]]</f>
        <v>670.87103365720986</v>
      </c>
      <c r="Z1250" s="6">
        <f ca="1">PopAgeSexCountry[[#This Row],[2045]]*PopAgeSexCountry[[#This Row],[MDER]]</f>
        <v>668.99806188605055</v>
      </c>
      <c r="AA1250" s="6">
        <f ca="1">PopAgeSexCountry[[#This Row],[2050]]*PopAgeSexCountry[[#This Row],[MDER]]</f>
        <v>679.04694698541368</v>
      </c>
    </row>
    <row r="1251" spans="1:27" x14ac:dyDescent="0.2">
      <c r="A1251" s="6" t="s">
        <v>67</v>
      </c>
      <c r="B1251" s="6" t="s">
        <v>68</v>
      </c>
      <c r="C1251" s="6" t="s">
        <v>141</v>
      </c>
      <c r="D1251" s="6" t="str">
        <f>VLOOKUP(PopAgeSexCountry[[#This Row],[REGION]],MapRegion[],2,FALSE)</f>
        <v>PRT</v>
      </c>
      <c r="E1251" s="6" t="s">
        <v>96</v>
      </c>
      <c r="F1251" s="6" t="str">
        <f>VLOOKUP(PopAgeSexCountry[[#This Row],[VARIABLE]],MapSexAge[],2,FALSE)</f>
        <v>Male</v>
      </c>
      <c r="G1251" s="6" t="str">
        <f>VLOOKUP(PopAgeSexCountry[[#This Row],[VARIABLE]],MapSexAge[],3,FALSE)</f>
        <v>20-24</v>
      </c>
      <c r="H1251" s="6">
        <f ca="1">SUMIFS(INDIRECT(_xlfn.CONCAT("SSPMDER[",PopAgeSexCountry[[#This Row],[Sex]],"]")),SSPMDER[age],PopAgeSexCountry[[#This Row],[Age]])</f>
        <v>2800</v>
      </c>
      <c r="I1251" s="6" t="s">
        <v>71</v>
      </c>
      <c r="J1251" s="6">
        <v>0.30717699999999998</v>
      </c>
      <c r="K1251" s="6">
        <v>0.28629547895417601</v>
      </c>
      <c r="L1251" s="6">
        <v>0.28019176358028502</v>
      </c>
      <c r="M1251" s="6">
        <v>0.292855702770147</v>
      </c>
      <c r="N1251" s="6">
        <v>0.28032197176504398</v>
      </c>
      <c r="O1251" s="6">
        <v>0.26544899321889398</v>
      </c>
      <c r="P1251" s="6">
        <v>0.25253248691264601</v>
      </c>
      <c r="Q1251" s="6">
        <v>0.24518676461862399</v>
      </c>
      <c r="R1251" s="6">
        <v>0.24449839510479801</v>
      </c>
      <c r="S1251" s="6">
        <f ca="1">PopAgeSexCountry[[#This Row],[2010]]*PopAgeSexCountry[[#This Row],[MDER]]</f>
        <v>860.09559999999999</v>
      </c>
      <c r="T1251" s="6">
        <f ca="1">PopAgeSexCountry[[#This Row],[2015]]*PopAgeSexCountry[[#This Row],[MDER]]</f>
        <v>801.62734107169285</v>
      </c>
      <c r="U1251" s="6">
        <f ca="1">PopAgeSexCountry[[#This Row],[2020]]*PopAgeSexCountry[[#This Row],[MDER]]</f>
        <v>784.53693802479802</v>
      </c>
      <c r="V1251" s="6">
        <f ca="1">PopAgeSexCountry[[#This Row],[2025]]*PopAgeSexCountry[[#This Row],[MDER]]</f>
        <v>819.99596775641157</v>
      </c>
      <c r="W1251" s="6">
        <f ca="1">PopAgeSexCountry[[#This Row],[2030]]*PopAgeSexCountry[[#This Row],[MDER]]</f>
        <v>784.90152094212317</v>
      </c>
      <c r="X1251" s="6">
        <f ca="1">PopAgeSexCountry[[#This Row],[2035]]*PopAgeSexCountry[[#This Row],[MDER]]</f>
        <v>743.25718101290317</v>
      </c>
      <c r="Y1251" s="6">
        <f ca="1">PopAgeSexCountry[[#This Row],[2040]]*PopAgeSexCountry[[#This Row],[MDER]]</f>
        <v>707.0909633554088</v>
      </c>
      <c r="Z1251" s="6">
        <f ca="1">PopAgeSexCountry[[#This Row],[2045]]*PopAgeSexCountry[[#This Row],[MDER]]</f>
        <v>686.52294093214721</v>
      </c>
      <c r="AA1251" s="6">
        <f ca="1">PopAgeSexCountry[[#This Row],[2050]]*PopAgeSexCountry[[#This Row],[MDER]]</f>
        <v>684.59550629343448</v>
      </c>
    </row>
    <row r="1252" spans="1:27" x14ac:dyDescent="0.2">
      <c r="A1252" s="5" t="s">
        <v>67</v>
      </c>
      <c r="B1252" s="5" t="s">
        <v>68</v>
      </c>
      <c r="C1252" s="5" t="s">
        <v>141</v>
      </c>
      <c r="D1252" s="5" t="str">
        <f>VLOOKUP(PopAgeSexCountry[[#This Row],[REGION]],MapRegion[],2,FALSE)</f>
        <v>PRT</v>
      </c>
      <c r="E1252" s="5" t="s">
        <v>97</v>
      </c>
      <c r="F1252" s="5" t="str">
        <f>VLOOKUP(PopAgeSexCountry[[#This Row],[VARIABLE]],MapSexAge[],2,FALSE)</f>
        <v>Male</v>
      </c>
      <c r="G1252" s="5" t="str">
        <f>VLOOKUP(PopAgeSexCountry[[#This Row],[VARIABLE]],MapSexAge[],3,FALSE)</f>
        <v>25-29</v>
      </c>
      <c r="H1252" s="5">
        <f ca="1">SUMIFS(INDIRECT(_xlfn.CONCAT("SSPMDER[",PopAgeSexCountry[[#This Row],[Sex]],"]")),SSPMDER[age],PopAgeSexCountry[[#This Row],[Age]])</f>
        <v>2640</v>
      </c>
      <c r="I1252" s="5" t="s">
        <v>71</v>
      </c>
      <c r="J1252" s="5">
        <v>0.37029299999999998</v>
      </c>
      <c r="K1252" s="5">
        <v>0.31966778747777502</v>
      </c>
      <c r="L1252" s="5">
        <v>0.29865382524096701</v>
      </c>
      <c r="M1252" s="5">
        <v>0.292497779877605</v>
      </c>
      <c r="N1252" s="5">
        <v>0.30531068946794898</v>
      </c>
      <c r="O1252" s="5">
        <v>0.29338691341589801</v>
      </c>
      <c r="P1252" s="5">
        <v>0.27865732773500101</v>
      </c>
      <c r="Q1252" s="5">
        <v>0.26584151910311699</v>
      </c>
      <c r="R1252" s="5">
        <v>0.25835874351362098</v>
      </c>
      <c r="S1252" s="6">
        <f ca="1">PopAgeSexCountry[[#This Row],[2010]]*PopAgeSexCountry[[#This Row],[MDER]]</f>
        <v>977.57351999999992</v>
      </c>
      <c r="T1252" s="6">
        <f ca="1">PopAgeSexCountry[[#This Row],[2015]]*PopAgeSexCountry[[#This Row],[MDER]]</f>
        <v>843.9229589413261</v>
      </c>
      <c r="U1252" s="6">
        <f ca="1">PopAgeSexCountry[[#This Row],[2020]]*PopAgeSexCountry[[#This Row],[MDER]]</f>
        <v>788.4460986361529</v>
      </c>
      <c r="V1252" s="6">
        <f ca="1">PopAgeSexCountry[[#This Row],[2025]]*PopAgeSexCountry[[#This Row],[MDER]]</f>
        <v>772.19413887687722</v>
      </c>
      <c r="W1252" s="6">
        <f ca="1">PopAgeSexCountry[[#This Row],[2030]]*PopAgeSexCountry[[#This Row],[MDER]]</f>
        <v>806.02022019538526</v>
      </c>
      <c r="X1252" s="6">
        <f ca="1">PopAgeSexCountry[[#This Row],[2035]]*PopAgeSexCountry[[#This Row],[MDER]]</f>
        <v>774.54145141797073</v>
      </c>
      <c r="Y1252" s="6">
        <f ca="1">PopAgeSexCountry[[#This Row],[2040]]*PopAgeSexCountry[[#This Row],[MDER]]</f>
        <v>735.65534522040264</v>
      </c>
      <c r="Z1252" s="6">
        <f ca="1">PopAgeSexCountry[[#This Row],[2045]]*PopAgeSexCountry[[#This Row],[MDER]]</f>
        <v>701.82161043222879</v>
      </c>
      <c r="AA1252" s="6">
        <f ca="1">PopAgeSexCountry[[#This Row],[2050]]*PopAgeSexCountry[[#This Row],[MDER]]</f>
        <v>682.06708287595939</v>
      </c>
    </row>
    <row r="1253" spans="1:27" x14ac:dyDescent="0.2">
      <c r="A1253" s="6" t="s">
        <v>67</v>
      </c>
      <c r="B1253" s="6" t="s">
        <v>68</v>
      </c>
      <c r="C1253" s="6" t="s">
        <v>141</v>
      </c>
      <c r="D1253" s="6" t="str">
        <f>VLOOKUP(PopAgeSexCountry[[#This Row],[REGION]],MapRegion[],2,FALSE)</f>
        <v>PRT</v>
      </c>
      <c r="E1253" s="6" t="s">
        <v>98</v>
      </c>
      <c r="F1253" s="6" t="str">
        <f>VLOOKUP(PopAgeSexCountry[[#This Row],[VARIABLE]],MapSexAge[],2,FALSE)</f>
        <v>Male</v>
      </c>
      <c r="G1253" s="6" t="str">
        <f>VLOOKUP(PopAgeSexCountry[[#This Row],[VARIABLE]],MapSexAge[],3,FALSE)</f>
        <v>30-34</v>
      </c>
      <c r="H1253" s="6">
        <f ca="1">SUMIFS(INDIRECT(_xlfn.CONCAT("SSPMDER[",PopAgeSexCountry[[#This Row],[Sex]],"]")),SSPMDER[age],PopAgeSexCountry[[#This Row],[Age]])</f>
        <v>2600</v>
      </c>
      <c r="I1253" s="6" t="s">
        <v>71</v>
      </c>
      <c r="J1253" s="6">
        <v>0.421153</v>
      </c>
      <c r="K1253" s="6">
        <v>0.38639038869849501</v>
      </c>
      <c r="L1253" s="6">
        <v>0.33777415113770198</v>
      </c>
      <c r="M1253" s="6">
        <v>0.31715279479255798</v>
      </c>
      <c r="N1253" s="6">
        <v>0.31079982068109102</v>
      </c>
      <c r="O1253" s="6">
        <v>0.32374532398983502</v>
      </c>
      <c r="P1253" s="6">
        <v>0.31280263146012999</v>
      </c>
      <c r="Q1253" s="6">
        <v>0.29831589680674903</v>
      </c>
      <c r="R1253" s="6">
        <v>0.28575861372948702</v>
      </c>
      <c r="S1253" s="6">
        <f ca="1">PopAgeSexCountry[[#This Row],[2010]]*PopAgeSexCountry[[#This Row],[MDER]]</f>
        <v>1094.9978000000001</v>
      </c>
      <c r="T1253" s="6">
        <f ca="1">PopAgeSexCountry[[#This Row],[2015]]*PopAgeSexCountry[[#This Row],[MDER]]</f>
        <v>1004.615010616087</v>
      </c>
      <c r="U1253" s="6">
        <f ca="1">PopAgeSexCountry[[#This Row],[2020]]*PopAgeSexCountry[[#This Row],[MDER]]</f>
        <v>878.21279295802515</v>
      </c>
      <c r="V1253" s="6">
        <f ca="1">PopAgeSexCountry[[#This Row],[2025]]*PopAgeSexCountry[[#This Row],[MDER]]</f>
        <v>824.59726646065076</v>
      </c>
      <c r="W1253" s="6">
        <f ca="1">PopAgeSexCountry[[#This Row],[2030]]*PopAgeSexCountry[[#This Row],[MDER]]</f>
        <v>808.07953377083663</v>
      </c>
      <c r="X1253" s="6">
        <f ca="1">PopAgeSexCountry[[#This Row],[2035]]*PopAgeSexCountry[[#This Row],[MDER]]</f>
        <v>841.73784237357108</v>
      </c>
      <c r="Y1253" s="6">
        <f ca="1">PopAgeSexCountry[[#This Row],[2040]]*PopAgeSexCountry[[#This Row],[MDER]]</f>
        <v>813.28684179633797</v>
      </c>
      <c r="Z1253" s="6">
        <f ca="1">PopAgeSexCountry[[#This Row],[2045]]*PopAgeSexCountry[[#This Row],[MDER]]</f>
        <v>775.62133169754748</v>
      </c>
      <c r="AA1253" s="6">
        <f ca="1">PopAgeSexCountry[[#This Row],[2050]]*PopAgeSexCountry[[#This Row],[MDER]]</f>
        <v>742.97239569666624</v>
      </c>
    </row>
    <row r="1254" spans="1:27" x14ac:dyDescent="0.2">
      <c r="A1254" s="5" t="s">
        <v>67</v>
      </c>
      <c r="B1254" s="5" t="s">
        <v>68</v>
      </c>
      <c r="C1254" s="5" t="s">
        <v>141</v>
      </c>
      <c r="D1254" s="5" t="str">
        <f>VLOOKUP(PopAgeSexCountry[[#This Row],[REGION]],MapRegion[],2,FALSE)</f>
        <v>PRT</v>
      </c>
      <c r="E1254" s="5" t="s">
        <v>99</v>
      </c>
      <c r="F1254" s="5" t="str">
        <f>VLOOKUP(PopAgeSexCountry[[#This Row],[VARIABLE]],MapSexAge[],2,FALSE)</f>
        <v>Male</v>
      </c>
      <c r="G1254" s="5" t="str">
        <f>VLOOKUP(PopAgeSexCountry[[#This Row],[VARIABLE]],MapSexAge[],3,FALSE)</f>
        <v>35-39</v>
      </c>
      <c r="H1254" s="5">
        <f ca="1">SUMIFS(INDIRECT(_xlfn.CONCAT("SSPMDER[",PopAgeSexCountry[[#This Row],[Sex]],"]")),SSPMDER[age],PopAgeSexCountry[[#This Row],[Age]])</f>
        <v>2600</v>
      </c>
      <c r="I1254" s="5" t="s">
        <v>71</v>
      </c>
      <c r="J1254" s="5">
        <v>0.420153</v>
      </c>
      <c r="K1254" s="5">
        <v>0.43032029567673502</v>
      </c>
      <c r="L1254" s="5">
        <v>0.397917771547731</v>
      </c>
      <c r="M1254" s="5">
        <v>0.35130611988889199</v>
      </c>
      <c r="N1254" s="5">
        <v>0.33113493120015097</v>
      </c>
      <c r="O1254" s="5">
        <v>0.32471517277518303</v>
      </c>
      <c r="P1254" s="5">
        <v>0.33781800349737801</v>
      </c>
      <c r="Q1254" s="5">
        <v>0.327728055503483</v>
      </c>
      <c r="R1254" s="5">
        <v>0.313490254024621</v>
      </c>
      <c r="S1254" s="6">
        <f ca="1">PopAgeSexCountry[[#This Row],[2010]]*PopAgeSexCountry[[#This Row],[MDER]]</f>
        <v>1092.3978</v>
      </c>
      <c r="T1254" s="6">
        <f ca="1">PopAgeSexCountry[[#This Row],[2015]]*PopAgeSexCountry[[#This Row],[MDER]]</f>
        <v>1118.8327687595111</v>
      </c>
      <c r="U1254" s="6">
        <f ca="1">PopAgeSexCountry[[#This Row],[2020]]*PopAgeSexCountry[[#This Row],[MDER]]</f>
        <v>1034.5862060241006</v>
      </c>
      <c r="V1254" s="6">
        <f ca="1">PopAgeSexCountry[[#This Row],[2025]]*PopAgeSexCountry[[#This Row],[MDER]]</f>
        <v>913.3959117111192</v>
      </c>
      <c r="W1254" s="6">
        <f ca="1">PopAgeSexCountry[[#This Row],[2030]]*PopAgeSexCountry[[#This Row],[MDER]]</f>
        <v>860.95082112039256</v>
      </c>
      <c r="X1254" s="6">
        <f ca="1">PopAgeSexCountry[[#This Row],[2035]]*PopAgeSexCountry[[#This Row],[MDER]]</f>
        <v>844.25944921547591</v>
      </c>
      <c r="Y1254" s="6">
        <f ca="1">PopAgeSexCountry[[#This Row],[2040]]*PopAgeSexCountry[[#This Row],[MDER]]</f>
        <v>878.32680909318276</v>
      </c>
      <c r="Z1254" s="6">
        <f ca="1">PopAgeSexCountry[[#This Row],[2045]]*PopAgeSexCountry[[#This Row],[MDER]]</f>
        <v>852.09294430905584</v>
      </c>
      <c r="AA1254" s="6">
        <f ca="1">PopAgeSexCountry[[#This Row],[2050]]*PopAgeSexCountry[[#This Row],[MDER]]</f>
        <v>815.07466046401464</v>
      </c>
    </row>
    <row r="1255" spans="1:27" x14ac:dyDescent="0.2">
      <c r="A1255" s="6" t="s">
        <v>67</v>
      </c>
      <c r="B1255" s="6" t="s">
        <v>68</v>
      </c>
      <c r="C1255" s="6" t="s">
        <v>141</v>
      </c>
      <c r="D1255" s="6" t="str">
        <f>VLOOKUP(PopAgeSexCountry[[#This Row],[REGION]],MapRegion[],2,FALSE)</f>
        <v>PRT</v>
      </c>
      <c r="E1255" s="6" t="s">
        <v>100</v>
      </c>
      <c r="F1255" s="6" t="str">
        <f>VLOOKUP(PopAgeSexCountry[[#This Row],[VARIABLE]],MapSexAge[],2,FALSE)</f>
        <v>Male</v>
      </c>
      <c r="G1255" s="6" t="str">
        <f>VLOOKUP(PopAgeSexCountry[[#This Row],[VARIABLE]],MapSexAge[],3,FALSE)</f>
        <v>40-44</v>
      </c>
      <c r="H1255" s="6">
        <f ca="1">SUMIFS(INDIRECT(_xlfn.CONCAT("SSPMDER[",PopAgeSexCountry[[#This Row],[Sex]],"]")),SSPMDER[age],PopAgeSexCountry[[#This Row],[Age]])</f>
        <v>2600</v>
      </c>
      <c r="I1255" s="6" t="s">
        <v>71</v>
      </c>
      <c r="J1255" s="6">
        <v>0.39104100000000003</v>
      </c>
      <c r="K1255" s="6">
        <v>0.42371890359520198</v>
      </c>
      <c r="L1255" s="6">
        <v>0.43472893488152398</v>
      </c>
      <c r="M1255" s="6">
        <v>0.40405971375523497</v>
      </c>
      <c r="N1255" s="6">
        <v>0.35904620846215002</v>
      </c>
      <c r="O1255" s="6">
        <v>0.33936309665644998</v>
      </c>
      <c r="P1255" s="6">
        <v>0.33302466253997198</v>
      </c>
      <c r="Q1255" s="6">
        <v>0.34631299426898599</v>
      </c>
      <c r="R1255" s="6">
        <v>0.33687381957166002</v>
      </c>
      <c r="S1255" s="6">
        <f ca="1">PopAgeSexCountry[[#This Row],[2010]]*PopAgeSexCountry[[#This Row],[MDER]]</f>
        <v>1016.7066000000001</v>
      </c>
      <c r="T1255" s="6">
        <f ca="1">PopAgeSexCountry[[#This Row],[2015]]*PopAgeSexCountry[[#This Row],[MDER]]</f>
        <v>1101.669149347525</v>
      </c>
      <c r="U1255" s="6">
        <f ca="1">PopAgeSexCountry[[#This Row],[2020]]*PopAgeSexCountry[[#This Row],[MDER]]</f>
        <v>1130.2952306919624</v>
      </c>
      <c r="V1255" s="6">
        <f ca="1">PopAgeSexCountry[[#This Row],[2025]]*PopAgeSexCountry[[#This Row],[MDER]]</f>
        <v>1050.5552557636108</v>
      </c>
      <c r="W1255" s="6">
        <f ca="1">PopAgeSexCountry[[#This Row],[2030]]*PopAgeSexCountry[[#This Row],[MDER]]</f>
        <v>933.5201420015901</v>
      </c>
      <c r="X1255" s="6">
        <f ca="1">PopAgeSexCountry[[#This Row],[2035]]*PopAgeSexCountry[[#This Row],[MDER]]</f>
        <v>882.34405130676998</v>
      </c>
      <c r="Y1255" s="6">
        <f ca="1">PopAgeSexCountry[[#This Row],[2040]]*PopAgeSexCountry[[#This Row],[MDER]]</f>
        <v>865.86412260392717</v>
      </c>
      <c r="Z1255" s="6">
        <f ca="1">PopAgeSexCountry[[#This Row],[2045]]*PopAgeSexCountry[[#This Row],[MDER]]</f>
        <v>900.41378509936351</v>
      </c>
      <c r="AA1255" s="6">
        <f ca="1">PopAgeSexCountry[[#This Row],[2050]]*PopAgeSexCountry[[#This Row],[MDER]]</f>
        <v>875.87193088631602</v>
      </c>
    </row>
    <row r="1256" spans="1:27" x14ac:dyDescent="0.2">
      <c r="A1256" s="5" t="s">
        <v>67</v>
      </c>
      <c r="B1256" s="5" t="s">
        <v>68</v>
      </c>
      <c r="C1256" s="5" t="s">
        <v>141</v>
      </c>
      <c r="D1256" s="5" t="str">
        <f>VLOOKUP(PopAgeSexCountry[[#This Row],[REGION]],MapRegion[],2,FALSE)</f>
        <v>PRT</v>
      </c>
      <c r="E1256" s="5" t="s">
        <v>101</v>
      </c>
      <c r="F1256" s="5" t="str">
        <f>VLOOKUP(PopAgeSexCountry[[#This Row],[VARIABLE]],MapSexAge[],2,FALSE)</f>
        <v>Male</v>
      </c>
      <c r="G1256" s="5" t="str">
        <f>VLOOKUP(PopAgeSexCountry[[#This Row],[VARIABLE]],MapSexAge[],3,FALSE)</f>
        <v>45-49</v>
      </c>
      <c r="H1256" s="5">
        <f ca="1">SUMIFS(INDIRECT(_xlfn.CONCAT("SSPMDER[",PopAgeSexCountry[[#This Row],[Sex]],"]")),SSPMDER[age],PopAgeSexCountry[[#This Row],[Age]])</f>
        <v>2440</v>
      </c>
      <c r="I1256" s="5" t="s">
        <v>71</v>
      </c>
      <c r="J1256" s="5">
        <v>0.38497500000000001</v>
      </c>
      <c r="K1256" s="5">
        <v>0.39051913605514699</v>
      </c>
      <c r="L1256" s="5">
        <v>0.42383394549283698</v>
      </c>
      <c r="M1256" s="5">
        <v>0.43541756952093502</v>
      </c>
      <c r="N1256" s="5">
        <v>0.406186462516194</v>
      </c>
      <c r="O1256" s="5">
        <v>0.362507652645645</v>
      </c>
      <c r="P1256" s="5">
        <v>0.343346151732421</v>
      </c>
      <c r="Q1256" s="5">
        <v>0.337236768930193</v>
      </c>
      <c r="R1256" s="5">
        <v>0.35075764570547602</v>
      </c>
      <c r="S1256" s="6">
        <f ca="1">PopAgeSexCountry[[#This Row],[2010]]*PopAgeSexCountry[[#This Row],[MDER]]</f>
        <v>939.33900000000006</v>
      </c>
      <c r="T1256" s="6">
        <f ca="1">PopAgeSexCountry[[#This Row],[2015]]*PopAgeSexCountry[[#This Row],[MDER]]</f>
        <v>952.86669197455865</v>
      </c>
      <c r="U1256" s="6">
        <f ca="1">PopAgeSexCountry[[#This Row],[2020]]*PopAgeSexCountry[[#This Row],[MDER]]</f>
        <v>1034.1548270025223</v>
      </c>
      <c r="V1256" s="6">
        <f ca="1">PopAgeSexCountry[[#This Row],[2025]]*PopAgeSexCountry[[#This Row],[MDER]]</f>
        <v>1062.4188696310814</v>
      </c>
      <c r="W1256" s="6">
        <f ca="1">PopAgeSexCountry[[#This Row],[2030]]*PopAgeSexCountry[[#This Row],[MDER]]</f>
        <v>991.09496853951339</v>
      </c>
      <c r="X1256" s="6">
        <f ca="1">PopAgeSexCountry[[#This Row],[2035]]*PopAgeSexCountry[[#This Row],[MDER]]</f>
        <v>884.5186724553738</v>
      </c>
      <c r="Y1256" s="6">
        <f ca="1">PopAgeSexCountry[[#This Row],[2040]]*PopAgeSexCountry[[#This Row],[MDER]]</f>
        <v>837.76461022710726</v>
      </c>
      <c r="Z1256" s="6">
        <f ca="1">PopAgeSexCountry[[#This Row],[2045]]*PopAgeSexCountry[[#This Row],[MDER]]</f>
        <v>822.8577161896709</v>
      </c>
      <c r="AA1256" s="6">
        <f ca="1">PopAgeSexCountry[[#This Row],[2050]]*PopAgeSexCountry[[#This Row],[MDER]]</f>
        <v>855.84865552136148</v>
      </c>
    </row>
    <row r="1257" spans="1:27" x14ac:dyDescent="0.2">
      <c r="A1257" s="6" t="s">
        <v>67</v>
      </c>
      <c r="B1257" s="6" t="s">
        <v>68</v>
      </c>
      <c r="C1257" s="6" t="s">
        <v>141</v>
      </c>
      <c r="D1257" s="6" t="str">
        <f>VLOOKUP(PopAgeSexCountry[[#This Row],[REGION]],MapRegion[],2,FALSE)</f>
        <v>PRT</v>
      </c>
      <c r="E1257" s="6" t="s">
        <v>102</v>
      </c>
      <c r="F1257" s="6" t="str">
        <f>VLOOKUP(PopAgeSexCountry[[#This Row],[VARIABLE]],MapSexAge[],2,FALSE)</f>
        <v>Male</v>
      </c>
      <c r="G1257" s="6" t="str">
        <f>VLOOKUP(PopAgeSexCountry[[#This Row],[VARIABLE]],MapSexAge[],3,FALSE)</f>
        <v>5-9</v>
      </c>
      <c r="H1257" s="6">
        <f ca="1">SUMIFS(INDIRECT(_xlfn.CONCAT("SSPMDER[",PopAgeSexCountry[[#This Row],[Sex]],"]")),SSPMDER[age],PopAgeSexCountry[[#This Row],[Age]])</f>
        <v>1600</v>
      </c>
      <c r="I1257" s="6" t="s">
        <v>71</v>
      </c>
      <c r="J1257" s="6">
        <v>0.28579399999999999</v>
      </c>
      <c r="K1257" s="6">
        <v>0.27251914841363301</v>
      </c>
      <c r="L1257" s="6">
        <v>0.25737199669393002</v>
      </c>
      <c r="M1257" s="6">
        <v>0.24424009116939599</v>
      </c>
      <c r="N1257" s="6">
        <v>0.236907704591242</v>
      </c>
      <c r="O1257" s="6">
        <v>0.236355592802132</v>
      </c>
      <c r="P1257" s="6">
        <v>0.24008483390353999</v>
      </c>
      <c r="Q1257" s="6">
        <v>0.243266266334798</v>
      </c>
      <c r="R1257" s="6">
        <v>0.24313924543642901</v>
      </c>
      <c r="S1257" s="6">
        <f ca="1">PopAgeSexCountry[[#This Row],[2010]]*PopAgeSexCountry[[#This Row],[MDER]]</f>
        <v>457.2704</v>
      </c>
      <c r="T1257" s="6">
        <f ca="1">PopAgeSexCountry[[#This Row],[2015]]*PopAgeSexCountry[[#This Row],[MDER]]</f>
        <v>436.03063746181283</v>
      </c>
      <c r="U1257" s="6">
        <f ca="1">PopAgeSexCountry[[#This Row],[2020]]*PopAgeSexCountry[[#This Row],[MDER]]</f>
        <v>411.795194710288</v>
      </c>
      <c r="V1257" s="6">
        <f ca="1">PopAgeSexCountry[[#This Row],[2025]]*PopAgeSexCountry[[#This Row],[MDER]]</f>
        <v>390.78414587103356</v>
      </c>
      <c r="W1257" s="6">
        <f ca="1">PopAgeSexCountry[[#This Row],[2030]]*PopAgeSexCountry[[#This Row],[MDER]]</f>
        <v>379.05232734598718</v>
      </c>
      <c r="X1257" s="6">
        <f ca="1">PopAgeSexCountry[[#This Row],[2035]]*PopAgeSexCountry[[#This Row],[MDER]]</f>
        <v>378.16894848341121</v>
      </c>
      <c r="Y1257" s="6">
        <f ca="1">PopAgeSexCountry[[#This Row],[2040]]*PopAgeSexCountry[[#This Row],[MDER]]</f>
        <v>384.13573424566397</v>
      </c>
      <c r="Z1257" s="6">
        <f ca="1">PopAgeSexCountry[[#This Row],[2045]]*PopAgeSexCountry[[#This Row],[MDER]]</f>
        <v>389.22602613567682</v>
      </c>
      <c r="AA1257" s="6">
        <f ca="1">PopAgeSexCountry[[#This Row],[2050]]*PopAgeSexCountry[[#This Row],[MDER]]</f>
        <v>389.02279269828642</v>
      </c>
    </row>
    <row r="1258" spans="1:27" x14ac:dyDescent="0.2">
      <c r="A1258" s="5" t="s">
        <v>67</v>
      </c>
      <c r="B1258" s="5" t="s">
        <v>68</v>
      </c>
      <c r="C1258" s="5" t="s">
        <v>141</v>
      </c>
      <c r="D1258" s="5" t="str">
        <f>VLOOKUP(PopAgeSexCountry[[#This Row],[REGION]],MapRegion[],2,FALSE)</f>
        <v>PRT</v>
      </c>
      <c r="E1258" s="5" t="s">
        <v>103</v>
      </c>
      <c r="F1258" s="5" t="str">
        <f>VLOOKUP(PopAgeSexCountry[[#This Row],[VARIABLE]],MapSexAge[],2,FALSE)</f>
        <v>Male</v>
      </c>
      <c r="G1258" s="5" t="str">
        <f>VLOOKUP(PopAgeSexCountry[[#This Row],[VARIABLE]],MapSexAge[],3,FALSE)</f>
        <v>50-54</v>
      </c>
      <c r="H1258" s="5">
        <f ca="1">SUMIFS(INDIRECT(_xlfn.CONCAT("SSPMDER[",PopAgeSexCountry[[#This Row],[Sex]],"]")),SSPMDER[age],PopAgeSexCountry[[#This Row],[Age]])</f>
        <v>2400</v>
      </c>
      <c r="I1258" s="5" t="s">
        <v>71</v>
      </c>
      <c r="J1258" s="5">
        <v>0.35231999999999902</v>
      </c>
      <c r="K1258" s="5">
        <v>0.38103490344497798</v>
      </c>
      <c r="L1258" s="5">
        <v>0.38751925363848999</v>
      </c>
      <c r="M1258" s="5">
        <v>0.42142324330338499</v>
      </c>
      <c r="N1258" s="5">
        <v>0.43365208231490499</v>
      </c>
      <c r="O1258" s="5">
        <v>0.40574964735958402</v>
      </c>
      <c r="P1258" s="5">
        <v>0.36329710067153198</v>
      </c>
      <c r="Q1258" s="5">
        <v>0.34473334703522301</v>
      </c>
      <c r="R1258" s="5">
        <v>0.33893860370294299</v>
      </c>
      <c r="S1258" s="6">
        <f ca="1">PopAgeSexCountry[[#This Row],[2010]]*PopAgeSexCountry[[#This Row],[MDER]]</f>
        <v>845.56799999999771</v>
      </c>
      <c r="T1258" s="6">
        <f ca="1">PopAgeSexCountry[[#This Row],[2015]]*PopAgeSexCountry[[#This Row],[MDER]]</f>
        <v>914.4837682679472</v>
      </c>
      <c r="U1258" s="6">
        <f ca="1">PopAgeSexCountry[[#This Row],[2020]]*PopAgeSexCountry[[#This Row],[MDER]]</f>
        <v>930.04620873237593</v>
      </c>
      <c r="V1258" s="6">
        <f ca="1">PopAgeSexCountry[[#This Row],[2025]]*PopAgeSexCountry[[#This Row],[MDER]]</f>
        <v>1011.4157839281239</v>
      </c>
      <c r="W1258" s="6">
        <f ca="1">PopAgeSexCountry[[#This Row],[2030]]*PopAgeSexCountry[[#This Row],[MDER]]</f>
        <v>1040.764997555772</v>
      </c>
      <c r="X1258" s="6">
        <f ca="1">PopAgeSexCountry[[#This Row],[2035]]*PopAgeSexCountry[[#This Row],[MDER]]</f>
        <v>973.79915366300168</v>
      </c>
      <c r="Y1258" s="6">
        <f ca="1">PopAgeSexCountry[[#This Row],[2040]]*PopAgeSexCountry[[#This Row],[MDER]]</f>
        <v>871.9130416116767</v>
      </c>
      <c r="Z1258" s="6">
        <f ca="1">PopAgeSexCountry[[#This Row],[2045]]*PopAgeSexCountry[[#This Row],[MDER]]</f>
        <v>827.36003288453526</v>
      </c>
      <c r="AA1258" s="6">
        <f ca="1">PopAgeSexCountry[[#This Row],[2050]]*PopAgeSexCountry[[#This Row],[MDER]]</f>
        <v>813.45264888706322</v>
      </c>
    </row>
    <row r="1259" spans="1:27" x14ac:dyDescent="0.2">
      <c r="A1259" s="6" t="s">
        <v>67</v>
      </c>
      <c r="B1259" s="6" t="s">
        <v>68</v>
      </c>
      <c r="C1259" s="6" t="s">
        <v>141</v>
      </c>
      <c r="D1259" s="6" t="str">
        <f>VLOOKUP(PopAgeSexCountry[[#This Row],[REGION]],MapRegion[],2,FALSE)</f>
        <v>PRT</v>
      </c>
      <c r="E1259" s="6" t="s">
        <v>104</v>
      </c>
      <c r="F1259" s="6" t="str">
        <f>VLOOKUP(PopAgeSexCountry[[#This Row],[VARIABLE]],MapSexAge[],2,FALSE)</f>
        <v>Male</v>
      </c>
      <c r="G1259" s="6" t="str">
        <f>VLOOKUP(PopAgeSexCountry[[#This Row],[VARIABLE]],MapSexAge[],3,FALSE)</f>
        <v>55-59</v>
      </c>
      <c r="H1259" s="6">
        <f ca="1">SUMIFS(INDIRECT(_xlfn.CONCAT("SSPMDER[",PopAgeSexCountry[[#This Row],[Sex]],"]")),SSPMDER[age],PopAgeSexCountry[[#This Row],[Age]])</f>
        <v>2400</v>
      </c>
      <c r="I1259" s="6" t="s">
        <v>71</v>
      </c>
      <c r="J1259" s="6">
        <v>0.32208900000000001</v>
      </c>
      <c r="K1259" s="6">
        <v>0.34533230452445401</v>
      </c>
      <c r="L1259" s="6">
        <v>0.3746843858376</v>
      </c>
      <c r="M1259" s="6">
        <v>0.382250965130292</v>
      </c>
      <c r="N1259" s="6">
        <v>0.41686105533073597</v>
      </c>
      <c r="O1259" s="6">
        <v>0.429814524250202</v>
      </c>
      <c r="P1259" s="6">
        <v>0.40324418638477799</v>
      </c>
      <c r="Q1259" s="6">
        <v>0.36210655994889701</v>
      </c>
      <c r="R1259" s="6">
        <v>0.34419934153945497</v>
      </c>
      <c r="S1259" s="6">
        <f ca="1">PopAgeSexCountry[[#This Row],[2010]]*PopAgeSexCountry[[#This Row],[MDER]]</f>
        <v>773.0136</v>
      </c>
      <c r="T1259" s="6">
        <f ca="1">PopAgeSexCountry[[#This Row],[2015]]*PopAgeSexCountry[[#This Row],[MDER]]</f>
        <v>828.79753085868958</v>
      </c>
      <c r="U1259" s="6">
        <f ca="1">PopAgeSexCountry[[#This Row],[2020]]*PopAgeSexCountry[[#This Row],[MDER]]</f>
        <v>899.24252601024</v>
      </c>
      <c r="V1259" s="6">
        <f ca="1">PopAgeSexCountry[[#This Row],[2025]]*PopAgeSexCountry[[#This Row],[MDER]]</f>
        <v>917.4023163127008</v>
      </c>
      <c r="W1259" s="6">
        <f ca="1">PopAgeSexCountry[[#This Row],[2030]]*PopAgeSexCountry[[#This Row],[MDER]]</f>
        <v>1000.4665327937663</v>
      </c>
      <c r="X1259" s="6">
        <f ca="1">PopAgeSexCountry[[#This Row],[2035]]*PopAgeSexCountry[[#This Row],[MDER]]</f>
        <v>1031.5548582004849</v>
      </c>
      <c r="Y1259" s="6">
        <f ca="1">PopAgeSexCountry[[#This Row],[2040]]*PopAgeSexCountry[[#This Row],[MDER]]</f>
        <v>967.78604732346719</v>
      </c>
      <c r="Z1259" s="6">
        <f ca="1">PopAgeSexCountry[[#This Row],[2045]]*PopAgeSexCountry[[#This Row],[MDER]]</f>
        <v>869.05574387735282</v>
      </c>
      <c r="AA1259" s="6">
        <f ca="1">PopAgeSexCountry[[#This Row],[2050]]*PopAgeSexCountry[[#This Row],[MDER]]</f>
        <v>826.07841969469189</v>
      </c>
    </row>
    <row r="1260" spans="1:27" x14ac:dyDescent="0.2">
      <c r="A1260" s="5" t="s">
        <v>67</v>
      </c>
      <c r="B1260" s="5" t="s">
        <v>68</v>
      </c>
      <c r="C1260" s="5" t="s">
        <v>141</v>
      </c>
      <c r="D1260" s="5" t="str">
        <f>VLOOKUP(PopAgeSexCountry[[#This Row],[REGION]],MapRegion[],2,FALSE)</f>
        <v>PRT</v>
      </c>
      <c r="E1260" s="5" t="s">
        <v>105</v>
      </c>
      <c r="F1260" s="5" t="str">
        <f>VLOOKUP(PopAgeSexCountry[[#This Row],[VARIABLE]],MapSexAge[],2,FALSE)</f>
        <v>Male</v>
      </c>
      <c r="G1260" s="5" t="str">
        <f>VLOOKUP(PopAgeSexCountry[[#This Row],[VARIABLE]],MapSexAge[],3,FALSE)</f>
        <v>60-64</v>
      </c>
      <c r="H1260" s="5">
        <f ca="1">SUMIFS(INDIRECT(_xlfn.CONCAT("SSPMDER[",PopAgeSexCountry[[#This Row],[Sex]],"]")),SSPMDER[age],PopAgeSexCountry[[#This Row],[Age]])</f>
        <v>2400</v>
      </c>
      <c r="I1260" s="5" t="s">
        <v>71</v>
      </c>
      <c r="J1260" s="5">
        <v>0.28843400000000002</v>
      </c>
      <c r="K1260" s="5">
        <v>0.310807200260172</v>
      </c>
      <c r="L1260" s="5">
        <v>0.33499443317058603</v>
      </c>
      <c r="M1260" s="5">
        <v>0.36496925476471198</v>
      </c>
      <c r="N1260" s="5">
        <v>0.37388110296146398</v>
      </c>
      <c r="O1260" s="5">
        <v>0.40932436666514699</v>
      </c>
      <c r="P1260" s="5">
        <v>0.42308993650393101</v>
      </c>
      <c r="Q1260" s="5">
        <v>0.39813406885347702</v>
      </c>
      <c r="R1260" s="5">
        <v>0.35853353477542699</v>
      </c>
      <c r="S1260" s="6">
        <f ca="1">PopAgeSexCountry[[#This Row],[2010]]*PopAgeSexCountry[[#This Row],[MDER]]</f>
        <v>692.24160000000006</v>
      </c>
      <c r="T1260" s="6">
        <f ca="1">PopAgeSexCountry[[#This Row],[2015]]*PopAgeSexCountry[[#This Row],[MDER]]</f>
        <v>745.93728062441278</v>
      </c>
      <c r="U1260" s="6">
        <f ca="1">PopAgeSexCountry[[#This Row],[2020]]*PopAgeSexCountry[[#This Row],[MDER]]</f>
        <v>803.98663960940644</v>
      </c>
      <c r="V1260" s="6">
        <f ca="1">PopAgeSexCountry[[#This Row],[2025]]*PopAgeSexCountry[[#This Row],[MDER]]</f>
        <v>875.9262114353088</v>
      </c>
      <c r="W1260" s="6">
        <f ca="1">PopAgeSexCountry[[#This Row],[2030]]*PopAgeSexCountry[[#This Row],[MDER]]</f>
        <v>897.31464710751357</v>
      </c>
      <c r="X1260" s="6">
        <f ca="1">PopAgeSexCountry[[#This Row],[2035]]*PopAgeSexCountry[[#This Row],[MDER]]</f>
        <v>982.37847999635278</v>
      </c>
      <c r="Y1260" s="6">
        <f ca="1">PopAgeSexCountry[[#This Row],[2040]]*PopAgeSexCountry[[#This Row],[MDER]]</f>
        <v>1015.4158476094344</v>
      </c>
      <c r="Z1260" s="6">
        <f ca="1">PopAgeSexCountry[[#This Row],[2045]]*PopAgeSexCountry[[#This Row],[MDER]]</f>
        <v>955.52176524834488</v>
      </c>
      <c r="AA1260" s="6">
        <f ca="1">PopAgeSexCountry[[#This Row],[2050]]*PopAgeSexCountry[[#This Row],[MDER]]</f>
        <v>860.48048346102473</v>
      </c>
    </row>
    <row r="1261" spans="1:27" x14ac:dyDescent="0.2">
      <c r="A1261" s="6" t="s">
        <v>67</v>
      </c>
      <c r="B1261" s="6" t="s">
        <v>68</v>
      </c>
      <c r="C1261" s="6" t="s">
        <v>141</v>
      </c>
      <c r="D1261" s="6" t="str">
        <f>VLOOKUP(PopAgeSexCountry[[#This Row],[REGION]],MapRegion[],2,FALSE)</f>
        <v>PRT</v>
      </c>
      <c r="E1261" s="6" t="s">
        <v>106</v>
      </c>
      <c r="F1261" s="6" t="str">
        <f>VLOOKUP(PopAgeSexCountry[[#This Row],[VARIABLE]],MapSexAge[],2,FALSE)</f>
        <v>Male</v>
      </c>
      <c r="G1261" s="6" t="str">
        <f>VLOOKUP(PopAgeSexCountry[[#This Row],[VARIABLE]],MapSexAge[],3,FALSE)</f>
        <v>65-69</v>
      </c>
      <c r="H1261" s="6">
        <f ca="1">SUMIFS(INDIRECT(_xlfn.CONCAT("SSPMDER[",PopAgeSexCountry[[#This Row],[Sex]],"]")),SSPMDER[age],PopAgeSexCountry[[#This Row],[Age]])</f>
        <v>2240</v>
      </c>
      <c r="I1261" s="6" t="s">
        <v>71</v>
      </c>
      <c r="J1261" s="6">
        <v>0.239708</v>
      </c>
      <c r="K1261" s="6">
        <v>0.27124545243982001</v>
      </c>
      <c r="L1261" s="6">
        <v>0.29432092393945902</v>
      </c>
      <c r="M1261" s="6">
        <v>0.31941796671515799</v>
      </c>
      <c r="N1261" s="6">
        <v>0.350054480450048</v>
      </c>
      <c r="O1261" s="6">
        <v>0.36065921649233701</v>
      </c>
      <c r="P1261" s="6">
        <v>0.39698470836831601</v>
      </c>
      <c r="Q1261" s="6">
        <v>0.41182524001662901</v>
      </c>
      <c r="R1261" s="6">
        <v>0.38893951291552198</v>
      </c>
      <c r="S1261" s="6">
        <f ca="1">PopAgeSexCountry[[#This Row],[2010]]*PopAgeSexCountry[[#This Row],[MDER]]</f>
        <v>536.94592</v>
      </c>
      <c r="T1261" s="6">
        <f ca="1">PopAgeSexCountry[[#This Row],[2015]]*PopAgeSexCountry[[#This Row],[MDER]]</f>
        <v>607.58981346519681</v>
      </c>
      <c r="U1261" s="6">
        <f ca="1">PopAgeSexCountry[[#This Row],[2020]]*PopAgeSexCountry[[#This Row],[MDER]]</f>
        <v>659.27886962438822</v>
      </c>
      <c r="V1261" s="6">
        <f ca="1">PopAgeSexCountry[[#This Row],[2025]]*PopAgeSexCountry[[#This Row],[MDER]]</f>
        <v>715.49624544195387</v>
      </c>
      <c r="W1261" s="6">
        <f ca="1">PopAgeSexCountry[[#This Row],[2030]]*PopAgeSexCountry[[#This Row],[MDER]]</f>
        <v>784.12203620810749</v>
      </c>
      <c r="X1261" s="6">
        <f ca="1">PopAgeSexCountry[[#This Row],[2035]]*PopAgeSexCountry[[#This Row],[MDER]]</f>
        <v>807.8766449428349</v>
      </c>
      <c r="Y1261" s="6">
        <f ca="1">PopAgeSexCountry[[#This Row],[2040]]*PopAgeSexCountry[[#This Row],[MDER]]</f>
        <v>889.24574674502787</v>
      </c>
      <c r="Z1261" s="6">
        <f ca="1">PopAgeSexCountry[[#This Row],[2045]]*PopAgeSexCountry[[#This Row],[MDER]]</f>
        <v>922.48853763724901</v>
      </c>
      <c r="AA1261" s="6">
        <f ca="1">PopAgeSexCountry[[#This Row],[2050]]*PopAgeSexCountry[[#This Row],[MDER]]</f>
        <v>871.22450893076928</v>
      </c>
    </row>
    <row r="1262" spans="1:27" x14ac:dyDescent="0.2">
      <c r="A1262" s="5" t="s">
        <v>67</v>
      </c>
      <c r="B1262" s="5" t="s">
        <v>68</v>
      </c>
      <c r="C1262" s="5" t="s">
        <v>141</v>
      </c>
      <c r="D1262" s="5" t="str">
        <f>VLOOKUP(PopAgeSexCountry[[#This Row],[REGION]],MapRegion[],2,FALSE)</f>
        <v>PRT</v>
      </c>
      <c r="E1262" s="5" t="s">
        <v>107</v>
      </c>
      <c r="F1262" s="5" t="str">
        <f>VLOOKUP(PopAgeSexCountry[[#This Row],[VARIABLE]],MapSexAge[],2,FALSE)</f>
        <v>Male</v>
      </c>
      <c r="G1262" s="5" t="str">
        <f>VLOOKUP(PopAgeSexCountry[[#This Row],[VARIABLE]],MapSexAge[],3,FALSE)</f>
        <v>70-74</v>
      </c>
      <c r="H1262" s="5">
        <f ca="1">SUMIFS(INDIRECT(_xlfn.CONCAT("SSPMDER[",PopAgeSexCountry[[#This Row],[Sex]],"]")),SSPMDER[age],PopAgeSexCountry[[#This Row],[Age]])</f>
        <v>2200</v>
      </c>
      <c r="I1262" s="5" t="s">
        <v>71</v>
      </c>
      <c r="J1262" s="5">
        <v>0.21502399999999999</v>
      </c>
      <c r="K1262" s="5">
        <v>0.21537641832881399</v>
      </c>
      <c r="L1262" s="5">
        <v>0.24637993318059401</v>
      </c>
      <c r="M1262" s="5">
        <v>0.26983299603419197</v>
      </c>
      <c r="N1262" s="5">
        <v>0.29580732511048402</v>
      </c>
      <c r="O1262" s="5">
        <v>0.32701947006112397</v>
      </c>
      <c r="P1262" s="5">
        <v>0.33954895347862502</v>
      </c>
      <c r="Q1262" s="5">
        <v>0.37684459041711099</v>
      </c>
      <c r="R1262" s="5">
        <v>0.39296600120820502</v>
      </c>
      <c r="S1262" s="6">
        <f ca="1">PopAgeSexCountry[[#This Row],[2010]]*PopAgeSexCountry[[#This Row],[MDER]]</f>
        <v>473.05279999999999</v>
      </c>
      <c r="T1262" s="6">
        <f ca="1">PopAgeSexCountry[[#This Row],[2015]]*PopAgeSexCountry[[#This Row],[MDER]]</f>
        <v>473.82812032339081</v>
      </c>
      <c r="U1262" s="6">
        <f ca="1">PopAgeSexCountry[[#This Row],[2020]]*PopAgeSexCountry[[#This Row],[MDER]]</f>
        <v>542.03585299730685</v>
      </c>
      <c r="V1262" s="6">
        <f ca="1">PopAgeSexCountry[[#This Row],[2025]]*PopAgeSexCountry[[#This Row],[MDER]]</f>
        <v>593.63259127522235</v>
      </c>
      <c r="W1262" s="6">
        <f ca="1">PopAgeSexCountry[[#This Row],[2030]]*PopAgeSexCountry[[#This Row],[MDER]]</f>
        <v>650.77611524306485</v>
      </c>
      <c r="X1262" s="6">
        <f ca="1">PopAgeSexCountry[[#This Row],[2035]]*PopAgeSexCountry[[#This Row],[MDER]]</f>
        <v>719.44283413447272</v>
      </c>
      <c r="Y1262" s="6">
        <f ca="1">PopAgeSexCountry[[#This Row],[2040]]*PopAgeSexCountry[[#This Row],[MDER]]</f>
        <v>747.00769765297503</v>
      </c>
      <c r="Z1262" s="6">
        <f ca="1">PopAgeSexCountry[[#This Row],[2045]]*PopAgeSexCountry[[#This Row],[MDER]]</f>
        <v>829.0580989176442</v>
      </c>
      <c r="AA1262" s="6">
        <f ca="1">PopAgeSexCountry[[#This Row],[2050]]*PopAgeSexCountry[[#This Row],[MDER]]</f>
        <v>864.52520265805106</v>
      </c>
    </row>
    <row r="1263" spans="1:27" x14ac:dyDescent="0.2">
      <c r="A1263" s="6" t="s">
        <v>67</v>
      </c>
      <c r="B1263" s="6" t="s">
        <v>68</v>
      </c>
      <c r="C1263" s="6" t="s">
        <v>141</v>
      </c>
      <c r="D1263" s="6" t="str">
        <f>VLOOKUP(PopAgeSexCountry[[#This Row],[REGION]],MapRegion[],2,FALSE)</f>
        <v>PRT</v>
      </c>
      <c r="E1263" s="6" t="s">
        <v>108</v>
      </c>
      <c r="F1263" s="6" t="str">
        <f>VLOOKUP(PopAgeSexCountry[[#This Row],[VARIABLE]],MapSexAge[],2,FALSE)</f>
        <v>Male</v>
      </c>
      <c r="G1263" s="6" t="str">
        <f>VLOOKUP(PopAgeSexCountry[[#This Row],[VARIABLE]],MapSexAge[],3,FALSE)</f>
        <v>75-79</v>
      </c>
      <c r="H1263" s="6">
        <f ca="1">SUMIFS(INDIRECT(_xlfn.CONCAT("SSPMDER[",PopAgeSexCountry[[#This Row],[Sex]],"]")),SSPMDER[age],PopAgeSexCountry[[#This Row],[Age]])</f>
        <v>2200</v>
      </c>
      <c r="I1263" s="6" t="s">
        <v>71</v>
      </c>
      <c r="J1263" s="6">
        <v>0.17232600000000001</v>
      </c>
      <c r="K1263" s="6">
        <v>0.17687072250824301</v>
      </c>
      <c r="L1263" s="6">
        <v>0.18112415096582399</v>
      </c>
      <c r="M1263" s="6">
        <v>0.21048772175649599</v>
      </c>
      <c r="N1263" s="6">
        <v>0.233876546173997</v>
      </c>
      <c r="O1263" s="6">
        <v>0.26046618046303499</v>
      </c>
      <c r="P1263" s="6">
        <v>0.29158676636339398</v>
      </c>
      <c r="Q1263" s="6">
        <v>0.30645650435032501</v>
      </c>
      <c r="R1263" s="6">
        <v>0.34448463795027801</v>
      </c>
      <c r="S1263" s="6">
        <f ca="1">PopAgeSexCountry[[#This Row],[2010]]*PopAgeSexCountry[[#This Row],[MDER]]</f>
        <v>379.11720000000003</v>
      </c>
      <c r="T1263" s="6">
        <f ca="1">PopAgeSexCountry[[#This Row],[2015]]*PopAgeSexCountry[[#This Row],[MDER]]</f>
        <v>389.11558951813464</v>
      </c>
      <c r="U1263" s="6">
        <f ca="1">PopAgeSexCountry[[#This Row],[2020]]*PopAgeSexCountry[[#This Row],[MDER]]</f>
        <v>398.47313212481276</v>
      </c>
      <c r="V1263" s="6">
        <f ca="1">PopAgeSexCountry[[#This Row],[2025]]*PopAgeSexCountry[[#This Row],[MDER]]</f>
        <v>463.07298786429118</v>
      </c>
      <c r="W1263" s="6">
        <f ca="1">PopAgeSexCountry[[#This Row],[2030]]*PopAgeSexCountry[[#This Row],[MDER]]</f>
        <v>514.52840158279344</v>
      </c>
      <c r="X1263" s="6">
        <f ca="1">PopAgeSexCountry[[#This Row],[2035]]*PopAgeSexCountry[[#This Row],[MDER]]</f>
        <v>573.02559701867699</v>
      </c>
      <c r="Y1263" s="6">
        <f ca="1">PopAgeSexCountry[[#This Row],[2040]]*PopAgeSexCountry[[#This Row],[MDER]]</f>
        <v>641.49088599946674</v>
      </c>
      <c r="Z1263" s="6">
        <f ca="1">PopAgeSexCountry[[#This Row],[2045]]*PopAgeSexCountry[[#This Row],[MDER]]</f>
        <v>674.20430957071505</v>
      </c>
      <c r="AA1263" s="6">
        <f ca="1">PopAgeSexCountry[[#This Row],[2050]]*PopAgeSexCountry[[#This Row],[MDER]]</f>
        <v>757.86620349061161</v>
      </c>
    </row>
    <row r="1264" spans="1:27" x14ac:dyDescent="0.2">
      <c r="A1264" s="5" t="s">
        <v>67</v>
      </c>
      <c r="B1264" s="5" t="s">
        <v>68</v>
      </c>
      <c r="C1264" s="5" t="s">
        <v>141</v>
      </c>
      <c r="D1264" s="5" t="str">
        <f>VLOOKUP(PopAgeSexCountry[[#This Row],[REGION]],MapRegion[],2,FALSE)</f>
        <v>PRT</v>
      </c>
      <c r="E1264" s="5" t="s">
        <v>109</v>
      </c>
      <c r="F1264" s="5" t="str">
        <f>VLOOKUP(PopAgeSexCountry[[#This Row],[VARIABLE]],MapSexAge[],2,FALSE)</f>
        <v>Male</v>
      </c>
      <c r="G1264" s="5" t="str">
        <f>VLOOKUP(PopAgeSexCountry[[#This Row],[VARIABLE]],MapSexAge[],3,FALSE)</f>
        <v>80-84</v>
      </c>
      <c r="H1264" s="5">
        <f ca="1">SUMIFS(INDIRECT(_xlfn.CONCAT("SSPMDER[",PopAgeSexCountry[[#This Row],[Sex]],"]")),SSPMDER[age],PopAgeSexCountry[[#This Row],[Age]])</f>
        <v>2200</v>
      </c>
      <c r="I1264" s="5" t="s">
        <v>71</v>
      </c>
      <c r="J1264" s="5">
        <v>0.106945</v>
      </c>
      <c r="K1264" s="5">
        <v>0.12284060600510301</v>
      </c>
      <c r="L1264" s="5">
        <v>0.130092223107731</v>
      </c>
      <c r="M1264" s="5">
        <v>0.13737493169263201</v>
      </c>
      <c r="N1264" s="5">
        <v>0.16361138676241599</v>
      </c>
      <c r="O1264" s="5">
        <v>0.18589636001353799</v>
      </c>
      <c r="P1264" s="5">
        <v>0.211682315762076</v>
      </c>
      <c r="Q1264" s="5">
        <v>0.24166481364536199</v>
      </c>
      <c r="R1264" s="5">
        <v>0.25867082955721399</v>
      </c>
      <c r="S1264" s="6">
        <f ca="1">PopAgeSexCountry[[#This Row],[2010]]*PopAgeSexCountry[[#This Row],[MDER]]</f>
        <v>235.279</v>
      </c>
      <c r="T1264" s="6">
        <f ca="1">PopAgeSexCountry[[#This Row],[2015]]*PopAgeSexCountry[[#This Row],[MDER]]</f>
        <v>270.2493332112266</v>
      </c>
      <c r="U1264" s="6">
        <f ca="1">PopAgeSexCountry[[#This Row],[2020]]*PopAgeSexCountry[[#This Row],[MDER]]</f>
        <v>286.20289083700817</v>
      </c>
      <c r="V1264" s="6">
        <f ca="1">PopAgeSexCountry[[#This Row],[2025]]*PopAgeSexCountry[[#This Row],[MDER]]</f>
        <v>302.22484972379044</v>
      </c>
      <c r="W1264" s="6">
        <f ca="1">PopAgeSexCountry[[#This Row],[2030]]*PopAgeSexCountry[[#This Row],[MDER]]</f>
        <v>359.94505087731517</v>
      </c>
      <c r="X1264" s="6">
        <f ca="1">PopAgeSexCountry[[#This Row],[2035]]*PopAgeSexCountry[[#This Row],[MDER]]</f>
        <v>408.97199202978356</v>
      </c>
      <c r="Y1264" s="6">
        <f ca="1">PopAgeSexCountry[[#This Row],[2040]]*PopAgeSexCountry[[#This Row],[MDER]]</f>
        <v>465.70109467656721</v>
      </c>
      <c r="Z1264" s="6">
        <f ca="1">PopAgeSexCountry[[#This Row],[2045]]*PopAgeSexCountry[[#This Row],[MDER]]</f>
        <v>531.66259001979643</v>
      </c>
      <c r="AA1264" s="6">
        <f ca="1">PopAgeSexCountry[[#This Row],[2050]]*PopAgeSexCountry[[#This Row],[MDER]]</f>
        <v>569.07582502587081</v>
      </c>
    </row>
    <row r="1265" spans="1:27" x14ac:dyDescent="0.2">
      <c r="A1265" s="6" t="s">
        <v>67</v>
      </c>
      <c r="B1265" s="6" t="s">
        <v>68</v>
      </c>
      <c r="C1265" s="6" t="s">
        <v>141</v>
      </c>
      <c r="D1265" s="6" t="str">
        <f>VLOOKUP(PopAgeSexCountry[[#This Row],[REGION]],MapRegion[],2,FALSE)</f>
        <v>PRT</v>
      </c>
      <c r="E1265" s="6" t="s">
        <v>110</v>
      </c>
      <c r="F1265" s="6" t="str">
        <f>VLOOKUP(PopAgeSexCountry[[#This Row],[VARIABLE]],MapSexAge[],2,FALSE)</f>
        <v>Male</v>
      </c>
      <c r="G1265" s="6" t="str">
        <f>VLOOKUP(PopAgeSexCountry[[#This Row],[VARIABLE]],MapSexAge[],3,FALSE)</f>
        <v>85-89</v>
      </c>
      <c r="H1265" s="6">
        <f ca="1">SUMIFS(INDIRECT(_xlfn.CONCAT("SSPMDER[",PopAgeSexCountry[[#This Row],[Sex]],"]")),SSPMDER[age],PopAgeSexCountry[[#This Row],[Age]])</f>
        <v>2200</v>
      </c>
      <c r="I1265" s="6" t="s">
        <v>71</v>
      </c>
      <c r="J1265" s="6">
        <v>5.0507000000000003E-2</v>
      </c>
      <c r="K1265" s="6">
        <v>6.0710936651655098E-2</v>
      </c>
      <c r="L1265" s="6">
        <v>7.3039608288793398E-2</v>
      </c>
      <c r="M1265" s="6">
        <v>8.0661443057679694E-2</v>
      </c>
      <c r="N1265" s="6">
        <v>8.9022525888227497E-2</v>
      </c>
      <c r="O1265" s="6">
        <v>0.109912899718612</v>
      </c>
      <c r="P1265" s="6">
        <v>0.12879066104028999</v>
      </c>
      <c r="Q1265" s="6">
        <v>0.15161607259038101</v>
      </c>
      <c r="R1265" s="6">
        <v>0.178161430621494</v>
      </c>
      <c r="S1265" s="6">
        <f ca="1">PopAgeSexCountry[[#This Row],[2010]]*PopAgeSexCountry[[#This Row],[MDER]]</f>
        <v>111.11540000000001</v>
      </c>
      <c r="T1265" s="6">
        <f ca="1">PopAgeSexCountry[[#This Row],[2015]]*PopAgeSexCountry[[#This Row],[MDER]]</f>
        <v>133.56406063364122</v>
      </c>
      <c r="U1265" s="6">
        <f ca="1">PopAgeSexCountry[[#This Row],[2020]]*PopAgeSexCountry[[#This Row],[MDER]]</f>
        <v>160.68713823534549</v>
      </c>
      <c r="V1265" s="6">
        <f ca="1">PopAgeSexCountry[[#This Row],[2025]]*PopAgeSexCountry[[#This Row],[MDER]]</f>
        <v>177.45517472689534</v>
      </c>
      <c r="W1265" s="6">
        <f ca="1">PopAgeSexCountry[[#This Row],[2030]]*PopAgeSexCountry[[#This Row],[MDER]]</f>
        <v>195.84955695410051</v>
      </c>
      <c r="X1265" s="6">
        <f ca="1">PopAgeSexCountry[[#This Row],[2035]]*PopAgeSexCountry[[#This Row],[MDER]]</f>
        <v>241.80837938094641</v>
      </c>
      <c r="Y1265" s="6">
        <f ca="1">PopAgeSexCountry[[#This Row],[2040]]*PopAgeSexCountry[[#This Row],[MDER]]</f>
        <v>283.33945428863797</v>
      </c>
      <c r="Z1265" s="6">
        <f ca="1">PopAgeSexCountry[[#This Row],[2045]]*PopAgeSexCountry[[#This Row],[MDER]]</f>
        <v>333.55535969883823</v>
      </c>
      <c r="AA1265" s="6">
        <f ca="1">PopAgeSexCountry[[#This Row],[2050]]*PopAgeSexCountry[[#This Row],[MDER]]</f>
        <v>391.95514736728683</v>
      </c>
    </row>
    <row r="1266" spans="1:27" x14ac:dyDescent="0.2">
      <c r="A1266" s="5" t="s">
        <v>67</v>
      </c>
      <c r="B1266" s="5" t="s">
        <v>68</v>
      </c>
      <c r="C1266" s="5" t="s">
        <v>141</v>
      </c>
      <c r="D1266" s="5" t="str">
        <f>VLOOKUP(PopAgeSexCountry[[#This Row],[REGION]],MapRegion[],2,FALSE)</f>
        <v>PRT</v>
      </c>
      <c r="E1266" s="5" t="s">
        <v>111</v>
      </c>
      <c r="F1266" s="5" t="str">
        <f>VLOOKUP(PopAgeSexCountry[[#This Row],[VARIABLE]],MapSexAge[],2,FALSE)</f>
        <v>Male</v>
      </c>
      <c r="G1266" s="5" t="str">
        <f>VLOOKUP(PopAgeSexCountry[[#This Row],[VARIABLE]],MapSexAge[],3,FALSE)</f>
        <v>90-94</v>
      </c>
      <c r="H1266" s="5">
        <f ca="1">SUMIFS(INDIRECT(_xlfn.CONCAT("SSPMDER[",PopAgeSexCountry[[#This Row],[Sex]],"]")),SSPMDER[age],PopAgeSexCountry[[#This Row],[Age]])</f>
        <v>2200</v>
      </c>
      <c r="I1266" s="5" t="s">
        <v>71</v>
      </c>
      <c r="J1266" s="5">
        <v>1.3280999999999999E-2</v>
      </c>
      <c r="K1266" s="5">
        <v>2.0349596728964098E-2</v>
      </c>
      <c r="L1266" s="5">
        <v>2.6116847958806099E-2</v>
      </c>
      <c r="M1266" s="5">
        <v>3.3322088393965998E-2</v>
      </c>
      <c r="N1266" s="5">
        <v>3.89878063815094E-2</v>
      </c>
      <c r="O1266" s="5">
        <v>4.5648139147168101E-2</v>
      </c>
      <c r="P1266" s="5">
        <v>5.9092512217112501E-2</v>
      </c>
      <c r="Q1266" s="5">
        <v>7.2460712243006903E-2</v>
      </c>
      <c r="R1266" s="5">
        <v>8.9470299696484901E-2</v>
      </c>
      <c r="S1266" s="6">
        <f ca="1">PopAgeSexCountry[[#This Row],[2010]]*PopAgeSexCountry[[#This Row],[MDER]]</f>
        <v>29.2182</v>
      </c>
      <c r="T1266" s="6">
        <f ca="1">PopAgeSexCountry[[#This Row],[2015]]*PopAgeSexCountry[[#This Row],[MDER]]</f>
        <v>44.769112803721015</v>
      </c>
      <c r="U1266" s="6">
        <f ca="1">PopAgeSexCountry[[#This Row],[2020]]*PopAgeSexCountry[[#This Row],[MDER]]</f>
        <v>57.457065509373415</v>
      </c>
      <c r="V1266" s="6">
        <f ca="1">PopAgeSexCountry[[#This Row],[2025]]*PopAgeSexCountry[[#This Row],[MDER]]</f>
        <v>73.308594466725197</v>
      </c>
      <c r="W1266" s="6">
        <f ca="1">PopAgeSexCountry[[#This Row],[2030]]*PopAgeSexCountry[[#This Row],[MDER]]</f>
        <v>85.773174039320679</v>
      </c>
      <c r="X1266" s="6">
        <f ca="1">PopAgeSexCountry[[#This Row],[2035]]*PopAgeSexCountry[[#This Row],[MDER]]</f>
        <v>100.42590612376982</v>
      </c>
      <c r="Y1266" s="6">
        <f ca="1">PopAgeSexCountry[[#This Row],[2040]]*PopAgeSexCountry[[#This Row],[MDER]]</f>
        <v>130.00352687764752</v>
      </c>
      <c r="Z1266" s="6">
        <f ca="1">PopAgeSexCountry[[#This Row],[2045]]*PopAgeSexCountry[[#This Row],[MDER]]</f>
        <v>159.41356693461518</v>
      </c>
      <c r="AA1266" s="6">
        <f ca="1">PopAgeSexCountry[[#This Row],[2050]]*PopAgeSexCountry[[#This Row],[MDER]]</f>
        <v>196.83465933226677</v>
      </c>
    </row>
    <row r="1267" spans="1:27" x14ac:dyDescent="0.2">
      <c r="A1267" s="6" t="s">
        <v>67</v>
      </c>
      <c r="B1267" s="6" t="s">
        <v>68</v>
      </c>
      <c r="C1267" s="6" t="s">
        <v>141</v>
      </c>
      <c r="D1267" s="6" t="str">
        <f>VLOOKUP(PopAgeSexCountry[[#This Row],[REGION]],MapRegion[],2,FALSE)</f>
        <v>PRT</v>
      </c>
      <c r="E1267" s="6" t="s">
        <v>112</v>
      </c>
      <c r="F1267" s="6" t="str">
        <f>VLOOKUP(PopAgeSexCountry[[#This Row],[VARIABLE]],MapSexAge[],2,FALSE)</f>
        <v>Male</v>
      </c>
      <c r="G1267" s="6" t="str">
        <f>VLOOKUP(PopAgeSexCountry[[#This Row],[VARIABLE]],MapSexAge[],3,FALSE)</f>
        <v>95-99</v>
      </c>
      <c r="H1267" s="6">
        <f ca="1">SUMIFS(INDIRECT(_xlfn.CONCAT("SSPMDER[",PopAgeSexCountry[[#This Row],[Sex]],"]")),SSPMDER[age],PopAgeSexCountry[[#This Row],[Age]])</f>
        <v>2200</v>
      </c>
      <c r="I1267" s="6" t="s">
        <v>71</v>
      </c>
      <c r="J1267" s="6">
        <v>2.2989999999999998E-3</v>
      </c>
      <c r="K1267" s="6">
        <v>3.30903006581424E-3</v>
      </c>
      <c r="L1267" s="6">
        <v>5.5316359439905698E-3</v>
      </c>
      <c r="M1267" s="6">
        <v>7.6705594120481998E-3</v>
      </c>
      <c r="N1267" s="6">
        <v>1.05294167350888E-2</v>
      </c>
      <c r="O1267" s="6">
        <v>1.3286953767074099E-2</v>
      </c>
      <c r="P1267" s="6">
        <v>1.66940502000704E-2</v>
      </c>
      <c r="Q1267" s="6">
        <v>2.3030994257098002E-2</v>
      </c>
      <c r="R1267" s="6">
        <v>3.0166981866151799E-2</v>
      </c>
      <c r="S1267" s="6">
        <f ca="1">PopAgeSexCountry[[#This Row],[2010]]*PopAgeSexCountry[[#This Row],[MDER]]</f>
        <v>5.0577999999999994</v>
      </c>
      <c r="T1267" s="6">
        <f ca="1">PopAgeSexCountry[[#This Row],[2015]]*PopAgeSexCountry[[#This Row],[MDER]]</f>
        <v>7.2798661447913284</v>
      </c>
      <c r="U1267" s="6">
        <f ca="1">PopAgeSexCountry[[#This Row],[2020]]*PopAgeSexCountry[[#This Row],[MDER]]</f>
        <v>12.169599076779253</v>
      </c>
      <c r="V1267" s="6">
        <f ca="1">PopAgeSexCountry[[#This Row],[2025]]*PopAgeSexCountry[[#This Row],[MDER]]</f>
        <v>16.875230706506038</v>
      </c>
      <c r="W1267" s="6">
        <f ca="1">PopAgeSexCountry[[#This Row],[2030]]*PopAgeSexCountry[[#This Row],[MDER]]</f>
        <v>23.164716817195362</v>
      </c>
      <c r="X1267" s="6">
        <f ca="1">PopAgeSexCountry[[#This Row],[2035]]*PopAgeSexCountry[[#This Row],[MDER]]</f>
        <v>29.231298287563018</v>
      </c>
      <c r="Y1267" s="6">
        <f ca="1">PopAgeSexCountry[[#This Row],[2040]]*PopAgeSexCountry[[#This Row],[MDER]]</f>
        <v>36.726910440154882</v>
      </c>
      <c r="Z1267" s="6">
        <f ca="1">PopAgeSexCountry[[#This Row],[2045]]*PopAgeSexCountry[[#This Row],[MDER]]</f>
        <v>50.668187365615601</v>
      </c>
      <c r="AA1267" s="6">
        <f ca="1">PopAgeSexCountry[[#This Row],[2050]]*PopAgeSexCountry[[#This Row],[MDER]]</f>
        <v>66.367360105533962</v>
      </c>
    </row>
    <row r="1268" spans="1:27" x14ac:dyDescent="0.2">
      <c r="A1268" s="5" t="s">
        <v>67</v>
      </c>
      <c r="B1268" s="5" t="s">
        <v>68</v>
      </c>
      <c r="C1268" s="5" t="s">
        <v>142</v>
      </c>
      <c r="D1268" s="5" t="str">
        <f>VLOOKUP(PopAgeSexCountry[[#This Row],[REGION]],MapRegion[],2,FALSE)</f>
        <v>ROU</v>
      </c>
      <c r="E1268" s="5" t="s">
        <v>70</v>
      </c>
      <c r="F1268" s="5" t="str">
        <f>VLOOKUP(PopAgeSexCountry[[#This Row],[VARIABLE]],MapSexAge[],2,FALSE)</f>
        <v>Female</v>
      </c>
      <c r="G1268" s="5" t="str">
        <f>VLOOKUP(PopAgeSexCountry[[#This Row],[VARIABLE]],MapSexAge[],3,FALSE)</f>
        <v>0-4</v>
      </c>
      <c r="H1268" s="5">
        <f ca="1">SUMIFS(INDIRECT(_xlfn.CONCAT("SSPMDER[",PopAgeSexCountry[[#This Row],[Sex]],"]")),SSPMDER[age],PopAgeSexCountry[[#This Row],[Age]])</f>
        <v>1000</v>
      </c>
      <c r="I1268" s="5" t="s">
        <v>71</v>
      </c>
      <c r="J1268" s="5">
        <v>0.52377099999999999</v>
      </c>
      <c r="K1268" s="5">
        <v>0.48625781715697403</v>
      </c>
      <c r="L1268" s="5">
        <v>0.44877706507968601</v>
      </c>
      <c r="M1268" s="5">
        <v>0.413709102419898</v>
      </c>
      <c r="N1268" s="5">
        <v>0.38635844918513701</v>
      </c>
      <c r="O1268" s="5">
        <v>0.36874641542700998</v>
      </c>
      <c r="P1268" s="5">
        <v>0.35205666085190901</v>
      </c>
      <c r="Q1268" s="5">
        <v>0.33281195597444502</v>
      </c>
      <c r="R1268" s="5">
        <v>0.310664026539894</v>
      </c>
      <c r="S1268" s="6">
        <f ca="1">PopAgeSexCountry[[#This Row],[2010]]*PopAgeSexCountry[[#This Row],[MDER]]</f>
        <v>523.77099999999996</v>
      </c>
      <c r="T1268" s="6">
        <f ca="1">PopAgeSexCountry[[#This Row],[2015]]*PopAgeSexCountry[[#This Row],[MDER]]</f>
        <v>486.257817156974</v>
      </c>
      <c r="U1268" s="6">
        <f ca="1">PopAgeSexCountry[[#This Row],[2020]]*PopAgeSexCountry[[#This Row],[MDER]]</f>
        <v>448.777065079686</v>
      </c>
      <c r="V1268" s="6">
        <f ca="1">PopAgeSexCountry[[#This Row],[2025]]*PopAgeSexCountry[[#This Row],[MDER]]</f>
        <v>413.70910241989799</v>
      </c>
      <c r="W1268" s="6">
        <f ca="1">PopAgeSexCountry[[#This Row],[2030]]*PopAgeSexCountry[[#This Row],[MDER]]</f>
        <v>386.35844918513703</v>
      </c>
      <c r="X1268" s="6">
        <f ca="1">PopAgeSexCountry[[#This Row],[2035]]*PopAgeSexCountry[[#This Row],[MDER]]</f>
        <v>368.74641542700999</v>
      </c>
      <c r="Y1268" s="6">
        <f ca="1">PopAgeSexCountry[[#This Row],[2040]]*PopAgeSexCountry[[#This Row],[MDER]]</f>
        <v>352.05666085190899</v>
      </c>
      <c r="Z1268" s="6">
        <f ca="1">PopAgeSexCountry[[#This Row],[2045]]*PopAgeSexCountry[[#This Row],[MDER]]</f>
        <v>332.81195597444503</v>
      </c>
      <c r="AA1268" s="6">
        <f ca="1">PopAgeSexCountry[[#This Row],[2050]]*PopAgeSexCountry[[#This Row],[MDER]]</f>
        <v>310.664026539894</v>
      </c>
    </row>
    <row r="1269" spans="1:27" x14ac:dyDescent="0.2">
      <c r="A1269" s="6" t="s">
        <v>67</v>
      </c>
      <c r="B1269" s="6" t="s">
        <v>68</v>
      </c>
      <c r="C1269" s="6" t="s">
        <v>142</v>
      </c>
      <c r="D1269" s="6" t="str">
        <f>VLOOKUP(PopAgeSexCountry[[#This Row],[REGION]],MapRegion[],2,FALSE)</f>
        <v>ROU</v>
      </c>
      <c r="E1269" s="6" t="s">
        <v>72</v>
      </c>
      <c r="F1269" s="6" t="str">
        <f>VLOOKUP(PopAgeSexCountry[[#This Row],[VARIABLE]],MapSexAge[],2,FALSE)</f>
        <v>Female</v>
      </c>
      <c r="G1269" s="6" t="str">
        <f>VLOOKUP(PopAgeSexCountry[[#This Row],[VARIABLE]],MapSexAge[],3,FALSE)</f>
        <v>10-14</v>
      </c>
      <c r="H1269" s="6">
        <f ca="1">SUMIFS(INDIRECT(_xlfn.CONCAT("SSPMDER[",PopAgeSexCountry[[#This Row],[Sex]],"]")),SSPMDER[age],PopAgeSexCountry[[#This Row],[Age]])</f>
        <v>1920</v>
      </c>
      <c r="I1269" s="6" t="s">
        <v>71</v>
      </c>
      <c r="J1269" s="6">
        <v>0.54663700000000004</v>
      </c>
      <c r="K1269" s="6">
        <v>0.512076829180236</v>
      </c>
      <c r="L1269" s="6">
        <v>0.51528205815807104</v>
      </c>
      <c r="M1269" s="6">
        <v>0.47873826543903703</v>
      </c>
      <c r="N1269" s="6">
        <v>0.44210482715085297</v>
      </c>
      <c r="O1269" s="6">
        <v>0.40780741061742798</v>
      </c>
      <c r="P1269" s="6">
        <v>0.38105573619907501</v>
      </c>
      <c r="Q1269" s="6">
        <v>0.36390439790579199</v>
      </c>
      <c r="R1269" s="6">
        <v>0.34768287356752098</v>
      </c>
      <c r="S1269" s="6">
        <f ca="1">PopAgeSexCountry[[#This Row],[2010]]*PopAgeSexCountry[[#This Row],[MDER]]</f>
        <v>1049.54304</v>
      </c>
      <c r="T1269" s="6">
        <f ca="1">PopAgeSexCountry[[#This Row],[2015]]*PopAgeSexCountry[[#This Row],[MDER]]</f>
        <v>983.18751202605313</v>
      </c>
      <c r="U1269" s="6">
        <f ca="1">PopAgeSexCountry[[#This Row],[2020]]*PopAgeSexCountry[[#This Row],[MDER]]</f>
        <v>989.34155166349638</v>
      </c>
      <c r="V1269" s="6">
        <f ca="1">PopAgeSexCountry[[#This Row],[2025]]*PopAgeSexCountry[[#This Row],[MDER]]</f>
        <v>919.17746964295111</v>
      </c>
      <c r="W1269" s="6">
        <f ca="1">PopAgeSexCountry[[#This Row],[2030]]*PopAgeSexCountry[[#This Row],[MDER]]</f>
        <v>848.84126812963768</v>
      </c>
      <c r="X1269" s="6">
        <f ca="1">PopAgeSexCountry[[#This Row],[2035]]*PopAgeSexCountry[[#This Row],[MDER]]</f>
        <v>782.99022838546171</v>
      </c>
      <c r="Y1269" s="6">
        <f ca="1">PopAgeSexCountry[[#This Row],[2040]]*PopAgeSexCountry[[#This Row],[MDER]]</f>
        <v>731.62701350222403</v>
      </c>
      <c r="Z1269" s="6">
        <f ca="1">PopAgeSexCountry[[#This Row],[2045]]*PopAgeSexCountry[[#This Row],[MDER]]</f>
        <v>698.69644397912066</v>
      </c>
      <c r="AA1269" s="6">
        <f ca="1">PopAgeSexCountry[[#This Row],[2050]]*PopAgeSexCountry[[#This Row],[MDER]]</f>
        <v>667.55111724964024</v>
      </c>
    </row>
    <row r="1270" spans="1:27" x14ac:dyDescent="0.2">
      <c r="A1270" s="5" t="s">
        <v>67</v>
      </c>
      <c r="B1270" s="5" t="s">
        <v>68</v>
      </c>
      <c r="C1270" s="5" t="s">
        <v>142</v>
      </c>
      <c r="D1270" s="5" t="str">
        <f>VLOOKUP(PopAgeSexCountry[[#This Row],[REGION]],MapRegion[],2,FALSE)</f>
        <v>ROU</v>
      </c>
      <c r="E1270" s="5" t="s">
        <v>73</v>
      </c>
      <c r="F1270" s="5" t="str">
        <f>VLOOKUP(PopAgeSexCountry[[#This Row],[VARIABLE]],MapSexAge[],2,FALSE)</f>
        <v>Female</v>
      </c>
      <c r="G1270" s="5" t="str">
        <f>VLOOKUP(PopAgeSexCountry[[#This Row],[VARIABLE]],MapSexAge[],3,FALSE)</f>
        <v>100p</v>
      </c>
      <c r="H1270" s="5">
        <f ca="1">SUMIFS(INDIRECT(_xlfn.CONCAT("SSPMDER[",PopAgeSexCountry[[#This Row],[Sex]],"]")),SSPMDER[age],PopAgeSexCountry[[#This Row],[Age]])</f>
        <v>1800</v>
      </c>
      <c r="I1270" s="5" t="s">
        <v>71</v>
      </c>
      <c r="J1270" s="5">
        <v>3.3799999999999998E-4</v>
      </c>
      <c r="K1270" s="5">
        <v>6.4345265179084296E-4</v>
      </c>
      <c r="L1270" s="5">
        <v>7.3808315263378295E-4</v>
      </c>
      <c r="M1270" s="5">
        <v>1.8825572642495599E-3</v>
      </c>
      <c r="N1270" s="5">
        <v>3.2338788436747099E-3</v>
      </c>
      <c r="O1270" s="5">
        <v>5.0142642472487701E-3</v>
      </c>
      <c r="P1270" s="5">
        <v>7.6130808126122201E-3</v>
      </c>
      <c r="Q1270" s="5">
        <v>9.0196285301396995E-3</v>
      </c>
      <c r="R1270" s="5">
        <v>1.5155712628873301E-2</v>
      </c>
      <c r="S1270" s="6">
        <f ca="1">PopAgeSexCountry[[#This Row],[2010]]*PopAgeSexCountry[[#This Row],[MDER]]</f>
        <v>0.60839999999999994</v>
      </c>
      <c r="T1270" s="6">
        <f ca="1">PopAgeSexCountry[[#This Row],[2015]]*PopAgeSexCountry[[#This Row],[MDER]]</f>
        <v>1.1582147732235173</v>
      </c>
      <c r="U1270" s="6">
        <f ca="1">PopAgeSexCountry[[#This Row],[2020]]*PopAgeSexCountry[[#This Row],[MDER]]</f>
        <v>1.3285496747408092</v>
      </c>
      <c r="V1270" s="6">
        <f ca="1">PopAgeSexCountry[[#This Row],[2025]]*PopAgeSexCountry[[#This Row],[MDER]]</f>
        <v>3.388603075649208</v>
      </c>
      <c r="W1270" s="6">
        <f ca="1">PopAgeSexCountry[[#This Row],[2030]]*PopAgeSexCountry[[#This Row],[MDER]]</f>
        <v>5.8209819186144776</v>
      </c>
      <c r="X1270" s="6">
        <f ca="1">PopAgeSexCountry[[#This Row],[2035]]*PopAgeSexCountry[[#This Row],[MDER]]</f>
        <v>9.0256756450477855</v>
      </c>
      <c r="Y1270" s="6">
        <f ca="1">PopAgeSexCountry[[#This Row],[2040]]*PopAgeSexCountry[[#This Row],[MDER]]</f>
        <v>13.703545462701996</v>
      </c>
      <c r="Z1270" s="6">
        <f ca="1">PopAgeSexCountry[[#This Row],[2045]]*PopAgeSexCountry[[#This Row],[MDER]]</f>
        <v>16.235331354251461</v>
      </c>
      <c r="AA1270" s="6">
        <f ca="1">PopAgeSexCountry[[#This Row],[2050]]*PopAgeSexCountry[[#This Row],[MDER]]</f>
        <v>27.280282731971941</v>
      </c>
    </row>
    <row r="1271" spans="1:27" x14ac:dyDescent="0.2">
      <c r="A1271" s="6" t="s">
        <v>67</v>
      </c>
      <c r="B1271" s="6" t="s">
        <v>68</v>
      </c>
      <c r="C1271" s="6" t="s">
        <v>142</v>
      </c>
      <c r="D1271" s="6" t="str">
        <f>VLOOKUP(PopAgeSexCountry[[#This Row],[REGION]],MapRegion[],2,FALSE)</f>
        <v>ROU</v>
      </c>
      <c r="E1271" s="6" t="s">
        <v>74</v>
      </c>
      <c r="F1271" s="6" t="str">
        <f>VLOOKUP(PopAgeSexCountry[[#This Row],[VARIABLE]],MapSexAge[],2,FALSE)</f>
        <v>Female</v>
      </c>
      <c r="G1271" s="6" t="str">
        <f>VLOOKUP(PopAgeSexCountry[[#This Row],[VARIABLE]],MapSexAge[],3,FALSE)</f>
        <v>15-19</v>
      </c>
      <c r="H1271" s="6">
        <f ca="1">SUMIFS(INDIRECT(_xlfn.CONCAT("SSPMDER[",PopAgeSexCountry[[#This Row],[Sex]],"]")),SSPMDER[age],PopAgeSexCountry[[#This Row],[Age]])</f>
        <v>2040</v>
      </c>
      <c r="I1271" s="6" t="s">
        <v>71</v>
      </c>
      <c r="J1271" s="6">
        <v>0.58252899999999996</v>
      </c>
      <c r="K1271" s="6">
        <v>0.54454888249540201</v>
      </c>
      <c r="L1271" s="6">
        <v>0.51023708694995296</v>
      </c>
      <c r="M1271" s="6">
        <v>0.51353376193029199</v>
      </c>
      <c r="N1271" s="6">
        <v>0.477224963216898</v>
      </c>
      <c r="O1271" s="6">
        <v>0.44080220055394898</v>
      </c>
      <c r="P1271" s="6">
        <v>0.406686187498837</v>
      </c>
      <c r="Q1271" s="6">
        <v>0.38006906073873498</v>
      </c>
      <c r="R1271" s="6">
        <v>0.36301054080296802</v>
      </c>
      <c r="S1271" s="6">
        <f ca="1">PopAgeSexCountry[[#This Row],[2010]]*PopAgeSexCountry[[#This Row],[MDER]]</f>
        <v>1188.35916</v>
      </c>
      <c r="T1271" s="6">
        <f ca="1">PopAgeSexCountry[[#This Row],[2015]]*PopAgeSexCountry[[#This Row],[MDER]]</f>
        <v>1110.8797202906201</v>
      </c>
      <c r="U1271" s="6">
        <f ca="1">PopAgeSexCountry[[#This Row],[2020]]*PopAgeSexCountry[[#This Row],[MDER]]</f>
        <v>1040.883657377904</v>
      </c>
      <c r="V1271" s="6">
        <f ca="1">PopAgeSexCountry[[#This Row],[2025]]*PopAgeSexCountry[[#This Row],[MDER]]</f>
        <v>1047.6088743377957</v>
      </c>
      <c r="W1271" s="6">
        <f ca="1">PopAgeSexCountry[[#This Row],[2030]]*PopAgeSexCountry[[#This Row],[MDER]]</f>
        <v>973.53892496247192</v>
      </c>
      <c r="X1271" s="6">
        <f ca="1">PopAgeSexCountry[[#This Row],[2035]]*PopAgeSexCountry[[#This Row],[MDER]]</f>
        <v>899.23648913005593</v>
      </c>
      <c r="Y1271" s="6">
        <f ca="1">PopAgeSexCountry[[#This Row],[2040]]*PopAgeSexCountry[[#This Row],[MDER]]</f>
        <v>829.63982249762751</v>
      </c>
      <c r="Z1271" s="6">
        <f ca="1">PopAgeSexCountry[[#This Row],[2045]]*PopAgeSexCountry[[#This Row],[MDER]]</f>
        <v>775.34088390701936</v>
      </c>
      <c r="AA1271" s="6">
        <f ca="1">PopAgeSexCountry[[#This Row],[2050]]*PopAgeSexCountry[[#This Row],[MDER]]</f>
        <v>740.5415032380547</v>
      </c>
    </row>
    <row r="1272" spans="1:27" x14ac:dyDescent="0.2">
      <c r="A1272" s="5" t="s">
        <v>67</v>
      </c>
      <c r="B1272" s="5" t="s">
        <v>68</v>
      </c>
      <c r="C1272" s="5" t="s">
        <v>142</v>
      </c>
      <c r="D1272" s="5" t="str">
        <f>VLOOKUP(PopAgeSexCountry[[#This Row],[REGION]],MapRegion[],2,FALSE)</f>
        <v>ROU</v>
      </c>
      <c r="E1272" s="5" t="s">
        <v>75</v>
      </c>
      <c r="F1272" s="5" t="str">
        <f>VLOOKUP(PopAgeSexCountry[[#This Row],[VARIABLE]],MapSexAge[],2,FALSE)</f>
        <v>Female</v>
      </c>
      <c r="G1272" s="5" t="str">
        <f>VLOOKUP(PopAgeSexCountry[[#This Row],[VARIABLE]],MapSexAge[],3,FALSE)</f>
        <v>20-24</v>
      </c>
      <c r="H1272" s="5">
        <f ca="1">SUMIFS(INDIRECT(_xlfn.CONCAT("SSPMDER[",PopAgeSexCountry[[#This Row],[Sex]],"]")),SSPMDER[age],PopAgeSexCountry[[#This Row],[Age]])</f>
        <v>2200</v>
      </c>
      <c r="I1272" s="5" t="s">
        <v>71</v>
      </c>
      <c r="J1272" s="5">
        <v>0.83149799999999996</v>
      </c>
      <c r="K1272" s="5">
        <v>0.58048285290181201</v>
      </c>
      <c r="L1272" s="5">
        <v>0.54269649380582197</v>
      </c>
      <c r="M1272" s="5">
        <v>0.50860464493634805</v>
      </c>
      <c r="N1272" s="5">
        <v>0.51197118836286803</v>
      </c>
      <c r="O1272" s="5">
        <v>0.47588367391124903</v>
      </c>
      <c r="P1272" s="5">
        <v>0.43966346941611301</v>
      </c>
      <c r="Q1272" s="5">
        <v>0.40571978928097302</v>
      </c>
      <c r="R1272" s="5">
        <v>0.37923104924474699</v>
      </c>
      <c r="S1272" s="6">
        <f ca="1">PopAgeSexCountry[[#This Row],[2010]]*PopAgeSexCountry[[#This Row],[MDER]]</f>
        <v>1829.2955999999999</v>
      </c>
      <c r="T1272" s="6">
        <f ca="1">PopAgeSexCountry[[#This Row],[2015]]*PopAgeSexCountry[[#This Row],[MDER]]</f>
        <v>1277.0622763839865</v>
      </c>
      <c r="U1272" s="6">
        <f ca="1">PopAgeSexCountry[[#This Row],[2020]]*PopAgeSexCountry[[#This Row],[MDER]]</f>
        <v>1193.9322863728082</v>
      </c>
      <c r="V1272" s="6">
        <f ca="1">PopAgeSexCountry[[#This Row],[2025]]*PopAgeSexCountry[[#This Row],[MDER]]</f>
        <v>1118.9302188599656</v>
      </c>
      <c r="W1272" s="6">
        <f ca="1">PopAgeSexCountry[[#This Row],[2030]]*PopAgeSexCountry[[#This Row],[MDER]]</f>
        <v>1126.3366143983096</v>
      </c>
      <c r="X1272" s="6">
        <f ca="1">PopAgeSexCountry[[#This Row],[2035]]*PopAgeSexCountry[[#This Row],[MDER]]</f>
        <v>1046.9440826047478</v>
      </c>
      <c r="Y1272" s="6">
        <f ca="1">PopAgeSexCountry[[#This Row],[2040]]*PopAgeSexCountry[[#This Row],[MDER]]</f>
        <v>967.25963271544856</v>
      </c>
      <c r="Z1272" s="6">
        <f ca="1">PopAgeSexCountry[[#This Row],[2045]]*PopAgeSexCountry[[#This Row],[MDER]]</f>
        <v>892.58353641814062</v>
      </c>
      <c r="AA1272" s="6">
        <f ca="1">PopAgeSexCountry[[#This Row],[2050]]*PopAgeSexCountry[[#This Row],[MDER]]</f>
        <v>834.30830833844334</v>
      </c>
    </row>
    <row r="1273" spans="1:27" x14ac:dyDescent="0.2">
      <c r="A1273" s="6" t="s">
        <v>67</v>
      </c>
      <c r="B1273" s="6" t="s">
        <v>68</v>
      </c>
      <c r="C1273" s="6" t="s">
        <v>142</v>
      </c>
      <c r="D1273" s="6" t="str">
        <f>VLOOKUP(PopAgeSexCountry[[#This Row],[REGION]],MapRegion[],2,FALSE)</f>
        <v>ROU</v>
      </c>
      <c r="E1273" s="6" t="s">
        <v>76</v>
      </c>
      <c r="F1273" s="6" t="str">
        <f>VLOOKUP(PopAgeSexCountry[[#This Row],[VARIABLE]],MapSexAge[],2,FALSE)</f>
        <v>Female</v>
      </c>
      <c r="G1273" s="6" t="str">
        <f>VLOOKUP(PopAgeSexCountry[[#This Row],[VARIABLE]],MapSexAge[],3,FALSE)</f>
        <v>25-29</v>
      </c>
      <c r="H1273" s="6">
        <f ca="1">SUMIFS(INDIRECT(_xlfn.CONCAT("SSPMDER[",PopAgeSexCountry[[#This Row],[Sex]],"]")),SSPMDER[age],PopAgeSexCountry[[#This Row],[Age]])</f>
        <v>2040</v>
      </c>
      <c r="I1273" s="6" t="s">
        <v>71</v>
      </c>
      <c r="J1273" s="6">
        <v>0.77527000000000001</v>
      </c>
      <c r="K1273" s="6">
        <v>0.81582322530353901</v>
      </c>
      <c r="L1273" s="6">
        <v>0.57070311221730796</v>
      </c>
      <c r="M1273" s="6">
        <v>0.53371765234896795</v>
      </c>
      <c r="N1273" s="6">
        <v>0.50054631243333303</v>
      </c>
      <c r="O1273" s="6">
        <v>0.50411611502405695</v>
      </c>
      <c r="P1273" s="6">
        <v>0.46900230097488699</v>
      </c>
      <c r="Q1273" s="6">
        <v>0.43362828117734598</v>
      </c>
      <c r="R1273" s="6">
        <v>0.40043184493063699</v>
      </c>
      <c r="S1273" s="6">
        <f ca="1">PopAgeSexCountry[[#This Row],[2010]]*PopAgeSexCountry[[#This Row],[MDER]]</f>
        <v>1581.5508</v>
      </c>
      <c r="T1273" s="6">
        <f ca="1">PopAgeSexCountry[[#This Row],[2015]]*PopAgeSexCountry[[#This Row],[MDER]]</f>
        <v>1664.2793796192195</v>
      </c>
      <c r="U1273" s="6">
        <f ca="1">PopAgeSexCountry[[#This Row],[2020]]*PopAgeSexCountry[[#This Row],[MDER]]</f>
        <v>1164.2343489233083</v>
      </c>
      <c r="V1273" s="6">
        <f ca="1">PopAgeSexCountry[[#This Row],[2025]]*PopAgeSexCountry[[#This Row],[MDER]]</f>
        <v>1088.7840107918946</v>
      </c>
      <c r="W1273" s="6">
        <f ca="1">PopAgeSexCountry[[#This Row],[2030]]*PopAgeSexCountry[[#This Row],[MDER]]</f>
        <v>1021.1144773639994</v>
      </c>
      <c r="X1273" s="6">
        <f ca="1">PopAgeSexCountry[[#This Row],[2035]]*PopAgeSexCountry[[#This Row],[MDER]]</f>
        <v>1028.3968746490762</v>
      </c>
      <c r="Y1273" s="6">
        <f ca="1">PopAgeSexCountry[[#This Row],[2040]]*PopAgeSexCountry[[#This Row],[MDER]]</f>
        <v>956.76469398876941</v>
      </c>
      <c r="Z1273" s="6">
        <f ca="1">PopAgeSexCountry[[#This Row],[2045]]*PopAgeSexCountry[[#This Row],[MDER]]</f>
        <v>884.60169360178577</v>
      </c>
      <c r="AA1273" s="6">
        <f ca="1">PopAgeSexCountry[[#This Row],[2050]]*PopAgeSexCountry[[#This Row],[MDER]]</f>
        <v>816.88096365849947</v>
      </c>
    </row>
    <row r="1274" spans="1:27" x14ac:dyDescent="0.2">
      <c r="A1274" s="5" t="s">
        <v>67</v>
      </c>
      <c r="B1274" s="5" t="s">
        <v>68</v>
      </c>
      <c r="C1274" s="5" t="s">
        <v>142</v>
      </c>
      <c r="D1274" s="5" t="str">
        <f>VLOOKUP(PopAgeSexCountry[[#This Row],[REGION]],MapRegion[],2,FALSE)</f>
        <v>ROU</v>
      </c>
      <c r="E1274" s="5" t="s">
        <v>77</v>
      </c>
      <c r="F1274" s="5" t="str">
        <f>VLOOKUP(PopAgeSexCountry[[#This Row],[VARIABLE]],MapSexAge[],2,FALSE)</f>
        <v>Female</v>
      </c>
      <c r="G1274" s="5" t="str">
        <f>VLOOKUP(PopAgeSexCountry[[#This Row],[VARIABLE]],MapSexAge[],3,FALSE)</f>
        <v>30-34</v>
      </c>
      <c r="H1274" s="5">
        <f ca="1">SUMIFS(INDIRECT(_xlfn.CONCAT("SSPMDER[",PopAgeSexCountry[[#This Row],[Sex]],"]")),SSPMDER[age],PopAgeSexCountry[[#This Row],[Age]])</f>
        <v>2000</v>
      </c>
      <c r="I1274" s="5" t="s">
        <v>71</v>
      </c>
      <c r="J1274" s="5">
        <v>0.901837</v>
      </c>
      <c r="K1274" s="5">
        <v>0.76640347286397503</v>
      </c>
      <c r="L1274" s="5">
        <v>0.80657643615693697</v>
      </c>
      <c r="M1274" s="5">
        <v>0.56604809732208605</v>
      </c>
      <c r="N1274" s="5">
        <v>0.52961633051910495</v>
      </c>
      <c r="O1274" s="5">
        <v>0.49721891557583497</v>
      </c>
      <c r="P1274" s="5">
        <v>0.50106363671825904</v>
      </c>
      <c r="Q1274" s="5">
        <v>0.46669286239602398</v>
      </c>
      <c r="R1274" s="5">
        <v>0.43202302122160002</v>
      </c>
      <c r="S1274" s="6">
        <f ca="1">PopAgeSexCountry[[#This Row],[2010]]*PopAgeSexCountry[[#This Row],[MDER]]</f>
        <v>1803.674</v>
      </c>
      <c r="T1274" s="6">
        <f ca="1">PopAgeSexCountry[[#This Row],[2015]]*PopAgeSexCountry[[#This Row],[MDER]]</f>
        <v>1532.8069457279501</v>
      </c>
      <c r="U1274" s="6">
        <f ca="1">PopAgeSexCountry[[#This Row],[2020]]*PopAgeSexCountry[[#This Row],[MDER]]</f>
        <v>1613.152872313874</v>
      </c>
      <c r="V1274" s="6">
        <f ca="1">PopAgeSexCountry[[#This Row],[2025]]*PopAgeSexCountry[[#This Row],[MDER]]</f>
        <v>1132.0961946441721</v>
      </c>
      <c r="W1274" s="6">
        <f ca="1">PopAgeSexCountry[[#This Row],[2030]]*PopAgeSexCountry[[#This Row],[MDER]]</f>
        <v>1059.2326610382099</v>
      </c>
      <c r="X1274" s="6">
        <f ca="1">PopAgeSexCountry[[#This Row],[2035]]*PopAgeSexCountry[[#This Row],[MDER]]</f>
        <v>994.43783115166991</v>
      </c>
      <c r="Y1274" s="6">
        <f ca="1">PopAgeSexCountry[[#This Row],[2040]]*PopAgeSexCountry[[#This Row],[MDER]]</f>
        <v>1002.1272734365181</v>
      </c>
      <c r="Z1274" s="6">
        <f ca="1">PopAgeSexCountry[[#This Row],[2045]]*PopAgeSexCountry[[#This Row],[MDER]]</f>
        <v>933.38572479204799</v>
      </c>
      <c r="AA1274" s="6">
        <f ca="1">PopAgeSexCountry[[#This Row],[2050]]*PopAgeSexCountry[[#This Row],[MDER]]</f>
        <v>864.04604244320001</v>
      </c>
    </row>
    <row r="1275" spans="1:27" x14ac:dyDescent="0.2">
      <c r="A1275" s="6" t="s">
        <v>67</v>
      </c>
      <c r="B1275" s="6" t="s">
        <v>68</v>
      </c>
      <c r="C1275" s="6" t="s">
        <v>142</v>
      </c>
      <c r="D1275" s="6" t="str">
        <f>VLOOKUP(PopAgeSexCountry[[#This Row],[REGION]],MapRegion[],2,FALSE)</f>
        <v>ROU</v>
      </c>
      <c r="E1275" s="6" t="s">
        <v>78</v>
      </c>
      <c r="F1275" s="6" t="str">
        <f>VLOOKUP(PopAgeSexCountry[[#This Row],[VARIABLE]],MapSexAge[],2,FALSE)</f>
        <v>Female</v>
      </c>
      <c r="G1275" s="6" t="str">
        <f>VLOOKUP(PopAgeSexCountry[[#This Row],[VARIABLE]],MapSexAge[],3,FALSE)</f>
        <v>35-39</v>
      </c>
      <c r="H1275" s="6">
        <f ca="1">SUMIFS(INDIRECT(_xlfn.CONCAT("SSPMDER[",PopAgeSexCountry[[#This Row],[Sex]],"]")),SSPMDER[age],PopAgeSexCountry[[#This Row],[Age]])</f>
        <v>2000</v>
      </c>
      <c r="I1275" s="6" t="s">
        <v>71</v>
      </c>
      <c r="J1275" s="6">
        <v>0.836893</v>
      </c>
      <c r="K1275" s="6">
        <v>0.89258294287278395</v>
      </c>
      <c r="L1275" s="6">
        <v>0.75984141421071705</v>
      </c>
      <c r="M1275" s="6">
        <v>0.79976519334998697</v>
      </c>
      <c r="N1275" s="6">
        <v>0.56277949037983199</v>
      </c>
      <c r="O1275" s="6">
        <v>0.52685406420845704</v>
      </c>
      <c r="P1275" s="6">
        <v>0.49510944404611901</v>
      </c>
      <c r="Q1275" s="6">
        <v>0.499217724665317</v>
      </c>
      <c r="R1275" s="6">
        <v>0.46542351318879899</v>
      </c>
      <c r="S1275" s="6">
        <f ca="1">PopAgeSexCountry[[#This Row],[2010]]*PopAgeSexCountry[[#This Row],[MDER]]</f>
        <v>1673.7860000000001</v>
      </c>
      <c r="T1275" s="6">
        <f ca="1">PopAgeSexCountry[[#This Row],[2015]]*PopAgeSexCountry[[#This Row],[MDER]]</f>
        <v>1785.1658857455679</v>
      </c>
      <c r="U1275" s="6">
        <f ca="1">PopAgeSexCountry[[#This Row],[2020]]*PopAgeSexCountry[[#This Row],[MDER]]</f>
        <v>1519.6828284214341</v>
      </c>
      <c r="V1275" s="6">
        <f ca="1">PopAgeSexCountry[[#This Row],[2025]]*PopAgeSexCountry[[#This Row],[MDER]]</f>
        <v>1599.5303866999739</v>
      </c>
      <c r="W1275" s="6">
        <f ca="1">PopAgeSexCountry[[#This Row],[2030]]*PopAgeSexCountry[[#This Row],[MDER]]</f>
        <v>1125.5589807596639</v>
      </c>
      <c r="X1275" s="6">
        <f ca="1">PopAgeSexCountry[[#This Row],[2035]]*PopAgeSexCountry[[#This Row],[MDER]]</f>
        <v>1053.7081284169142</v>
      </c>
      <c r="Y1275" s="6">
        <f ca="1">PopAgeSexCountry[[#This Row],[2040]]*PopAgeSexCountry[[#This Row],[MDER]]</f>
        <v>990.21888809223799</v>
      </c>
      <c r="Z1275" s="6">
        <f ca="1">PopAgeSexCountry[[#This Row],[2045]]*PopAgeSexCountry[[#This Row],[MDER]]</f>
        <v>998.43544933063401</v>
      </c>
      <c r="AA1275" s="6">
        <f ca="1">PopAgeSexCountry[[#This Row],[2050]]*PopAgeSexCountry[[#This Row],[MDER]]</f>
        <v>930.84702637759801</v>
      </c>
    </row>
    <row r="1276" spans="1:27" x14ac:dyDescent="0.2">
      <c r="A1276" s="5" t="s">
        <v>67</v>
      </c>
      <c r="B1276" s="5" t="s">
        <v>68</v>
      </c>
      <c r="C1276" s="5" t="s">
        <v>142</v>
      </c>
      <c r="D1276" s="5" t="str">
        <f>VLOOKUP(PopAgeSexCountry[[#This Row],[REGION]],MapRegion[],2,FALSE)</f>
        <v>ROU</v>
      </c>
      <c r="E1276" s="5" t="s">
        <v>79</v>
      </c>
      <c r="F1276" s="5" t="str">
        <f>VLOOKUP(PopAgeSexCountry[[#This Row],[VARIABLE]],MapSexAge[],2,FALSE)</f>
        <v>Female</v>
      </c>
      <c r="G1276" s="5" t="str">
        <f>VLOOKUP(PopAgeSexCountry[[#This Row],[VARIABLE]],MapSexAge[],3,FALSE)</f>
        <v>40-44</v>
      </c>
      <c r="H1276" s="5">
        <f ca="1">SUMIFS(INDIRECT(_xlfn.CONCAT("SSPMDER[",PopAgeSexCountry[[#This Row],[Sex]],"]")),SSPMDER[age],PopAgeSexCountry[[#This Row],[Age]])</f>
        <v>2000</v>
      </c>
      <c r="I1276" s="5" t="s">
        <v>71</v>
      </c>
      <c r="J1276" s="5">
        <v>0.86340700000000004</v>
      </c>
      <c r="K1276" s="5">
        <v>0.82940128075402797</v>
      </c>
      <c r="L1276" s="5">
        <v>0.88513649729462596</v>
      </c>
      <c r="M1276" s="5">
        <v>0.75450176166125205</v>
      </c>
      <c r="N1276" s="5">
        <v>0.79445307751263505</v>
      </c>
      <c r="O1276" s="5">
        <v>0.56019192549795505</v>
      </c>
      <c r="P1276" s="5">
        <v>0.52477098117398802</v>
      </c>
      <c r="Q1276" s="5">
        <v>0.493579372346441</v>
      </c>
      <c r="R1276" s="5">
        <v>0.49793625400519698</v>
      </c>
      <c r="S1276" s="6">
        <f ca="1">PopAgeSexCountry[[#This Row],[2010]]*PopAgeSexCountry[[#This Row],[MDER]]</f>
        <v>1726.8140000000001</v>
      </c>
      <c r="T1276" s="6">
        <f ca="1">PopAgeSexCountry[[#This Row],[2015]]*PopAgeSexCountry[[#This Row],[MDER]]</f>
        <v>1658.802561508056</v>
      </c>
      <c r="U1276" s="6">
        <f ca="1">PopAgeSexCountry[[#This Row],[2020]]*PopAgeSexCountry[[#This Row],[MDER]]</f>
        <v>1770.272994589252</v>
      </c>
      <c r="V1276" s="6">
        <f ca="1">PopAgeSexCountry[[#This Row],[2025]]*PopAgeSexCountry[[#This Row],[MDER]]</f>
        <v>1509.0035233225042</v>
      </c>
      <c r="W1276" s="6">
        <f ca="1">PopAgeSexCountry[[#This Row],[2030]]*PopAgeSexCountry[[#This Row],[MDER]]</f>
        <v>1588.9061550252702</v>
      </c>
      <c r="X1276" s="6">
        <f ca="1">PopAgeSexCountry[[#This Row],[2035]]*PopAgeSexCountry[[#This Row],[MDER]]</f>
        <v>1120.3838509959101</v>
      </c>
      <c r="Y1276" s="6">
        <f ca="1">PopAgeSexCountry[[#This Row],[2040]]*PopAgeSexCountry[[#This Row],[MDER]]</f>
        <v>1049.5419623479761</v>
      </c>
      <c r="Z1276" s="6">
        <f ca="1">PopAgeSexCountry[[#This Row],[2045]]*PopAgeSexCountry[[#This Row],[MDER]]</f>
        <v>987.15874469288201</v>
      </c>
      <c r="AA1276" s="6">
        <f ca="1">PopAgeSexCountry[[#This Row],[2050]]*PopAgeSexCountry[[#This Row],[MDER]]</f>
        <v>995.87250801039397</v>
      </c>
    </row>
    <row r="1277" spans="1:27" x14ac:dyDescent="0.2">
      <c r="A1277" s="6" t="s">
        <v>67</v>
      </c>
      <c r="B1277" s="6" t="s">
        <v>68</v>
      </c>
      <c r="C1277" s="6" t="s">
        <v>142</v>
      </c>
      <c r="D1277" s="6" t="str">
        <f>VLOOKUP(PopAgeSexCountry[[#This Row],[REGION]],MapRegion[],2,FALSE)</f>
        <v>ROU</v>
      </c>
      <c r="E1277" s="6" t="s">
        <v>80</v>
      </c>
      <c r="F1277" s="6" t="str">
        <f>VLOOKUP(PopAgeSexCountry[[#This Row],[VARIABLE]],MapSexAge[],2,FALSE)</f>
        <v>Female</v>
      </c>
      <c r="G1277" s="6" t="str">
        <f>VLOOKUP(PopAgeSexCountry[[#This Row],[VARIABLE]],MapSexAge[],3,FALSE)</f>
        <v>45-49</v>
      </c>
      <c r="H1277" s="6">
        <f ca="1">SUMIFS(INDIRECT(_xlfn.CONCAT("SSPMDER[",PopAgeSexCountry[[#This Row],[Sex]],"]")),SSPMDER[age],PopAgeSexCountry[[#This Row],[Age]])</f>
        <v>2000</v>
      </c>
      <c r="I1277" s="6" t="s">
        <v>71</v>
      </c>
      <c r="J1277" s="6">
        <v>0.60299999999999998</v>
      </c>
      <c r="K1277" s="6">
        <v>0.85276257349923801</v>
      </c>
      <c r="L1277" s="6">
        <v>0.82020766453143401</v>
      </c>
      <c r="M1277" s="6">
        <v>0.87602653998360802</v>
      </c>
      <c r="N1277" s="6">
        <v>0.74769954821044904</v>
      </c>
      <c r="O1277" s="6">
        <v>0.78780721774829798</v>
      </c>
      <c r="P1277" s="6">
        <v>0.55644868698391303</v>
      </c>
      <c r="Q1277" s="6">
        <v>0.52166501754758599</v>
      </c>
      <c r="R1277" s="6">
        <v>0.49105131491771697</v>
      </c>
      <c r="S1277" s="6">
        <f ca="1">PopAgeSexCountry[[#This Row],[2010]]*PopAgeSexCountry[[#This Row],[MDER]]</f>
        <v>1206</v>
      </c>
      <c r="T1277" s="6">
        <f ca="1">PopAgeSexCountry[[#This Row],[2015]]*PopAgeSexCountry[[#This Row],[MDER]]</f>
        <v>1705.525146998476</v>
      </c>
      <c r="U1277" s="6">
        <f ca="1">PopAgeSexCountry[[#This Row],[2020]]*PopAgeSexCountry[[#This Row],[MDER]]</f>
        <v>1640.4153290628681</v>
      </c>
      <c r="V1277" s="6">
        <f ca="1">PopAgeSexCountry[[#This Row],[2025]]*PopAgeSexCountry[[#This Row],[MDER]]</f>
        <v>1752.053079967216</v>
      </c>
      <c r="W1277" s="6">
        <f ca="1">PopAgeSexCountry[[#This Row],[2030]]*PopAgeSexCountry[[#This Row],[MDER]]</f>
        <v>1495.3990964208981</v>
      </c>
      <c r="X1277" s="6">
        <f ca="1">PopAgeSexCountry[[#This Row],[2035]]*PopAgeSexCountry[[#This Row],[MDER]]</f>
        <v>1575.6144354965959</v>
      </c>
      <c r="Y1277" s="6">
        <f ca="1">PopAgeSexCountry[[#This Row],[2040]]*PopAgeSexCountry[[#This Row],[MDER]]</f>
        <v>1112.8973739678261</v>
      </c>
      <c r="Z1277" s="6">
        <f ca="1">PopAgeSexCountry[[#This Row],[2045]]*PopAgeSexCountry[[#This Row],[MDER]]</f>
        <v>1043.330035095172</v>
      </c>
      <c r="AA1277" s="6">
        <f ca="1">PopAgeSexCountry[[#This Row],[2050]]*PopAgeSexCountry[[#This Row],[MDER]]</f>
        <v>982.10262983543396</v>
      </c>
    </row>
    <row r="1278" spans="1:27" x14ac:dyDescent="0.2">
      <c r="A1278" s="5" t="s">
        <v>67</v>
      </c>
      <c r="B1278" s="5" t="s">
        <v>68</v>
      </c>
      <c r="C1278" s="5" t="s">
        <v>142</v>
      </c>
      <c r="D1278" s="5" t="str">
        <f>VLOOKUP(PopAgeSexCountry[[#This Row],[REGION]],MapRegion[],2,FALSE)</f>
        <v>ROU</v>
      </c>
      <c r="E1278" s="5" t="s">
        <v>81</v>
      </c>
      <c r="F1278" s="5" t="str">
        <f>VLOOKUP(PopAgeSexCountry[[#This Row],[VARIABLE]],MapSexAge[],2,FALSE)</f>
        <v>Female</v>
      </c>
      <c r="G1278" s="5" t="str">
        <f>VLOOKUP(PopAgeSexCountry[[#This Row],[VARIABLE]],MapSexAge[],3,FALSE)</f>
        <v>5-9</v>
      </c>
      <c r="H1278" s="5">
        <f ca="1">SUMIFS(INDIRECT(_xlfn.CONCAT("SSPMDER[",PopAgeSexCountry[[#This Row],[Sex]],"]")),SSPMDER[age],PopAgeSexCountry[[#This Row],[Age]])</f>
        <v>1520</v>
      </c>
      <c r="I1278" s="5" t="s">
        <v>71</v>
      </c>
      <c r="J1278" s="5">
        <v>0.51512899999999995</v>
      </c>
      <c r="K1278" s="5">
        <v>0.51825161795852603</v>
      </c>
      <c r="L1278" s="5">
        <v>0.48138233602158198</v>
      </c>
      <c r="M1278" s="5">
        <v>0.44444687509373498</v>
      </c>
      <c r="N1278" s="5">
        <v>0.40985807612578601</v>
      </c>
      <c r="O1278" s="5">
        <v>0.382872335767101</v>
      </c>
      <c r="P1278" s="5">
        <v>0.36554086849226902</v>
      </c>
      <c r="Q1278" s="5">
        <v>0.34914623430276098</v>
      </c>
      <c r="R1278" s="5">
        <v>0.33020798112662297</v>
      </c>
      <c r="S1278" s="6">
        <f ca="1">PopAgeSexCountry[[#This Row],[2010]]*PopAgeSexCountry[[#This Row],[MDER]]</f>
        <v>782.99607999999989</v>
      </c>
      <c r="T1278" s="6">
        <f ca="1">PopAgeSexCountry[[#This Row],[2015]]*PopAgeSexCountry[[#This Row],[MDER]]</f>
        <v>787.74245929695962</v>
      </c>
      <c r="U1278" s="6">
        <f ca="1">PopAgeSexCountry[[#This Row],[2020]]*PopAgeSexCountry[[#This Row],[MDER]]</f>
        <v>731.70115075280466</v>
      </c>
      <c r="V1278" s="6">
        <f ca="1">PopAgeSexCountry[[#This Row],[2025]]*PopAgeSexCountry[[#This Row],[MDER]]</f>
        <v>675.55925014247714</v>
      </c>
      <c r="W1278" s="6">
        <f ca="1">PopAgeSexCountry[[#This Row],[2030]]*PopAgeSexCountry[[#This Row],[MDER]]</f>
        <v>622.98427571119475</v>
      </c>
      <c r="X1278" s="6">
        <f ca="1">PopAgeSexCountry[[#This Row],[2035]]*PopAgeSexCountry[[#This Row],[MDER]]</f>
        <v>581.96595036599354</v>
      </c>
      <c r="Y1278" s="6">
        <f ca="1">PopAgeSexCountry[[#This Row],[2040]]*PopAgeSexCountry[[#This Row],[MDER]]</f>
        <v>555.62212010824896</v>
      </c>
      <c r="Z1278" s="6">
        <f ca="1">PopAgeSexCountry[[#This Row],[2045]]*PopAgeSexCountry[[#This Row],[MDER]]</f>
        <v>530.70227614019666</v>
      </c>
      <c r="AA1278" s="6">
        <f ca="1">PopAgeSexCountry[[#This Row],[2050]]*PopAgeSexCountry[[#This Row],[MDER]]</f>
        <v>501.91613131246692</v>
      </c>
    </row>
    <row r="1279" spans="1:27" x14ac:dyDescent="0.2">
      <c r="A1279" s="6" t="s">
        <v>67</v>
      </c>
      <c r="B1279" s="6" t="s">
        <v>68</v>
      </c>
      <c r="C1279" s="6" t="s">
        <v>142</v>
      </c>
      <c r="D1279" s="6" t="str">
        <f>VLOOKUP(PopAgeSexCountry[[#This Row],[REGION]],MapRegion[],2,FALSE)</f>
        <v>ROU</v>
      </c>
      <c r="E1279" s="6" t="s">
        <v>82</v>
      </c>
      <c r="F1279" s="6" t="str">
        <f>VLOOKUP(PopAgeSexCountry[[#This Row],[VARIABLE]],MapSexAge[],2,FALSE)</f>
        <v>Female</v>
      </c>
      <c r="G1279" s="6" t="str">
        <f>VLOOKUP(PopAgeSexCountry[[#This Row],[VARIABLE]],MapSexAge[],3,FALSE)</f>
        <v>50-54</v>
      </c>
      <c r="H1279" s="6">
        <f ca="1">SUMIFS(INDIRECT(_xlfn.CONCAT("SSPMDER[",PopAgeSexCountry[[#This Row],[Sex]],"]")),SSPMDER[age],PopAgeSexCountry[[#This Row],[Age]])</f>
        <v>1840</v>
      </c>
      <c r="I1279" s="6" t="s">
        <v>71</v>
      </c>
      <c r="J1279" s="6">
        <v>0.76300699999999999</v>
      </c>
      <c r="K1279" s="6">
        <v>0.59471093936891095</v>
      </c>
      <c r="L1279" s="6">
        <v>0.84195223056765001</v>
      </c>
      <c r="M1279" s="6">
        <v>0.81086103537115295</v>
      </c>
      <c r="N1279" s="6">
        <v>0.86708670356371897</v>
      </c>
      <c r="O1279" s="6">
        <v>0.74115774627126796</v>
      </c>
      <c r="P1279" s="6">
        <v>0.781709335929761</v>
      </c>
      <c r="Q1279" s="6">
        <v>0.55303697939487495</v>
      </c>
      <c r="R1279" s="6">
        <v>0.51891806513707694</v>
      </c>
      <c r="S1279" s="6">
        <f ca="1">PopAgeSexCountry[[#This Row],[2010]]*PopAgeSexCountry[[#This Row],[MDER]]</f>
        <v>1403.9328800000001</v>
      </c>
      <c r="T1279" s="6">
        <f ca="1">PopAgeSexCountry[[#This Row],[2015]]*PopAgeSexCountry[[#This Row],[MDER]]</f>
        <v>1094.2681284387961</v>
      </c>
      <c r="U1279" s="6">
        <f ca="1">PopAgeSexCountry[[#This Row],[2020]]*PopAgeSexCountry[[#This Row],[MDER]]</f>
        <v>1549.192104244476</v>
      </c>
      <c r="V1279" s="6">
        <f ca="1">PopAgeSexCountry[[#This Row],[2025]]*PopAgeSexCountry[[#This Row],[MDER]]</f>
        <v>1491.9843050829215</v>
      </c>
      <c r="W1279" s="6">
        <f ca="1">PopAgeSexCountry[[#This Row],[2030]]*PopAgeSexCountry[[#This Row],[MDER]]</f>
        <v>1595.439534557243</v>
      </c>
      <c r="X1279" s="6">
        <f ca="1">PopAgeSexCountry[[#This Row],[2035]]*PopAgeSexCountry[[#This Row],[MDER]]</f>
        <v>1363.7302531391331</v>
      </c>
      <c r="Y1279" s="6">
        <f ca="1">PopAgeSexCountry[[#This Row],[2040]]*PopAgeSexCountry[[#This Row],[MDER]]</f>
        <v>1438.3451781107603</v>
      </c>
      <c r="Z1279" s="6">
        <f ca="1">PopAgeSexCountry[[#This Row],[2045]]*PopAgeSexCountry[[#This Row],[MDER]]</f>
        <v>1017.5880420865699</v>
      </c>
      <c r="AA1279" s="6">
        <f ca="1">PopAgeSexCountry[[#This Row],[2050]]*PopAgeSexCountry[[#This Row],[MDER]]</f>
        <v>954.80923985222159</v>
      </c>
    </row>
    <row r="1280" spans="1:27" x14ac:dyDescent="0.2">
      <c r="A1280" s="5" t="s">
        <v>67</v>
      </c>
      <c r="B1280" s="5" t="s">
        <v>68</v>
      </c>
      <c r="C1280" s="5" t="s">
        <v>142</v>
      </c>
      <c r="D1280" s="5" t="str">
        <f>VLOOKUP(PopAgeSexCountry[[#This Row],[REGION]],MapRegion[],2,FALSE)</f>
        <v>ROU</v>
      </c>
      <c r="E1280" s="5" t="s">
        <v>83</v>
      </c>
      <c r="F1280" s="5" t="str">
        <f>VLOOKUP(PopAgeSexCountry[[#This Row],[VARIABLE]],MapSexAge[],2,FALSE)</f>
        <v>Female</v>
      </c>
      <c r="G1280" s="5" t="str">
        <f>VLOOKUP(PopAgeSexCountry[[#This Row],[VARIABLE]],MapSexAge[],3,FALSE)</f>
        <v>55-59</v>
      </c>
      <c r="H1280" s="5">
        <f ca="1">SUMIFS(INDIRECT(_xlfn.CONCAT("SSPMDER[",PopAgeSexCountry[[#This Row],[Sex]],"]")),SSPMDER[age],PopAgeSexCountry[[#This Row],[Age]])</f>
        <v>1800</v>
      </c>
      <c r="I1280" s="5" t="s">
        <v>71</v>
      </c>
      <c r="J1280" s="5">
        <v>0.76241700000000001</v>
      </c>
      <c r="K1280" s="5">
        <v>0.74780020647969203</v>
      </c>
      <c r="L1280" s="5">
        <v>0.58447747327845001</v>
      </c>
      <c r="M1280" s="5">
        <v>0.82852610134635096</v>
      </c>
      <c r="N1280" s="5">
        <v>0.79946335290315096</v>
      </c>
      <c r="O1280" s="5">
        <v>0.85636539903839104</v>
      </c>
      <c r="P1280" s="5">
        <v>0.73334497704804302</v>
      </c>
      <c r="Q1280" s="5">
        <v>0.77455946054195501</v>
      </c>
      <c r="R1280" s="5">
        <v>0.548871087434884</v>
      </c>
      <c r="S1280" s="6">
        <f ca="1">PopAgeSexCountry[[#This Row],[2010]]*PopAgeSexCountry[[#This Row],[MDER]]</f>
        <v>1372.3506</v>
      </c>
      <c r="T1280" s="6">
        <f ca="1">PopAgeSexCountry[[#This Row],[2015]]*PopAgeSexCountry[[#This Row],[MDER]]</f>
        <v>1346.0403716634457</v>
      </c>
      <c r="U1280" s="6">
        <f ca="1">PopAgeSexCountry[[#This Row],[2020]]*PopAgeSexCountry[[#This Row],[MDER]]</f>
        <v>1052.05945190121</v>
      </c>
      <c r="V1280" s="6">
        <f ca="1">PopAgeSexCountry[[#This Row],[2025]]*PopAgeSexCountry[[#This Row],[MDER]]</f>
        <v>1491.3469824234317</v>
      </c>
      <c r="W1280" s="6">
        <f ca="1">PopAgeSexCountry[[#This Row],[2030]]*PopAgeSexCountry[[#This Row],[MDER]]</f>
        <v>1439.0340352256717</v>
      </c>
      <c r="X1280" s="6">
        <f ca="1">PopAgeSexCountry[[#This Row],[2035]]*PopAgeSexCountry[[#This Row],[MDER]]</f>
        <v>1541.4577182691039</v>
      </c>
      <c r="Y1280" s="6">
        <f ca="1">PopAgeSexCountry[[#This Row],[2040]]*PopAgeSexCountry[[#This Row],[MDER]]</f>
        <v>1320.0209586864773</v>
      </c>
      <c r="Z1280" s="6">
        <f ca="1">PopAgeSexCountry[[#This Row],[2045]]*PopAgeSexCountry[[#This Row],[MDER]]</f>
        <v>1394.2070289755191</v>
      </c>
      <c r="AA1280" s="6">
        <f ca="1">PopAgeSexCountry[[#This Row],[2050]]*PopAgeSexCountry[[#This Row],[MDER]]</f>
        <v>987.96795738279116</v>
      </c>
    </row>
    <row r="1281" spans="1:27" x14ac:dyDescent="0.2">
      <c r="A1281" s="6" t="s">
        <v>67</v>
      </c>
      <c r="B1281" s="6" t="s">
        <v>68</v>
      </c>
      <c r="C1281" s="6" t="s">
        <v>142</v>
      </c>
      <c r="D1281" s="6" t="str">
        <f>VLOOKUP(PopAgeSexCountry[[#This Row],[REGION]],MapRegion[],2,FALSE)</f>
        <v>ROU</v>
      </c>
      <c r="E1281" s="6" t="s">
        <v>84</v>
      </c>
      <c r="F1281" s="6" t="str">
        <f>VLOOKUP(PopAgeSexCountry[[#This Row],[VARIABLE]],MapSexAge[],2,FALSE)</f>
        <v>Female</v>
      </c>
      <c r="G1281" s="6" t="str">
        <f>VLOOKUP(PopAgeSexCountry[[#This Row],[VARIABLE]],MapSexAge[],3,FALSE)</f>
        <v>60-64</v>
      </c>
      <c r="H1281" s="6">
        <f ca="1">SUMIFS(INDIRECT(_xlfn.CONCAT("SSPMDER[",PopAgeSexCountry[[#This Row],[Sex]],"]")),SSPMDER[age],PopAgeSexCountry[[#This Row],[Age]])</f>
        <v>1800</v>
      </c>
      <c r="I1281" s="6" t="s">
        <v>71</v>
      </c>
      <c r="J1281" s="6">
        <v>0.62731700000000001</v>
      </c>
      <c r="K1281" s="6">
        <v>0.73937931478302499</v>
      </c>
      <c r="L1281" s="6">
        <v>0.72805546002647203</v>
      </c>
      <c r="M1281" s="6">
        <v>0.57070355663340699</v>
      </c>
      <c r="N1281" s="6">
        <v>0.81090307909311599</v>
      </c>
      <c r="O1281" s="6">
        <v>0.78459566893780197</v>
      </c>
      <c r="P1281" s="6">
        <v>0.84253070533505303</v>
      </c>
      <c r="Q1281" s="6">
        <v>0.72322515608455495</v>
      </c>
      <c r="R1281" s="6">
        <v>0.76522990739428198</v>
      </c>
      <c r="S1281" s="6">
        <f ca="1">PopAgeSexCountry[[#This Row],[2010]]*PopAgeSexCountry[[#This Row],[MDER]]</f>
        <v>1129.1705999999999</v>
      </c>
      <c r="T1281" s="6">
        <f ca="1">PopAgeSexCountry[[#This Row],[2015]]*PopAgeSexCountry[[#This Row],[MDER]]</f>
        <v>1330.8827666094451</v>
      </c>
      <c r="U1281" s="6">
        <f ca="1">PopAgeSexCountry[[#This Row],[2020]]*PopAgeSexCountry[[#This Row],[MDER]]</f>
        <v>1310.4998280476498</v>
      </c>
      <c r="V1281" s="6">
        <f ca="1">PopAgeSexCountry[[#This Row],[2025]]*PopAgeSexCountry[[#This Row],[MDER]]</f>
        <v>1027.2664019401325</v>
      </c>
      <c r="W1281" s="6">
        <f ca="1">PopAgeSexCountry[[#This Row],[2030]]*PopAgeSexCountry[[#This Row],[MDER]]</f>
        <v>1459.6255423676089</v>
      </c>
      <c r="X1281" s="6">
        <f ca="1">PopAgeSexCountry[[#This Row],[2035]]*PopAgeSexCountry[[#This Row],[MDER]]</f>
        <v>1412.2722040880435</v>
      </c>
      <c r="Y1281" s="6">
        <f ca="1">PopAgeSexCountry[[#This Row],[2040]]*PopAgeSexCountry[[#This Row],[MDER]]</f>
        <v>1516.5552696030954</v>
      </c>
      <c r="Z1281" s="6">
        <f ca="1">PopAgeSexCountry[[#This Row],[2045]]*PopAgeSexCountry[[#This Row],[MDER]]</f>
        <v>1301.8052809521989</v>
      </c>
      <c r="AA1281" s="6">
        <f ca="1">PopAgeSexCountry[[#This Row],[2050]]*PopAgeSexCountry[[#This Row],[MDER]]</f>
        <v>1377.4138333097076</v>
      </c>
    </row>
    <row r="1282" spans="1:27" x14ac:dyDescent="0.2">
      <c r="A1282" s="5" t="s">
        <v>67</v>
      </c>
      <c r="B1282" s="5" t="s">
        <v>68</v>
      </c>
      <c r="C1282" s="5" t="s">
        <v>142</v>
      </c>
      <c r="D1282" s="5" t="str">
        <f>VLOOKUP(PopAgeSexCountry[[#This Row],[REGION]],MapRegion[],2,FALSE)</f>
        <v>ROU</v>
      </c>
      <c r="E1282" s="5" t="s">
        <v>85</v>
      </c>
      <c r="F1282" s="5" t="str">
        <f>VLOOKUP(PopAgeSexCountry[[#This Row],[VARIABLE]],MapSexAge[],2,FALSE)</f>
        <v>Female</v>
      </c>
      <c r="G1282" s="5" t="str">
        <f>VLOOKUP(PopAgeSexCountry[[#This Row],[VARIABLE]],MapSexAge[],3,FALSE)</f>
        <v>65-69</v>
      </c>
      <c r="H1282" s="5">
        <f ca="1">SUMIFS(INDIRECT(_xlfn.CONCAT("SSPMDER[",PopAgeSexCountry[[#This Row],[Sex]],"]")),SSPMDER[age],PopAgeSexCountry[[#This Row],[Age]])</f>
        <v>1800</v>
      </c>
      <c r="I1282" s="5" t="s">
        <v>71</v>
      </c>
      <c r="J1282" s="5">
        <v>0.49673199999999901</v>
      </c>
      <c r="K1282" s="5">
        <v>0.59581548545424401</v>
      </c>
      <c r="L1282" s="5">
        <v>0.70688052684138802</v>
      </c>
      <c r="M1282" s="5">
        <v>0.69920341143729703</v>
      </c>
      <c r="N1282" s="5">
        <v>0.55056266975942802</v>
      </c>
      <c r="O1282" s="5">
        <v>0.78525285748989104</v>
      </c>
      <c r="P1282" s="5">
        <v>0.76294954894677003</v>
      </c>
      <c r="Q1282" s="5">
        <v>0.82228713531506603</v>
      </c>
      <c r="R1282" s="5">
        <v>0.70807438913850596</v>
      </c>
      <c r="S1282" s="6">
        <f ca="1">PopAgeSexCountry[[#This Row],[2010]]*PopAgeSexCountry[[#This Row],[MDER]]</f>
        <v>894.11759999999822</v>
      </c>
      <c r="T1282" s="6">
        <f ca="1">PopAgeSexCountry[[#This Row],[2015]]*PopAgeSexCountry[[#This Row],[MDER]]</f>
        <v>1072.4678738176392</v>
      </c>
      <c r="U1282" s="6">
        <f ca="1">PopAgeSexCountry[[#This Row],[2020]]*PopAgeSexCountry[[#This Row],[MDER]]</f>
        <v>1272.3849483144984</v>
      </c>
      <c r="V1282" s="6">
        <f ca="1">PopAgeSexCountry[[#This Row],[2025]]*PopAgeSexCountry[[#This Row],[MDER]]</f>
        <v>1258.5661405871347</v>
      </c>
      <c r="W1282" s="6">
        <f ca="1">PopAgeSexCountry[[#This Row],[2030]]*PopAgeSexCountry[[#This Row],[MDER]]</f>
        <v>991.01280556697043</v>
      </c>
      <c r="X1282" s="6">
        <f ca="1">PopAgeSexCountry[[#This Row],[2035]]*PopAgeSexCountry[[#This Row],[MDER]]</f>
        <v>1413.4551434818038</v>
      </c>
      <c r="Y1282" s="6">
        <f ca="1">PopAgeSexCountry[[#This Row],[2040]]*PopAgeSexCountry[[#This Row],[MDER]]</f>
        <v>1373.309188104186</v>
      </c>
      <c r="Z1282" s="6">
        <f ca="1">PopAgeSexCountry[[#This Row],[2045]]*PopAgeSexCountry[[#This Row],[MDER]]</f>
        <v>1480.1168435671188</v>
      </c>
      <c r="AA1282" s="6">
        <f ca="1">PopAgeSexCountry[[#This Row],[2050]]*PopAgeSexCountry[[#This Row],[MDER]]</f>
        <v>1274.5339004493107</v>
      </c>
    </row>
    <row r="1283" spans="1:27" x14ac:dyDescent="0.2">
      <c r="A1283" s="6" t="s">
        <v>67</v>
      </c>
      <c r="B1283" s="6" t="s">
        <v>68</v>
      </c>
      <c r="C1283" s="6" t="s">
        <v>142</v>
      </c>
      <c r="D1283" s="6" t="str">
        <f>VLOOKUP(PopAgeSexCountry[[#This Row],[REGION]],MapRegion[],2,FALSE)</f>
        <v>ROU</v>
      </c>
      <c r="E1283" s="6" t="s">
        <v>86</v>
      </c>
      <c r="F1283" s="6" t="str">
        <f>VLOOKUP(PopAgeSexCountry[[#This Row],[VARIABLE]],MapSexAge[],2,FALSE)</f>
        <v>Female</v>
      </c>
      <c r="G1283" s="6" t="str">
        <f>VLOOKUP(PopAgeSexCountry[[#This Row],[VARIABLE]],MapSexAge[],3,FALSE)</f>
        <v>70-74</v>
      </c>
      <c r="H1283" s="6">
        <f ca="1">SUMIFS(INDIRECT(_xlfn.CONCAT("SSPMDER[",PopAgeSexCountry[[#This Row],[Sex]],"]")),SSPMDER[age],PopAgeSexCountry[[#This Row],[Age]])</f>
        <v>1800</v>
      </c>
      <c r="I1283" s="6" t="s">
        <v>71</v>
      </c>
      <c r="J1283" s="6">
        <v>0.55453300000000005</v>
      </c>
      <c r="K1283" s="6">
        <v>0.45095413828573</v>
      </c>
      <c r="L1283" s="6">
        <v>0.54856897632869295</v>
      </c>
      <c r="M1283" s="6">
        <v>0.65619815670317405</v>
      </c>
      <c r="N1283" s="6">
        <v>0.65391398908856302</v>
      </c>
      <c r="O1283" s="6">
        <v>0.51853978298238701</v>
      </c>
      <c r="P1283" s="6">
        <v>0.74445552462443598</v>
      </c>
      <c r="Q1283" s="6">
        <v>0.72797363999547204</v>
      </c>
      <c r="R1283" s="6">
        <v>0.78888696321297103</v>
      </c>
      <c r="S1283" s="6">
        <f ca="1">PopAgeSexCountry[[#This Row],[2010]]*PopAgeSexCountry[[#This Row],[MDER]]</f>
        <v>998.15940000000012</v>
      </c>
      <c r="T1283" s="6">
        <f ca="1">PopAgeSexCountry[[#This Row],[2015]]*PopAgeSexCountry[[#This Row],[MDER]]</f>
        <v>811.71744891431399</v>
      </c>
      <c r="U1283" s="6">
        <f ca="1">PopAgeSexCountry[[#This Row],[2020]]*PopAgeSexCountry[[#This Row],[MDER]]</f>
        <v>987.42415739164733</v>
      </c>
      <c r="V1283" s="6">
        <f ca="1">PopAgeSexCountry[[#This Row],[2025]]*PopAgeSexCountry[[#This Row],[MDER]]</f>
        <v>1181.1566820657133</v>
      </c>
      <c r="W1283" s="6">
        <f ca="1">PopAgeSexCountry[[#This Row],[2030]]*PopAgeSexCountry[[#This Row],[MDER]]</f>
        <v>1177.0451803594135</v>
      </c>
      <c r="X1283" s="6">
        <f ca="1">PopAgeSexCountry[[#This Row],[2035]]*PopAgeSexCountry[[#This Row],[MDER]]</f>
        <v>933.37160936829662</v>
      </c>
      <c r="Y1283" s="6">
        <f ca="1">PopAgeSexCountry[[#This Row],[2040]]*PopAgeSexCountry[[#This Row],[MDER]]</f>
        <v>1340.0199443239849</v>
      </c>
      <c r="Z1283" s="6">
        <f ca="1">PopAgeSexCountry[[#This Row],[2045]]*PopAgeSexCountry[[#This Row],[MDER]]</f>
        <v>1310.3525519918496</v>
      </c>
      <c r="AA1283" s="6">
        <f ca="1">PopAgeSexCountry[[#This Row],[2050]]*PopAgeSexCountry[[#This Row],[MDER]]</f>
        <v>1419.9965337833478</v>
      </c>
    </row>
    <row r="1284" spans="1:27" x14ac:dyDescent="0.2">
      <c r="A1284" s="5" t="s">
        <v>67</v>
      </c>
      <c r="B1284" s="5" t="s">
        <v>68</v>
      </c>
      <c r="C1284" s="5" t="s">
        <v>142</v>
      </c>
      <c r="D1284" s="5" t="str">
        <f>VLOOKUP(PopAgeSexCountry[[#This Row],[REGION]],MapRegion[],2,FALSE)</f>
        <v>ROU</v>
      </c>
      <c r="E1284" s="5" t="s">
        <v>87</v>
      </c>
      <c r="F1284" s="5" t="str">
        <f>VLOOKUP(PopAgeSexCountry[[#This Row],[VARIABLE]],MapSexAge[],2,FALSE)</f>
        <v>Female</v>
      </c>
      <c r="G1284" s="5" t="str">
        <f>VLOOKUP(PopAgeSexCountry[[#This Row],[VARIABLE]],MapSexAge[],3,FALSE)</f>
        <v>75-79</v>
      </c>
      <c r="H1284" s="5">
        <f ca="1">SUMIFS(INDIRECT(_xlfn.CONCAT("SSPMDER[",PopAgeSexCountry[[#This Row],[Sex]],"]")),SSPMDER[age],PopAgeSexCountry[[#This Row],[Age]])</f>
        <v>1800</v>
      </c>
      <c r="I1284" s="5" t="s">
        <v>71</v>
      </c>
      <c r="J1284" s="5">
        <v>0.43579699999999999</v>
      </c>
      <c r="K1284" s="5">
        <v>0.46242307653722697</v>
      </c>
      <c r="L1284" s="5">
        <v>0.38423476045573302</v>
      </c>
      <c r="M1284" s="5">
        <v>0.47658307047422199</v>
      </c>
      <c r="N1284" s="5">
        <v>0.57834427679977296</v>
      </c>
      <c r="O1284" s="5">
        <v>0.583789644448514</v>
      </c>
      <c r="P1284" s="5">
        <v>0.46872043605463198</v>
      </c>
      <c r="Q1284" s="5">
        <v>0.68021387325636695</v>
      </c>
      <c r="R1284" s="5">
        <v>0.671883490681215</v>
      </c>
      <c r="S1284" s="6">
        <f ca="1">PopAgeSexCountry[[#This Row],[2010]]*PopAgeSexCountry[[#This Row],[MDER]]</f>
        <v>784.43459999999993</v>
      </c>
      <c r="T1284" s="6">
        <f ca="1">PopAgeSexCountry[[#This Row],[2015]]*PopAgeSexCountry[[#This Row],[MDER]]</f>
        <v>832.3615377670086</v>
      </c>
      <c r="U1284" s="6">
        <f ca="1">PopAgeSexCountry[[#This Row],[2020]]*PopAgeSexCountry[[#This Row],[MDER]]</f>
        <v>691.62256882031943</v>
      </c>
      <c r="V1284" s="6">
        <f ca="1">PopAgeSexCountry[[#This Row],[2025]]*PopAgeSexCountry[[#This Row],[MDER]]</f>
        <v>857.84952685359963</v>
      </c>
      <c r="W1284" s="6">
        <f ca="1">PopAgeSexCountry[[#This Row],[2030]]*PopAgeSexCountry[[#This Row],[MDER]]</f>
        <v>1041.0196982395914</v>
      </c>
      <c r="X1284" s="6">
        <f ca="1">PopAgeSexCountry[[#This Row],[2035]]*PopAgeSexCountry[[#This Row],[MDER]]</f>
        <v>1050.8213600073252</v>
      </c>
      <c r="Y1284" s="6">
        <f ca="1">PopAgeSexCountry[[#This Row],[2040]]*PopAgeSexCountry[[#This Row],[MDER]]</f>
        <v>843.69678489833757</v>
      </c>
      <c r="Z1284" s="6">
        <f ca="1">PopAgeSexCountry[[#This Row],[2045]]*PopAgeSexCountry[[#This Row],[MDER]]</f>
        <v>1224.3849718614606</v>
      </c>
      <c r="AA1284" s="6">
        <f ca="1">PopAgeSexCountry[[#This Row],[2050]]*PopAgeSexCountry[[#This Row],[MDER]]</f>
        <v>1209.390283226187</v>
      </c>
    </row>
    <row r="1285" spans="1:27" x14ac:dyDescent="0.2">
      <c r="A1285" s="6" t="s">
        <v>67</v>
      </c>
      <c r="B1285" s="6" t="s">
        <v>68</v>
      </c>
      <c r="C1285" s="6" t="s">
        <v>142</v>
      </c>
      <c r="D1285" s="6" t="str">
        <f>VLOOKUP(PopAgeSexCountry[[#This Row],[REGION]],MapRegion[],2,FALSE)</f>
        <v>ROU</v>
      </c>
      <c r="E1285" s="6" t="s">
        <v>88</v>
      </c>
      <c r="F1285" s="6" t="str">
        <f>VLOOKUP(PopAgeSexCountry[[#This Row],[VARIABLE]],MapSexAge[],2,FALSE)</f>
        <v>Female</v>
      </c>
      <c r="G1285" s="6" t="str">
        <f>VLOOKUP(PopAgeSexCountry[[#This Row],[VARIABLE]],MapSexAge[],3,FALSE)</f>
        <v>80-84</v>
      </c>
      <c r="H1285" s="6">
        <f ca="1">SUMIFS(INDIRECT(_xlfn.CONCAT("SSPMDER[",PopAgeSexCountry[[#This Row],[Sex]],"]")),SSPMDER[age],PopAgeSexCountry[[#This Row],[Age]])</f>
        <v>1800</v>
      </c>
      <c r="I1285" s="6" t="s">
        <v>71</v>
      </c>
      <c r="J1285" s="6">
        <v>0.281111</v>
      </c>
      <c r="K1285" s="6">
        <v>0.31263490152416701</v>
      </c>
      <c r="L1285" s="6">
        <v>0.344218752846989</v>
      </c>
      <c r="M1285" s="6">
        <v>0.294286673273009</v>
      </c>
      <c r="N1285" s="6">
        <v>0.37677179518257797</v>
      </c>
      <c r="O1285" s="6">
        <v>0.46842732685593302</v>
      </c>
      <c r="P1285" s="6">
        <v>0.48335086580904202</v>
      </c>
      <c r="Q1285" s="6">
        <v>0.39591856749162102</v>
      </c>
      <c r="R1285" s="6">
        <v>0.584113475964948</v>
      </c>
      <c r="S1285" s="6">
        <f ca="1">PopAgeSexCountry[[#This Row],[2010]]*PopAgeSexCountry[[#This Row],[MDER]]</f>
        <v>505.99979999999999</v>
      </c>
      <c r="T1285" s="6">
        <f ca="1">PopAgeSexCountry[[#This Row],[2015]]*PopAgeSexCountry[[#This Row],[MDER]]</f>
        <v>562.7428227435006</v>
      </c>
      <c r="U1285" s="6">
        <f ca="1">PopAgeSexCountry[[#This Row],[2020]]*PopAgeSexCountry[[#This Row],[MDER]]</f>
        <v>619.59375512458018</v>
      </c>
      <c r="V1285" s="6">
        <f ca="1">PopAgeSexCountry[[#This Row],[2025]]*PopAgeSexCountry[[#This Row],[MDER]]</f>
        <v>529.7160118914162</v>
      </c>
      <c r="W1285" s="6">
        <f ca="1">PopAgeSexCountry[[#This Row],[2030]]*PopAgeSexCountry[[#This Row],[MDER]]</f>
        <v>678.1892313286404</v>
      </c>
      <c r="X1285" s="6">
        <f ca="1">PopAgeSexCountry[[#This Row],[2035]]*PopAgeSexCountry[[#This Row],[MDER]]</f>
        <v>843.1691883406794</v>
      </c>
      <c r="Y1285" s="6">
        <f ca="1">PopAgeSexCountry[[#This Row],[2040]]*PopAgeSexCountry[[#This Row],[MDER]]</f>
        <v>870.03155845627566</v>
      </c>
      <c r="Z1285" s="6">
        <f ca="1">PopAgeSexCountry[[#This Row],[2045]]*PopAgeSexCountry[[#This Row],[MDER]]</f>
        <v>712.65342148491789</v>
      </c>
      <c r="AA1285" s="6">
        <f ca="1">PopAgeSexCountry[[#This Row],[2050]]*PopAgeSexCountry[[#This Row],[MDER]]</f>
        <v>1051.4042567369065</v>
      </c>
    </row>
    <row r="1286" spans="1:27" x14ac:dyDescent="0.2">
      <c r="A1286" s="5" t="s">
        <v>67</v>
      </c>
      <c r="B1286" s="5" t="s">
        <v>68</v>
      </c>
      <c r="C1286" s="5" t="s">
        <v>142</v>
      </c>
      <c r="D1286" s="5" t="str">
        <f>VLOOKUP(PopAgeSexCountry[[#This Row],[REGION]],MapRegion[],2,FALSE)</f>
        <v>ROU</v>
      </c>
      <c r="E1286" s="5" t="s">
        <v>89</v>
      </c>
      <c r="F1286" s="5" t="str">
        <f>VLOOKUP(PopAgeSexCountry[[#This Row],[VARIABLE]],MapSexAge[],2,FALSE)</f>
        <v>Female</v>
      </c>
      <c r="G1286" s="5" t="str">
        <f>VLOOKUP(PopAgeSexCountry[[#This Row],[VARIABLE]],MapSexAge[],3,FALSE)</f>
        <v>85-89</v>
      </c>
      <c r="H1286" s="5">
        <f ca="1">SUMIFS(INDIRECT(_xlfn.CONCAT("SSPMDER[",PopAgeSexCountry[[#This Row],[Sex]],"]")),SSPMDER[age],PopAgeSexCountry[[#This Row],[Age]])</f>
        <v>1800</v>
      </c>
      <c r="I1286" s="5" t="s">
        <v>71</v>
      </c>
      <c r="J1286" s="5">
        <v>0.126916</v>
      </c>
      <c r="K1286" s="5">
        <v>0.15829504511176601</v>
      </c>
      <c r="L1286" s="5">
        <v>0.18526057866693299</v>
      </c>
      <c r="M1286" s="5">
        <v>0.21368056994286599</v>
      </c>
      <c r="N1286" s="5">
        <v>0.191148302367179</v>
      </c>
      <c r="O1286" s="5">
        <v>0.25675322351059998</v>
      </c>
      <c r="P1286" s="5">
        <v>0.331543936356539</v>
      </c>
      <c r="Q1286" s="5">
        <v>0.35414099846334002</v>
      </c>
      <c r="R1286" s="5">
        <v>0.29868863830558601</v>
      </c>
      <c r="S1286" s="6">
        <f ca="1">PopAgeSexCountry[[#This Row],[2010]]*PopAgeSexCountry[[#This Row],[MDER]]</f>
        <v>228.44880000000001</v>
      </c>
      <c r="T1286" s="6">
        <f ca="1">PopAgeSexCountry[[#This Row],[2015]]*PopAgeSexCountry[[#This Row],[MDER]]</f>
        <v>284.93108120117881</v>
      </c>
      <c r="U1286" s="6">
        <f ca="1">PopAgeSexCountry[[#This Row],[2020]]*PopAgeSexCountry[[#This Row],[MDER]]</f>
        <v>333.46904160047939</v>
      </c>
      <c r="V1286" s="6">
        <f ca="1">PopAgeSexCountry[[#This Row],[2025]]*PopAgeSexCountry[[#This Row],[MDER]]</f>
        <v>384.62502589715876</v>
      </c>
      <c r="W1286" s="6">
        <f ca="1">PopAgeSexCountry[[#This Row],[2030]]*PopAgeSexCountry[[#This Row],[MDER]]</f>
        <v>344.06694426092218</v>
      </c>
      <c r="X1286" s="6">
        <f ca="1">PopAgeSexCountry[[#This Row],[2035]]*PopAgeSexCountry[[#This Row],[MDER]]</f>
        <v>462.15580231907995</v>
      </c>
      <c r="Y1286" s="6">
        <f ca="1">PopAgeSexCountry[[#This Row],[2040]]*PopAgeSexCountry[[#This Row],[MDER]]</f>
        <v>596.77908544177023</v>
      </c>
      <c r="Z1286" s="6">
        <f ca="1">PopAgeSexCountry[[#This Row],[2045]]*PopAgeSexCountry[[#This Row],[MDER]]</f>
        <v>637.45379723401209</v>
      </c>
      <c r="AA1286" s="6">
        <f ca="1">PopAgeSexCountry[[#This Row],[2050]]*PopAgeSexCountry[[#This Row],[MDER]]</f>
        <v>537.63954895005486</v>
      </c>
    </row>
    <row r="1287" spans="1:27" x14ac:dyDescent="0.2">
      <c r="A1287" s="6" t="s">
        <v>67</v>
      </c>
      <c r="B1287" s="6" t="s">
        <v>68</v>
      </c>
      <c r="C1287" s="6" t="s">
        <v>142</v>
      </c>
      <c r="D1287" s="6" t="str">
        <f>VLOOKUP(PopAgeSexCountry[[#This Row],[REGION]],MapRegion[],2,FALSE)</f>
        <v>ROU</v>
      </c>
      <c r="E1287" s="6" t="s">
        <v>90</v>
      </c>
      <c r="F1287" s="6" t="str">
        <f>VLOOKUP(PopAgeSexCountry[[#This Row],[VARIABLE]],MapSexAge[],2,FALSE)</f>
        <v>Female</v>
      </c>
      <c r="G1287" s="6" t="str">
        <f>VLOOKUP(PopAgeSexCountry[[#This Row],[VARIABLE]],MapSexAge[],3,FALSE)</f>
        <v>90-94</v>
      </c>
      <c r="H1287" s="6">
        <f ca="1">SUMIFS(INDIRECT(_xlfn.CONCAT("SSPMDER[",PopAgeSexCountry[[#This Row],[Sex]],"]")),SSPMDER[age],PopAgeSexCountry[[#This Row],[Age]])</f>
        <v>1800</v>
      </c>
      <c r="I1287" s="6" t="s">
        <v>71</v>
      </c>
      <c r="J1287" s="6">
        <v>2.3931000000000001E-2</v>
      </c>
      <c r="K1287" s="6">
        <v>4.87749620311098E-2</v>
      </c>
      <c r="L1287" s="6">
        <v>6.6033715670798507E-2</v>
      </c>
      <c r="M1287" s="6">
        <v>8.2411682564846503E-2</v>
      </c>
      <c r="N1287" s="6">
        <v>0.101729530287776</v>
      </c>
      <c r="O1287" s="6">
        <v>9.7173351677850295E-2</v>
      </c>
      <c r="P1287" s="6">
        <v>0.13931137006740099</v>
      </c>
      <c r="Q1287" s="6">
        <v>0.190243516961906</v>
      </c>
      <c r="R1287" s="6">
        <v>0.21310897432608999</v>
      </c>
      <c r="S1287" s="6">
        <f ca="1">PopAgeSexCountry[[#This Row],[2010]]*PopAgeSexCountry[[#This Row],[MDER]]</f>
        <v>43.075800000000001</v>
      </c>
      <c r="T1287" s="6">
        <f ca="1">PopAgeSexCountry[[#This Row],[2015]]*PopAgeSexCountry[[#This Row],[MDER]]</f>
        <v>87.794931655997644</v>
      </c>
      <c r="U1287" s="6">
        <f ca="1">PopAgeSexCountry[[#This Row],[2020]]*PopAgeSexCountry[[#This Row],[MDER]]</f>
        <v>118.86068820743731</v>
      </c>
      <c r="V1287" s="6">
        <f ca="1">PopAgeSexCountry[[#This Row],[2025]]*PopAgeSexCountry[[#This Row],[MDER]]</f>
        <v>148.34102861672372</v>
      </c>
      <c r="W1287" s="6">
        <f ca="1">PopAgeSexCountry[[#This Row],[2030]]*PopAgeSexCountry[[#This Row],[MDER]]</f>
        <v>183.1131545179968</v>
      </c>
      <c r="X1287" s="6">
        <f ca="1">PopAgeSexCountry[[#This Row],[2035]]*PopAgeSexCountry[[#This Row],[MDER]]</f>
        <v>174.91203302013054</v>
      </c>
      <c r="Y1287" s="6">
        <f ca="1">PopAgeSexCountry[[#This Row],[2040]]*PopAgeSexCountry[[#This Row],[MDER]]</f>
        <v>250.7604661213218</v>
      </c>
      <c r="Z1287" s="6">
        <f ca="1">PopAgeSexCountry[[#This Row],[2045]]*PopAgeSexCountry[[#This Row],[MDER]]</f>
        <v>342.43833053143078</v>
      </c>
      <c r="AA1287" s="6">
        <f ca="1">PopAgeSexCountry[[#This Row],[2050]]*PopAgeSexCountry[[#This Row],[MDER]]</f>
        <v>383.59615378696196</v>
      </c>
    </row>
    <row r="1288" spans="1:27" x14ac:dyDescent="0.2">
      <c r="A1288" s="5" t="s">
        <v>67</v>
      </c>
      <c r="B1288" s="5" t="s">
        <v>68</v>
      </c>
      <c r="C1288" s="5" t="s">
        <v>142</v>
      </c>
      <c r="D1288" s="5" t="str">
        <f>VLOOKUP(PopAgeSexCountry[[#This Row],[REGION]],MapRegion[],2,FALSE)</f>
        <v>ROU</v>
      </c>
      <c r="E1288" s="5" t="s">
        <v>91</v>
      </c>
      <c r="F1288" s="5" t="str">
        <f>VLOOKUP(PopAgeSexCountry[[#This Row],[VARIABLE]],MapSexAge[],2,FALSE)</f>
        <v>Female</v>
      </c>
      <c r="G1288" s="5" t="str">
        <f>VLOOKUP(PopAgeSexCountry[[#This Row],[VARIABLE]],MapSexAge[],3,FALSE)</f>
        <v>95-99</v>
      </c>
      <c r="H1288" s="5">
        <f ca="1">SUMIFS(INDIRECT(_xlfn.CONCAT("SSPMDER[",PopAgeSexCountry[[#This Row],[Sex]],"]")),SSPMDER[age],PopAgeSexCountry[[#This Row],[Age]])</f>
        <v>1800</v>
      </c>
      <c r="I1288" s="5" t="s">
        <v>71</v>
      </c>
      <c r="J1288" s="5">
        <v>5.4850000000000003E-3</v>
      </c>
      <c r="K1288" s="5">
        <v>5.3471721545147698E-3</v>
      </c>
      <c r="L1288" s="5">
        <v>1.21528296767638E-2</v>
      </c>
      <c r="M1288" s="5">
        <v>1.8183329611992802E-2</v>
      </c>
      <c r="N1288" s="5">
        <v>2.4765101735352801E-2</v>
      </c>
      <c r="O1288" s="5">
        <v>3.3463049152657701E-2</v>
      </c>
      <c r="P1288" s="5">
        <v>3.4700730987791702E-2</v>
      </c>
      <c r="Q1288" s="5">
        <v>5.4108606135536003E-2</v>
      </c>
      <c r="R1288" s="5">
        <v>7.9356294557968998E-2</v>
      </c>
      <c r="S1288" s="6">
        <f ca="1">PopAgeSexCountry[[#This Row],[2010]]*PopAgeSexCountry[[#This Row],[MDER]]</f>
        <v>9.8730000000000011</v>
      </c>
      <c r="T1288" s="6">
        <f ca="1">PopAgeSexCountry[[#This Row],[2015]]*PopAgeSexCountry[[#This Row],[MDER]]</f>
        <v>9.6249098781265854</v>
      </c>
      <c r="U1288" s="6">
        <f ca="1">PopAgeSexCountry[[#This Row],[2020]]*PopAgeSexCountry[[#This Row],[MDER]]</f>
        <v>21.875093418174838</v>
      </c>
      <c r="V1288" s="6">
        <f ca="1">PopAgeSexCountry[[#This Row],[2025]]*PopAgeSexCountry[[#This Row],[MDER]]</f>
        <v>32.729993301587044</v>
      </c>
      <c r="W1288" s="6">
        <f ca="1">PopAgeSexCountry[[#This Row],[2030]]*PopAgeSexCountry[[#This Row],[MDER]]</f>
        <v>44.577183123635038</v>
      </c>
      <c r="X1288" s="6">
        <f ca="1">PopAgeSexCountry[[#This Row],[2035]]*PopAgeSexCountry[[#This Row],[MDER]]</f>
        <v>60.233488474783861</v>
      </c>
      <c r="Y1288" s="6">
        <f ca="1">PopAgeSexCountry[[#This Row],[2040]]*PopAgeSexCountry[[#This Row],[MDER]]</f>
        <v>62.46131577802506</v>
      </c>
      <c r="Z1288" s="6">
        <f ca="1">PopAgeSexCountry[[#This Row],[2045]]*PopAgeSexCountry[[#This Row],[MDER]]</f>
        <v>97.39549104396481</v>
      </c>
      <c r="AA1288" s="6">
        <f ca="1">PopAgeSexCountry[[#This Row],[2050]]*PopAgeSexCountry[[#This Row],[MDER]]</f>
        <v>142.84133020434419</v>
      </c>
    </row>
    <row r="1289" spans="1:27" x14ac:dyDescent="0.2">
      <c r="A1289" s="6" t="s">
        <v>67</v>
      </c>
      <c r="B1289" s="6" t="s">
        <v>68</v>
      </c>
      <c r="C1289" s="6" t="s">
        <v>142</v>
      </c>
      <c r="D1289" s="6" t="str">
        <f>VLOOKUP(PopAgeSexCountry[[#This Row],[REGION]],MapRegion[],2,FALSE)</f>
        <v>ROU</v>
      </c>
      <c r="E1289" s="6" t="s">
        <v>92</v>
      </c>
      <c r="F1289" s="6" t="str">
        <f>VLOOKUP(PopAgeSexCountry[[#This Row],[VARIABLE]],MapSexAge[],2,FALSE)</f>
        <v>Male</v>
      </c>
      <c r="G1289" s="6" t="str">
        <f>VLOOKUP(PopAgeSexCountry[[#This Row],[VARIABLE]],MapSexAge[],3,FALSE)</f>
        <v>0-4</v>
      </c>
      <c r="H1289" s="6">
        <f ca="1">SUMIFS(INDIRECT(_xlfn.CONCAT("SSPMDER[",PopAgeSexCountry[[#This Row],[Sex]],"]")),SSPMDER[age],PopAgeSexCountry[[#This Row],[Age]])</f>
        <v>1040</v>
      </c>
      <c r="I1289" s="6" t="s">
        <v>71</v>
      </c>
      <c r="J1289" s="6">
        <v>0.55547299999999999</v>
      </c>
      <c r="K1289" s="6">
        <v>0.51499636834434304</v>
      </c>
      <c r="L1289" s="6">
        <v>0.47556252641851299</v>
      </c>
      <c r="M1289" s="6">
        <v>0.43841025435721898</v>
      </c>
      <c r="N1289" s="6">
        <v>0.409417957275099</v>
      </c>
      <c r="O1289" s="6">
        <v>0.390755274401831</v>
      </c>
      <c r="P1289" s="6">
        <v>0.37306695072270701</v>
      </c>
      <c r="Q1289" s="6">
        <v>0.35270074640747801</v>
      </c>
      <c r="R1289" s="6">
        <v>0.32923553934472499</v>
      </c>
      <c r="S1289" s="6">
        <f ca="1">PopAgeSexCountry[[#This Row],[2010]]*PopAgeSexCountry[[#This Row],[MDER]]</f>
        <v>577.69191999999998</v>
      </c>
      <c r="T1289" s="6">
        <f ca="1">PopAgeSexCountry[[#This Row],[2015]]*PopAgeSexCountry[[#This Row],[MDER]]</f>
        <v>535.59622307811674</v>
      </c>
      <c r="U1289" s="6">
        <f ca="1">PopAgeSexCountry[[#This Row],[2020]]*PopAgeSexCountry[[#This Row],[MDER]]</f>
        <v>494.58502747525353</v>
      </c>
      <c r="V1289" s="6">
        <f ca="1">PopAgeSexCountry[[#This Row],[2025]]*PopAgeSexCountry[[#This Row],[MDER]]</f>
        <v>455.94666453150774</v>
      </c>
      <c r="W1289" s="6">
        <f ca="1">PopAgeSexCountry[[#This Row],[2030]]*PopAgeSexCountry[[#This Row],[MDER]]</f>
        <v>425.79467556610297</v>
      </c>
      <c r="X1289" s="6">
        <f ca="1">PopAgeSexCountry[[#This Row],[2035]]*PopAgeSexCountry[[#This Row],[MDER]]</f>
        <v>406.38548537790422</v>
      </c>
      <c r="Y1289" s="6">
        <f ca="1">PopAgeSexCountry[[#This Row],[2040]]*PopAgeSexCountry[[#This Row],[MDER]]</f>
        <v>387.98962875161527</v>
      </c>
      <c r="Z1289" s="6">
        <f ca="1">PopAgeSexCountry[[#This Row],[2045]]*PopAgeSexCountry[[#This Row],[MDER]]</f>
        <v>366.80877626377713</v>
      </c>
      <c r="AA1289" s="6">
        <f ca="1">PopAgeSexCountry[[#This Row],[2050]]*PopAgeSexCountry[[#This Row],[MDER]]</f>
        <v>342.40496091851401</v>
      </c>
    </row>
    <row r="1290" spans="1:27" x14ac:dyDescent="0.2">
      <c r="A1290" s="5" t="s">
        <v>67</v>
      </c>
      <c r="B1290" s="5" t="s">
        <v>68</v>
      </c>
      <c r="C1290" s="5" t="s">
        <v>142</v>
      </c>
      <c r="D1290" s="5" t="str">
        <f>VLOOKUP(PopAgeSexCountry[[#This Row],[REGION]],MapRegion[],2,FALSE)</f>
        <v>ROU</v>
      </c>
      <c r="E1290" s="5" t="s">
        <v>93</v>
      </c>
      <c r="F1290" s="5" t="str">
        <f>VLOOKUP(PopAgeSexCountry[[#This Row],[VARIABLE]],MapSexAge[],2,FALSE)</f>
        <v>Male</v>
      </c>
      <c r="G1290" s="5" t="str">
        <f>VLOOKUP(PopAgeSexCountry[[#This Row],[VARIABLE]],MapSexAge[],3,FALSE)</f>
        <v>10-14</v>
      </c>
      <c r="H1290" s="5">
        <f ca="1">SUMIFS(INDIRECT(_xlfn.CONCAT("SSPMDER[",PopAgeSexCountry[[#This Row],[Sex]],"]")),SSPMDER[age],PopAgeSexCountry[[#This Row],[Age]])</f>
        <v>2120</v>
      </c>
      <c r="I1290" s="5" t="s">
        <v>71</v>
      </c>
      <c r="J1290" s="5">
        <v>0.57736399999999999</v>
      </c>
      <c r="K1290" s="5">
        <v>0.54248063997798002</v>
      </c>
      <c r="L1290" s="5">
        <v>0.54652237318501695</v>
      </c>
      <c r="M1290" s="5">
        <v>0.50738330446735302</v>
      </c>
      <c r="N1290" s="5">
        <v>0.469022793634643</v>
      </c>
      <c r="O1290" s="5">
        <v>0.43271030897349499</v>
      </c>
      <c r="P1290" s="5">
        <v>0.40427918040935401</v>
      </c>
      <c r="Q1290" s="5">
        <v>0.38595741128327199</v>
      </c>
      <c r="R1290" s="5">
        <v>0.36862624441930703</v>
      </c>
      <c r="S1290" s="6">
        <f ca="1">PopAgeSexCountry[[#This Row],[2010]]*PopAgeSexCountry[[#This Row],[MDER]]</f>
        <v>1224.0116800000001</v>
      </c>
      <c r="T1290" s="6">
        <f ca="1">PopAgeSexCountry[[#This Row],[2015]]*PopAgeSexCountry[[#This Row],[MDER]]</f>
        <v>1150.0589567533177</v>
      </c>
      <c r="U1290" s="6">
        <f ca="1">PopAgeSexCountry[[#This Row],[2020]]*PopAgeSexCountry[[#This Row],[MDER]]</f>
        <v>1158.6274311522359</v>
      </c>
      <c r="V1290" s="6">
        <f ca="1">PopAgeSexCountry[[#This Row],[2025]]*PopAgeSexCountry[[#This Row],[MDER]]</f>
        <v>1075.6526054707883</v>
      </c>
      <c r="W1290" s="6">
        <f ca="1">PopAgeSexCountry[[#This Row],[2030]]*PopAgeSexCountry[[#This Row],[MDER]]</f>
        <v>994.32832250544311</v>
      </c>
      <c r="X1290" s="6">
        <f ca="1">PopAgeSexCountry[[#This Row],[2035]]*PopAgeSexCountry[[#This Row],[MDER]]</f>
        <v>917.34585502380935</v>
      </c>
      <c r="Y1290" s="6">
        <f ca="1">PopAgeSexCountry[[#This Row],[2040]]*PopAgeSexCountry[[#This Row],[MDER]]</f>
        <v>857.07186246783056</v>
      </c>
      <c r="Z1290" s="6">
        <f ca="1">PopAgeSexCountry[[#This Row],[2045]]*PopAgeSexCountry[[#This Row],[MDER]]</f>
        <v>818.2297119205366</v>
      </c>
      <c r="AA1290" s="6">
        <f ca="1">PopAgeSexCountry[[#This Row],[2050]]*PopAgeSexCountry[[#This Row],[MDER]]</f>
        <v>781.48763816893086</v>
      </c>
    </row>
    <row r="1291" spans="1:27" x14ac:dyDescent="0.2">
      <c r="A1291" s="6" t="s">
        <v>67</v>
      </c>
      <c r="B1291" s="6" t="s">
        <v>68</v>
      </c>
      <c r="C1291" s="6" t="s">
        <v>142</v>
      </c>
      <c r="D1291" s="6" t="str">
        <f>VLOOKUP(PopAgeSexCountry[[#This Row],[REGION]],MapRegion[],2,FALSE)</f>
        <v>ROU</v>
      </c>
      <c r="E1291" s="6" t="s">
        <v>94</v>
      </c>
      <c r="F1291" s="6" t="str">
        <f>VLOOKUP(PopAgeSexCountry[[#This Row],[VARIABLE]],MapSexAge[],2,FALSE)</f>
        <v>Male</v>
      </c>
      <c r="G1291" s="6" t="str">
        <f>VLOOKUP(PopAgeSexCountry[[#This Row],[VARIABLE]],MapSexAge[],3,FALSE)</f>
        <v>100p</v>
      </c>
      <c r="H1291" s="6">
        <f ca="1">SUMIFS(INDIRECT(_xlfn.CONCAT("SSPMDER[",PopAgeSexCountry[[#This Row],[Sex]],"]")),SSPMDER[age],PopAgeSexCountry[[#This Row],[Age]])</f>
        <v>2200</v>
      </c>
      <c r="I1291" s="6" t="s">
        <v>71</v>
      </c>
      <c r="J1291" s="6">
        <v>1.2999999999999999E-4</v>
      </c>
      <c r="K1291" s="6">
        <v>1.88891748368288E-4</v>
      </c>
      <c r="L1291" s="6">
        <v>1.76054186424388E-4</v>
      </c>
      <c r="M1291" s="6">
        <v>3.5417231531805399E-4</v>
      </c>
      <c r="N1291" s="6">
        <v>4.9994229041480198E-4</v>
      </c>
      <c r="O1291" s="6">
        <v>6.3954696706331198E-4</v>
      </c>
      <c r="P1291" s="6">
        <v>8.7422352470154299E-4</v>
      </c>
      <c r="Q1291" s="6">
        <v>1.0453536384155101E-3</v>
      </c>
      <c r="R1291" s="6">
        <v>1.8806741399684901E-3</v>
      </c>
      <c r="S1291" s="6">
        <f ca="1">PopAgeSexCountry[[#This Row],[2010]]*PopAgeSexCountry[[#This Row],[MDER]]</f>
        <v>0.28599999999999998</v>
      </c>
      <c r="T1291" s="6">
        <f ca="1">PopAgeSexCountry[[#This Row],[2015]]*PopAgeSexCountry[[#This Row],[MDER]]</f>
        <v>0.41556184641023358</v>
      </c>
      <c r="U1291" s="6">
        <f ca="1">PopAgeSexCountry[[#This Row],[2020]]*PopAgeSexCountry[[#This Row],[MDER]]</f>
        <v>0.38731921013365361</v>
      </c>
      <c r="V1291" s="6">
        <f ca="1">PopAgeSexCountry[[#This Row],[2025]]*PopAgeSexCountry[[#This Row],[MDER]]</f>
        <v>0.77917909369971872</v>
      </c>
      <c r="W1291" s="6">
        <f ca="1">PopAgeSexCountry[[#This Row],[2030]]*PopAgeSexCountry[[#This Row],[MDER]]</f>
        <v>1.0998730389125644</v>
      </c>
      <c r="X1291" s="6">
        <f ca="1">PopAgeSexCountry[[#This Row],[2035]]*PopAgeSexCountry[[#This Row],[MDER]]</f>
        <v>1.4070033275392864</v>
      </c>
      <c r="Y1291" s="6">
        <f ca="1">PopAgeSexCountry[[#This Row],[2040]]*PopAgeSexCountry[[#This Row],[MDER]]</f>
        <v>1.9232917543433945</v>
      </c>
      <c r="Z1291" s="6">
        <f ca="1">PopAgeSexCountry[[#This Row],[2045]]*PopAgeSexCountry[[#This Row],[MDER]]</f>
        <v>2.2997780045141223</v>
      </c>
      <c r="AA1291" s="6">
        <f ca="1">PopAgeSexCountry[[#This Row],[2050]]*PopAgeSexCountry[[#This Row],[MDER]]</f>
        <v>4.1374831079306782</v>
      </c>
    </row>
    <row r="1292" spans="1:27" x14ac:dyDescent="0.2">
      <c r="A1292" s="5" t="s">
        <v>67</v>
      </c>
      <c r="B1292" s="5" t="s">
        <v>68</v>
      </c>
      <c r="C1292" s="5" t="s">
        <v>142</v>
      </c>
      <c r="D1292" s="5" t="str">
        <f>VLOOKUP(PopAgeSexCountry[[#This Row],[REGION]],MapRegion[],2,FALSE)</f>
        <v>ROU</v>
      </c>
      <c r="E1292" s="5" t="s">
        <v>95</v>
      </c>
      <c r="F1292" s="5" t="str">
        <f>VLOOKUP(PopAgeSexCountry[[#This Row],[VARIABLE]],MapSexAge[],2,FALSE)</f>
        <v>Male</v>
      </c>
      <c r="G1292" s="5" t="str">
        <f>VLOOKUP(PopAgeSexCountry[[#This Row],[VARIABLE]],MapSexAge[],3,FALSE)</f>
        <v>15-19</v>
      </c>
      <c r="H1292" s="5">
        <f ca="1">SUMIFS(INDIRECT(_xlfn.CONCAT("SSPMDER[",PopAgeSexCountry[[#This Row],[Sex]],"]")),SSPMDER[age],PopAgeSexCountry[[#This Row],[Age]])</f>
        <v>2760</v>
      </c>
      <c r="I1292" s="5" t="s">
        <v>71</v>
      </c>
      <c r="J1292" s="5">
        <v>0.611869</v>
      </c>
      <c r="K1292" s="5">
        <v>0.57481433234502799</v>
      </c>
      <c r="L1292" s="5">
        <v>0.54028565262874095</v>
      </c>
      <c r="M1292" s="5">
        <v>0.54447953183201403</v>
      </c>
      <c r="N1292" s="5">
        <v>0.50562898640237297</v>
      </c>
      <c r="O1292" s="5">
        <v>0.46751778650609799</v>
      </c>
      <c r="P1292" s="5">
        <v>0.43140880779142998</v>
      </c>
      <c r="Q1292" s="5">
        <v>0.40313034282846899</v>
      </c>
      <c r="R1292" s="5">
        <v>0.38491331949338298</v>
      </c>
      <c r="S1292" s="6">
        <f ca="1">PopAgeSexCountry[[#This Row],[2010]]*PopAgeSexCountry[[#This Row],[MDER]]</f>
        <v>1688.7584400000001</v>
      </c>
      <c r="T1292" s="6">
        <f ca="1">PopAgeSexCountry[[#This Row],[2015]]*PopAgeSexCountry[[#This Row],[MDER]]</f>
        <v>1586.4875572722772</v>
      </c>
      <c r="U1292" s="6">
        <f ca="1">PopAgeSexCountry[[#This Row],[2020]]*PopAgeSexCountry[[#This Row],[MDER]]</f>
        <v>1491.1884012553251</v>
      </c>
      <c r="V1292" s="6">
        <f ca="1">PopAgeSexCountry[[#This Row],[2025]]*PopAgeSexCountry[[#This Row],[MDER]]</f>
        <v>1502.7635078563587</v>
      </c>
      <c r="W1292" s="6">
        <f ca="1">PopAgeSexCountry[[#This Row],[2030]]*PopAgeSexCountry[[#This Row],[MDER]]</f>
        <v>1395.5360024705494</v>
      </c>
      <c r="X1292" s="6">
        <f ca="1">PopAgeSexCountry[[#This Row],[2035]]*PopAgeSexCountry[[#This Row],[MDER]]</f>
        <v>1290.3490907568305</v>
      </c>
      <c r="Y1292" s="6">
        <f ca="1">PopAgeSexCountry[[#This Row],[2040]]*PopAgeSexCountry[[#This Row],[MDER]]</f>
        <v>1190.6883095043468</v>
      </c>
      <c r="Z1292" s="6">
        <f ca="1">PopAgeSexCountry[[#This Row],[2045]]*PopAgeSexCountry[[#This Row],[MDER]]</f>
        <v>1112.6397462065745</v>
      </c>
      <c r="AA1292" s="6">
        <f ca="1">PopAgeSexCountry[[#This Row],[2050]]*PopAgeSexCountry[[#This Row],[MDER]]</f>
        <v>1062.360761801737</v>
      </c>
    </row>
    <row r="1293" spans="1:27" x14ac:dyDescent="0.2">
      <c r="A1293" s="6" t="s">
        <v>67</v>
      </c>
      <c r="B1293" s="6" t="s">
        <v>68</v>
      </c>
      <c r="C1293" s="6" t="s">
        <v>142</v>
      </c>
      <c r="D1293" s="6" t="str">
        <f>VLOOKUP(PopAgeSexCountry[[#This Row],[REGION]],MapRegion[],2,FALSE)</f>
        <v>ROU</v>
      </c>
      <c r="E1293" s="6" t="s">
        <v>96</v>
      </c>
      <c r="F1293" s="6" t="str">
        <f>VLOOKUP(PopAgeSexCountry[[#This Row],[VARIABLE]],MapSexAge[],2,FALSE)</f>
        <v>Male</v>
      </c>
      <c r="G1293" s="6" t="str">
        <f>VLOOKUP(PopAgeSexCountry[[#This Row],[VARIABLE]],MapSexAge[],3,FALSE)</f>
        <v>20-24</v>
      </c>
      <c r="H1293" s="6">
        <f ca="1">SUMIFS(INDIRECT(_xlfn.CONCAT("SSPMDER[",PopAgeSexCountry[[#This Row],[Sex]],"]")),SSPMDER[age],PopAgeSexCountry[[#This Row],[Age]])</f>
        <v>2800</v>
      </c>
      <c r="I1293" s="6" t="s">
        <v>71</v>
      </c>
      <c r="J1293" s="6">
        <v>0.86358400000000002</v>
      </c>
      <c r="K1293" s="6">
        <v>0.60869419537973501</v>
      </c>
      <c r="L1293" s="6">
        <v>0.57208193502734295</v>
      </c>
      <c r="M1293" s="6">
        <v>0.53796499321529201</v>
      </c>
      <c r="N1293" s="6">
        <v>0.54232180034599997</v>
      </c>
      <c r="O1293" s="6">
        <v>0.50380817280300405</v>
      </c>
      <c r="P1293" s="6">
        <v>0.46596904544684398</v>
      </c>
      <c r="Q1293" s="6">
        <v>0.43009289910640602</v>
      </c>
      <c r="R1293" s="6">
        <v>0.40198673419207798</v>
      </c>
      <c r="S1293" s="6">
        <f ca="1">PopAgeSexCountry[[#This Row],[2010]]*PopAgeSexCountry[[#This Row],[MDER]]</f>
        <v>2418.0352000000003</v>
      </c>
      <c r="T1293" s="6">
        <f ca="1">PopAgeSexCountry[[#This Row],[2015]]*PopAgeSexCountry[[#This Row],[MDER]]</f>
        <v>1704.343747063258</v>
      </c>
      <c r="U1293" s="6">
        <f ca="1">PopAgeSexCountry[[#This Row],[2020]]*PopAgeSexCountry[[#This Row],[MDER]]</f>
        <v>1601.8294180765602</v>
      </c>
      <c r="V1293" s="6">
        <f ca="1">PopAgeSexCountry[[#This Row],[2025]]*PopAgeSexCountry[[#This Row],[MDER]]</f>
        <v>1506.3019810028177</v>
      </c>
      <c r="W1293" s="6">
        <f ca="1">PopAgeSexCountry[[#This Row],[2030]]*PopAgeSexCountry[[#This Row],[MDER]]</f>
        <v>1518.5010409688</v>
      </c>
      <c r="X1293" s="6">
        <f ca="1">PopAgeSexCountry[[#This Row],[2035]]*PopAgeSexCountry[[#This Row],[MDER]]</f>
        <v>1410.6628838484114</v>
      </c>
      <c r="Y1293" s="6">
        <f ca="1">PopAgeSexCountry[[#This Row],[2040]]*PopAgeSexCountry[[#This Row],[MDER]]</f>
        <v>1304.713327251163</v>
      </c>
      <c r="Z1293" s="6">
        <f ca="1">PopAgeSexCountry[[#This Row],[2045]]*PopAgeSexCountry[[#This Row],[MDER]]</f>
        <v>1204.2601174979368</v>
      </c>
      <c r="AA1293" s="6">
        <f ca="1">PopAgeSexCountry[[#This Row],[2050]]*PopAgeSexCountry[[#This Row],[MDER]]</f>
        <v>1125.5628557378184</v>
      </c>
    </row>
    <row r="1294" spans="1:27" x14ac:dyDescent="0.2">
      <c r="A1294" s="5" t="s">
        <v>67</v>
      </c>
      <c r="B1294" s="5" t="s">
        <v>68</v>
      </c>
      <c r="C1294" s="5" t="s">
        <v>142</v>
      </c>
      <c r="D1294" s="5" t="str">
        <f>VLOOKUP(PopAgeSexCountry[[#This Row],[REGION]],MapRegion[],2,FALSE)</f>
        <v>ROU</v>
      </c>
      <c r="E1294" s="5" t="s">
        <v>97</v>
      </c>
      <c r="F1294" s="5" t="str">
        <f>VLOOKUP(PopAgeSexCountry[[#This Row],[VARIABLE]],MapSexAge[],2,FALSE)</f>
        <v>Male</v>
      </c>
      <c r="G1294" s="5" t="str">
        <f>VLOOKUP(PopAgeSexCountry[[#This Row],[VARIABLE]],MapSexAge[],3,FALSE)</f>
        <v>25-29</v>
      </c>
      <c r="H1294" s="5">
        <f ca="1">SUMIFS(INDIRECT(_xlfn.CONCAT("SSPMDER[",PopAgeSexCountry[[#This Row],[Sex]],"]")),SSPMDER[age],PopAgeSexCountry[[#This Row],[Age]])</f>
        <v>2640</v>
      </c>
      <c r="I1294" s="5" t="s">
        <v>71</v>
      </c>
      <c r="J1294" s="5">
        <v>0.80701000000000001</v>
      </c>
      <c r="K1294" s="5">
        <v>0.84617505464202503</v>
      </c>
      <c r="L1294" s="5">
        <v>0.59783407922416598</v>
      </c>
      <c r="M1294" s="5">
        <v>0.562296918284928</v>
      </c>
      <c r="N1294" s="5">
        <v>0.52923218984056897</v>
      </c>
      <c r="O1294" s="5">
        <v>0.53385058198865998</v>
      </c>
      <c r="P1294" s="5">
        <v>0.49639063326791399</v>
      </c>
      <c r="Q1294" s="5">
        <v>0.45945942020618902</v>
      </c>
      <c r="R1294" s="5">
        <v>0.42438402235073103</v>
      </c>
      <c r="S1294" s="6">
        <f ca="1">PopAgeSexCountry[[#This Row],[2010]]*PopAgeSexCountry[[#This Row],[MDER]]</f>
        <v>2130.5064000000002</v>
      </c>
      <c r="T1294" s="6">
        <f ca="1">PopAgeSexCountry[[#This Row],[2015]]*PopAgeSexCountry[[#This Row],[MDER]]</f>
        <v>2233.9021442549461</v>
      </c>
      <c r="U1294" s="6">
        <f ca="1">PopAgeSexCountry[[#This Row],[2020]]*PopAgeSexCountry[[#This Row],[MDER]]</f>
        <v>1578.2819691517982</v>
      </c>
      <c r="V1294" s="6">
        <f ca="1">PopAgeSexCountry[[#This Row],[2025]]*PopAgeSexCountry[[#This Row],[MDER]]</f>
        <v>1484.46386427221</v>
      </c>
      <c r="W1294" s="6">
        <f ca="1">PopAgeSexCountry[[#This Row],[2030]]*PopAgeSexCountry[[#This Row],[MDER]]</f>
        <v>1397.1729811791022</v>
      </c>
      <c r="X1294" s="6">
        <f ca="1">PopAgeSexCountry[[#This Row],[2035]]*PopAgeSexCountry[[#This Row],[MDER]]</f>
        <v>1409.3655364500623</v>
      </c>
      <c r="Y1294" s="6">
        <f ca="1">PopAgeSexCountry[[#This Row],[2040]]*PopAgeSexCountry[[#This Row],[MDER]]</f>
        <v>1310.4712718272929</v>
      </c>
      <c r="Z1294" s="6">
        <f ca="1">PopAgeSexCountry[[#This Row],[2045]]*PopAgeSexCountry[[#This Row],[MDER]]</f>
        <v>1212.972869344339</v>
      </c>
      <c r="AA1294" s="6">
        <f ca="1">PopAgeSexCountry[[#This Row],[2050]]*PopAgeSexCountry[[#This Row],[MDER]]</f>
        <v>1120.3738190059298</v>
      </c>
    </row>
    <row r="1295" spans="1:27" x14ac:dyDescent="0.2">
      <c r="A1295" s="6" t="s">
        <v>67</v>
      </c>
      <c r="B1295" s="6" t="s">
        <v>68</v>
      </c>
      <c r="C1295" s="6" t="s">
        <v>142</v>
      </c>
      <c r="D1295" s="6" t="str">
        <f>VLOOKUP(PopAgeSexCountry[[#This Row],[REGION]],MapRegion[],2,FALSE)</f>
        <v>ROU</v>
      </c>
      <c r="E1295" s="6" t="s">
        <v>98</v>
      </c>
      <c r="F1295" s="6" t="str">
        <f>VLOOKUP(PopAgeSexCountry[[#This Row],[VARIABLE]],MapSexAge[],2,FALSE)</f>
        <v>Male</v>
      </c>
      <c r="G1295" s="6" t="str">
        <f>VLOOKUP(PopAgeSexCountry[[#This Row],[VARIABLE]],MapSexAge[],3,FALSE)</f>
        <v>30-34</v>
      </c>
      <c r="H1295" s="6">
        <f ca="1">SUMIFS(INDIRECT(_xlfn.CONCAT("SSPMDER[",PopAgeSexCountry[[#This Row],[Sex]],"]")),SSPMDER[age],PopAgeSexCountry[[#This Row],[Age]])</f>
        <v>2600</v>
      </c>
      <c r="I1295" s="6" t="s">
        <v>71</v>
      </c>
      <c r="J1295" s="6">
        <v>0.93758300000000006</v>
      </c>
      <c r="K1295" s="6">
        <v>0.79563080927684104</v>
      </c>
      <c r="L1295" s="6">
        <v>0.83495307156010601</v>
      </c>
      <c r="M1295" s="6">
        <v>0.591916256176512</v>
      </c>
      <c r="N1295" s="6">
        <v>0.55717909504978802</v>
      </c>
      <c r="O1295" s="6">
        <v>0.525011830176075</v>
      </c>
      <c r="P1295" s="6">
        <v>0.52991877253429898</v>
      </c>
      <c r="Q1295" s="6">
        <v>0.49327182635553302</v>
      </c>
      <c r="R1295" s="6">
        <v>0.45708589252451398</v>
      </c>
      <c r="S1295" s="6">
        <f ca="1">PopAgeSexCountry[[#This Row],[2010]]*PopAgeSexCountry[[#This Row],[MDER]]</f>
        <v>2437.7157999999999</v>
      </c>
      <c r="T1295" s="6">
        <f ca="1">PopAgeSexCountry[[#This Row],[2015]]*PopAgeSexCountry[[#This Row],[MDER]]</f>
        <v>2068.6401041197869</v>
      </c>
      <c r="U1295" s="6">
        <f ca="1">PopAgeSexCountry[[#This Row],[2020]]*PopAgeSexCountry[[#This Row],[MDER]]</f>
        <v>2170.8779860562754</v>
      </c>
      <c r="V1295" s="6">
        <f ca="1">PopAgeSexCountry[[#This Row],[2025]]*PopAgeSexCountry[[#This Row],[MDER]]</f>
        <v>1538.9822660589311</v>
      </c>
      <c r="W1295" s="6">
        <f ca="1">PopAgeSexCountry[[#This Row],[2030]]*PopAgeSexCountry[[#This Row],[MDER]]</f>
        <v>1448.6656471294489</v>
      </c>
      <c r="X1295" s="6">
        <f ca="1">PopAgeSexCountry[[#This Row],[2035]]*PopAgeSexCountry[[#This Row],[MDER]]</f>
        <v>1365.0307584577949</v>
      </c>
      <c r="Y1295" s="6">
        <f ca="1">PopAgeSexCountry[[#This Row],[2040]]*PopAgeSexCountry[[#This Row],[MDER]]</f>
        <v>1377.7888085891773</v>
      </c>
      <c r="Z1295" s="6">
        <f ca="1">PopAgeSexCountry[[#This Row],[2045]]*PopAgeSexCountry[[#This Row],[MDER]]</f>
        <v>1282.5067485243858</v>
      </c>
      <c r="AA1295" s="6">
        <f ca="1">PopAgeSexCountry[[#This Row],[2050]]*PopAgeSexCountry[[#This Row],[MDER]]</f>
        <v>1188.4233205637363</v>
      </c>
    </row>
    <row r="1296" spans="1:27" x14ac:dyDescent="0.2">
      <c r="A1296" s="5" t="s">
        <v>67</v>
      </c>
      <c r="B1296" s="5" t="s">
        <v>68</v>
      </c>
      <c r="C1296" s="5" t="s">
        <v>142</v>
      </c>
      <c r="D1296" s="5" t="str">
        <f>VLOOKUP(PopAgeSexCountry[[#This Row],[REGION]],MapRegion[],2,FALSE)</f>
        <v>ROU</v>
      </c>
      <c r="E1296" s="5" t="s">
        <v>99</v>
      </c>
      <c r="F1296" s="5" t="str">
        <f>VLOOKUP(PopAgeSexCountry[[#This Row],[VARIABLE]],MapSexAge[],2,FALSE)</f>
        <v>Male</v>
      </c>
      <c r="G1296" s="5" t="str">
        <f>VLOOKUP(PopAgeSexCountry[[#This Row],[VARIABLE]],MapSexAge[],3,FALSE)</f>
        <v>35-39</v>
      </c>
      <c r="H1296" s="5">
        <f ca="1">SUMIFS(INDIRECT(_xlfn.CONCAT("SSPMDER[",PopAgeSexCountry[[#This Row],[Sex]],"]")),SSPMDER[age],PopAgeSexCountry[[#This Row],[Age]])</f>
        <v>2600</v>
      </c>
      <c r="I1296" s="5" t="s">
        <v>71</v>
      </c>
      <c r="J1296" s="5">
        <v>0.85565500000000005</v>
      </c>
      <c r="K1296" s="5">
        <v>0.92399456789605305</v>
      </c>
      <c r="L1296" s="5">
        <v>0.78603728757115798</v>
      </c>
      <c r="M1296" s="5">
        <v>0.825807858165992</v>
      </c>
      <c r="N1296" s="5">
        <v>0.58715997046713098</v>
      </c>
      <c r="O1296" s="5">
        <v>0.55322560441816804</v>
      </c>
      <c r="P1296" s="5">
        <v>0.52184158744506304</v>
      </c>
      <c r="Q1296" s="5">
        <v>0.52706025625599895</v>
      </c>
      <c r="R1296" s="5">
        <v>0.49109046763865499</v>
      </c>
      <c r="S1296" s="6">
        <f ca="1">PopAgeSexCountry[[#This Row],[2010]]*PopAgeSexCountry[[#This Row],[MDER]]</f>
        <v>2224.703</v>
      </c>
      <c r="T1296" s="6">
        <f ca="1">PopAgeSexCountry[[#This Row],[2015]]*PopAgeSexCountry[[#This Row],[MDER]]</f>
        <v>2402.3858765297377</v>
      </c>
      <c r="U1296" s="6">
        <f ca="1">PopAgeSexCountry[[#This Row],[2020]]*PopAgeSexCountry[[#This Row],[MDER]]</f>
        <v>2043.6969476850109</v>
      </c>
      <c r="V1296" s="6">
        <f ca="1">PopAgeSexCountry[[#This Row],[2025]]*PopAgeSexCountry[[#This Row],[MDER]]</f>
        <v>2147.100431231579</v>
      </c>
      <c r="W1296" s="6">
        <f ca="1">PopAgeSexCountry[[#This Row],[2030]]*PopAgeSexCountry[[#This Row],[MDER]]</f>
        <v>1526.6159232145405</v>
      </c>
      <c r="X1296" s="6">
        <f ca="1">PopAgeSexCountry[[#This Row],[2035]]*PopAgeSexCountry[[#This Row],[MDER]]</f>
        <v>1438.386571487237</v>
      </c>
      <c r="Y1296" s="6">
        <f ca="1">PopAgeSexCountry[[#This Row],[2040]]*PopAgeSexCountry[[#This Row],[MDER]]</f>
        <v>1356.7881273571638</v>
      </c>
      <c r="Z1296" s="6">
        <f ca="1">PopAgeSexCountry[[#This Row],[2045]]*PopAgeSexCountry[[#This Row],[MDER]]</f>
        <v>1370.3566662655974</v>
      </c>
      <c r="AA1296" s="6">
        <f ca="1">PopAgeSexCountry[[#This Row],[2050]]*PopAgeSexCountry[[#This Row],[MDER]]</f>
        <v>1276.835215860503</v>
      </c>
    </row>
    <row r="1297" spans="1:27" x14ac:dyDescent="0.2">
      <c r="A1297" s="6" t="s">
        <v>67</v>
      </c>
      <c r="B1297" s="6" t="s">
        <v>68</v>
      </c>
      <c r="C1297" s="6" t="s">
        <v>142</v>
      </c>
      <c r="D1297" s="6" t="str">
        <f>VLOOKUP(PopAgeSexCountry[[#This Row],[REGION]],MapRegion[],2,FALSE)</f>
        <v>ROU</v>
      </c>
      <c r="E1297" s="6" t="s">
        <v>100</v>
      </c>
      <c r="F1297" s="6" t="str">
        <f>VLOOKUP(PopAgeSexCountry[[#This Row],[VARIABLE]],MapSexAge[],2,FALSE)</f>
        <v>Male</v>
      </c>
      <c r="G1297" s="6" t="str">
        <f>VLOOKUP(PopAgeSexCountry[[#This Row],[VARIABLE]],MapSexAge[],3,FALSE)</f>
        <v>40-44</v>
      </c>
      <c r="H1297" s="6">
        <f ca="1">SUMIFS(INDIRECT(_xlfn.CONCAT("SSPMDER[",PopAgeSexCountry[[#This Row],[Sex]],"]")),SSPMDER[age],PopAgeSexCountry[[#This Row],[Age]])</f>
        <v>2600</v>
      </c>
      <c r="I1297" s="6" t="s">
        <v>71</v>
      </c>
      <c r="J1297" s="6">
        <v>0.87148199999999998</v>
      </c>
      <c r="K1297" s="6">
        <v>0.84122828456199095</v>
      </c>
      <c r="L1297" s="6">
        <v>0.91037451342767095</v>
      </c>
      <c r="M1297" s="6">
        <v>0.77665878400175703</v>
      </c>
      <c r="N1297" s="6">
        <v>0.81714969476564103</v>
      </c>
      <c r="O1297" s="6">
        <v>0.58254121249576596</v>
      </c>
      <c r="P1297" s="6">
        <v>0.54946917844880405</v>
      </c>
      <c r="Q1297" s="6">
        <v>0.518890117465996</v>
      </c>
      <c r="R1297" s="6">
        <v>0.52448029729552503</v>
      </c>
      <c r="S1297" s="6">
        <f ca="1">PopAgeSexCountry[[#This Row],[2010]]*PopAgeSexCountry[[#This Row],[MDER]]</f>
        <v>2265.8532</v>
      </c>
      <c r="T1297" s="6">
        <f ca="1">PopAgeSexCountry[[#This Row],[2015]]*PopAgeSexCountry[[#This Row],[MDER]]</f>
        <v>2187.1935398611763</v>
      </c>
      <c r="U1297" s="6">
        <f ca="1">PopAgeSexCountry[[#This Row],[2020]]*PopAgeSexCountry[[#This Row],[MDER]]</f>
        <v>2366.9737349119446</v>
      </c>
      <c r="V1297" s="6">
        <f ca="1">PopAgeSexCountry[[#This Row],[2025]]*PopAgeSexCountry[[#This Row],[MDER]]</f>
        <v>2019.3128384045683</v>
      </c>
      <c r="W1297" s="6">
        <f ca="1">PopAgeSexCountry[[#This Row],[2030]]*PopAgeSexCountry[[#This Row],[MDER]]</f>
        <v>2124.5892063906667</v>
      </c>
      <c r="X1297" s="6">
        <f ca="1">PopAgeSexCountry[[#This Row],[2035]]*PopAgeSexCountry[[#This Row],[MDER]]</f>
        <v>1514.6071524889915</v>
      </c>
      <c r="Y1297" s="6">
        <f ca="1">PopAgeSexCountry[[#This Row],[2040]]*PopAgeSexCountry[[#This Row],[MDER]]</f>
        <v>1428.6198639668905</v>
      </c>
      <c r="Z1297" s="6">
        <f ca="1">PopAgeSexCountry[[#This Row],[2045]]*PopAgeSexCountry[[#This Row],[MDER]]</f>
        <v>1349.1143054115896</v>
      </c>
      <c r="AA1297" s="6">
        <f ca="1">PopAgeSexCountry[[#This Row],[2050]]*PopAgeSexCountry[[#This Row],[MDER]]</f>
        <v>1363.6487729683652</v>
      </c>
    </row>
    <row r="1298" spans="1:27" x14ac:dyDescent="0.2">
      <c r="A1298" s="5" t="s">
        <v>67</v>
      </c>
      <c r="B1298" s="5" t="s">
        <v>68</v>
      </c>
      <c r="C1298" s="5" t="s">
        <v>142</v>
      </c>
      <c r="D1298" s="5" t="str">
        <f>VLOOKUP(PopAgeSexCountry[[#This Row],[REGION]],MapRegion[],2,FALSE)</f>
        <v>ROU</v>
      </c>
      <c r="E1298" s="5" t="s">
        <v>101</v>
      </c>
      <c r="F1298" s="5" t="str">
        <f>VLOOKUP(PopAgeSexCountry[[#This Row],[VARIABLE]],MapSexAge[],2,FALSE)</f>
        <v>Male</v>
      </c>
      <c r="G1298" s="5" t="str">
        <f>VLOOKUP(PopAgeSexCountry[[#This Row],[VARIABLE]],MapSexAge[],3,FALSE)</f>
        <v>45-49</v>
      </c>
      <c r="H1298" s="5">
        <f ca="1">SUMIFS(INDIRECT(_xlfn.CONCAT("SSPMDER[",PopAgeSexCountry[[#This Row],[Sex]],"]")),SSPMDER[age],PopAgeSexCountry[[#This Row],[Age]])</f>
        <v>2440</v>
      </c>
      <c r="I1298" s="5" t="s">
        <v>71</v>
      </c>
      <c r="J1298" s="5">
        <v>0.59114100000000003</v>
      </c>
      <c r="K1298" s="5">
        <v>0.848378929171414</v>
      </c>
      <c r="L1298" s="5">
        <v>0.82192898307080098</v>
      </c>
      <c r="M1298" s="5">
        <v>0.89254697675180505</v>
      </c>
      <c r="N1298" s="5">
        <v>0.76379939462023105</v>
      </c>
      <c r="O1298" s="5">
        <v>0.80534870598533503</v>
      </c>
      <c r="P1298" s="5">
        <v>0.57558653196285503</v>
      </c>
      <c r="Q1298" s="5">
        <v>0.54373674267102301</v>
      </c>
      <c r="R1298" s="5">
        <v>0.51418195005318901</v>
      </c>
      <c r="S1298" s="6">
        <f ca="1">PopAgeSexCountry[[#This Row],[2010]]*PopAgeSexCountry[[#This Row],[MDER]]</f>
        <v>1442.3840400000001</v>
      </c>
      <c r="T1298" s="6">
        <f ca="1">PopAgeSexCountry[[#This Row],[2015]]*PopAgeSexCountry[[#This Row],[MDER]]</f>
        <v>2070.0445871782504</v>
      </c>
      <c r="U1298" s="6">
        <f ca="1">PopAgeSexCountry[[#This Row],[2020]]*PopAgeSexCountry[[#This Row],[MDER]]</f>
        <v>2005.5067186927545</v>
      </c>
      <c r="V1298" s="6">
        <f ca="1">PopAgeSexCountry[[#This Row],[2025]]*PopAgeSexCountry[[#This Row],[MDER]]</f>
        <v>2177.8146232744043</v>
      </c>
      <c r="W1298" s="6">
        <f ca="1">PopAgeSexCountry[[#This Row],[2030]]*PopAgeSexCountry[[#This Row],[MDER]]</f>
        <v>1863.6705228733638</v>
      </c>
      <c r="X1298" s="6">
        <f ca="1">PopAgeSexCountry[[#This Row],[2035]]*PopAgeSexCountry[[#This Row],[MDER]]</f>
        <v>1965.0508426042175</v>
      </c>
      <c r="Y1298" s="6">
        <f ca="1">PopAgeSexCountry[[#This Row],[2040]]*PopAgeSexCountry[[#This Row],[MDER]]</f>
        <v>1404.4311379893663</v>
      </c>
      <c r="Z1298" s="6">
        <f ca="1">PopAgeSexCountry[[#This Row],[2045]]*PopAgeSexCountry[[#This Row],[MDER]]</f>
        <v>1326.7176521172962</v>
      </c>
      <c r="AA1298" s="6">
        <f ca="1">PopAgeSexCountry[[#This Row],[2050]]*PopAgeSexCountry[[#This Row],[MDER]]</f>
        <v>1254.6039581297812</v>
      </c>
    </row>
    <row r="1299" spans="1:27" x14ac:dyDescent="0.2">
      <c r="A1299" s="6" t="s">
        <v>67</v>
      </c>
      <c r="B1299" s="6" t="s">
        <v>68</v>
      </c>
      <c r="C1299" s="6" t="s">
        <v>142</v>
      </c>
      <c r="D1299" s="6" t="str">
        <f>VLOOKUP(PopAgeSexCountry[[#This Row],[REGION]],MapRegion[],2,FALSE)</f>
        <v>ROU</v>
      </c>
      <c r="E1299" s="6" t="s">
        <v>102</v>
      </c>
      <c r="F1299" s="6" t="str">
        <f>VLOOKUP(PopAgeSexCountry[[#This Row],[VARIABLE]],MapSexAge[],2,FALSE)</f>
        <v>Male</v>
      </c>
      <c r="G1299" s="6" t="str">
        <f>VLOOKUP(PopAgeSexCountry[[#This Row],[VARIABLE]],MapSexAge[],3,FALSE)</f>
        <v>5-9</v>
      </c>
      <c r="H1299" s="6">
        <f ca="1">SUMIFS(INDIRECT(_xlfn.CONCAT("SSPMDER[",PopAgeSexCountry[[#This Row],[Sex]],"]")),SSPMDER[age],PopAgeSexCountry[[#This Row],[Age]])</f>
        <v>1600</v>
      </c>
      <c r="I1299" s="6" t="s">
        <v>71</v>
      </c>
      <c r="J1299" s="6">
        <v>0.54582399999999998</v>
      </c>
      <c r="K1299" s="6">
        <v>0.54967863385878102</v>
      </c>
      <c r="L1299" s="6">
        <v>0.50998785351989495</v>
      </c>
      <c r="M1299" s="6">
        <v>0.47127303085420102</v>
      </c>
      <c r="N1299" s="6">
        <v>0.434650807866856</v>
      </c>
      <c r="O1299" s="6">
        <v>0.40603932043179197</v>
      </c>
      <c r="P1299" s="6">
        <v>0.387594582158032</v>
      </c>
      <c r="Q1299" s="6">
        <v>0.37013411984787198</v>
      </c>
      <c r="R1299" s="6">
        <v>0.350020847811089</v>
      </c>
      <c r="S1299" s="6">
        <f ca="1">PopAgeSexCountry[[#This Row],[2010]]*PopAgeSexCountry[[#This Row],[MDER]]</f>
        <v>873.3184</v>
      </c>
      <c r="T1299" s="6">
        <f ca="1">PopAgeSexCountry[[#This Row],[2015]]*PopAgeSexCountry[[#This Row],[MDER]]</f>
        <v>879.48581417404966</v>
      </c>
      <c r="U1299" s="6">
        <f ca="1">PopAgeSexCountry[[#This Row],[2020]]*PopAgeSexCountry[[#This Row],[MDER]]</f>
        <v>815.98056563183195</v>
      </c>
      <c r="V1299" s="6">
        <f ca="1">PopAgeSexCountry[[#This Row],[2025]]*PopAgeSexCountry[[#This Row],[MDER]]</f>
        <v>754.03684936672164</v>
      </c>
      <c r="W1299" s="6">
        <f ca="1">PopAgeSexCountry[[#This Row],[2030]]*PopAgeSexCountry[[#This Row],[MDER]]</f>
        <v>695.44129258696955</v>
      </c>
      <c r="X1299" s="6">
        <f ca="1">PopAgeSexCountry[[#This Row],[2035]]*PopAgeSexCountry[[#This Row],[MDER]]</f>
        <v>649.66291269086719</v>
      </c>
      <c r="Y1299" s="6">
        <f ca="1">PopAgeSexCountry[[#This Row],[2040]]*PopAgeSexCountry[[#This Row],[MDER]]</f>
        <v>620.1513314528512</v>
      </c>
      <c r="Z1299" s="6">
        <f ca="1">PopAgeSexCountry[[#This Row],[2045]]*PopAgeSexCountry[[#This Row],[MDER]]</f>
        <v>592.21459175659515</v>
      </c>
      <c r="AA1299" s="6">
        <f ca="1">PopAgeSexCountry[[#This Row],[2050]]*PopAgeSexCountry[[#This Row],[MDER]]</f>
        <v>560.03335649774237</v>
      </c>
    </row>
    <row r="1300" spans="1:27" x14ac:dyDescent="0.2">
      <c r="A1300" s="5" t="s">
        <v>67</v>
      </c>
      <c r="B1300" s="5" t="s">
        <v>68</v>
      </c>
      <c r="C1300" s="5" t="s">
        <v>142</v>
      </c>
      <c r="D1300" s="5" t="str">
        <f>VLOOKUP(PopAgeSexCountry[[#This Row],[REGION]],MapRegion[],2,FALSE)</f>
        <v>ROU</v>
      </c>
      <c r="E1300" s="5" t="s">
        <v>103</v>
      </c>
      <c r="F1300" s="5" t="str">
        <f>VLOOKUP(PopAgeSexCountry[[#This Row],[VARIABLE]],MapSexAge[],2,FALSE)</f>
        <v>Male</v>
      </c>
      <c r="G1300" s="5" t="str">
        <f>VLOOKUP(PopAgeSexCountry[[#This Row],[VARIABLE]],MapSexAge[],3,FALSE)</f>
        <v>50-54</v>
      </c>
      <c r="H1300" s="5">
        <f ca="1">SUMIFS(INDIRECT(_xlfn.CONCAT("SSPMDER[",PopAgeSexCountry[[#This Row],[Sex]],"]")),SSPMDER[age],PopAgeSexCountry[[#This Row],[Age]])</f>
        <v>2400</v>
      </c>
      <c r="I1300" s="5" t="s">
        <v>71</v>
      </c>
      <c r="J1300" s="5">
        <v>0.71665699999999999</v>
      </c>
      <c r="K1300" s="5">
        <v>0.56898024408344405</v>
      </c>
      <c r="L1300" s="5">
        <v>0.82028521156055401</v>
      </c>
      <c r="M1300" s="5">
        <v>0.79866104137698901</v>
      </c>
      <c r="N1300" s="5">
        <v>0.87088992144283195</v>
      </c>
      <c r="O1300" s="5">
        <v>0.74816717287824097</v>
      </c>
      <c r="P1300" s="5">
        <v>0.79106684074953404</v>
      </c>
      <c r="Q1300" s="5">
        <v>0.56707254889334002</v>
      </c>
      <c r="R1300" s="5">
        <v>0.53678516201214999</v>
      </c>
      <c r="S1300" s="6">
        <f ca="1">PopAgeSexCountry[[#This Row],[2010]]*PopAgeSexCountry[[#This Row],[MDER]]</f>
        <v>1719.9767999999999</v>
      </c>
      <c r="T1300" s="6">
        <f ca="1">PopAgeSexCountry[[#This Row],[2015]]*PopAgeSexCountry[[#This Row],[MDER]]</f>
        <v>1365.5525858002657</v>
      </c>
      <c r="U1300" s="6">
        <f ca="1">PopAgeSexCountry[[#This Row],[2020]]*PopAgeSexCountry[[#This Row],[MDER]]</f>
        <v>1968.6845077453297</v>
      </c>
      <c r="V1300" s="6">
        <f ca="1">PopAgeSexCountry[[#This Row],[2025]]*PopAgeSexCountry[[#This Row],[MDER]]</f>
        <v>1916.7864993047735</v>
      </c>
      <c r="W1300" s="6">
        <f ca="1">PopAgeSexCountry[[#This Row],[2030]]*PopAgeSexCountry[[#This Row],[MDER]]</f>
        <v>2090.1358114627965</v>
      </c>
      <c r="X1300" s="6">
        <f ca="1">PopAgeSexCountry[[#This Row],[2035]]*PopAgeSexCountry[[#This Row],[MDER]]</f>
        <v>1795.6012149077783</v>
      </c>
      <c r="Y1300" s="6">
        <f ca="1">PopAgeSexCountry[[#This Row],[2040]]*PopAgeSexCountry[[#This Row],[MDER]]</f>
        <v>1898.5604177988816</v>
      </c>
      <c r="Z1300" s="6">
        <f ca="1">PopAgeSexCountry[[#This Row],[2045]]*PopAgeSexCountry[[#This Row],[MDER]]</f>
        <v>1360.9741173440161</v>
      </c>
      <c r="AA1300" s="6">
        <f ca="1">PopAgeSexCountry[[#This Row],[2050]]*PopAgeSexCountry[[#This Row],[MDER]]</f>
        <v>1288.28438882916</v>
      </c>
    </row>
    <row r="1301" spans="1:27" x14ac:dyDescent="0.2">
      <c r="A1301" s="6" t="s">
        <v>67</v>
      </c>
      <c r="B1301" s="6" t="s">
        <v>68</v>
      </c>
      <c r="C1301" s="6" t="s">
        <v>142</v>
      </c>
      <c r="D1301" s="6" t="str">
        <f>VLOOKUP(PopAgeSexCountry[[#This Row],[REGION]],MapRegion[],2,FALSE)</f>
        <v>ROU</v>
      </c>
      <c r="E1301" s="6" t="s">
        <v>104</v>
      </c>
      <c r="F1301" s="6" t="str">
        <f>VLOOKUP(PopAgeSexCountry[[#This Row],[VARIABLE]],MapSexAge[],2,FALSE)</f>
        <v>Male</v>
      </c>
      <c r="G1301" s="6" t="str">
        <f>VLOOKUP(PopAgeSexCountry[[#This Row],[VARIABLE]],MapSexAge[],3,FALSE)</f>
        <v>55-59</v>
      </c>
      <c r="H1301" s="6">
        <f ca="1">SUMIFS(INDIRECT(_xlfn.CONCAT("SSPMDER[",PopAgeSexCountry[[#This Row],[Sex]],"]")),SSPMDER[age],PopAgeSexCountry[[#This Row],[Age]])</f>
        <v>2400</v>
      </c>
      <c r="I1301" s="6" t="s">
        <v>71</v>
      </c>
      <c r="J1301" s="6">
        <v>0.68425600000000097</v>
      </c>
      <c r="K1301" s="6">
        <v>0.67547241420134696</v>
      </c>
      <c r="L1301" s="6">
        <v>0.54019363907238505</v>
      </c>
      <c r="M1301" s="6">
        <v>0.78355416588046101</v>
      </c>
      <c r="N1301" s="6">
        <v>0.76768121081459595</v>
      </c>
      <c r="O1301" s="6">
        <v>0.84180553361323596</v>
      </c>
      <c r="P1301" s="6">
        <v>0.726706880298292</v>
      </c>
      <c r="Q1301" s="6">
        <v>0.77147251156262997</v>
      </c>
      <c r="R1301" s="6">
        <v>0.55506566412926395</v>
      </c>
      <c r="S1301" s="6">
        <f ca="1">PopAgeSexCountry[[#This Row],[2010]]*PopAgeSexCountry[[#This Row],[MDER]]</f>
        <v>1642.2144000000023</v>
      </c>
      <c r="T1301" s="6">
        <f ca="1">PopAgeSexCountry[[#This Row],[2015]]*PopAgeSexCountry[[#This Row],[MDER]]</f>
        <v>1621.1337940832327</v>
      </c>
      <c r="U1301" s="6">
        <f ca="1">PopAgeSexCountry[[#This Row],[2020]]*PopAgeSexCountry[[#This Row],[MDER]]</f>
        <v>1296.4647337737242</v>
      </c>
      <c r="V1301" s="6">
        <f ca="1">PopAgeSexCountry[[#This Row],[2025]]*PopAgeSexCountry[[#This Row],[MDER]]</f>
        <v>1880.5299981131063</v>
      </c>
      <c r="W1301" s="6">
        <f ca="1">PopAgeSexCountry[[#This Row],[2030]]*PopAgeSexCountry[[#This Row],[MDER]]</f>
        <v>1842.4349059550302</v>
      </c>
      <c r="X1301" s="6">
        <f ca="1">PopAgeSexCountry[[#This Row],[2035]]*PopAgeSexCountry[[#This Row],[MDER]]</f>
        <v>2020.3332806717663</v>
      </c>
      <c r="Y1301" s="6">
        <f ca="1">PopAgeSexCountry[[#This Row],[2040]]*PopAgeSexCountry[[#This Row],[MDER]]</f>
        <v>1744.0965127159009</v>
      </c>
      <c r="Z1301" s="6">
        <f ca="1">PopAgeSexCountry[[#This Row],[2045]]*PopAgeSexCountry[[#This Row],[MDER]]</f>
        <v>1851.5340277503119</v>
      </c>
      <c r="AA1301" s="6">
        <f ca="1">PopAgeSexCountry[[#This Row],[2050]]*PopAgeSexCountry[[#This Row],[MDER]]</f>
        <v>1332.1575939102336</v>
      </c>
    </row>
    <row r="1302" spans="1:27" x14ac:dyDescent="0.2">
      <c r="A1302" s="5" t="s">
        <v>67</v>
      </c>
      <c r="B1302" s="5" t="s">
        <v>68</v>
      </c>
      <c r="C1302" s="5" t="s">
        <v>142</v>
      </c>
      <c r="D1302" s="5" t="str">
        <f>VLOOKUP(PopAgeSexCountry[[#This Row],[REGION]],MapRegion[],2,FALSE)</f>
        <v>ROU</v>
      </c>
      <c r="E1302" s="5" t="s">
        <v>105</v>
      </c>
      <c r="F1302" s="5" t="str">
        <f>VLOOKUP(PopAgeSexCountry[[#This Row],[VARIABLE]],MapSexAge[],2,FALSE)</f>
        <v>Male</v>
      </c>
      <c r="G1302" s="5" t="str">
        <f>VLOOKUP(PopAgeSexCountry[[#This Row],[VARIABLE]],MapSexAge[],3,FALSE)</f>
        <v>60-64</v>
      </c>
      <c r="H1302" s="5">
        <f ca="1">SUMIFS(INDIRECT(_xlfn.CONCAT("SSPMDER[",PopAgeSexCountry[[#This Row],[Sex]],"]")),SSPMDER[age],PopAgeSexCountry[[#This Row],[Age]])</f>
        <v>2400</v>
      </c>
      <c r="I1302" s="5" t="s">
        <v>71</v>
      </c>
      <c r="J1302" s="5">
        <v>0.530949</v>
      </c>
      <c r="K1302" s="5">
        <v>0.626039891758574</v>
      </c>
      <c r="L1302" s="5">
        <v>0.62383709171528001</v>
      </c>
      <c r="M1302" s="5">
        <v>0.50323637339620497</v>
      </c>
      <c r="N1302" s="5">
        <v>0.73606093628471903</v>
      </c>
      <c r="O1302" s="5">
        <v>0.72710884884379401</v>
      </c>
      <c r="P1302" s="5">
        <v>0.80312751605704602</v>
      </c>
      <c r="Q1302" s="5">
        <v>0.69788271576329997</v>
      </c>
      <c r="R1302" s="5">
        <v>0.74475416763049196</v>
      </c>
      <c r="S1302" s="6">
        <f ca="1">PopAgeSexCountry[[#This Row],[2010]]*PopAgeSexCountry[[#This Row],[MDER]]</f>
        <v>1274.2776000000001</v>
      </c>
      <c r="T1302" s="6">
        <f ca="1">PopAgeSexCountry[[#This Row],[2015]]*PopAgeSexCountry[[#This Row],[MDER]]</f>
        <v>1502.4957402205775</v>
      </c>
      <c r="U1302" s="6">
        <f ca="1">PopAgeSexCountry[[#This Row],[2020]]*PopAgeSexCountry[[#This Row],[MDER]]</f>
        <v>1497.209020116672</v>
      </c>
      <c r="V1302" s="6">
        <f ca="1">PopAgeSexCountry[[#This Row],[2025]]*PopAgeSexCountry[[#This Row],[MDER]]</f>
        <v>1207.767296150892</v>
      </c>
      <c r="W1302" s="6">
        <f ca="1">PopAgeSexCountry[[#This Row],[2030]]*PopAgeSexCountry[[#This Row],[MDER]]</f>
        <v>1766.5462470833256</v>
      </c>
      <c r="X1302" s="6">
        <f ca="1">PopAgeSexCountry[[#This Row],[2035]]*PopAgeSexCountry[[#This Row],[MDER]]</f>
        <v>1745.0612372251055</v>
      </c>
      <c r="Y1302" s="6">
        <f ca="1">PopAgeSexCountry[[#This Row],[2040]]*PopAgeSexCountry[[#This Row],[MDER]]</f>
        <v>1927.5060385369104</v>
      </c>
      <c r="Z1302" s="6">
        <f ca="1">PopAgeSexCountry[[#This Row],[2045]]*PopAgeSexCountry[[#This Row],[MDER]]</f>
        <v>1674.9185178319199</v>
      </c>
      <c r="AA1302" s="6">
        <f ca="1">PopAgeSexCountry[[#This Row],[2050]]*PopAgeSexCountry[[#This Row],[MDER]]</f>
        <v>1787.4100023131807</v>
      </c>
    </row>
    <row r="1303" spans="1:27" x14ac:dyDescent="0.2">
      <c r="A1303" s="6" t="s">
        <v>67</v>
      </c>
      <c r="B1303" s="6" t="s">
        <v>68</v>
      </c>
      <c r="C1303" s="6" t="s">
        <v>142</v>
      </c>
      <c r="D1303" s="6" t="str">
        <f>VLOOKUP(PopAgeSexCountry[[#This Row],[REGION]],MapRegion[],2,FALSE)</f>
        <v>ROU</v>
      </c>
      <c r="E1303" s="6" t="s">
        <v>106</v>
      </c>
      <c r="F1303" s="6" t="str">
        <f>VLOOKUP(PopAgeSexCountry[[#This Row],[VARIABLE]],MapSexAge[],2,FALSE)</f>
        <v>Male</v>
      </c>
      <c r="G1303" s="6" t="str">
        <f>VLOOKUP(PopAgeSexCountry[[#This Row],[VARIABLE]],MapSexAge[],3,FALSE)</f>
        <v>65-69</v>
      </c>
      <c r="H1303" s="6">
        <f ca="1">SUMIFS(INDIRECT(_xlfn.CONCAT("SSPMDER[",PopAgeSexCountry[[#This Row],[Sex]],"]")),SSPMDER[age],PopAgeSexCountry[[#This Row],[Age]])</f>
        <v>2240</v>
      </c>
      <c r="I1303" s="6" t="s">
        <v>71</v>
      </c>
      <c r="J1303" s="6">
        <v>0.38500000000000001</v>
      </c>
      <c r="K1303" s="6">
        <v>0.46538117305357202</v>
      </c>
      <c r="L1303" s="6">
        <v>0.55626734644272402</v>
      </c>
      <c r="M1303" s="6">
        <v>0.56004379817560901</v>
      </c>
      <c r="N1303" s="6">
        <v>0.45714551013863602</v>
      </c>
      <c r="O1303" s="6">
        <v>0.67592311452541598</v>
      </c>
      <c r="P1303" s="6">
        <v>0.67478386196489304</v>
      </c>
      <c r="Q1303" s="6">
        <v>0.75249015392055396</v>
      </c>
      <c r="R1303" s="6">
        <v>0.659153944693461</v>
      </c>
      <c r="S1303" s="6">
        <f ca="1">PopAgeSexCountry[[#This Row],[2010]]*PopAgeSexCountry[[#This Row],[MDER]]</f>
        <v>862.4</v>
      </c>
      <c r="T1303" s="6">
        <f ca="1">PopAgeSexCountry[[#This Row],[2015]]*PopAgeSexCountry[[#This Row],[MDER]]</f>
        <v>1042.4538276400012</v>
      </c>
      <c r="U1303" s="6">
        <f ca="1">PopAgeSexCountry[[#This Row],[2020]]*PopAgeSexCountry[[#This Row],[MDER]]</f>
        <v>1246.0388560317017</v>
      </c>
      <c r="V1303" s="6">
        <f ca="1">PopAgeSexCountry[[#This Row],[2025]]*PopAgeSexCountry[[#This Row],[MDER]]</f>
        <v>1254.4981079133643</v>
      </c>
      <c r="W1303" s="6">
        <f ca="1">PopAgeSexCountry[[#This Row],[2030]]*PopAgeSexCountry[[#This Row],[MDER]]</f>
        <v>1024.0059427105448</v>
      </c>
      <c r="X1303" s="6">
        <f ca="1">PopAgeSexCountry[[#This Row],[2035]]*PopAgeSexCountry[[#This Row],[MDER]]</f>
        <v>1514.0677765369319</v>
      </c>
      <c r="Y1303" s="6">
        <f ca="1">PopAgeSexCountry[[#This Row],[2040]]*PopAgeSexCountry[[#This Row],[MDER]]</f>
        <v>1511.5158508013603</v>
      </c>
      <c r="Z1303" s="6">
        <f ca="1">PopAgeSexCountry[[#This Row],[2045]]*PopAgeSexCountry[[#This Row],[MDER]]</f>
        <v>1685.577944782041</v>
      </c>
      <c r="AA1303" s="6">
        <f ca="1">PopAgeSexCountry[[#This Row],[2050]]*PopAgeSexCountry[[#This Row],[MDER]]</f>
        <v>1476.5048361133527</v>
      </c>
    </row>
    <row r="1304" spans="1:27" x14ac:dyDescent="0.2">
      <c r="A1304" s="5" t="s">
        <v>67</v>
      </c>
      <c r="B1304" s="5" t="s">
        <v>68</v>
      </c>
      <c r="C1304" s="5" t="s">
        <v>142</v>
      </c>
      <c r="D1304" s="5" t="str">
        <f>VLOOKUP(PopAgeSexCountry[[#This Row],[REGION]],MapRegion[],2,FALSE)</f>
        <v>ROU</v>
      </c>
      <c r="E1304" s="5" t="s">
        <v>107</v>
      </c>
      <c r="F1304" s="5" t="str">
        <f>VLOOKUP(PopAgeSexCountry[[#This Row],[VARIABLE]],MapSexAge[],2,FALSE)</f>
        <v>Male</v>
      </c>
      <c r="G1304" s="5" t="str">
        <f>VLOOKUP(PopAgeSexCountry[[#This Row],[VARIABLE]],MapSexAge[],3,FALSE)</f>
        <v>70-74</v>
      </c>
      <c r="H1304" s="5">
        <f ca="1">SUMIFS(INDIRECT(_xlfn.CONCAT("SSPMDER[",PopAgeSexCountry[[#This Row],[Sex]],"]")),SSPMDER[age],PopAgeSexCountry[[#This Row],[Age]])</f>
        <v>2200</v>
      </c>
      <c r="I1304" s="5" t="s">
        <v>71</v>
      </c>
      <c r="J1304" s="5">
        <v>0.38773000000000002</v>
      </c>
      <c r="K1304" s="5">
        <v>0.31290013801357802</v>
      </c>
      <c r="L1304" s="5">
        <v>0.38796557146900901</v>
      </c>
      <c r="M1304" s="5">
        <v>0.47072575928120303</v>
      </c>
      <c r="N1304" s="5">
        <v>0.48143524748072097</v>
      </c>
      <c r="O1304" s="5">
        <v>0.39911748674974701</v>
      </c>
      <c r="P1304" s="5">
        <v>0.59883674807356502</v>
      </c>
      <c r="Q1304" s="5">
        <v>0.60626243771411603</v>
      </c>
      <c r="R1304" s="5">
        <v>0.68416064268802701</v>
      </c>
      <c r="S1304" s="6">
        <f ca="1">PopAgeSexCountry[[#This Row],[2010]]*PopAgeSexCountry[[#This Row],[MDER]]</f>
        <v>853.00600000000009</v>
      </c>
      <c r="T1304" s="6">
        <f ca="1">PopAgeSexCountry[[#This Row],[2015]]*PopAgeSexCountry[[#This Row],[MDER]]</f>
        <v>688.38030362987161</v>
      </c>
      <c r="U1304" s="6">
        <f ca="1">PopAgeSexCountry[[#This Row],[2020]]*PopAgeSexCountry[[#This Row],[MDER]]</f>
        <v>853.52425723181977</v>
      </c>
      <c r="V1304" s="6">
        <f ca="1">PopAgeSexCountry[[#This Row],[2025]]*PopAgeSexCountry[[#This Row],[MDER]]</f>
        <v>1035.5966704186467</v>
      </c>
      <c r="W1304" s="6">
        <f ca="1">PopAgeSexCountry[[#This Row],[2030]]*PopAgeSexCountry[[#This Row],[MDER]]</f>
        <v>1059.1575444575863</v>
      </c>
      <c r="X1304" s="6">
        <f ca="1">PopAgeSexCountry[[#This Row],[2035]]*PopAgeSexCountry[[#This Row],[MDER]]</f>
        <v>878.05847084944344</v>
      </c>
      <c r="Y1304" s="6">
        <f ca="1">PopAgeSexCountry[[#This Row],[2040]]*PopAgeSexCountry[[#This Row],[MDER]]</f>
        <v>1317.4408457618431</v>
      </c>
      <c r="Z1304" s="6">
        <f ca="1">PopAgeSexCountry[[#This Row],[2045]]*PopAgeSexCountry[[#This Row],[MDER]]</f>
        <v>1333.7773629710553</v>
      </c>
      <c r="AA1304" s="6">
        <f ca="1">PopAgeSexCountry[[#This Row],[2050]]*PopAgeSexCountry[[#This Row],[MDER]]</f>
        <v>1505.1534139136595</v>
      </c>
    </row>
    <row r="1305" spans="1:27" x14ac:dyDescent="0.2">
      <c r="A1305" s="6" t="s">
        <v>67</v>
      </c>
      <c r="B1305" s="6" t="s">
        <v>68</v>
      </c>
      <c r="C1305" s="6" t="s">
        <v>142</v>
      </c>
      <c r="D1305" s="6" t="str">
        <f>VLOOKUP(PopAgeSexCountry[[#This Row],[REGION]],MapRegion[],2,FALSE)</f>
        <v>ROU</v>
      </c>
      <c r="E1305" s="6" t="s">
        <v>108</v>
      </c>
      <c r="F1305" s="6" t="str">
        <f>VLOOKUP(PopAgeSexCountry[[#This Row],[VARIABLE]],MapSexAge[],2,FALSE)</f>
        <v>Male</v>
      </c>
      <c r="G1305" s="6" t="str">
        <f>VLOOKUP(PopAgeSexCountry[[#This Row],[VARIABLE]],MapSexAge[],3,FALSE)</f>
        <v>75-79</v>
      </c>
      <c r="H1305" s="6">
        <f ca="1">SUMIFS(INDIRECT(_xlfn.CONCAT("SSPMDER[",PopAgeSexCountry[[#This Row],[Sex]],"]")),SSPMDER[age],PopAgeSexCountry[[#This Row],[Age]])</f>
        <v>2200</v>
      </c>
      <c r="I1305" s="6" t="s">
        <v>71</v>
      </c>
      <c r="J1305" s="6">
        <v>0.27804699999999999</v>
      </c>
      <c r="K1305" s="6">
        <v>0.27639943100644199</v>
      </c>
      <c r="L1305" s="6">
        <v>0.23045913786673999</v>
      </c>
      <c r="M1305" s="6">
        <v>0.29413639704014999</v>
      </c>
      <c r="N1305" s="6">
        <v>0.36600713209676</v>
      </c>
      <c r="O1305" s="6">
        <v>0.38274572857017503</v>
      </c>
      <c r="P1305" s="6">
        <v>0.32464642608682698</v>
      </c>
      <c r="Q1305" s="6">
        <v>0.49744509834031497</v>
      </c>
      <c r="R1305" s="6">
        <v>0.51315213103024804</v>
      </c>
      <c r="S1305" s="6">
        <f ca="1">PopAgeSexCountry[[#This Row],[2010]]*PopAgeSexCountry[[#This Row],[MDER]]</f>
        <v>611.70339999999999</v>
      </c>
      <c r="T1305" s="6">
        <f ca="1">PopAgeSexCountry[[#This Row],[2015]]*PopAgeSexCountry[[#This Row],[MDER]]</f>
        <v>608.07874821417238</v>
      </c>
      <c r="U1305" s="6">
        <f ca="1">PopAgeSexCountry[[#This Row],[2020]]*PopAgeSexCountry[[#This Row],[MDER]]</f>
        <v>507.010103306828</v>
      </c>
      <c r="V1305" s="6">
        <f ca="1">PopAgeSexCountry[[#This Row],[2025]]*PopAgeSexCountry[[#This Row],[MDER]]</f>
        <v>647.10007348832994</v>
      </c>
      <c r="W1305" s="6">
        <f ca="1">PopAgeSexCountry[[#This Row],[2030]]*PopAgeSexCountry[[#This Row],[MDER]]</f>
        <v>805.21569061287198</v>
      </c>
      <c r="X1305" s="6">
        <f ca="1">PopAgeSexCountry[[#This Row],[2035]]*PopAgeSexCountry[[#This Row],[MDER]]</f>
        <v>842.04060285438504</v>
      </c>
      <c r="Y1305" s="6">
        <f ca="1">PopAgeSexCountry[[#This Row],[2040]]*PopAgeSexCountry[[#This Row],[MDER]]</f>
        <v>714.22213739101937</v>
      </c>
      <c r="Z1305" s="6">
        <f ca="1">PopAgeSexCountry[[#This Row],[2045]]*PopAgeSexCountry[[#This Row],[MDER]]</f>
        <v>1094.379216348693</v>
      </c>
      <c r="AA1305" s="6">
        <f ca="1">PopAgeSexCountry[[#This Row],[2050]]*PopAgeSexCountry[[#This Row],[MDER]]</f>
        <v>1128.9346882665457</v>
      </c>
    </row>
    <row r="1306" spans="1:27" x14ac:dyDescent="0.2">
      <c r="A1306" s="5" t="s">
        <v>67</v>
      </c>
      <c r="B1306" s="5" t="s">
        <v>68</v>
      </c>
      <c r="C1306" s="5" t="s">
        <v>142</v>
      </c>
      <c r="D1306" s="5" t="str">
        <f>VLOOKUP(PopAgeSexCountry[[#This Row],[REGION]],MapRegion[],2,FALSE)</f>
        <v>ROU</v>
      </c>
      <c r="E1306" s="5" t="s">
        <v>109</v>
      </c>
      <c r="F1306" s="5" t="str">
        <f>VLOOKUP(PopAgeSexCountry[[#This Row],[VARIABLE]],MapSexAge[],2,FALSE)</f>
        <v>Male</v>
      </c>
      <c r="G1306" s="5" t="str">
        <f>VLOOKUP(PopAgeSexCountry[[#This Row],[VARIABLE]],MapSexAge[],3,FALSE)</f>
        <v>80-84</v>
      </c>
      <c r="H1306" s="5">
        <f ca="1">SUMIFS(INDIRECT(_xlfn.CONCAT("SSPMDER[",PopAgeSexCountry[[#This Row],[Sex]],"]")),SSPMDER[age],PopAgeSexCountry[[#This Row],[Age]])</f>
        <v>2200</v>
      </c>
      <c r="I1306" s="5" t="s">
        <v>71</v>
      </c>
      <c r="J1306" s="5">
        <v>0.159465</v>
      </c>
      <c r="K1306" s="5">
        <v>0.16204624682806801</v>
      </c>
      <c r="L1306" s="5">
        <v>0.16814049429574399</v>
      </c>
      <c r="M1306" s="5">
        <v>0.144983877473876</v>
      </c>
      <c r="N1306" s="5">
        <v>0.193606384497476</v>
      </c>
      <c r="O1306" s="5">
        <v>0.249405472653594</v>
      </c>
      <c r="P1306" s="5">
        <v>0.26988214685112399</v>
      </c>
      <c r="Q1306" s="5">
        <v>0.236403444928447</v>
      </c>
      <c r="R1306" s="5">
        <v>0.37254753158952297</v>
      </c>
      <c r="S1306" s="6">
        <f ca="1">PopAgeSexCountry[[#This Row],[2010]]*PopAgeSexCountry[[#This Row],[MDER]]</f>
        <v>350.82299999999998</v>
      </c>
      <c r="T1306" s="6">
        <f ca="1">PopAgeSexCountry[[#This Row],[2015]]*PopAgeSexCountry[[#This Row],[MDER]]</f>
        <v>356.50174302174963</v>
      </c>
      <c r="U1306" s="6">
        <f ca="1">PopAgeSexCountry[[#This Row],[2020]]*PopAgeSexCountry[[#This Row],[MDER]]</f>
        <v>369.90908745063678</v>
      </c>
      <c r="V1306" s="6">
        <f ca="1">PopAgeSexCountry[[#This Row],[2025]]*PopAgeSexCountry[[#This Row],[MDER]]</f>
        <v>318.96453044252723</v>
      </c>
      <c r="W1306" s="6">
        <f ca="1">PopAgeSexCountry[[#This Row],[2030]]*PopAgeSexCountry[[#This Row],[MDER]]</f>
        <v>425.93404589444719</v>
      </c>
      <c r="X1306" s="6">
        <f ca="1">PopAgeSexCountry[[#This Row],[2035]]*PopAgeSexCountry[[#This Row],[MDER]]</f>
        <v>548.6920398379068</v>
      </c>
      <c r="Y1306" s="6">
        <f ca="1">PopAgeSexCountry[[#This Row],[2040]]*PopAgeSexCountry[[#This Row],[MDER]]</f>
        <v>593.74072307247275</v>
      </c>
      <c r="Z1306" s="6">
        <f ca="1">PopAgeSexCountry[[#This Row],[2045]]*PopAgeSexCountry[[#This Row],[MDER]]</f>
        <v>520.08757884258341</v>
      </c>
      <c r="AA1306" s="6">
        <f ca="1">PopAgeSexCountry[[#This Row],[2050]]*PopAgeSexCountry[[#This Row],[MDER]]</f>
        <v>819.60456949695049</v>
      </c>
    </row>
    <row r="1307" spans="1:27" x14ac:dyDescent="0.2">
      <c r="A1307" s="6" t="s">
        <v>67</v>
      </c>
      <c r="B1307" s="6" t="s">
        <v>68</v>
      </c>
      <c r="C1307" s="6" t="s">
        <v>142</v>
      </c>
      <c r="D1307" s="6" t="str">
        <f>VLOOKUP(PopAgeSexCountry[[#This Row],[REGION]],MapRegion[],2,FALSE)</f>
        <v>ROU</v>
      </c>
      <c r="E1307" s="6" t="s">
        <v>110</v>
      </c>
      <c r="F1307" s="6" t="str">
        <f>VLOOKUP(PopAgeSexCountry[[#This Row],[VARIABLE]],MapSexAge[],2,FALSE)</f>
        <v>Male</v>
      </c>
      <c r="G1307" s="6" t="str">
        <f>VLOOKUP(PopAgeSexCountry[[#This Row],[VARIABLE]],MapSexAge[],3,FALSE)</f>
        <v>85-89</v>
      </c>
      <c r="H1307" s="6">
        <f ca="1">SUMIFS(INDIRECT(_xlfn.CONCAT("SSPMDER[",PopAgeSexCountry[[#This Row],[Sex]],"]")),SSPMDER[age],PopAgeSexCountry[[#This Row],[Age]])</f>
        <v>2200</v>
      </c>
      <c r="I1307" s="6" t="s">
        <v>71</v>
      </c>
      <c r="J1307" s="6">
        <v>5.8724999999999999E-2</v>
      </c>
      <c r="K1307" s="6">
        <v>6.9617252747002797E-2</v>
      </c>
      <c r="L1307" s="6">
        <v>7.4518312983524002E-2</v>
      </c>
      <c r="M1307" s="6">
        <v>8.0260204935870702E-2</v>
      </c>
      <c r="N1307" s="6">
        <v>7.3091937013988306E-2</v>
      </c>
      <c r="O1307" s="6">
        <v>0.103186408260785</v>
      </c>
      <c r="P1307" s="6">
        <v>0.14009409887976201</v>
      </c>
      <c r="Q1307" s="6">
        <v>0.15881670182916</v>
      </c>
      <c r="R1307" s="6">
        <v>0.14507551647474901</v>
      </c>
      <c r="S1307" s="6">
        <f ca="1">PopAgeSexCountry[[#This Row],[2010]]*PopAgeSexCountry[[#This Row],[MDER]]</f>
        <v>129.19499999999999</v>
      </c>
      <c r="T1307" s="6">
        <f ca="1">PopAgeSexCountry[[#This Row],[2015]]*PopAgeSexCountry[[#This Row],[MDER]]</f>
        <v>153.15795604340616</v>
      </c>
      <c r="U1307" s="6">
        <f ca="1">PopAgeSexCountry[[#This Row],[2020]]*PopAgeSexCountry[[#This Row],[MDER]]</f>
        <v>163.9402885637528</v>
      </c>
      <c r="V1307" s="6">
        <f ca="1">PopAgeSexCountry[[#This Row],[2025]]*PopAgeSexCountry[[#This Row],[MDER]]</f>
        <v>176.57245085891554</v>
      </c>
      <c r="W1307" s="6">
        <f ca="1">PopAgeSexCountry[[#This Row],[2030]]*PopAgeSexCountry[[#This Row],[MDER]]</f>
        <v>160.80226143077428</v>
      </c>
      <c r="X1307" s="6">
        <f ca="1">PopAgeSexCountry[[#This Row],[2035]]*PopAgeSexCountry[[#This Row],[MDER]]</f>
        <v>227.01009817372699</v>
      </c>
      <c r="Y1307" s="6">
        <f ca="1">PopAgeSexCountry[[#This Row],[2040]]*PopAgeSexCountry[[#This Row],[MDER]]</f>
        <v>308.20701753547644</v>
      </c>
      <c r="Z1307" s="6">
        <f ca="1">PopAgeSexCountry[[#This Row],[2045]]*PopAgeSexCountry[[#This Row],[MDER]]</f>
        <v>349.39674402415199</v>
      </c>
      <c r="AA1307" s="6">
        <f ca="1">PopAgeSexCountry[[#This Row],[2050]]*PopAgeSexCountry[[#This Row],[MDER]]</f>
        <v>319.16613624444778</v>
      </c>
    </row>
    <row r="1308" spans="1:27" x14ac:dyDescent="0.2">
      <c r="A1308" s="5" t="s">
        <v>67</v>
      </c>
      <c r="B1308" s="5" t="s">
        <v>68</v>
      </c>
      <c r="C1308" s="5" t="s">
        <v>142</v>
      </c>
      <c r="D1308" s="5" t="str">
        <f>VLOOKUP(PopAgeSexCountry[[#This Row],[REGION]],MapRegion[],2,FALSE)</f>
        <v>ROU</v>
      </c>
      <c r="E1308" s="5" t="s">
        <v>111</v>
      </c>
      <c r="F1308" s="5" t="str">
        <f>VLOOKUP(PopAgeSexCountry[[#This Row],[VARIABLE]],MapSexAge[],2,FALSE)</f>
        <v>Male</v>
      </c>
      <c r="G1308" s="5" t="str">
        <f>VLOOKUP(PopAgeSexCountry[[#This Row],[VARIABLE]],MapSexAge[],3,FALSE)</f>
        <v>90-94</v>
      </c>
      <c r="H1308" s="5">
        <f ca="1">SUMIFS(INDIRECT(_xlfn.CONCAT("SSPMDER[",PopAgeSexCountry[[#This Row],[Sex]],"]")),SSPMDER[age],PopAgeSexCountry[[#This Row],[Age]])</f>
        <v>2200</v>
      </c>
      <c r="I1308" s="5" t="s">
        <v>71</v>
      </c>
      <c r="J1308" s="5">
        <v>8.9479999999999994E-3</v>
      </c>
      <c r="K1308" s="5">
        <v>1.7170173869595601E-2</v>
      </c>
      <c r="L1308" s="5">
        <v>2.1771464904181199E-2</v>
      </c>
      <c r="M1308" s="5">
        <v>2.41160274260676E-2</v>
      </c>
      <c r="N1308" s="5">
        <v>2.7677456699533299E-2</v>
      </c>
      <c r="O1308" s="5">
        <v>2.6856160598881299E-2</v>
      </c>
      <c r="P1308" s="5">
        <v>4.0983259300291897E-2</v>
      </c>
      <c r="Q1308" s="5">
        <v>5.9475956486272401E-2</v>
      </c>
      <c r="R1308" s="5">
        <v>7.14845515146596E-2</v>
      </c>
      <c r="S1308" s="6">
        <f ca="1">PopAgeSexCountry[[#This Row],[2010]]*PopAgeSexCountry[[#This Row],[MDER]]</f>
        <v>19.685599999999997</v>
      </c>
      <c r="T1308" s="6">
        <f ca="1">PopAgeSexCountry[[#This Row],[2015]]*PopAgeSexCountry[[#This Row],[MDER]]</f>
        <v>37.774382513110325</v>
      </c>
      <c r="U1308" s="6">
        <f ca="1">PopAgeSexCountry[[#This Row],[2020]]*PopAgeSexCountry[[#This Row],[MDER]]</f>
        <v>47.897222789198636</v>
      </c>
      <c r="V1308" s="6">
        <f ca="1">PopAgeSexCountry[[#This Row],[2025]]*PopAgeSexCountry[[#This Row],[MDER]]</f>
        <v>53.05526033734872</v>
      </c>
      <c r="W1308" s="6">
        <f ca="1">PopAgeSexCountry[[#This Row],[2030]]*PopAgeSexCountry[[#This Row],[MDER]]</f>
        <v>60.89040473897326</v>
      </c>
      <c r="X1308" s="6">
        <f ca="1">PopAgeSexCountry[[#This Row],[2035]]*PopAgeSexCountry[[#This Row],[MDER]]</f>
        <v>59.083553317538858</v>
      </c>
      <c r="Y1308" s="6">
        <f ca="1">PopAgeSexCountry[[#This Row],[2040]]*PopAgeSexCountry[[#This Row],[MDER]]</f>
        <v>90.163170460642178</v>
      </c>
      <c r="Z1308" s="6">
        <f ca="1">PopAgeSexCountry[[#This Row],[2045]]*PopAgeSexCountry[[#This Row],[MDER]]</f>
        <v>130.84710426979927</v>
      </c>
      <c r="AA1308" s="6">
        <f ca="1">PopAgeSexCountry[[#This Row],[2050]]*PopAgeSexCountry[[#This Row],[MDER]]</f>
        <v>157.26601333225113</v>
      </c>
    </row>
    <row r="1309" spans="1:27" x14ac:dyDescent="0.2">
      <c r="A1309" s="6" t="s">
        <v>67</v>
      </c>
      <c r="B1309" s="6" t="s">
        <v>68</v>
      </c>
      <c r="C1309" s="6" t="s">
        <v>142</v>
      </c>
      <c r="D1309" s="6" t="str">
        <f>VLOOKUP(PopAgeSexCountry[[#This Row],[REGION]],MapRegion[],2,FALSE)</f>
        <v>ROU</v>
      </c>
      <c r="E1309" s="6" t="s">
        <v>112</v>
      </c>
      <c r="F1309" s="6" t="str">
        <f>VLOOKUP(PopAgeSexCountry[[#This Row],[VARIABLE]],MapSexAge[],2,FALSE)</f>
        <v>Male</v>
      </c>
      <c r="G1309" s="6" t="str">
        <f>VLOOKUP(PopAgeSexCountry[[#This Row],[VARIABLE]],MapSexAge[],3,FALSE)</f>
        <v>95-99</v>
      </c>
      <c r="H1309" s="6">
        <f ca="1">SUMIFS(INDIRECT(_xlfn.CONCAT("SSPMDER[",PopAgeSexCountry[[#This Row],[Sex]],"]")),SSPMDER[age],PopAgeSexCountry[[#This Row],[Age]])</f>
        <v>2200</v>
      </c>
      <c r="I1309" s="6" t="s">
        <v>71</v>
      </c>
      <c r="J1309" s="6">
        <v>1.9239999999999999E-3</v>
      </c>
      <c r="K1309" s="6">
        <v>1.55916366657266E-3</v>
      </c>
      <c r="L1309" s="6">
        <v>3.25304746044639E-3</v>
      </c>
      <c r="M1309" s="6">
        <v>4.2323064760390501E-3</v>
      </c>
      <c r="N1309" s="6">
        <v>5.0099050247471803E-3</v>
      </c>
      <c r="O1309" s="6">
        <v>6.1571188156846601E-3</v>
      </c>
      <c r="P1309" s="6">
        <v>6.5425923482059301E-3</v>
      </c>
      <c r="Q1309" s="6">
        <v>1.09055223869767E-2</v>
      </c>
      <c r="R1309" s="6">
        <v>1.7105461254048802E-2</v>
      </c>
      <c r="S1309" s="6">
        <f ca="1">PopAgeSexCountry[[#This Row],[2010]]*PopAgeSexCountry[[#This Row],[MDER]]</f>
        <v>4.2328000000000001</v>
      </c>
      <c r="T1309" s="6">
        <f ca="1">PopAgeSexCountry[[#This Row],[2015]]*PopAgeSexCountry[[#This Row],[MDER]]</f>
        <v>3.4301600664598522</v>
      </c>
      <c r="U1309" s="6">
        <f ca="1">PopAgeSexCountry[[#This Row],[2020]]*PopAgeSexCountry[[#This Row],[MDER]]</f>
        <v>7.1567044129820578</v>
      </c>
      <c r="V1309" s="6">
        <f ca="1">PopAgeSexCountry[[#This Row],[2025]]*PopAgeSexCountry[[#This Row],[MDER]]</f>
        <v>9.3110742472859105</v>
      </c>
      <c r="W1309" s="6">
        <f ca="1">PopAgeSexCountry[[#This Row],[2030]]*PopAgeSexCountry[[#This Row],[MDER]]</f>
        <v>11.021791054443797</v>
      </c>
      <c r="X1309" s="6">
        <f ca="1">PopAgeSexCountry[[#This Row],[2035]]*PopAgeSexCountry[[#This Row],[MDER]]</f>
        <v>13.545661394506253</v>
      </c>
      <c r="Y1309" s="6">
        <f ca="1">PopAgeSexCountry[[#This Row],[2040]]*PopAgeSexCountry[[#This Row],[MDER]]</f>
        <v>14.393703166053045</v>
      </c>
      <c r="Z1309" s="6">
        <f ca="1">PopAgeSexCountry[[#This Row],[2045]]*PopAgeSexCountry[[#This Row],[MDER]]</f>
        <v>23.992149251348739</v>
      </c>
      <c r="AA1309" s="6">
        <f ca="1">PopAgeSexCountry[[#This Row],[2050]]*PopAgeSexCountry[[#This Row],[MDER]]</f>
        <v>37.632014758907367</v>
      </c>
    </row>
    <row r="1310" spans="1:27" x14ac:dyDescent="0.2">
      <c r="A1310" s="5" t="s">
        <v>67</v>
      </c>
      <c r="B1310" s="5" t="s">
        <v>68</v>
      </c>
      <c r="C1310" s="5" t="s">
        <v>143</v>
      </c>
      <c r="D1310" s="5" t="str">
        <f>VLOOKUP(PopAgeSexCountry[[#This Row],[REGION]],MapRegion[],2,FALSE)</f>
        <v>SVK</v>
      </c>
      <c r="E1310" s="5" t="s">
        <v>70</v>
      </c>
      <c r="F1310" s="5" t="str">
        <f>VLOOKUP(PopAgeSexCountry[[#This Row],[VARIABLE]],MapSexAge[],2,FALSE)</f>
        <v>Female</v>
      </c>
      <c r="G1310" s="5" t="str">
        <f>VLOOKUP(PopAgeSexCountry[[#This Row],[VARIABLE]],MapSexAge[],3,FALSE)</f>
        <v>0-4</v>
      </c>
      <c r="H1310" s="5">
        <f ca="1">SUMIFS(INDIRECT(_xlfn.CONCAT("SSPMDER[",PopAgeSexCountry[[#This Row],[Sex]],"]")),SSPMDER[age],PopAgeSexCountry[[#This Row],[Age]])</f>
        <v>1000</v>
      </c>
      <c r="I1310" s="5" t="s">
        <v>71</v>
      </c>
      <c r="J1310" s="5">
        <v>0.13456000000000001</v>
      </c>
      <c r="K1310" s="5">
        <v>0.14578635250402699</v>
      </c>
      <c r="L1310" s="5">
        <v>0.13997117564357101</v>
      </c>
      <c r="M1310" s="5">
        <v>0.130843090679541</v>
      </c>
      <c r="N1310" s="5">
        <v>0.11923161624097001</v>
      </c>
      <c r="O1310" s="5">
        <v>0.108273301534037</v>
      </c>
      <c r="P1310" s="5">
        <v>0.106541335923085</v>
      </c>
      <c r="Q1310" s="5">
        <v>0.110196198305957</v>
      </c>
      <c r="R1310" s="5">
        <v>0.11241033498971501</v>
      </c>
      <c r="S1310" s="6">
        <f ca="1">PopAgeSexCountry[[#This Row],[2010]]*PopAgeSexCountry[[#This Row],[MDER]]</f>
        <v>134.56</v>
      </c>
      <c r="T1310" s="6">
        <f ca="1">PopAgeSexCountry[[#This Row],[2015]]*PopAgeSexCountry[[#This Row],[MDER]]</f>
        <v>145.78635250402701</v>
      </c>
      <c r="U1310" s="6">
        <f ca="1">PopAgeSexCountry[[#This Row],[2020]]*PopAgeSexCountry[[#This Row],[MDER]]</f>
        <v>139.971175643571</v>
      </c>
      <c r="V1310" s="6">
        <f ca="1">PopAgeSexCountry[[#This Row],[2025]]*PopAgeSexCountry[[#This Row],[MDER]]</f>
        <v>130.84309067954101</v>
      </c>
      <c r="W1310" s="6">
        <f ca="1">PopAgeSexCountry[[#This Row],[2030]]*PopAgeSexCountry[[#This Row],[MDER]]</f>
        <v>119.23161624097001</v>
      </c>
      <c r="X1310" s="6">
        <f ca="1">PopAgeSexCountry[[#This Row],[2035]]*PopAgeSexCountry[[#This Row],[MDER]]</f>
        <v>108.273301534037</v>
      </c>
      <c r="Y1310" s="6">
        <f ca="1">PopAgeSexCountry[[#This Row],[2040]]*PopAgeSexCountry[[#This Row],[MDER]]</f>
        <v>106.541335923085</v>
      </c>
      <c r="Z1310" s="6">
        <f ca="1">PopAgeSexCountry[[#This Row],[2045]]*PopAgeSexCountry[[#This Row],[MDER]]</f>
        <v>110.19619830595701</v>
      </c>
      <c r="AA1310" s="6">
        <f ca="1">PopAgeSexCountry[[#This Row],[2050]]*PopAgeSexCountry[[#This Row],[MDER]]</f>
        <v>112.41033498971501</v>
      </c>
    </row>
    <row r="1311" spans="1:27" x14ac:dyDescent="0.2">
      <c r="A1311" s="6" t="s">
        <v>67</v>
      </c>
      <c r="B1311" s="6" t="s">
        <v>68</v>
      </c>
      <c r="C1311" s="6" t="s">
        <v>143</v>
      </c>
      <c r="D1311" s="6" t="str">
        <f>VLOOKUP(PopAgeSexCountry[[#This Row],[REGION]],MapRegion[],2,FALSE)</f>
        <v>SVK</v>
      </c>
      <c r="E1311" s="6" t="s">
        <v>72</v>
      </c>
      <c r="F1311" s="6" t="str">
        <f>VLOOKUP(PopAgeSexCountry[[#This Row],[VARIABLE]],MapSexAge[],2,FALSE)</f>
        <v>Female</v>
      </c>
      <c r="G1311" s="6" t="str">
        <f>VLOOKUP(PopAgeSexCountry[[#This Row],[VARIABLE]],MapSexAge[],3,FALSE)</f>
        <v>10-14</v>
      </c>
      <c r="H1311" s="6">
        <f ca="1">SUMIFS(INDIRECT(_xlfn.CONCAT("SSPMDER[",PopAgeSexCountry[[#This Row],[Sex]],"]")),SSPMDER[age],PopAgeSexCountry[[#This Row],[Age]])</f>
        <v>1920</v>
      </c>
      <c r="I1311" s="6" t="s">
        <v>71</v>
      </c>
      <c r="J1311" s="6">
        <v>0.14110800000000001</v>
      </c>
      <c r="K1311" s="6">
        <v>0.12832218736996201</v>
      </c>
      <c r="L1311" s="6">
        <v>0.137226196024297</v>
      </c>
      <c r="M1311" s="6">
        <v>0.148180714313911</v>
      </c>
      <c r="N1311" s="6">
        <v>0.1424604716941</v>
      </c>
      <c r="O1311" s="6">
        <v>0.13341295431460301</v>
      </c>
      <c r="P1311" s="6">
        <v>0.12192880161549501</v>
      </c>
      <c r="Q1311" s="6">
        <v>0.11115050346812599</v>
      </c>
      <c r="R1311" s="6">
        <v>0.109421041989024</v>
      </c>
      <c r="S1311" s="6">
        <f ca="1">PopAgeSexCountry[[#This Row],[2010]]*PopAgeSexCountry[[#This Row],[MDER]]</f>
        <v>270.92736000000002</v>
      </c>
      <c r="T1311" s="6">
        <f ca="1">PopAgeSexCountry[[#This Row],[2015]]*PopAgeSexCountry[[#This Row],[MDER]]</f>
        <v>246.37859975032706</v>
      </c>
      <c r="U1311" s="6">
        <f ca="1">PopAgeSexCountry[[#This Row],[2020]]*PopAgeSexCountry[[#This Row],[MDER]]</f>
        <v>263.47429636665026</v>
      </c>
      <c r="V1311" s="6">
        <f ca="1">PopAgeSexCountry[[#This Row],[2025]]*PopAgeSexCountry[[#This Row],[MDER]]</f>
        <v>284.5069714827091</v>
      </c>
      <c r="W1311" s="6">
        <f ca="1">PopAgeSexCountry[[#This Row],[2030]]*PopAgeSexCountry[[#This Row],[MDER]]</f>
        <v>273.52410565267201</v>
      </c>
      <c r="X1311" s="6">
        <f ca="1">PopAgeSexCountry[[#This Row],[2035]]*PopAgeSexCountry[[#This Row],[MDER]]</f>
        <v>256.15287228403776</v>
      </c>
      <c r="Y1311" s="6">
        <f ca="1">PopAgeSexCountry[[#This Row],[2040]]*PopAgeSexCountry[[#This Row],[MDER]]</f>
        <v>234.10329910175042</v>
      </c>
      <c r="Z1311" s="6">
        <f ca="1">PopAgeSexCountry[[#This Row],[2045]]*PopAgeSexCountry[[#This Row],[MDER]]</f>
        <v>213.40896665880192</v>
      </c>
      <c r="AA1311" s="6">
        <f ca="1">PopAgeSexCountry[[#This Row],[2050]]*PopAgeSexCountry[[#This Row],[MDER]]</f>
        <v>210.08840061892607</v>
      </c>
    </row>
    <row r="1312" spans="1:27" x14ac:dyDescent="0.2">
      <c r="A1312" s="5" t="s">
        <v>67</v>
      </c>
      <c r="B1312" s="5" t="s">
        <v>68</v>
      </c>
      <c r="C1312" s="5" t="s">
        <v>143</v>
      </c>
      <c r="D1312" s="5" t="str">
        <f>VLOOKUP(PopAgeSexCountry[[#This Row],[REGION]],MapRegion[],2,FALSE)</f>
        <v>SVK</v>
      </c>
      <c r="E1312" s="5" t="s">
        <v>73</v>
      </c>
      <c r="F1312" s="5" t="str">
        <f>VLOOKUP(PopAgeSexCountry[[#This Row],[VARIABLE]],MapSexAge[],2,FALSE)</f>
        <v>Female</v>
      </c>
      <c r="G1312" s="5" t="str">
        <f>VLOOKUP(PopAgeSexCountry[[#This Row],[VARIABLE]],MapSexAge[],3,FALSE)</f>
        <v>100p</v>
      </c>
      <c r="H1312" s="5">
        <f ca="1">SUMIFS(INDIRECT(_xlfn.CONCAT("SSPMDER[",PopAgeSexCountry[[#This Row],[Sex]],"]")),SSPMDER[age],PopAgeSexCountry[[#This Row],[Age]])</f>
        <v>1800</v>
      </c>
      <c r="I1312" s="5" t="s">
        <v>71</v>
      </c>
      <c r="J1312" s="5">
        <v>1.7100000000000001E-4</v>
      </c>
      <c r="K1312" s="5">
        <v>2.7074346807091698E-4</v>
      </c>
      <c r="L1312" s="5">
        <v>2.5745246347906603E-4</v>
      </c>
      <c r="M1312" s="5">
        <v>6.4462319885491895E-4</v>
      </c>
      <c r="N1312" s="5">
        <v>9.7317922051087401E-4</v>
      </c>
      <c r="O1312" s="5">
        <v>1.3952767869566699E-3</v>
      </c>
      <c r="P1312" s="5">
        <v>1.9371823464522501E-3</v>
      </c>
      <c r="Q1312" s="5">
        <v>3.0211168830912602E-3</v>
      </c>
      <c r="R1312" s="5">
        <v>4.9397073170933999E-3</v>
      </c>
      <c r="S1312" s="6">
        <f ca="1">PopAgeSexCountry[[#This Row],[2010]]*PopAgeSexCountry[[#This Row],[MDER]]</f>
        <v>0.30780000000000002</v>
      </c>
      <c r="T1312" s="6">
        <f ca="1">PopAgeSexCountry[[#This Row],[2015]]*PopAgeSexCountry[[#This Row],[MDER]]</f>
        <v>0.48733824252765057</v>
      </c>
      <c r="U1312" s="6">
        <f ca="1">PopAgeSexCountry[[#This Row],[2020]]*PopAgeSexCountry[[#This Row],[MDER]]</f>
        <v>0.46341443426231888</v>
      </c>
      <c r="V1312" s="6">
        <f ca="1">PopAgeSexCountry[[#This Row],[2025]]*PopAgeSexCountry[[#This Row],[MDER]]</f>
        <v>1.1603217579388541</v>
      </c>
      <c r="W1312" s="6">
        <f ca="1">PopAgeSexCountry[[#This Row],[2030]]*PopAgeSexCountry[[#This Row],[MDER]]</f>
        <v>1.7517225969195731</v>
      </c>
      <c r="X1312" s="6">
        <f ca="1">PopAgeSexCountry[[#This Row],[2035]]*PopAgeSexCountry[[#This Row],[MDER]]</f>
        <v>2.5114982165220061</v>
      </c>
      <c r="Y1312" s="6">
        <f ca="1">PopAgeSexCountry[[#This Row],[2040]]*PopAgeSexCountry[[#This Row],[MDER]]</f>
        <v>3.4869282236140502</v>
      </c>
      <c r="Z1312" s="6">
        <f ca="1">PopAgeSexCountry[[#This Row],[2045]]*PopAgeSexCountry[[#This Row],[MDER]]</f>
        <v>5.4380103895642682</v>
      </c>
      <c r="AA1312" s="6">
        <f ca="1">PopAgeSexCountry[[#This Row],[2050]]*PopAgeSexCountry[[#This Row],[MDER]]</f>
        <v>8.8914731707681192</v>
      </c>
    </row>
    <row r="1313" spans="1:27" x14ac:dyDescent="0.2">
      <c r="A1313" s="6" t="s">
        <v>67</v>
      </c>
      <c r="B1313" s="6" t="s">
        <v>68</v>
      </c>
      <c r="C1313" s="6" t="s">
        <v>143</v>
      </c>
      <c r="D1313" s="6" t="str">
        <f>VLOOKUP(PopAgeSexCountry[[#This Row],[REGION]],MapRegion[],2,FALSE)</f>
        <v>SVK</v>
      </c>
      <c r="E1313" s="6" t="s">
        <v>74</v>
      </c>
      <c r="F1313" s="6" t="str">
        <f>VLOOKUP(PopAgeSexCountry[[#This Row],[VARIABLE]],MapSexAge[],2,FALSE)</f>
        <v>Female</v>
      </c>
      <c r="G1313" s="6" t="str">
        <f>VLOOKUP(PopAgeSexCountry[[#This Row],[VARIABLE]],MapSexAge[],3,FALSE)</f>
        <v>15-19</v>
      </c>
      <c r="H1313" s="6">
        <f ca="1">SUMIFS(INDIRECT(_xlfn.CONCAT("SSPMDER[",PopAgeSexCountry[[#This Row],[Sex]],"]")),SSPMDER[age],PopAgeSexCountry[[#This Row],[Age]])</f>
        <v>2040</v>
      </c>
      <c r="I1313" s="6" t="s">
        <v>71</v>
      </c>
      <c r="J1313" s="6">
        <v>0.181673</v>
      </c>
      <c r="K1313" s="6">
        <v>0.141714851190064</v>
      </c>
      <c r="L1313" s="6">
        <v>0.12899277480526999</v>
      </c>
      <c r="M1313" s="6">
        <v>0.13792090530970699</v>
      </c>
      <c r="N1313" s="6">
        <v>0.14884115839520301</v>
      </c>
      <c r="O1313" s="6">
        <v>0.14315112489267001</v>
      </c>
      <c r="P1313" s="6">
        <v>0.134126564168875</v>
      </c>
      <c r="Q1313" s="6">
        <v>0.122669443748295</v>
      </c>
      <c r="R1313" s="6">
        <v>0.111925266869304</v>
      </c>
      <c r="S1313" s="6">
        <f ca="1">PopAgeSexCountry[[#This Row],[2010]]*PopAgeSexCountry[[#This Row],[MDER]]</f>
        <v>370.61291999999997</v>
      </c>
      <c r="T1313" s="6">
        <f ca="1">PopAgeSexCountry[[#This Row],[2015]]*PopAgeSexCountry[[#This Row],[MDER]]</f>
        <v>289.09829642773053</v>
      </c>
      <c r="U1313" s="6">
        <f ca="1">PopAgeSexCountry[[#This Row],[2020]]*PopAgeSexCountry[[#This Row],[MDER]]</f>
        <v>263.1452606027508</v>
      </c>
      <c r="V1313" s="6">
        <f ca="1">PopAgeSexCountry[[#This Row],[2025]]*PopAgeSexCountry[[#This Row],[MDER]]</f>
        <v>281.35864683180228</v>
      </c>
      <c r="W1313" s="6">
        <f ca="1">PopAgeSexCountry[[#This Row],[2030]]*PopAgeSexCountry[[#This Row],[MDER]]</f>
        <v>303.63596312621416</v>
      </c>
      <c r="X1313" s="6">
        <f ca="1">PopAgeSexCountry[[#This Row],[2035]]*PopAgeSexCountry[[#This Row],[MDER]]</f>
        <v>292.02829478104684</v>
      </c>
      <c r="Y1313" s="6">
        <f ca="1">PopAgeSexCountry[[#This Row],[2040]]*PopAgeSexCountry[[#This Row],[MDER]]</f>
        <v>273.61819090450501</v>
      </c>
      <c r="Z1313" s="6">
        <f ca="1">PopAgeSexCountry[[#This Row],[2045]]*PopAgeSexCountry[[#This Row],[MDER]]</f>
        <v>250.24566524652181</v>
      </c>
      <c r="AA1313" s="6">
        <f ca="1">PopAgeSexCountry[[#This Row],[2050]]*PopAgeSexCountry[[#This Row],[MDER]]</f>
        <v>228.32754441338017</v>
      </c>
    </row>
    <row r="1314" spans="1:27" x14ac:dyDescent="0.2">
      <c r="A1314" s="5" t="s">
        <v>67</v>
      </c>
      <c r="B1314" s="5" t="s">
        <v>68</v>
      </c>
      <c r="C1314" s="5" t="s">
        <v>143</v>
      </c>
      <c r="D1314" s="5" t="str">
        <f>VLOOKUP(PopAgeSexCountry[[#This Row],[REGION]],MapRegion[],2,FALSE)</f>
        <v>SVK</v>
      </c>
      <c r="E1314" s="5" t="s">
        <v>75</v>
      </c>
      <c r="F1314" s="5" t="str">
        <f>VLOOKUP(PopAgeSexCountry[[#This Row],[VARIABLE]],MapSexAge[],2,FALSE)</f>
        <v>Female</v>
      </c>
      <c r="G1314" s="5" t="str">
        <f>VLOOKUP(PopAgeSexCountry[[#This Row],[VARIABLE]],MapSexAge[],3,FALSE)</f>
        <v>20-24</v>
      </c>
      <c r="H1314" s="5">
        <f ca="1">SUMIFS(INDIRECT(_xlfn.CONCAT("SSPMDER[",PopAgeSexCountry[[#This Row],[Sex]],"]")),SSPMDER[age],PopAgeSexCountry[[#This Row],[Age]])</f>
        <v>2200</v>
      </c>
      <c r="I1314" s="5" t="s">
        <v>71</v>
      </c>
      <c r="J1314" s="5">
        <v>0.209898</v>
      </c>
      <c r="K1314" s="5">
        <v>0.181979477329726</v>
      </c>
      <c r="L1314" s="5">
        <v>0.14211019384225801</v>
      </c>
      <c r="M1314" s="5">
        <v>0.12944557472742901</v>
      </c>
      <c r="N1314" s="5">
        <v>0.13839300082612099</v>
      </c>
      <c r="O1314" s="5">
        <v>0.14929971813201301</v>
      </c>
      <c r="P1314" s="5">
        <v>0.143635338619203</v>
      </c>
      <c r="Q1314" s="5">
        <v>0.13463121090792099</v>
      </c>
      <c r="R1314" s="5">
        <v>0.123196467642204</v>
      </c>
      <c r="S1314" s="6">
        <f ca="1">PopAgeSexCountry[[#This Row],[2010]]*PopAgeSexCountry[[#This Row],[MDER]]</f>
        <v>461.7756</v>
      </c>
      <c r="T1314" s="6">
        <f ca="1">PopAgeSexCountry[[#This Row],[2015]]*PopAgeSexCountry[[#This Row],[MDER]]</f>
        <v>400.35485012539721</v>
      </c>
      <c r="U1314" s="6">
        <f ca="1">PopAgeSexCountry[[#This Row],[2020]]*PopAgeSexCountry[[#This Row],[MDER]]</f>
        <v>312.64242645296764</v>
      </c>
      <c r="V1314" s="6">
        <f ca="1">PopAgeSexCountry[[#This Row],[2025]]*PopAgeSexCountry[[#This Row],[MDER]]</f>
        <v>284.78026440034381</v>
      </c>
      <c r="W1314" s="6">
        <f ca="1">PopAgeSexCountry[[#This Row],[2030]]*PopAgeSexCountry[[#This Row],[MDER]]</f>
        <v>304.46460181746619</v>
      </c>
      <c r="X1314" s="6">
        <f ca="1">PopAgeSexCountry[[#This Row],[2035]]*PopAgeSexCountry[[#This Row],[MDER]]</f>
        <v>328.45937989042864</v>
      </c>
      <c r="Y1314" s="6">
        <f ca="1">PopAgeSexCountry[[#This Row],[2040]]*PopAgeSexCountry[[#This Row],[MDER]]</f>
        <v>315.9977449622466</v>
      </c>
      <c r="Z1314" s="6">
        <f ca="1">PopAgeSexCountry[[#This Row],[2045]]*PopAgeSexCountry[[#This Row],[MDER]]</f>
        <v>296.1886639974262</v>
      </c>
      <c r="AA1314" s="6">
        <f ca="1">PopAgeSexCountry[[#This Row],[2050]]*PopAgeSexCountry[[#This Row],[MDER]]</f>
        <v>271.03222881284881</v>
      </c>
    </row>
    <row r="1315" spans="1:27" x14ac:dyDescent="0.2">
      <c r="A1315" s="6" t="s">
        <v>67</v>
      </c>
      <c r="B1315" s="6" t="s">
        <v>68</v>
      </c>
      <c r="C1315" s="6" t="s">
        <v>143</v>
      </c>
      <c r="D1315" s="6" t="str">
        <f>VLOOKUP(PopAgeSexCountry[[#This Row],[REGION]],MapRegion[],2,FALSE)</f>
        <v>SVK</v>
      </c>
      <c r="E1315" s="6" t="s">
        <v>76</v>
      </c>
      <c r="F1315" s="6" t="str">
        <f>VLOOKUP(PopAgeSexCountry[[#This Row],[VARIABLE]],MapSexAge[],2,FALSE)</f>
        <v>Female</v>
      </c>
      <c r="G1315" s="6" t="str">
        <f>VLOOKUP(PopAgeSexCountry[[#This Row],[VARIABLE]],MapSexAge[],3,FALSE)</f>
        <v>25-29</v>
      </c>
      <c r="H1315" s="6">
        <f ca="1">SUMIFS(INDIRECT(_xlfn.CONCAT("SSPMDER[",PopAgeSexCountry[[#This Row],[Sex]],"]")),SSPMDER[age],PopAgeSexCountry[[#This Row],[Age]])</f>
        <v>2040</v>
      </c>
      <c r="I1315" s="6" t="s">
        <v>71</v>
      </c>
      <c r="J1315" s="6">
        <v>0.224686</v>
      </c>
      <c r="K1315" s="6">
        <v>0.21156133636467001</v>
      </c>
      <c r="L1315" s="6">
        <v>0.18364183016166999</v>
      </c>
      <c r="M1315" s="6">
        <v>0.14390198532139001</v>
      </c>
      <c r="N1315" s="6">
        <v>0.13131852146513401</v>
      </c>
      <c r="O1315" s="6">
        <v>0.14033310888586001</v>
      </c>
      <c r="P1315" s="6">
        <v>0.151223161776155</v>
      </c>
      <c r="Q1315" s="6">
        <v>0.14558758522868001</v>
      </c>
      <c r="R1315" s="6">
        <v>0.13659145396750499</v>
      </c>
      <c r="S1315" s="6">
        <f ca="1">PopAgeSexCountry[[#This Row],[2010]]*PopAgeSexCountry[[#This Row],[MDER]]</f>
        <v>458.35944000000001</v>
      </c>
      <c r="T1315" s="6">
        <f ca="1">PopAgeSexCountry[[#This Row],[2015]]*PopAgeSexCountry[[#This Row],[MDER]]</f>
        <v>431.58512618392683</v>
      </c>
      <c r="U1315" s="6">
        <f ca="1">PopAgeSexCountry[[#This Row],[2020]]*PopAgeSexCountry[[#This Row],[MDER]]</f>
        <v>374.62933352980679</v>
      </c>
      <c r="V1315" s="6">
        <f ca="1">PopAgeSexCountry[[#This Row],[2025]]*PopAgeSexCountry[[#This Row],[MDER]]</f>
        <v>293.5600500556356</v>
      </c>
      <c r="W1315" s="6">
        <f ca="1">PopAgeSexCountry[[#This Row],[2030]]*PopAgeSexCountry[[#This Row],[MDER]]</f>
        <v>267.88978378887339</v>
      </c>
      <c r="X1315" s="6">
        <f ca="1">PopAgeSexCountry[[#This Row],[2035]]*PopAgeSexCountry[[#This Row],[MDER]]</f>
        <v>286.2795421271544</v>
      </c>
      <c r="Y1315" s="6">
        <f ca="1">PopAgeSexCountry[[#This Row],[2040]]*PopAgeSexCountry[[#This Row],[MDER]]</f>
        <v>308.49525002335622</v>
      </c>
      <c r="Z1315" s="6">
        <f ca="1">PopAgeSexCountry[[#This Row],[2045]]*PopAgeSexCountry[[#This Row],[MDER]]</f>
        <v>296.9986738665072</v>
      </c>
      <c r="AA1315" s="6">
        <f ca="1">PopAgeSexCountry[[#This Row],[2050]]*PopAgeSexCountry[[#This Row],[MDER]]</f>
        <v>278.64656609371019</v>
      </c>
    </row>
    <row r="1316" spans="1:27" x14ac:dyDescent="0.2">
      <c r="A1316" s="5" t="s">
        <v>67</v>
      </c>
      <c r="B1316" s="5" t="s">
        <v>68</v>
      </c>
      <c r="C1316" s="5" t="s">
        <v>143</v>
      </c>
      <c r="D1316" s="5" t="str">
        <f>VLOOKUP(PopAgeSexCountry[[#This Row],[REGION]],MapRegion[],2,FALSE)</f>
        <v>SVK</v>
      </c>
      <c r="E1316" s="5" t="s">
        <v>77</v>
      </c>
      <c r="F1316" s="5" t="str">
        <f>VLOOKUP(PopAgeSexCountry[[#This Row],[VARIABLE]],MapSexAge[],2,FALSE)</f>
        <v>Female</v>
      </c>
      <c r="G1316" s="5" t="str">
        <f>VLOOKUP(PopAgeSexCountry[[#This Row],[VARIABLE]],MapSexAge[],3,FALSE)</f>
        <v>30-34</v>
      </c>
      <c r="H1316" s="5">
        <f ca="1">SUMIFS(INDIRECT(_xlfn.CONCAT("SSPMDER[",PopAgeSexCountry[[#This Row],[Sex]],"]")),SSPMDER[age],PopAgeSexCountry[[#This Row],[Age]])</f>
        <v>2000</v>
      </c>
      <c r="I1316" s="5" t="s">
        <v>71</v>
      </c>
      <c r="J1316" s="5">
        <v>0.235815</v>
      </c>
      <c r="K1316" s="5">
        <v>0.22967603605331799</v>
      </c>
      <c r="L1316" s="5">
        <v>0.217241510021465</v>
      </c>
      <c r="M1316" s="5">
        <v>0.18976107203960299</v>
      </c>
      <c r="N1316" s="5">
        <v>0.15063816812577299</v>
      </c>
      <c r="O1316" s="5">
        <v>0.13842682943910201</v>
      </c>
      <c r="P1316" s="5">
        <v>0.14763249822605201</v>
      </c>
      <c r="Q1316" s="5">
        <v>0.15833199029654399</v>
      </c>
      <c r="R1316" s="5">
        <v>0.15285195517508199</v>
      </c>
      <c r="S1316" s="6">
        <f ca="1">PopAgeSexCountry[[#This Row],[2010]]*PopAgeSexCountry[[#This Row],[MDER]]</f>
        <v>471.63</v>
      </c>
      <c r="T1316" s="6">
        <f ca="1">PopAgeSexCountry[[#This Row],[2015]]*PopAgeSexCountry[[#This Row],[MDER]]</f>
        <v>459.352072106636</v>
      </c>
      <c r="U1316" s="6">
        <f ca="1">PopAgeSexCountry[[#This Row],[2020]]*PopAgeSexCountry[[#This Row],[MDER]]</f>
        <v>434.48302004292998</v>
      </c>
      <c r="V1316" s="6">
        <f ca="1">PopAgeSexCountry[[#This Row],[2025]]*PopAgeSexCountry[[#This Row],[MDER]]</f>
        <v>379.52214407920599</v>
      </c>
      <c r="W1316" s="6">
        <f ca="1">PopAgeSexCountry[[#This Row],[2030]]*PopAgeSexCountry[[#This Row],[MDER]]</f>
        <v>301.27633625154596</v>
      </c>
      <c r="X1316" s="6">
        <f ca="1">PopAgeSexCountry[[#This Row],[2035]]*PopAgeSexCountry[[#This Row],[MDER]]</f>
        <v>276.85365887820399</v>
      </c>
      <c r="Y1316" s="6">
        <f ca="1">PopAgeSexCountry[[#This Row],[2040]]*PopAgeSexCountry[[#This Row],[MDER]]</f>
        <v>295.26499645210401</v>
      </c>
      <c r="Z1316" s="6">
        <f ca="1">PopAgeSexCountry[[#This Row],[2045]]*PopAgeSexCountry[[#This Row],[MDER]]</f>
        <v>316.66398059308796</v>
      </c>
      <c r="AA1316" s="6">
        <f ca="1">PopAgeSexCountry[[#This Row],[2050]]*PopAgeSexCountry[[#This Row],[MDER]]</f>
        <v>305.70391035016399</v>
      </c>
    </row>
    <row r="1317" spans="1:27" x14ac:dyDescent="0.2">
      <c r="A1317" s="6" t="s">
        <v>67</v>
      </c>
      <c r="B1317" s="6" t="s">
        <v>68</v>
      </c>
      <c r="C1317" s="6" t="s">
        <v>143</v>
      </c>
      <c r="D1317" s="6" t="str">
        <f>VLOOKUP(PopAgeSexCountry[[#This Row],[REGION]],MapRegion[],2,FALSE)</f>
        <v>SVK</v>
      </c>
      <c r="E1317" s="6" t="s">
        <v>78</v>
      </c>
      <c r="F1317" s="6" t="str">
        <f>VLOOKUP(PopAgeSexCountry[[#This Row],[VARIABLE]],MapSexAge[],2,FALSE)</f>
        <v>Female</v>
      </c>
      <c r="G1317" s="6" t="str">
        <f>VLOOKUP(PopAgeSexCountry[[#This Row],[VARIABLE]],MapSexAge[],3,FALSE)</f>
        <v>35-39</v>
      </c>
      <c r="H1317" s="6">
        <f ca="1">SUMIFS(INDIRECT(_xlfn.CONCAT("SSPMDER[",PopAgeSexCountry[[#This Row],[Sex]],"]")),SSPMDER[age],PopAgeSexCountry[[#This Row],[Age]])</f>
        <v>2000</v>
      </c>
      <c r="I1317" s="6" t="s">
        <v>71</v>
      </c>
      <c r="J1317" s="6">
        <v>0.20696100000000001</v>
      </c>
      <c r="K1317" s="6">
        <v>0.23863998468639999</v>
      </c>
      <c r="L1317" s="6">
        <v>0.233464782435156</v>
      </c>
      <c r="M1317" s="6">
        <v>0.22180982981733999</v>
      </c>
      <c r="N1317" s="6">
        <v>0.19482612281622899</v>
      </c>
      <c r="O1317" s="6">
        <v>0.15637755114000901</v>
      </c>
      <c r="P1317" s="6">
        <v>0.14455735676553</v>
      </c>
      <c r="Q1317" s="6">
        <v>0.15392573475979501</v>
      </c>
      <c r="R1317" s="6">
        <v>0.16444629517217299</v>
      </c>
      <c r="S1317" s="6">
        <f ca="1">PopAgeSexCountry[[#This Row],[2010]]*PopAgeSexCountry[[#This Row],[MDER]]</f>
        <v>413.92200000000003</v>
      </c>
      <c r="T1317" s="6">
        <f ca="1">PopAgeSexCountry[[#This Row],[2015]]*PopAgeSexCountry[[#This Row],[MDER]]</f>
        <v>477.2799693728</v>
      </c>
      <c r="U1317" s="6">
        <f ca="1">PopAgeSexCountry[[#This Row],[2020]]*PopAgeSexCountry[[#This Row],[MDER]]</f>
        <v>466.92956487031199</v>
      </c>
      <c r="V1317" s="6">
        <f ca="1">PopAgeSexCountry[[#This Row],[2025]]*PopAgeSexCountry[[#This Row],[MDER]]</f>
        <v>443.61965963467998</v>
      </c>
      <c r="W1317" s="6">
        <f ca="1">PopAgeSexCountry[[#This Row],[2030]]*PopAgeSexCountry[[#This Row],[MDER]]</f>
        <v>389.652245632458</v>
      </c>
      <c r="X1317" s="6">
        <f ca="1">PopAgeSexCountry[[#This Row],[2035]]*PopAgeSexCountry[[#This Row],[MDER]]</f>
        <v>312.75510228001804</v>
      </c>
      <c r="Y1317" s="6">
        <f ca="1">PopAgeSexCountry[[#This Row],[2040]]*PopAgeSexCountry[[#This Row],[MDER]]</f>
        <v>289.11471353105998</v>
      </c>
      <c r="Z1317" s="6">
        <f ca="1">PopAgeSexCountry[[#This Row],[2045]]*PopAgeSexCountry[[#This Row],[MDER]]</f>
        <v>307.85146951959001</v>
      </c>
      <c r="AA1317" s="6">
        <f ca="1">PopAgeSexCountry[[#This Row],[2050]]*PopAgeSexCountry[[#This Row],[MDER]]</f>
        <v>328.89259034434599</v>
      </c>
    </row>
    <row r="1318" spans="1:27" x14ac:dyDescent="0.2">
      <c r="A1318" s="5" t="s">
        <v>67</v>
      </c>
      <c r="B1318" s="5" t="s">
        <v>68</v>
      </c>
      <c r="C1318" s="5" t="s">
        <v>143</v>
      </c>
      <c r="D1318" s="5" t="str">
        <f>VLOOKUP(PopAgeSexCountry[[#This Row],[REGION]],MapRegion[],2,FALSE)</f>
        <v>SVK</v>
      </c>
      <c r="E1318" s="5" t="s">
        <v>79</v>
      </c>
      <c r="F1318" s="5" t="str">
        <f>VLOOKUP(PopAgeSexCountry[[#This Row],[VARIABLE]],MapSexAge[],2,FALSE)</f>
        <v>Female</v>
      </c>
      <c r="G1318" s="5" t="str">
        <f>VLOOKUP(PopAgeSexCountry[[#This Row],[VARIABLE]],MapSexAge[],3,FALSE)</f>
        <v>40-44</v>
      </c>
      <c r="H1318" s="5">
        <f ca="1">SUMIFS(INDIRECT(_xlfn.CONCAT("SSPMDER[",PopAgeSexCountry[[#This Row],[Sex]],"]")),SSPMDER[age],PopAgeSexCountry[[#This Row],[Age]])</f>
        <v>2000</v>
      </c>
      <c r="I1318" s="5" t="s">
        <v>71</v>
      </c>
      <c r="J1318" s="5">
        <v>0.179864</v>
      </c>
      <c r="K1318" s="5">
        <v>0.208213439700037</v>
      </c>
      <c r="L1318" s="5">
        <v>0.239699093820258</v>
      </c>
      <c r="M1318" s="5">
        <v>0.235228620668859</v>
      </c>
      <c r="N1318" s="5">
        <v>0.22418118050337299</v>
      </c>
      <c r="O1318" s="5">
        <v>0.197662860316517</v>
      </c>
      <c r="P1318" s="5">
        <v>0.15979547559867999</v>
      </c>
      <c r="Q1318" s="5">
        <v>0.14829455307660999</v>
      </c>
      <c r="R1318" s="5">
        <v>0.15778209945625299</v>
      </c>
      <c r="S1318" s="6">
        <f ca="1">PopAgeSexCountry[[#This Row],[2010]]*PopAgeSexCountry[[#This Row],[MDER]]</f>
        <v>359.72800000000001</v>
      </c>
      <c r="T1318" s="6">
        <f ca="1">PopAgeSexCountry[[#This Row],[2015]]*PopAgeSexCountry[[#This Row],[MDER]]</f>
        <v>416.42687940007403</v>
      </c>
      <c r="U1318" s="6">
        <f ca="1">PopAgeSexCountry[[#This Row],[2020]]*PopAgeSexCountry[[#This Row],[MDER]]</f>
        <v>479.39818764051603</v>
      </c>
      <c r="V1318" s="6">
        <f ca="1">PopAgeSexCountry[[#This Row],[2025]]*PopAgeSexCountry[[#This Row],[MDER]]</f>
        <v>470.45724133771802</v>
      </c>
      <c r="W1318" s="6">
        <f ca="1">PopAgeSexCountry[[#This Row],[2030]]*PopAgeSexCountry[[#This Row],[MDER]]</f>
        <v>448.36236100674597</v>
      </c>
      <c r="X1318" s="6">
        <f ca="1">PopAgeSexCountry[[#This Row],[2035]]*PopAgeSexCountry[[#This Row],[MDER]]</f>
        <v>395.325720633034</v>
      </c>
      <c r="Y1318" s="6">
        <f ca="1">PopAgeSexCountry[[#This Row],[2040]]*PopAgeSexCountry[[#This Row],[MDER]]</f>
        <v>319.59095119735997</v>
      </c>
      <c r="Z1318" s="6">
        <f ca="1">PopAgeSexCountry[[#This Row],[2045]]*PopAgeSexCountry[[#This Row],[MDER]]</f>
        <v>296.58910615321997</v>
      </c>
      <c r="AA1318" s="6">
        <f ca="1">PopAgeSexCountry[[#This Row],[2050]]*PopAgeSexCountry[[#This Row],[MDER]]</f>
        <v>315.56419891250596</v>
      </c>
    </row>
    <row r="1319" spans="1:27" x14ac:dyDescent="0.2">
      <c r="A1319" s="6" t="s">
        <v>67</v>
      </c>
      <c r="B1319" s="6" t="s">
        <v>68</v>
      </c>
      <c r="C1319" s="6" t="s">
        <v>143</v>
      </c>
      <c r="D1319" s="6" t="str">
        <f>VLOOKUP(PopAgeSexCountry[[#This Row],[REGION]],MapRegion[],2,FALSE)</f>
        <v>SVK</v>
      </c>
      <c r="E1319" s="6" t="s">
        <v>80</v>
      </c>
      <c r="F1319" s="6" t="str">
        <f>VLOOKUP(PopAgeSexCountry[[#This Row],[VARIABLE]],MapSexAge[],2,FALSE)</f>
        <v>Female</v>
      </c>
      <c r="G1319" s="6" t="str">
        <f>VLOOKUP(PopAgeSexCountry[[#This Row],[VARIABLE]],MapSexAge[],3,FALSE)</f>
        <v>45-49</v>
      </c>
      <c r="H1319" s="6">
        <f ca="1">SUMIFS(INDIRECT(_xlfn.CONCAT("SSPMDER[",PopAgeSexCountry[[#This Row],[Sex]],"]")),SSPMDER[age],PopAgeSexCountry[[#This Row],[Age]])</f>
        <v>2000</v>
      </c>
      <c r="I1319" s="6" t="s">
        <v>71</v>
      </c>
      <c r="J1319" s="6">
        <v>0.19114600000000001</v>
      </c>
      <c r="K1319" s="6">
        <v>0.180097618107743</v>
      </c>
      <c r="L1319" s="6">
        <v>0.20836299316422999</v>
      </c>
      <c r="M1319" s="6">
        <v>0.239719479320915</v>
      </c>
      <c r="N1319" s="6">
        <v>0.235792248909167</v>
      </c>
      <c r="O1319" s="6">
        <v>0.225239660232461</v>
      </c>
      <c r="P1319" s="6">
        <v>0.199136448790181</v>
      </c>
      <c r="Q1319" s="6">
        <v>0.16173555301489201</v>
      </c>
      <c r="R1319" s="6">
        <v>0.15048547326894399</v>
      </c>
      <c r="S1319" s="6">
        <f ca="1">PopAgeSexCountry[[#This Row],[2010]]*PopAgeSexCountry[[#This Row],[MDER]]</f>
        <v>382.29200000000003</v>
      </c>
      <c r="T1319" s="6">
        <f ca="1">PopAgeSexCountry[[#This Row],[2015]]*PopAgeSexCountry[[#This Row],[MDER]]</f>
        <v>360.19523621548598</v>
      </c>
      <c r="U1319" s="6">
        <f ca="1">PopAgeSexCountry[[#This Row],[2020]]*PopAgeSexCountry[[#This Row],[MDER]]</f>
        <v>416.72598632845995</v>
      </c>
      <c r="V1319" s="6">
        <f ca="1">PopAgeSexCountry[[#This Row],[2025]]*PopAgeSexCountry[[#This Row],[MDER]]</f>
        <v>479.43895864183003</v>
      </c>
      <c r="W1319" s="6">
        <f ca="1">PopAgeSexCountry[[#This Row],[2030]]*PopAgeSexCountry[[#This Row],[MDER]]</f>
        <v>471.584497818334</v>
      </c>
      <c r="X1319" s="6">
        <f ca="1">PopAgeSexCountry[[#This Row],[2035]]*PopAgeSexCountry[[#This Row],[MDER]]</f>
        <v>450.47932046492201</v>
      </c>
      <c r="Y1319" s="6">
        <f ca="1">PopAgeSexCountry[[#This Row],[2040]]*PopAgeSexCountry[[#This Row],[MDER]]</f>
        <v>398.27289758036198</v>
      </c>
      <c r="Z1319" s="6">
        <f ca="1">PopAgeSexCountry[[#This Row],[2045]]*PopAgeSexCountry[[#This Row],[MDER]]</f>
        <v>323.47110602978404</v>
      </c>
      <c r="AA1319" s="6">
        <f ca="1">PopAgeSexCountry[[#This Row],[2050]]*PopAgeSexCountry[[#This Row],[MDER]]</f>
        <v>300.97094653788798</v>
      </c>
    </row>
    <row r="1320" spans="1:27" x14ac:dyDescent="0.2">
      <c r="A1320" s="5" t="s">
        <v>67</v>
      </c>
      <c r="B1320" s="5" t="s">
        <v>68</v>
      </c>
      <c r="C1320" s="5" t="s">
        <v>143</v>
      </c>
      <c r="D1320" s="5" t="str">
        <f>VLOOKUP(PopAgeSexCountry[[#This Row],[REGION]],MapRegion[],2,FALSE)</f>
        <v>SVK</v>
      </c>
      <c r="E1320" s="5" t="s">
        <v>81</v>
      </c>
      <c r="F1320" s="5" t="str">
        <f>VLOOKUP(PopAgeSexCountry[[#This Row],[VARIABLE]],MapSexAge[],2,FALSE)</f>
        <v>Female</v>
      </c>
      <c r="G1320" s="5" t="str">
        <f>VLOOKUP(PopAgeSexCountry[[#This Row],[VARIABLE]],MapSexAge[],3,FALSE)</f>
        <v>5-9</v>
      </c>
      <c r="H1320" s="5">
        <f ca="1">SUMIFS(INDIRECT(_xlfn.CONCAT("SSPMDER[",PopAgeSexCountry[[#This Row],[Sex]],"]")),SSPMDER[age],PopAgeSexCountry[[#This Row],[Age]])</f>
        <v>1520</v>
      </c>
      <c r="I1320" s="5" t="s">
        <v>71</v>
      </c>
      <c r="J1320" s="5">
        <v>0.127248</v>
      </c>
      <c r="K1320" s="5">
        <v>0.136126871509019</v>
      </c>
      <c r="L1320" s="5">
        <v>0.14716151589590301</v>
      </c>
      <c r="M1320" s="5">
        <v>0.14140215007850401</v>
      </c>
      <c r="N1320" s="5">
        <v>0.132320712071365</v>
      </c>
      <c r="O1320" s="5">
        <v>0.120790789871581</v>
      </c>
      <c r="P1320" s="5">
        <v>0.109949427062017</v>
      </c>
      <c r="Q1320" s="5">
        <v>0.10821658590415099</v>
      </c>
      <c r="R1320" s="5">
        <v>0.111777056615518</v>
      </c>
      <c r="S1320" s="6">
        <f ca="1">PopAgeSexCountry[[#This Row],[2010]]*PopAgeSexCountry[[#This Row],[MDER]]</f>
        <v>193.41695999999999</v>
      </c>
      <c r="T1320" s="6">
        <f ca="1">PopAgeSexCountry[[#This Row],[2015]]*PopAgeSexCountry[[#This Row],[MDER]]</f>
        <v>206.91284469370888</v>
      </c>
      <c r="U1320" s="6">
        <f ca="1">PopAgeSexCountry[[#This Row],[2020]]*PopAgeSexCountry[[#This Row],[MDER]]</f>
        <v>223.68550416177257</v>
      </c>
      <c r="V1320" s="6">
        <f ca="1">PopAgeSexCountry[[#This Row],[2025]]*PopAgeSexCountry[[#This Row],[MDER]]</f>
        <v>214.93126811932609</v>
      </c>
      <c r="W1320" s="6">
        <f ca="1">PopAgeSexCountry[[#This Row],[2030]]*PopAgeSexCountry[[#This Row],[MDER]]</f>
        <v>201.12748234847481</v>
      </c>
      <c r="X1320" s="6">
        <f ca="1">PopAgeSexCountry[[#This Row],[2035]]*PopAgeSexCountry[[#This Row],[MDER]]</f>
        <v>183.60200060480312</v>
      </c>
      <c r="Y1320" s="6">
        <f ca="1">PopAgeSexCountry[[#This Row],[2040]]*PopAgeSexCountry[[#This Row],[MDER]]</f>
        <v>167.12312913426584</v>
      </c>
      <c r="Z1320" s="6">
        <f ca="1">PopAgeSexCountry[[#This Row],[2045]]*PopAgeSexCountry[[#This Row],[MDER]]</f>
        <v>164.48921057430951</v>
      </c>
      <c r="AA1320" s="6">
        <f ca="1">PopAgeSexCountry[[#This Row],[2050]]*PopAgeSexCountry[[#This Row],[MDER]]</f>
        <v>169.90112605558735</v>
      </c>
    </row>
    <row r="1321" spans="1:27" x14ac:dyDescent="0.2">
      <c r="A1321" s="6" t="s">
        <v>67</v>
      </c>
      <c r="B1321" s="6" t="s">
        <v>68</v>
      </c>
      <c r="C1321" s="6" t="s">
        <v>143</v>
      </c>
      <c r="D1321" s="6" t="str">
        <f>VLOOKUP(PopAgeSexCountry[[#This Row],[REGION]],MapRegion[],2,FALSE)</f>
        <v>SVK</v>
      </c>
      <c r="E1321" s="6" t="s">
        <v>82</v>
      </c>
      <c r="F1321" s="6" t="str">
        <f>VLOOKUP(PopAgeSexCountry[[#This Row],[VARIABLE]],MapSexAge[],2,FALSE)</f>
        <v>Female</v>
      </c>
      <c r="G1321" s="6" t="str">
        <f>VLOOKUP(PopAgeSexCountry[[#This Row],[VARIABLE]],MapSexAge[],3,FALSE)</f>
        <v>50-54</v>
      </c>
      <c r="H1321" s="6">
        <f ca="1">SUMIFS(INDIRECT(_xlfn.CONCAT("SSPMDER[",PopAgeSexCountry[[#This Row],[Sex]],"]")),SSPMDER[age],PopAgeSexCountry[[#This Row],[Age]])</f>
        <v>1840</v>
      </c>
      <c r="I1321" s="6" t="s">
        <v>71</v>
      </c>
      <c r="J1321" s="6">
        <v>0.202567</v>
      </c>
      <c r="K1321" s="6">
        <v>0.189879014909524</v>
      </c>
      <c r="L1321" s="6">
        <v>0.179359187366298</v>
      </c>
      <c r="M1321" s="6">
        <v>0.20758622862197099</v>
      </c>
      <c r="N1321" s="6">
        <v>0.23888554560636299</v>
      </c>
      <c r="O1321" s="6">
        <v>0.23547170361959899</v>
      </c>
      <c r="P1321" s="6">
        <v>0.22539576900608699</v>
      </c>
      <c r="Q1321" s="6">
        <v>0.19972026724638101</v>
      </c>
      <c r="R1321" s="6">
        <v>0.16276975326759999</v>
      </c>
      <c r="S1321" s="6">
        <f ca="1">PopAgeSexCountry[[#This Row],[2010]]*PopAgeSexCountry[[#This Row],[MDER]]</f>
        <v>372.72327999999999</v>
      </c>
      <c r="T1321" s="6">
        <f ca="1">PopAgeSexCountry[[#This Row],[2015]]*PopAgeSexCountry[[#This Row],[MDER]]</f>
        <v>349.37738743352418</v>
      </c>
      <c r="U1321" s="6">
        <f ca="1">PopAgeSexCountry[[#This Row],[2020]]*PopAgeSexCountry[[#This Row],[MDER]]</f>
        <v>330.0209047539883</v>
      </c>
      <c r="V1321" s="6">
        <f ca="1">PopAgeSexCountry[[#This Row],[2025]]*PopAgeSexCountry[[#This Row],[MDER]]</f>
        <v>381.95866066442659</v>
      </c>
      <c r="W1321" s="6">
        <f ca="1">PopAgeSexCountry[[#This Row],[2030]]*PopAgeSexCountry[[#This Row],[MDER]]</f>
        <v>439.5494039157079</v>
      </c>
      <c r="X1321" s="6">
        <f ca="1">PopAgeSexCountry[[#This Row],[2035]]*PopAgeSexCountry[[#This Row],[MDER]]</f>
        <v>433.26793466006211</v>
      </c>
      <c r="Y1321" s="6">
        <f ca="1">PopAgeSexCountry[[#This Row],[2040]]*PopAgeSexCountry[[#This Row],[MDER]]</f>
        <v>414.72821497120003</v>
      </c>
      <c r="Z1321" s="6">
        <f ca="1">PopAgeSexCountry[[#This Row],[2045]]*PopAgeSexCountry[[#This Row],[MDER]]</f>
        <v>367.48529173334106</v>
      </c>
      <c r="AA1321" s="6">
        <f ca="1">PopAgeSexCountry[[#This Row],[2050]]*PopAgeSexCountry[[#This Row],[MDER]]</f>
        <v>299.49634601238398</v>
      </c>
    </row>
    <row r="1322" spans="1:27" x14ac:dyDescent="0.2">
      <c r="A1322" s="5" t="s">
        <v>67</v>
      </c>
      <c r="B1322" s="5" t="s">
        <v>68</v>
      </c>
      <c r="C1322" s="5" t="s">
        <v>143</v>
      </c>
      <c r="D1322" s="5" t="str">
        <f>VLOOKUP(PopAgeSexCountry[[#This Row],[REGION]],MapRegion[],2,FALSE)</f>
        <v>SVK</v>
      </c>
      <c r="E1322" s="5" t="s">
        <v>83</v>
      </c>
      <c r="F1322" s="5" t="str">
        <f>VLOOKUP(PopAgeSexCountry[[#This Row],[VARIABLE]],MapSexAge[],2,FALSE)</f>
        <v>Female</v>
      </c>
      <c r="G1322" s="5" t="str">
        <f>VLOOKUP(PopAgeSexCountry[[#This Row],[VARIABLE]],MapSexAge[],3,FALSE)</f>
        <v>55-59</v>
      </c>
      <c r="H1322" s="5">
        <f ca="1">SUMIFS(INDIRECT(_xlfn.CONCAT("SSPMDER[",PopAgeSexCountry[[#This Row],[Sex]],"]")),SSPMDER[age],PopAgeSexCountry[[#This Row],[Age]])</f>
        <v>1800</v>
      </c>
      <c r="I1322" s="5" t="s">
        <v>71</v>
      </c>
      <c r="J1322" s="5">
        <v>0.20168800000000001</v>
      </c>
      <c r="K1322" s="5">
        <v>0.199317807921921</v>
      </c>
      <c r="L1322" s="5">
        <v>0.187500331809344</v>
      </c>
      <c r="M1322" s="5">
        <v>0.177639234254273</v>
      </c>
      <c r="N1322" s="5">
        <v>0.205852149626185</v>
      </c>
      <c r="O1322" s="5">
        <v>0.23713763676809199</v>
      </c>
      <c r="P1322" s="5">
        <v>0.23427384483858199</v>
      </c>
      <c r="Q1322" s="5">
        <v>0.224716312913047</v>
      </c>
      <c r="R1322" s="5">
        <v>0.19954431622538699</v>
      </c>
      <c r="S1322" s="6">
        <f ca="1">PopAgeSexCountry[[#This Row],[2010]]*PopAgeSexCountry[[#This Row],[MDER]]</f>
        <v>363.03840000000002</v>
      </c>
      <c r="T1322" s="6">
        <f ca="1">PopAgeSexCountry[[#This Row],[2015]]*PopAgeSexCountry[[#This Row],[MDER]]</f>
        <v>358.77205425945778</v>
      </c>
      <c r="U1322" s="6">
        <f ca="1">PopAgeSexCountry[[#This Row],[2020]]*PopAgeSexCountry[[#This Row],[MDER]]</f>
        <v>337.50059725681922</v>
      </c>
      <c r="V1322" s="6">
        <f ca="1">PopAgeSexCountry[[#This Row],[2025]]*PopAgeSexCountry[[#This Row],[MDER]]</f>
        <v>319.7506216576914</v>
      </c>
      <c r="W1322" s="6">
        <f ca="1">PopAgeSexCountry[[#This Row],[2030]]*PopAgeSexCountry[[#This Row],[MDER]]</f>
        <v>370.533869327133</v>
      </c>
      <c r="X1322" s="6">
        <f ca="1">PopAgeSexCountry[[#This Row],[2035]]*PopAgeSexCountry[[#This Row],[MDER]]</f>
        <v>426.84774618256557</v>
      </c>
      <c r="Y1322" s="6">
        <f ca="1">PopAgeSexCountry[[#This Row],[2040]]*PopAgeSexCountry[[#This Row],[MDER]]</f>
        <v>421.69292070944761</v>
      </c>
      <c r="Z1322" s="6">
        <f ca="1">PopAgeSexCountry[[#This Row],[2045]]*PopAgeSexCountry[[#This Row],[MDER]]</f>
        <v>404.4893632434846</v>
      </c>
      <c r="AA1322" s="6">
        <f ca="1">PopAgeSexCountry[[#This Row],[2050]]*PopAgeSexCountry[[#This Row],[MDER]]</f>
        <v>359.17976920569657</v>
      </c>
    </row>
    <row r="1323" spans="1:27" x14ac:dyDescent="0.2">
      <c r="A1323" s="6" t="s">
        <v>67</v>
      </c>
      <c r="B1323" s="6" t="s">
        <v>68</v>
      </c>
      <c r="C1323" s="6" t="s">
        <v>143</v>
      </c>
      <c r="D1323" s="6" t="str">
        <f>VLOOKUP(PopAgeSexCountry[[#This Row],[REGION]],MapRegion[],2,FALSE)</f>
        <v>SVK</v>
      </c>
      <c r="E1323" s="6" t="s">
        <v>84</v>
      </c>
      <c r="F1323" s="6" t="str">
        <f>VLOOKUP(PopAgeSexCountry[[#This Row],[VARIABLE]],MapSexAge[],2,FALSE)</f>
        <v>Female</v>
      </c>
      <c r="G1323" s="6" t="str">
        <f>VLOOKUP(PopAgeSexCountry[[#This Row],[VARIABLE]],MapSexAge[],3,FALSE)</f>
        <v>60-64</v>
      </c>
      <c r="H1323" s="6">
        <f ca="1">SUMIFS(INDIRECT(_xlfn.CONCAT("SSPMDER[",PopAgeSexCountry[[#This Row],[Sex]],"]")),SSPMDER[age],PopAgeSexCountry[[#This Row],[Age]])</f>
        <v>1800</v>
      </c>
      <c r="I1323" s="6" t="s">
        <v>71</v>
      </c>
      <c r="J1323" s="6">
        <v>0.15468799999999999</v>
      </c>
      <c r="K1323" s="6">
        <v>0.19599251303843601</v>
      </c>
      <c r="L1323" s="6">
        <v>0.19457226093786401</v>
      </c>
      <c r="M1323" s="6">
        <v>0.183791295541091</v>
      </c>
      <c r="N1323" s="6">
        <v>0.17474661990371601</v>
      </c>
      <c r="O1323" s="6">
        <v>0.20294566283943599</v>
      </c>
      <c r="P1323" s="6">
        <v>0.234232265358474</v>
      </c>
      <c r="Q1323" s="6">
        <v>0.231998583811584</v>
      </c>
      <c r="R1323" s="6">
        <v>0.22306411816015001</v>
      </c>
      <c r="S1323" s="6">
        <f ca="1">PopAgeSexCountry[[#This Row],[2010]]*PopAgeSexCountry[[#This Row],[MDER]]</f>
        <v>278.4384</v>
      </c>
      <c r="T1323" s="6">
        <f ca="1">PopAgeSexCountry[[#This Row],[2015]]*PopAgeSexCountry[[#This Row],[MDER]]</f>
        <v>352.78652346918483</v>
      </c>
      <c r="U1323" s="6">
        <f ca="1">PopAgeSexCountry[[#This Row],[2020]]*PopAgeSexCountry[[#This Row],[MDER]]</f>
        <v>350.2300696881552</v>
      </c>
      <c r="V1323" s="6">
        <f ca="1">PopAgeSexCountry[[#This Row],[2025]]*PopAgeSexCountry[[#This Row],[MDER]]</f>
        <v>330.82433197396381</v>
      </c>
      <c r="W1323" s="6">
        <f ca="1">PopAgeSexCountry[[#This Row],[2030]]*PopAgeSexCountry[[#This Row],[MDER]]</f>
        <v>314.54391582668882</v>
      </c>
      <c r="X1323" s="6">
        <f ca="1">PopAgeSexCountry[[#This Row],[2035]]*PopAgeSexCountry[[#This Row],[MDER]]</f>
        <v>365.30219311098477</v>
      </c>
      <c r="Y1323" s="6">
        <f ca="1">PopAgeSexCountry[[#This Row],[2040]]*PopAgeSexCountry[[#This Row],[MDER]]</f>
        <v>421.61807764525321</v>
      </c>
      <c r="Z1323" s="6">
        <f ca="1">PopAgeSexCountry[[#This Row],[2045]]*PopAgeSexCountry[[#This Row],[MDER]]</f>
        <v>417.59745086085121</v>
      </c>
      <c r="AA1323" s="6">
        <f ca="1">PopAgeSexCountry[[#This Row],[2050]]*PopAgeSexCountry[[#This Row],[MDER]]</f>
        <v>401.51541268827003</v>
      </c>
    </row>
    <row r="1324" spans="1:27" x14ac:dyDescent="0.2">
      <c r="A1324" s="5" t="s">
        <v>67</v>
      </c>
      <c r="B1324" s="5" t="s">
        <v>68</v>
      </c>
      <c r="C1324" s="5" t="s">
        <v>143</v>
      </c>
      <c r="D1324" s="5" t="str">
        <f>VLOOKUP(PopAgeSexCountry[[#This Row],[REGION]],MapRegion[],2,FALSE)</f>
        <v>SVK</v>
      </c>
      <c r="E1324" s="5" t="s">
        <v>85</v>
      </c>
      <c r="F1324" s="5" t="str">
        <f>VLOOKUP(PopAgeSexCountry[[#This Row],[VARIABLE]],MapSexAge[],2,FALSE)</f>
        <v>Female</v>
      </c>
      <c r="G1324" s="5" t="str">
        <f>VLOOKUP(PopAgeSexCountry[[#This Row],[VARIABLE]],MapSexAge[],3,FALSE)</f>
        <v>65-69</v>
      </c>
      <c r="H1324" s="5">
        <f ca="1">SUMIFS(INDIRECT(_xlfn.CONCAT("SSPMDER[",PopAgeSexCountry[[#This Row],[Sex]],"]")),SSPMDER[age],PopAgeSexCountry[[#This Row],[Age]])</f>
        <v>1800</v>
      </c>
      <c r="I1324" s="5" t="s">
        <v>71</v>
      </c>
      <c r="J1324" s="5">
        <v>0.12367599999999999</v>
      </c>
      <c r="K1324" s="5">
        <v>0.14740388520804901</v>
      </c>
      <c r="L1324" s="5">
        <v>0.18784307247849999</v>
      </c>
      <c r="M1324" s="5">
        <v>0.187556002454701</v>
      </c>
      <c r="N1324" s="5">
        <v>0.17808883624562499</v>
      </c>
      <c r="O1324" s="5">
        <v>0.170100534246659</v>
      </c>
      <c r="P1324" s="5">
        <v>0.19823735741252899</v>
      </c>
      <c r="Q1324" s="5">
        <v>0.229468398997275</v>
      </c>
      <c r="R1324" s="5">
        <v>0.22805075982480399</v>
      </c>
      <c r="S1324" s="6">
        <f ca="1">PopAgeSexCountry[[#This Row],[2010]]*PopAgeSexCountry[[#This Row],[MDER]]</f>
        <v>222.61679999999998</v>
      </c>
      <c r="T1324" s="6">
        <f ca="1">PopAgeSexCountry[[#This Row],[2015]]*PopAgeSexCountry[[#This Row],[MDER]]</f>
        <v>265.32699337448821</v>
      </c>
      <c r="U1324" s="6">
        <f ca="1">PopAgeSexCountry[[#This Row],[2020]]*PopAgeSexCountry[[#This Row],[MDER]]</f>
        <v>338.11753046129996</v>
      </c>
      <c r="V1324" s="6">
        <f ca="1">PopAgeSexCountry[[#This Row],[2025]]*PopAgeSexCountry[[#This Row],[MDER]]</f>
        <v>337.60080441846179</v>
      </c>
      <c r="W1324" s="6">
        <f ca="1">PopAgeSexCountry[[#This Row],[2030]]*PopAgeSexCountry[[#This Row],[MDER]]</f>
        <v>320.55990524212501</v>
      </c>
      <c r="X1324" s="6">
        <f ca="1">PopAgeSexCountry[[#This Row],[2035]]*PopAgeSexCountry[[#This Row],[MDER]]</f>
        <v>306.18096164398617</v>
      </c>
      <c r="Y1324" s="6">
        <f ca="1">PopAgeSexCountry[[#This Row],[2040]]*PopAgeSexCountry[[#This Row],[MDER]]</f>
        <v>356.82724334255215</v>
      </c>
      <c r="Z1324" s="6">
        <f ca="1">PopAgeSexCountry[[#This Row],[2045]]*PopAgeSexCountry[[#This Row],[MDER]]</f>
        <v>413.04311819509502</v>
      </c>
      <c r="AA1324" s="6">
        <f ca="1">PopAgeSexCountry[[#This Row],[2050]]*PopAgeSexCountry[[#This Row],[MDER]]</f>
        <v>410.49136768464717</v>
      </c>
    </row>
    <row r="1325" spans="1:27" x14ac:dyDescent="0.2">
      <c r="A1325" s="6" t="s">
        <v>67</v>
      </c>
      <c r="B1325" s="6" t="s">
        <v>68</v>
      </c>
      <c r="C1325" s="6" t="s">
        <v>143</v>
      </c>
      <c r="D1325" s="6" t="str">
        <f>VLOOKUP(PopAgeSexCountry[[#This Row],[REGION]],MapRegion[],2,FALSE)</f>
        <v>SVK</v>
      </c>
      <c r="E1325" s="6" t="s">
        <v>86</v>
      </c>
      <c r="F1325" s="6" t="str">
        <f>VLOOKUP(PopAgeSexCountry[[#This Row],[VARIABLE]],MapSexAge[],2,FALSE)</f>
        <v>Female</v>
      </c>
      <c r="G1325" s="6" t="str">
        <f>VLOOKUP(PopAgeSexCountry[[#This Row],[VARIABLE]],MapSexAge[],3,FALSE)</f>
        <v>70-74</v>
      </c>
      <c r="H1325" s="6">
        <f ca="1">SUMIFS(INDIRECT(_xlfn.CONCAT("SSPMDER[",PopAgeSexCountry[[#This Row],[Sex]],"]")),SSPMDER[age],PopAgeSexCountry[[#This Row],[Age]])</f>
        <v>1800</v>
      </c>
      <c r="I1325" s="6" t="s">
        <v>71</v>
      </c>
      <c r="J1325" s="6">
        <v>0.100951</v>
      </c>
      <c r="K1325" s="6">
        <v>0.113199423931755</v>
      </c>
      <c r="L1325" s="6">
        <v>0.13629127930370999</v>
      </c>
      <c r="M1325" s="6">
        <v>0.175161237392636</v>
      </c>
      <c r="N1325" s="6">
        <v>0.17632344812436401</v>
      </c>
      <c r="O1325" s="6">
        <v>0.16866688249402001</v>
      </c>
      <c r="P1325" s="6">
        <v>0.162165640506512</v>
      </c>
      <c r="Q1325" s="6">
        <v>0.18999338620115799</v>
      </c>
      <c r="R1325" s="6">
        <v>0.22107069661242201</v>
      </c>
      <c r="S1325" s="6">
        <f ca="1">PopAgeSexCountry[[#This Row],[2010]]*PopAgeSexCountry[[#This Row],[MDER]]</f>
        <v>181.71180000000001</v>
      </c>
      <c r="T1325" s="6">
        <f ca="1">PopAgeSexCountry[[#This Row],[2015]]*PopAgeSexCountry[[#This Row],[MDER]]</f>
        <v>203.758963077159</v>
      </c>
      <c r="U1325" s="6">
        <f ca="1">PopAgeSexCountry[[#This Row],[2020]]*PopAgeSexCountry[[#This Row],[MDER]]</f>
        <v>245.32430274667797</v>
      </c>
      <c r="V1325" s="6">
        <f ca="1">PopAgeSexCountry[[#This Row],[2025]]*PopAgeSexCountry[[#This Row],[MDER]]</f>
        <v>315.29022730674478</v>
      </c>
      <c r="W1325" s="6">
        <f ca="1">PopAgeSexCountry[[#This Row],[2030]]*PopAgeSexCountry[[#This Row],[MDER]]</f>
        <v>317.38220662385521</v>
      </c>
      <c r="X1325" s="6">
        <f ca="1">PopAgeSexCountry[[#This Row],[2035]]*PopAgeSexCountry[[#This Row],[MDER]]</f>
        <v>303.60038848923602</v>
      </c>
      <c r="Y1325" s="6">
        <f ca="1">PopAgeSexCountry[[#This Row],[2040]]*PopAgeSexCountry[[#This Row],[MDER]]</f>
        <v>291.89815291172158</v>
      </c>
      <c r="Z1325" s="6">
        <f ca="1">PopAgeSexCountry[[#This Row],[2045]]*PopAgeSexCountry[[#This Row],[MDER]]</f>
        <v>341.98809516208439</v>
      </c>
      <c r="AA1325" s="6">
        <f ca="1">PopAgeSexCountry[[#This Row],[2050]]*PopAgeSexCountry[[#This Row],[MDER]]</f>
        <v>397.92725390235961</v>
      </c>
    </row>
    <row r="1326" spans="1:27" x14ac:dyDescent="0.2">
      <c r="A1326" s="5" t="s">
        <v>67</v>
      </c>
      <c r="B1326" s="5" t="s">
        <v>68</v>
      </c>
      <c r="C1326" s="5" t="s">
        <v>143</v>
      </c>
      <c r="D1326" s="5" t="str">
        <f>VLOOKUP(PopAgeSexCountry[[#This Row],[REGION]],MapRegion[],2,FALSE)</f>
        <v>SVK</v>
      </c>
      <c r="E1326" s="5" t="s">
        <v>87</v>
      </c>
      <c r="F1326" s="5" t="str">
        <f>VLOOKUP(PopAgeSexCountry[[#This Row],[VARIABLE]],MapSexAge[],2,FALSE)</f>
        <v>Female</v>
      </c>
      <c r="G1326" s="5" t="str">
        <f>VLOOKUP(PopAgeSexCountry[[#This Row],[VARIABLE]],MapSexAge[],3,FALSE)</f>
        <v>75-79</v>
      </c>
      <c r="H1326" s="5">
        <f ca="1">SUMIFS(INDIRECT(_xlfn.CONCAT("SSPMDER[",PopAgeSexCountry[[#This Row],[Sex]],"]")),SSPMDER[age],PopAgeSexCountry[[#This Row],[Age]])</f>
        <v>1800</v>
      </c>
      <c r="I1326" s="5" t="s">
        <v>71</v>
      </c>
      <c r="J1326" s="5">
        <v>8.6288000000000004E-2</v>
      </c>
      <c r="K1326" s="5">
        <v>8.5473968270472794E-2</v>
      </c>
      <c r="L1326" s="5">
        <v>9.7683666478797004E-2</v>
      </c>
      <c r="M1326" s="5">
        <v>0.119482374119562</v>
      </c>
      <c r="N1326" s="5">
        <v>0.15568357024169499</v>
      </c>
      <c r="O1326" s="5">
        <v>0.15875186862125701</v>
      </c>
      <c r="P1326" s="5">
        <v>0.15361503743279301</v>
      </c>
      <c r="Q1326" s="5">
        <v>0.149164664040526</v>
      </c>
      <c r="R1326" s="5">
        <v>0.17646533759852601</v>
      </c>
      <c r="S1326" s="6">
        <f ca="1">PopAgeSexCountry[[#This Row],[2010]]*PopAgeSexCountry[[#This Row],[MDER]]</f>
        <v>155.3184</v>
      </c>
      <c r="T1326" s="6">
        <f ca="1">PopAgeSexCountry[[#This Row],[2015]]*PopAgeSexCountry[[#This Row],[MDER]]</f>
        <v>153.85314288685103</v>
      </c>
      <c r="U1326" s="6">
        <f ca="1">PopAgeSexCountry[[#This Row],[2020]]*PopAgeSexCountry[[#This Row],[MDER]]</f>
        <v>175.83059966183461</v>
      </c>
      <c r="V1326" s="6">
        <f ca="1">PopAgeSexCountry[[#This Row],[2025]]*PopAgeSexCountry[[#This Row],[MDER]]</f>
        <v>215.06827341521159</v>
      </c>
      <c r="W1326" s="6">
        <f ca="1">PopAgeSexCountry[[#This Row],[2030]]*PopAgeSexCountry[[#This Row],[MDER]]</f>
        <v>280.23042643505096</v>
      </c>
      <c r="X1326" s="6">
        <f ca="1">PopAgeSexCountry[[#This Row],[2035]]*PopAgeSexCountry[[#This Row],[MDER]]</f>
        <v>285.75336351826263</v>
      </c>
      <c r="Y1326" s="6">
        <f ca="1">PopAgeSexCountry[[#This Row],[2040]]*PopAgeSexCountry[[#This Row],[MDER]]</f>
        <v>276.50706737902743</v>
      </c>
      <c r="Z1326" s="6">
        <f ca="1">PopAgeSexCountry[[#This Row],[2045]]*PopAgeSexCountry[[#This Row],[MDER]]</f>
        <v>268.49639527294681</v>
      </c>
      <c r="AA1326" s="6">
        <f ca="1">PopAgeSexCountry[[#This Row],[2050]]*PopAgeSexCountry[[#This Row],[MDER]]</f>
        <v>317.63760767734681</v>
      </c>
    </row>
    <row r="1327" spans="1:27" x14ac:dyDescent="0.2">
      <c r="A1327" s="6" t="s">
        <v>67</v>
      </c>
      <c r="B1327" s="6" t="s">
        <v>68</v>
      </c>
      <c r="C1327" s="6" t="s">
        <v>143</v>
      </c>
      <c r="D1327" s="6" t="str">
        <f>VLOOKUP(PopAgeSexCountry[[#This Row],[REGION]],MapRegion[],2,FALSE)</f>
        <v>SVK</v>
      </c>
      <c r="E1327" s="6" t="s">
        <v>88</v>
      </c>
      <c r="F1327" s="6" t="str">
        <f>VLOOKUP(PopAgeSexCountry[[#This Row],[VARIABLE]],MapSexAge[],2,FALSE)</f>
        <v>Female</v>
      </c>
      <c r="G1327" s="6" t="str">
        <f>VLOOKUP(PopAgeSexCountry[[#This Row],[VARIABLE]],MapSexAge[],3,FALSE)</f>
        <v>80-84</v>
      </c>
      <c r="H1327" s="6">
        <f ca="1">SUMIFS(INDIRECT(_xlfn.CONCAT("SSPMDER[",PopAgeSexCountry[[#This Row],[Sex]],"]")),SSPMDER[age],PopAgeSexCountry[[#This Row],[Age]])</f>
        <v>1800</v>
      </c>
      <c r="I1327" s="6" t="s">
        <v>71</v>
      </c>
      <c r="J1327" s="6">
        <v>6.1557000000000001E-2</v>
      </c>
      <c r="K1327" s="6">
        <v>6.3785703326065202E-2</v>
      </c>
      <c r="L1327" s="6">
        <v>6.5266052650773398E-2</v>
      </c>
      <c r="M1327" s="6">
        <v>7.6687875899956098E-2</v>
      </c>
      <c r="N1327" s="6">
        <v>9.6201129770539601E-2</v>
      </c>
      <c r="O1327" s="6">
        <v>0.128110802848308</v>
      </c>
      <c r="P1327" s="6">
        <v>0.13332547679373399</v>
      </c>
      <c r="Q1327" s="6">
        <v>0.13140150162646699</v>
      </c>
      <c r="R1327" s="6">
        <v>0.12969940395201701</v>
      </c>
      <c r="S1327" s="6">
        <f ca="1">PopAgeSexCountry[[#This Row],[2010]]*PopAgeSexCountry[[#This Row],[MDER]]</f>
        <v>110.8026</v>
      </c>
      <c r="T1327" s="6">
        <f ca="1">PopAgeSexCountry[[#This Row],[2015]]*PopAgeSexCountry[[#This Row],[MDER]]</f>
        <v>114.81426598691736</v>
      </c>
      <c r="U1327" s="6">
        <f ca="1">PopAgeSexCountry[[#This Row],[2020]]*PopAgeSexCountry[[#This Row],[MDER]]</f>
        <v>117.47889477139212</v>
      </c>
      <c r="V1327" s="6">
        <f ca="1">PopAgeSexCountry[[#This Row],[2025]]*PopAgeSexCountry[[#This Row],[MDER]]</f>
        <v>138.03817661992099</v>
      </c>
      <c r="W1327" s="6">
        <f ca="1">PopAgeSexCountry[[#This Row],[2030]]*PopAgeSexCountry[[#This Row],[MDER]]</f>
        <v>173.16203358697129</v>
      </c>
      <c r="X1327" s="6">
        <f ca="1">PopAgeSexCountry[[#This Row],[2035]]*PopAgeSexCountry[[#This Row],[MDER]]</f>
        <v>230.59944512695441</v>
      </c>
      <c r="Y1327" s="6">
        <f ca="1">PopAgeSexCountry[[#This Row],[2040]]*PopAgeSexCountry[[#This Row],[MDER]]</f>
        <v>239.98585822872118</v>
      </c>
      <c r="Z1327" s="6">
        <f ca="1">PopAgeSexCountry[[#This Row],[2045]]*PopAgeSexCountry[[#This Row],[MDER]]</f>
        <v>236.52270292764058</v>
      </c>
      <c r="AA1327" s="6">
        <f ca="1">PopAgeSexCountry[[#This Row],[2050]]*PopAgeSexCountry[[#This Row],[MDER]]</f>
        <v>233.45892711363061</v>
      </c>
    </row>
    <row r="1328" spans="1:27" x14ac:dyDescent="0.2">
      <c r="A1328" s="5" t="s">
        <v>67</v>
      </c>
      <c r="B1328" s="5" t="s">
        <v>68</v>
      </c>
      <c r="C1328" s="5" t="s">
        <v>143</v>
      </c>
      <c r="D1328" s="5" t="str">
        <f>VLOOKUP(PopAgeSexCountry[[#This Row],[REGION]],MapRegion[],2,FALSE)</f>
        <v>SVK</v>
      </c>
      <c r="E1328" s="5" t="s">
        <v>89</v>
      </c>
      <c r="F1328" s="5" t="str">
        <f>VLOOKUP(PopAgeSexCountry[[#This Row],[VARIABLE]],MapSexAge[],2,FALSE)</f>
        <v>Female</v>
      </c>
      <c r="G1328" s="5" t="str">
        <f>VLOOKUP(PopAgeSexCountry[[#This Row],[VARIABLE]],MapSexAge[],3,FALSE)</f>
        <v>85-89</v>
      </c>
      <c r="H1328" s="5">
        <f ca="1">SUMIFS(INDIRECT(_xlfn.CONCAT("SSPMDER[",PopAgeSexCountry[[#This Row],[Sex]],"]")),SSPMDER[age],PopAgeSexCountry[[#This Row],[Age]])</f>
        <v>1800</v>
      </c>
      <c r="I1328" s="5" t="s">
        <v>71</v>
      </c>
      <c r="J1328" s="5">
        <v>3.3066999999999999E-2</v>
      </c>
      <c r="K1328" s="5">
        <v>3.6235542279150899E-2</v>
      </c>
      <c r="L1328" s="5">
        <v>3.9554416735133102E-2</v>
      </c>
      <c r="M1328" s="5">
        <v>4.2274371799212798E-2</v>
      </c>
      <c r="N1328" s="5">
        <v>5.1870178714843299E-2</v>
      </c>
      <c r="O1328" s="5">
        <v>6.7571161784730702E-2</v>
      </c>
      <c r="P1328" s="5">
        <v>9.3018383469266094E-2</v>
      </c>
      <c r="Q1328" s="5">
        <v>0.100020991569699</v>
      </c>
      <c r="R1328" s="5">
        <v>0.10133758729058701</v>
      </c>
      <c r="S1328" s="6">
        <f ca="1">PopAgeSexCountry[[#This Row],[2010]]*PopAgeSexCountry[[#This Row],[MDER]]</f>
        <v>59.520600000000002</v>
      </c>
      <c r="T1328" s="6">
        <f ca="1">PopAgeSexCountry[[#This Row],[2015]]*PopAgeSexCountry[[#This Row],[MDER]]</f>
        <v>65.223976102471624</v>
      </c>
      <c r="U1328" s="6">
        <f ca="1">PopAgeSexCountry[[#This Row],[2020]]*PopAgeSexCountry[[#This Row],[MDER]]</f>
        <v>71.197950123239579</v>
      </c>
      <c r="V1328" s="6">
        <f ca="1">PopAgeSexCountry[[#This Row],[2025]]*PopAgeSexCountry[[#This Row],[MDER]]</f>
        <v>76.093869238583039</v>
      </c>
      <c r="W1328" s="6">
        <f ca="1">PopAgeSexCountry[[#This Row],[2030]]*PopAgeSexCountry[[#This Row],[MDER]]</f>
        <v>93.366321686717939</v>
      </c>
      <c r="X1328" s="6">
        <f ca="1">PopAgeSexCountry[[#This Row],[2035]]*PopAgeSexCountry[[#This Row],[MDER]]</f>
        <v>121.62809121251526</v>
      </c>
      <c r="Y1328" s="6">
        <f ca="1">PopAgeSexCountry[[#This Row],[2040]]*PopAgeSexCountry[[#This Row],[MDER]]</f>
        <v>167.43309024467897</v>
      </c>
      <c r="Z1328" s="6">
        <f ca="1">PopAgeSexCountry[[#This Row],[2045]]*PopAgeSexCountry[[#This Row],[MDER]]</f>
        <v>180.0377848254582</v>
      </c>
      <c r="AA1328" s="6">
        <f ca="1">PopAgeSexCountry[[#This Row],[2050]]*PopAgeSexCountry[[#This Row],[MDER]]</f>
        <v>182.40765712305662</v>
      </c>
    </row>
    <row r="1329" spans="1:27" x14ac:dyDescent="0.2">
      <c r="A1329" s="6" t="s">
        <v>67</v>
      </c>
      <c r="B1329" s="6" t="s">
        <v>68</v>
      </c>
      <c r="C1329" s="6" t="s">
        <v>143</v>
      </c>
      <c r="D1329" s="6" t="str">
        <f>VLOOKUP(PopAgeSexCountry[[#This Row],[REGION]],MapRegion[],2,FALSE)</f>
        <v>SVK</v>
      </c>
      <c r="E1329" s="6" t="s">
        <v>90</v>
      </c>
      <c r="F1329" s="6" t="str">
        <f>VLOOKUP(PopAgeSexCountry[[#This Row],[VARIABLE]],MapSexAge[],2,FALSE)</f>
        <v>Female</v>
      </c>
      <c r="G1329" s="6" t="str">
        <f>VLOOKUP(PopAgeSexCountry[[#This Row],[VARIABLE]],MapSexAge[],3,FALSE)</f>
        <v>90-94</v>
      </c>
      <c r="H1329" s="6">
        <f ca="1">SUMIFS(INDIRECT(_xlfn.CONCAT("SSPMDER[",PopAgeSexCountry[[#This Row],[Sex]],"]")),SSPMDER[age],PopAgeSexCountry[[#This Row],[Age]])</f>
        <v>1800</v>
      </c>
      <c r="I1329" s="6" t="s">
        <v>71</v>
      </c>
      <c r="J1329" s="6">
        <v>6.5709999999999996E-3</v>
      </c>
      <c r="K1329" s="6">
        <v>1.3602412456929501E-2</v>
      </c>
      <c r="L1329" s="6">
        <v>1.6124787297010199E-2</v>
      </c>
      <c r="M1329" s="6">
        <v>1.8777562453856401E-2</v>
      </c>
      <c r="N1329" s="6">
        <v>2.14177234841267E-2</v>
      </c>
      <c r="O1329" s="6">
        <v>2.78941472587582E-2</v>
      </c>
      <c r="P1329" s="6">
        <v>3.8333664378318998E-2</v>
      </c>
      <c r="Q1329" s="6">
        <v>5.5618624258368402E-2</v>
      </c>
      <c r="R1329" s="6">
        <v>6.2500551614200997E-2</v>
      </c>
      <c r="S1329" s="6">
        <f ca="1">PopAgeSexCountry[[#This Row],[2010]]*PopAgeSexCountry[[#This Row],[MDER]]</f>
        <v>11.8278</v>
      </c>
      <c r="T1329" s="6">
        <f ca="1">PopAgeSexCountry[[#This Row],[2015]]*PopAgeSexCountry[[#This Row],[MDER]]</f>
        <v>24.484342422473102</v>
      </c>
      <c r="U1329" s="6">
        <f ca="1">PopAgeSexCountry[[#This Row],[2020]]*PopAgeSexCountry[[#This Row],[MDER]]</f>
        <v>29.02461713461836</v>
      </c>
      <c r="V1329" s="6">
        <f ca="1">PopAgeSexCountry[[#This Row],[2025]]*PopAgeSexCountry[[#This Row],[MDER]]</f>
        <v>33.799612416941521</v>
      </c>
      <c r="W1329" s="6">
        <f ca="1">PopAgeSexCountry[[#This Row],[2030]]*PopAgeSexCountry[[#This Row],[MDER]]</f>
        <v>38.551902271428062</v>
      </c>
      <c r="X1329" s="6">
        <f ca="1">PopAgeSexCountry[[#This Row],[2035]]*PopAgeSexCountry[[#This Row],[MDER]]</f>
        <v>50.209465065764761</v>
      </c>
      <c r="Y1329" s="6">
        <f ca="1">PopAgeSexCountry[[#This Row],[2040]]*PopAgeSexCountry[[#This Row],[MDER]]</f>
        <v>69.000595880974203</v>
      </c>
      <c r="Z1329" s="6">
        <f ca="1">PopAgeSexCountry[[#This Row],[2045]]*PopAgeSexCountry[[#This Row],[MDER]]</f>
        <v>100.11352366506313</v>
      </c>
      <c r="AA1329" s="6">
        <f ca="1">PopAgeSexCountry[[#This Row],[2050]]*PopAgeSexCountry[[#This Row],[MDER]]</f>
        <v>112.5009929055618</v>
      </c>
    </row>
    <row r="1330" spans="1:27" x14ac:dyDescent="0.2">
      <c r="A1330" s="5" t="s">
        <v>67</v>
      </c>
      <c r="B1330" s="5" t="s">
        <v>68</v>
      </c>
      <c r="C1330" s="5" t="s">
        <v>143</v>
      </c>
      <c r="D1330" s="5" t="str">
        <f>VLOOKUP(PopAgeSexCountry[[#This Row],[REGION]],MapRegion[],2,FALSE)</f>
        <v>SVK</v>
      </c>
      <c r="E1330" s="5" t="s">
        <v>91</v>
      </c>
      <c r="F1330" s="5" t="str">
        <f>VLOOKUP(PopAgeSexCountry[[#This Row],[VARIABLE]],MapSexAge[],2,FALSE)</f>
        <v>Female</v>
      </c>
      <c r="G1330" s="5" t="str">
        <f>VLOOKUP(PopAgeSexCountry[[#This Row],[VARIABLE]],MapSexAge[],3,FALSE)</f>
        <v>95-99</v>
      </c>
      <c r="H1330" s="5">
        <f ca="1">SUMIFS(INDIRECT(_xlfn.CONCAT("SSPMDER[",PopAgeSexCountry[[#This Row],[Sex]],"]")),SSPMDER[age],PopAgeSexCountry[[#This Row],[Age]])</f>
        <v>1800</v>
      </c>
      <c r="I1330" s="5" t="s">
        <v>71</v>
      </c>
      <c r="J1330" s="5">
        <v>2.0240000000000002E-3</v>
      </c>
      <c r="K1330" s="5">
        <v>1.6108249022741901E-3</v>
      </c>
      <c r="L1330" s="5">
        <v>3.7142611916073701E-3</v>
      </c>
      <c r="M1330" s="5">
        <v>4.8284826828400998E-3</v>
      </c>
      <c r="N1330" s="5">
        <v>6.1470352914832797E-3</v>
      </c>
      <c r="O1330" s="5">
        <v>7.6100148694199102E-3</v>
      </c>
      <c r="P1330" s="5">
        <v>1.0705841866525199E-2</v>
      </c>
      <c r="Q1330" s="5">
        <v>1.5924493184453398E-2</v>
      </c>
      <c r="R1330" s="5">
        <v>2.4610828072919401E-2</v>
      </c>
      <c r="S1330" s="6">
        <f ca="1">PopAgeSexCountry[[#This Row],[2010]]*PopAgeSexCountry[[#This Row],[MDER]]</f>
        <v>3.6432000000000002</v>
      </c>
      <c r="T1330" s="6">
        <f ca="1">PopAgeSexCountry[[#This Row],[2015]]*PopAgeSexCountry[[#This Row],[MDER]]</f>
        <v>2.899484824093542</v>
      </c>
      <c r="U1330" s="6">
        <f ca="1">PopAgeSexCountry[[#This Row],[2020]]*PopAgeSexCountry[[#This Row],[MDER]]</f>
        <v>6.6856701448932663</v>
      </c>
      <c r="V1330" s="6">
        <f ca="1">PopAgeSexCountry[[#This Row],[2025]]*PopAgeSexCountry[[#This Row],[MDER]]</f>
        <v>8.6912688291121789</v>
      </c>
      <c r="W1330" s="6">
        <f ca="1">PopAgeSexCountry[[#This Row],[2030]]*PopAgeSexCountry[[#This Row],[MDER]]</f>
        <v>11.064663524669903</v>
      </c>
      <c r="X1330" s="6">
        <f ca="1">PopAgeSexCountry[[#This Row],[2035]]*PopAgeSexCountry[[#This Row],[MDER]]</f>
        <v>13.698026764955838</v>
      </c>
      <c r="Y1330" s="6">
        <f ca="1">PopAgeSexCountry[[#This Row],[2040]]*PopAgeSexCountry[[#This Row],[MDER]]</f>
        <v>19.27051535974536</v>
      </c>
      <c r="Z1330" s="6">
        <f ca="1">PopAgeSexCountry[[#This Row],[2045]]*PopAgeSexCountry[[#This Row],[MDER]]</f>
        <v>28.664087732016117</v>
      </c>
      <c r="AA1330" s="6">
        <f ca="1">PopAgeSexCountry[[#This Row],[2050]]*PopAgeSexCountry[[#This Row],[MDER]]</f>
        <v>44.299490531254925</v>
      </c>
    </row>
    <row r="1331" spans="1:27" x14ac:dyDescent="0.2">
      <c r="A1331" s="6" t="s">
        <v>67</v>
      </c>
      <c r="B1331" s="6" t="s">
        <v>68</v>
      </c>
      <c r="C1331" s="6" t="s">
        <v>143</v>
      </c>
      <c r="D1331" s="6" t="str">
        <f>VLOOKUP(PopAgeSexCountry[[#This Row],[REGION]],MapRegion[],2,FALSE)</f>
        <v>SVK</v>
      </c>
      <c r="E1331" s="6" t="s">
        <v>92</v>
      </c>
      <c r="F1331" s="6" t="str">
        <f>VLOOKUP(PopAgeSexCountry[[#This Row],[VARIABLE]],MapSexAge[],2,FALSE)</f>
        <v>Male</v>
      </c>
      <c r="G1331" s="6" t="str">
        <f>VLOOKUP(PopAgeSexCountry[[#This Row],[VARIABLE]],MapSexAge[],3,FALSE)</f>
        <v>0-4</v>
      </c>
      <c r="H1331" s="6">
        <f ca="1">SUMIFS(INDIRECT(_xlfn.CONCAT("SSPMDER[",PopAgeSexCountry[[#This Row],[Sex]],"]")),SSPMDER[age],PopAgeSexCountry[[#This Row],[Age]])</f>
        <v>1040</v>
      </c>
      <c r="I1331" s="6" t="s">
        <v>71</v>
      </c>
      <c r="J1331" s="6">
        <v>0.14133499999999999</v>
      </c>
      <c r="K1331" s="6">
        <v>0.152979901785847</v>
      </c>
      <c r="L1331" s="6">
        <v>0.146943434399818</v>
      </c>
      <c r="M1331" s="6">
        <v>0.13737170231882001</v>
      </c>
      <c r="N1331" s="6">
        <v>0.12518941678890499</v>
      </c>
      <c r="O1331" s="6">
        <v>0.113681689782207</v>
      </c>
      <c r="P1331" s="6">
        <v>0.111856411695766</v>
      </c>
      <c r="Q1331" s="6">
        <v>0.11569993543066499</v>
      </c>
      <c r="R1331" s="6">
        <v>0.118016342723158</v>
      </c>
      <c r="S1331" s="6">
        <f ca="1">PopAgeSexCountry[[#This Row],[2010]]*PopAgeSexCountry[[#This Row],[MDER]]</f>
        <v>146.98839999999998</v>
      </c>
      <c r="T1331" s="6">
        <f ca="1">PopAgeSexCountry[[#This Row],[2015]]*PopAgeSexCountry[[#This Row],[MDER]]</f>
        <v>159.09909785728087</v>
      </c>
      <c r="U1331" s="6">
        <f ca="1">PopAgeSexCountry[[#This Row],[2020]]*PopAgeSexCountry[[#This Row],[MDER]]</f>
        <v>152.82117177581071</v>
      </c>
      <c r="V1331" s="6">
        <f ca="1">PopAgeSexCountry[[#This Row],[2025]]*PopAgeSexCountry[[#This Row],[MDER]]</f>
        <v>142.86657041157281</v>
      </c>
      <c r="W1331" s="6">
        <f ca="1">PopAgeSexCountry[[#This Row],[2030]]*PopAgeSexCountry[[#This Row],[MDER]]</f>
        <v>130.19699346046119</v>
      </c>
      <c r="X1331" s="6">
        <f ca="1">PopAgeSexCountry[[#This Row],[2035]]*PopAgeSexCountry[[#This Row],[MDER]]</f>
        <v>118.22895737349528</v>
      </c>
      <c r="Y1331" s="6">
        <f ca="1">PopAgeSexCountry[[#This Row],[2040]]*PopAgeSexCountry[[#This Row],[MDER]]</f>
        <v>116.33066816359664</v>
      </c>
      <c r="Z1331" s="6">
        <f ca="1">PopAgeSexCountry[[#This Row],[2045]]*PopAgeSexCountry[[#This Row],[MDER]]</f>
        <v>120.32793284789159</v>
      </c>
      <c r="AA1331" s="6">
        <f ca="1">PopAgeSexCountry[[#This Row],[2050]]*PopAgeSexCountry[[#This Row],[MDER]]</f>
        <v>122.73699643208433</v>
      </c>
    </row>
    <row r="1332" spans="1:27" x14ac:dyDescent="0.2">
      <c r="A1332" s="5" t="s">
        <v>67</v>
      </c>
      <c r="B1332" s="5" t="s">
        <v>68</v>
      </c>
      <c r="C1332" s="5" t="s">
        <v>143</v>
      </c>
      <c r="D1332" s="5" t="str">
        <f>VLOOKUP(PopAgeSexCountry[[#This Row],[REGION]],MapRegion[],2,FALSE)</f>
        <v>SVK</v>
      </c>
      <c r="E1332" s="5" t="s">
        <v>93</v>
      </c>
      <c r="F1332" s="5" t="str">
        <f>VLOOKUP(PopAgeSexCountry[[#This Row],[VARIABLE]],MapSexAge[],2,FALSE)</f>
        <v>Male</v>
      </c>
      <c r="G1332" s="5" t="str">
        <f>VLOOKUP(PopAgeSexCountry[[#This Row],[VARIABLE]],MapSexAge[],3,FALSE)</f>
        <v>10-14</v>
      </c>
      <c r="H1332" s="5">
        <f ca="1">SUMIFS(INDIRECT(_xlfn.CONCAT("SSPMDER[",PopAgeSexCountry[[#This Row],[Sex]],"]")),SSPMDER[age],PopAgeSexCountry[[#This Row],[Age]])</f>
        <v>2120</v>
      </c>
      <c r="I1332" s="5" t="s">
        <v>71</v>
      </c>
      <c r="J1332" s="5">
        <v>0.14810699999999999</v>
      </c>
      <c r="K1332" s="5">
        <v>0.13470274571361801</v>
      </c>
      <c r="L1332" s="5">
        <v>0.14368245581892999</v>
      </c>
      <c r="M1332" s="5">
        <v>0.15519975776695899</v>
      </c>
      <c r="N1332" s="5">
        <v>0.14923284128615399</v>
      </c>
      <c r="O1332" s="5">
        <v>0.139711998958124</v>
      </c>
      <c r="P1332" s="5">
        <v>0.127592796390403</v>
      </c>
      <c r="Q1332" s="5">
        <v>0.116175193541891</v>
      </c>
      <c r="R1332" s="5">
        <v>0.114337708173171</v>
      </c>
      <c r="S1332" s="6">
        <f ca="1">PopAgeSexCountry[[#This Row],[2010]]*PopAgeSexCountry[[#This Row],[MDER]]</f>
        <v>313.98683999999997</v>
      </c>
      <c r="T1332" s="6">
        <f ca="1">PopAgeSexCountry[[#This Row],[2015]]*PopAgeSexCountry[[#This Row],[MDER]]</f>
        <v>285.56982091287017</v>
      </c>
      <c r="U1332" s="6">
        <f ca="1">PopAgeSexCountry[[#This Row],[2020]]*PopAgeSexCountry[[#This Row],[MDER]]</f>
        <v>304.60680633613157</v>
      </c>
      <c r="V1332" s="6">
        <f ca="1">PopAgeSexCountry[[#This Row],[2025]]*PopAgeSexCountry[[#This Row],[MDER]]</f>
        <v>329.02348646595306</v>
      </c>
      <c r="W1332" s="6">
        <f ca="1">PopAgeSexCountry[[#This Row],[2030]]*PopAgeSexCountry[[#This Row],[MDER]]</f>
        <v>316.37362352664644</v>
      </c>
      <c r="X1332" s="6">
        <f ca="1">PopAgeSexCountry[[#This Row],[2035]]*PopAgeSexCountry[[#This Row],[MDER]]</f>
        <v>296.18943779122287</v>
      </c>
      <c r="Y1332" s="6">
        <f ca="1">PopAgeSexCountry[[#This Row],[2040]]*PopAgeSexCountry[[#This Row],[MDER]]</f>
        <v>270.49672834765437</v>
      </c>
      <c r="Z1332" s="6">
        <f ca="1">PopAgeSexCountry[[#This Row],[2045]]*PopAgeSexCountry[[#This Row],[MDER]]</f>
        <v>246.29141030880893</v>
      </c>
      <c r="AA1332" s="6">
        <f ca="1">PopAgeSexCountry[[#This Row],[2050]]*PopAgeSexCountry[[#This Row],[MDER]]</f>
        <v>242.39594132712253</v>
      </c>
    </row>
    <row r="1333" spans="1:27" x14ac:dyDescent="0.2">
      <c r="A1333" s="6" t="s">
        <v>67</v>
      </c>
      <c r="B1333" s="6" t="s">
        <v>68</v>
      </c>
      <c r="C1333" s="6" t="s">
        <v>143</v>
      </c>
      <c r="D1333" s="6" t="str">
        <f>VLOOKUP(PopAgeSexCountry[[#This Row],[REGION]],MapRegion[],2,FALSE)</f>
        <v>SVK</v>
      </c>
      <c r="E1333" s="6" t="s">
        <v>94</v>
      </c>
      <c r="F1333" s="6" t="str">
        <f>VLOOKUP(PopAgeSexCountry[[#This Row],[VARIABLE]],MapSexAge[],2,FALSE)</f>
        <v>Male</v>
      </c>
      <c r="G1333" s="6" t="str">
        <f>VLOOKUP(PopAgeSexCountry[[#This Row],[VARIABLE]],MapSexAge[],3,FALSE)</f>
        <v>100p</v>
      </c>
      <c r="H1333" s="6">
        <f ca="1">SUMIFS(INDIRECT(_xlfn.CONCAT("SSPMDER[",PopAgeSexCountry[[#This Row],[Sex]],"]")),SSPMDER[age],PopAgeSexCountry[[#This Row],[Age]])</f>
        <v>2200</v>
      </c>
      <c r="I1333" s="6" t="s">
        <v>71</v>
      </c>
      <c r="J1333" s="6">
        <v>5.7000000000000098E-5</v>
      </c>
      <c r="K1333" s="6">
        <v>8.9259774968259602E-5</v>
      </c>
      <c r="L1333" s="6">
        <v>7.5364822996465199E-5</v>
      </c>
      <c r="M1333" s="6">
        <v>1.38871400424564E-4</v>
      </c>
      <c r="N1333" s="6">
        <v>1.6857144799308901E-4</v>
      </c>
      <c r="O1333" s="6">
        <v>2.1582393407941299E-4</v>
      </c>
      <c r="P1333" s="6">
        <v>2.8664816220241602E-4</v>
      </c>
      <c r="Q1333" s="6">
        <v>4.5203114190893402E-4</v>
      </c>
      <c r="R1333" s="6">
        <v>8.0029255168052199E-4</v>
      </c>
      <c r="S1333" s="6">
        <f ca="1">PopAgeSexCountry[[#This Row],[2010]]*PopAgeSexCountry[[#This Row],[MDER]]</f>
        <v>0.12540000000000021</v>
      </c>
      <c r="T1333" s="6">
        <f ca="1">PopAgeSexCountry[[#This Row],[2015]]*PopAgeSexCountry[[#This Row],[MDER]]</f>
        <v>0.19637150493017114</v>
      </c>
      <c r="U1333" s="6">
        <f ca="1">PopAgeSexCountry[[#This Row],[2020]]*PopAgeSexCountry[[#This Row],[MDER]]</f>
        <v>0.16580261059222343</v>
      </c>
      <c r="V1333" s="6">
        <f ca="1">PopAgeSexCountry[[#This Row],[2025]]*PopAgeSexCountry[[#This Row],[MDER]]</f>
        <v>0.30551708093404079</v>
      </c>
      <c r="W1333" s="6">
        <f ca="1">PopAgeSexCountry[[#This Row],[2030]]*PopAgeSexCountry[[#This Row],[MDER]]</f>
        <v>0.3708571855847958</v>
      </c>
      <c r="X1333" s="6">
        <f ca="1">PopAgeSexCountry[[#This Row],[2035]]*PopAgeSexCountry[[#This Row],[MDER]]</f>
        <v>0.47481265497470859</v>
      </c>
      <c r="Y1333" s="6">
        <f ca="1">PopAgeSexCountry[[#This Row],[2040]]*PopAgeSexCountry[[#This Row],[MDER]]</f>
        <v>0.63062595684531519</v>
      </c>
      <c r="Z1333" s="6">
        <f ca="1">PopAgeSexCountry[[#This Row],[2045]]*PopAgeSexCountry[[#This Row],[MDER]]</f>
        <v>0.99446851219965482</v>
      </c>
      <c r="AA1333" s="6">
        <f ca="1">PopAgeSexCountry[[#This Row],[2050]]*PopAgeSexCountry[[#This Row],[MDER]]</f>
        <v>1.7606436136971484</v>
      </c>
    </row>
    <row r="1334" spans="1:27" x14ac:dyDescent="0.2">
      <c r="A1334" s="5" t="s">
        <v>67</v>
      </c>
      <c r="B1334" s="5" t="s">
        <v>68</v>
      </c>
      <c r="C1334" s="5" t="s">
        <v>143</v>
      </c>
      <c r="D1334" s="5" t="str">
        <f>VLOOKUP(PopAgeSexCountry[[#This Row],[REGION]],MapRegion[],2,FALSE)</f>
        <v>SVK</v>
      </c>
      <c r="E1334" s="5" t="s">
        <v>95</v>
      </c>
      <c r="F1334" s="5" t="str">
        <f>VLOOKUP(PopAgeSexCountry[[#This Row],[VARIABLE]],MapSexAge[],2,FALSE)</f>
        <v>Male</v>
      </c>
      <c r="G1334" s="5" t="str">
        <f>VLOOKUP(PopAgeSexCountry[[#This Row],[VARIABLE]],MapSexAge[],3,FALSE)</f>
        <v>15-19</v>
      </c>
      <c r="H1334" s="5">
        <f ca="1">SUMIFS(INDIRECT(_xlfn.CONCAT("SSPMDER[",PopAgeSexCountry[[#This Row],[Sex]],"]")),SSPMDER[age],PopAgeSexCountry[[#This Row],[Age]])</f>
        <v>2760</v>
      </c>
      <c r="I1334" s="5" t="s">
        <v>71</v>
      </c>
      <c r="J1334" s="5">
        <v>0.190446</v>
      </c>
      <c r="K1334" s="5">
        <v>0.14851055566924501</v>
      </c>
      <c r="L1334" s="5">
        <v>0.135190916915506</v>
      </c>
      <c r="M1334" s="5">
        <v>0.14420423245755801</v>
      </c>
      <c r="N1334" s="5">
        <v>0.15570552666197099</v>
      </c>
      <c r="O1334" s="5">
        <v>0.149768690299945</v>
      </c>
      <c r="P1334" s="5">
        <v>0.14027100460098699</v>
      </c>
      <c r="Q1334" s="5">
        <v>0.12817491108899001</v>
      </c>
      <c r="R1334" s="5">
        <v>0.11678329741181501</v>
      </c>
      <c r="S1334" s="6">
        <f ca="1">PopAgeSexCountry[[#This Row],[2010]]*PopAgeSexCountry[[#This Row],[MDER]]</f>
        <v>525.63095999999996</v>
      </c>
      <c r="T1334" s="6">
        <f ca="1">PopAgeSexCountry[[#This Row],[2015]]*PopAgeSexCountry[[#This Row],[MDER]]</f>
        <v>409.88913364711624</v>
      </c>
      <c r="U1334" s="6">
        <f ca="1">PopAgeSexCountry[[#This Row],[2020]]*PopAgeSexCountry[[#This Row],[MDER]]</f>
        <v>373.12693068679658</v>
      </c>
      <c r="V1334" s="6">
        <f ca="1">PopAgeSexCountry[[#This Row],[2025]]*PopAgeSexCountry[[#This Row],[MDER]]</f>
        <v>398.00368158286011</v>
      </c>
      <c r="W1334" s="6">
        <f ca="1">PopAgeSexCountry[[#This Row],[2030]]*PopAgeSexCountry[[#This Row],[MDER]]</f>
        <v>429.74725358703995</v>
      </c>
      <c r="X1334" s="6">
        <f ca="1">PopAgeSexCountry[[#This Row],[2035]]*PopAgeSexCountry[[#This Row],[MDER]]</f>
        <v>413.3615852278482</v>
      </c>
      <c r="Y1334" s="6">
        <f ca="1">PopAgeSexCountry[[#This Row],[2040]]*PopAgeSexCountry[[#This Row],[MDER]]</f>
        <v>387.14797269872406</v>
      </c>
      <c r="Z1334" s="6">
        <f ca="1">PopAgeSexCountry[[#This Row],[2045]]*PopAgeSexCountry[[#This Row],[MDER]]</f>
        <v>353.76275460561243</v>
      </c>
      <c r="AA1334" s="6">
        <f ca="1">PopAgeSexCountry[[#This Row],[2050]]*PopAgeSexCountry[[#This Row],[MDER]]</f>
        <v>322.32190085660943</v>
      </c>
    </row>
    <row r="1335" spans="1:27" x14ac:dyDescent="0.2">
      <c r="A1335" s="6" t="s">
        <v>67</v>
      </c>
      <c r="B1335" s="6" t="s">
        <v>68</v>
      </c>
      <c r="C1335" s="6" t="s">
        <v>143</v>
      </c>
      <c r="D1335" s="6" t="str">
        <f>VLOOKUP(PopAgeSexCountry[[#This Row],[REGION]],MapRegion[],2,FALSE)</f>
        <v>SVK</v>
      </c>
      <c r="E1335" s="6" t="s">
        <v>96</v>
      </c>
      <c r="F1335" s="6" t="str">
        <f>VLOOKUP(PopAgeSexCountry[[#This Row],[VARIABLE]],MapSexAge[],2,FALSE)</f>
        <v>Male</v>
      </c>
      <c r="G1335" s="6" t="str">
        <f>VLOOKUP(PopAgeSexCountry[[#This Row],[VARIABLE]],MapSexAge[],3,FALSE)</f>
        <v>20-24</v>
      </c>
      <c r="H1335" s="6">
        <f ca="1">SUMIFS(INDIRECT(_xlfn.CONCAT("SSPMDER[",PopAgeSexCountry[[#This Row],[Sex]],"]")),SSPMDER[age],PopAgeSexCountry[[#This Row],[Age]])</f>
        <v>2800</v>
      </c>
      <c r="I1335" s="6" t="s">
        <v>71</v>
      </c>
      <c r="J1335" s="6">
        <v>0.218746</v>
      </c>
      <c r="K1335" s="6">
        <v>0.19028410321301001</v>
      </c>
      <c r="L1335" s="6">
        <v>0.14857956460312899</v>
      </c>
      <c r="M1335" s="6">
        <v>0.135373954021929</v>
      </c>
      <c r="N1335" s="6">
        <v>0.14442194365349001</v>
      </c>
      <c r="O1335" s="6">
        <v>0.15592413867809399</v>
      </c>
      <c r="P1335" s="6">
        <v>0.150031013859175</v>
      </c>
      <c r="Q1335" s="6">
        <v>0.14057223875507599</v>
      </c>
      <c r="R1335" s="6">
        <v>0.128511574935572</v>
      </c>
      <c r="S1335" s="6">
        <f ca="1">PopAgeSexCountry[[#This Row],[2010]]*PopAgeSexCountry[[#This Row],[MDER]]</f>
        <v>612.48879999999997</v>
      </c>
      <c r="T1335" s="6">
        <f ca="1">PopAgeSexCountry[[#This Row],[2015]]*PopAgeSexCountry[[#This Row],[MDER]]</f>
        <v>532.79548899642805</v>
      </c>
      <c r="U1335" s="6">
        <f ca="1">PopAgeSexCountry[[#This Row],[2020]]*PopAgeSexCountry[[#This Row],[MDER]]</f>
        <v>416.02278088876119</v>
      </c>
      <c r="V1335" s="6">
        <f ca="1">PopAgeSexCountry[[#This Row],[2025]]*PopAgeSexCountry[[#This Row],[MDER]]</f>
        <v>379.04707126140119</v>
      </c>
      <c r="W1335" s="6">
        <f ca="1">PopAgeSexCountry[[#This Row],[2030]]*PopAgeSexCountry[[#This Row],[MDER]]</f>
        <v>404.38144222977201</v>
      </c>
      <c r="X1335" s="6">
        <f ca="1">PopAgeSexCountry[[#This Row],[2035]]*PopAgeSexCountry[[#This Row],[MDER]]</f>
        <v>436.58758829866315</v>
      </c>
      <c r="Y1335" s="6">
        <f ca="1">PopAgeSexCountry[[#This Row],[2040]]*PopAgeSexCountry[[#This Row],[MDER]]</f>
        <v>420.08683880568998</v>
      </c>
      <c r="Z1335" s="6">
        <f ca="1">PopAgeSexCountry[[#This Row],[2045]]*PopAgeSexCountry[[#This Row],[MDER]]</f>
        <v>393.60226851421277</v>
      </c>
      <c r="AA1335" s="6">
        <f ca="1">PopAgeSexCountry[[#This Row],[2050]]*PopAgeSexCountry[[#This Row],[MDER]]</f>
        <v>359.83240981960159</v>
      </c>
    </row>
    <row r="1336" spans="1:27" x14ac:dyDescent="0.2">
      <c r="A1336" s="5" t="s">
        <v>67</v>
      </c>
      <c r="B1336" s="5" t="s">
        <v>68</v>
      </c>
      <c r="C1336" s="5" t="s">
        <v>143</v>
      </c>
      <c r="D1336" s="5" t="str">
        <f>VLOOKUP(PopAgeSexCountry[[#This Row],[REGION]],MapRegion[],2,FALSE)</f>
        <v>SVK</v>
      </c>
      <c r="E1336" s="5" t="s">
        <v>97</v>
      </c>
      <c r="F1336" s="5" t="str">
        <f>VLOOKUP(PopAgeSexCountry[[#This Row],[VARIABLE]],MapSexAge[],2,FALSE)</f>
        <v>Male</v>
      </c>
      <c r="G1336" s="5" t="str">
        <f>VLOOKUP(PopAgeSexCountry[[#This Row],[VARIABLE]],MapSexAge[],3,FALSE)</f>
        <v>25-29</v>
      </c>
      <c r="H1336" s="5">
        <f ca="1">SUMIFS(INDIRECT(_xlfn.CONCAT("SSPMDER[",PopAgeSexCountry[[#This Row],[Sex]],"]")),SSPMDER[age],PopAgeSexCountry[[#This Row],[Age]])</f>
        <v>2640</v>
      </c>
      <c r="I1336" s="5" t="s">
        <v>71</v>
      </c>
      <c r="J1336" s="5">
        <v>0.23388700000000001</v>
      </c>
      <c r="K1336" s="5">
        <v>0.219537684054146</v>
      </c>
      <c r="L1336" s="5">
        <v>0.19129310088544099</v>
      </c>
      <c r="M1336" s="5">
        <v>0.14984145344298699</v>
      </c>
      <c r="N1336" s="5">
        <v>0.13675612310211099</v>
      </c>
      <c r="O1336" s="5">
        <v>0.145873578271148</v>
      </c>
      <c r="P1336" s="5">
        <v>0.15737056033921701</v>
      </c>
      <c r="Q1336" s="5">
        <v>0.15152324508024401</v>
      </c>
      <c r="R1336" s="5">
        <v>0.142088521782127</v>
      </c>
      <c r="S1336" s="6">
        <f ca="1">PopAgeSexCountry[[#This Row],[2010]]*PopAgeSexCountry[[#This Row],[MDER]]</f>
        <v>617.46168</v>
      </c>
      <c r="T1336" s="6">
        <f ca="1">PopAgeSexCountry[[#This Row],[2015]]*PopAgeSexCountry[[#This Row],[MDER]]</f>
        <v>579.57948590294541</v>
      </c>
      <c r="U1336" s="6">
        <f ca="1">PopAgeSexCountry[[#This Row],[2020]]*PopAgeSexCountry[[#This Row],[MDER]]</f>
        <v>505.01378633756423</v>
      </c>
      <c r="V1336" s="6">
        <f ca="1">PopAgeSexCountry[[#This Row],[2025]]*PopAgeSexCountry[[#This Row],[MDER]]</f>
        <v>395.58143708948569</v>
      </c>
      <c r="W1336" s="6">
        <f ca="1">PopAgeSexCountry[[#This Row],[2030]]*PopAgeSexCountry[[#This Row],[MDER]]</f>
        <v>361.03616498957302</v>
      </c>
      <c r="X1336" s="6">
        <f ca="1">PopAgeSexCountry[[#This Row],[2035]]*PopAgeSexCountry[[#This Row],[MDER]]</f>
        <v>385.1062466358307</v>
      </c>
      <c r="Y1336" s="6">
        <f ca="1">PopAgeSexCountry[[#This Row],[2040]]*PopAgeSexCountry[[#This Row],[MDER]]</f>
        <v>415.45827929553292</v>
      </c>
      <c r="Z1336" s="6">
        <f ca="1">PopAgeSexCountry[[#This Row],[2045]]*PopAgeSexCountry[[#This Row],[MDER]]</f>
        <v>400.02136701184418</v>
      </c>
      <c r="AA1336" s="6">
        <f ca="1">PopAgeSexCountry[[#This Row],[2050]]*PopAgeSexCountry[[#This Row],[MDER]]</f>
        <v>375.11369750481526</v>
      </c>
    </row>
    <row r="1337" spans="1:27" x14ac:dyDescent="0.2">
      <c r="A1337" s="6" t="s">
        <v>67</v>
      </c>
      <c r="B1337" s="6" t="s">
        <v>68</v>
      </c>
      <c r="C1337" s="6" t="s">
        <v>143</v>
      </c>
      <c r="D1337" s="6" t="str">
        <f>VLOOKUP(PopAgeSexCountry[[#This Row],[REGION]],MapRegion[],2,FALSE)</f>
        <v>SVK</v>
      </c>
      <c r="E1337" s="6" t="s">
        <v>98</v>
      </c>
      <c r="F1337" s="6" t="str">
        <f>VLOOKUP(PopAgeSexCountry[[#This Row],[VARIABLE]],MapSexAge[],2,FALSE)</f>
        <v>Male</v>
      </c>
      <c r="G1337" s="6" t="str">
        <f>VLOOKUP(PopAgeSexCountry[[#This Row],[VARIABLE]],MapSexAge[],3,FALSE)</f>
        <v>30-34</v>
      </c>
      <c r="H1337" s="6">
        <f ca="1">SUMIFS(INDIRECT(_xlfn.CONCAT("SSPMDER[",PopAgeSexCountry[[#This Row],[Sex]],"]")),SSPMDER[age],PopAgeSexCountry[[#This Row],[Age]])</f>
        <v>2600</v>
      </c>
      <c r="I1337" s="6" t="s">
        <v>71</v>
      </c>
      <c r="J1337" s="6">
        <v>0.24617800000000001</v>
      </c>
      <c r="K1337" s="6">
        <v>0.23762602758343401</v>
      </c>
      <c r="L1337" s="6">
        <v>0.22402914421202499</v>
      </c>
      <c r="M1337" s="6">
        <v>0.19629655164778301</v>
      </c>
      <c r="N1337" s="6">
        <v>0.155345734240985</v>
      </c>
      <c r="O1337" s="6">
        <v>0.14254424691874601</v>
      </c>
      <c r="P1337" s="6">
        <v>0.15183001084296999</v>
      </c>
      <c r="Q1337" s="6">
        <v>0.16320445016697899</v>
      </c>
      <c r="R1337" s="6">
        <v>0.157467874819991</v>
      </c>
      <c r="S1337" s="6">
        <f ca="1">PopAgeSexCountry[[#This Row],[2010]]*PopAgeSexCountry[[#This Row],[MDER]]</f>
        <v>640.06280000000004</v>
      </c>
      <c r="T1337" s="6">
        <f ca="1">PopAgeSexCountry[[#This Row],[2015]]*PopAgeSexCountry[[#This Row],[MDER]]</f>
        <v>617.82767171692842</v>
      </c>
      <c r="U1337" s="6">
        <f ca="1">PopAgeSexCountry[[#This Row],[2020]]*PopAgeSexCountry[[#This Row],[MDER]]</f>
        <v>582.47577495126495</v>
      </c>
      <c r="V1337" s="6">
        <f ca="1">PopAgeSexCountry[[#This Row],[2025]]*PopAgeSexCountry[[#This Row],[MDER]]</f>
        <v>510.3710342842358</v>
      </c>
      <c r="W1337" s="6">
        <f ca="1">PopAgeSexCountry[[#This Row],[2030]]*PopAgeSexCountry[[#This Row],[MDER]]</f>
        <v>403.898909026561</v>
      </c>
      <c r="X1337" s="6">
        <f ca="1">PopAgeSexCountry[[#This Row],[2035]]*PopAgeSexCountry[[#This Row],[MDER]]</f>
        <v>370.61504198873962</v>
      </c>
      <c r="Y1337" s="6">
        <f ca="1">PopAgeSexCountry[[#This Row],[2040]]*PopAgeSexCountry[[#This Row],[MDER]]</f>
        <v>394.75802819172196</v>
      </c>
      <c r="Z1337" s="6">
        <f ca="1">PopAgeSexCountry[[#This Row],[2045]]*PopAgeSexCountry[[#This Row],[MDER]]</f>
        <v>424.33157043414536</v>
      </c>
      <c r="AA1337" s="6">
        <f ca="1">PopAgeSexCountry[[#This Row],[2050]]*PopAgeSexCountry[[#This Row],[MDER]]</f>
        <v>409.41647453197658</v>
      </c>
    </row>
    <row r="1338" spans="1:27" x14ac:dyDescent="0.2">
      <c r="A1338" s="5" t="s">
        <v>67</v>
      </c>
      <c r="B1338" s="5" t="s">
        <v>68</v>
      </c>
      <c r="C1338" s="5" t="s">
        <v>143</v>
      </c>
      <c r="D1338" s="5" t="str">
        <f>VLOOKUP(PopAgeSexCountry[[#This Row],[REGION]],MapRegion[],2,FALSE)</f>
        <v>SVK</v>
      </c>
      <c r="E1338" s="5" t="s">
        <v>99</v>
      </c>
      <c r="F1338" s="5" t="str">
        <f>VLOOKUP(PopAgeSexCountry[[#This Row],[VARIABLE]],MapSexAge[],2,FALSE)</f>
        <v>Male</v>
      </c>
      <c r="G1338" s="5" t="str">
        <f>VLOOKUP(PopAgeSexCountry[[#This Row],[VARIABLE]],MapSexAge[],3,FALSE)</f>
        <v>35-39</v>
      </c>
      <c r="H1338" s="5">
        <f ca="1">SUMIFS(INDIRECT(_xlfn.CONCAT("SSPMDER[",PopAgeSexCountry[[#This Row],[Sex]],"]")),SSPMDER[age],PopAgeSexCountry[[#This Row],[Age]])</f>
        <v>2600</v>
      </c>
      <c r="I1338" s="5" t="s">
        <v>71</v>
      </c>
      <c r="J1338" s="5">
        <v>0.21463499999999999</v>
      </c>
      <c r="K1338" s="5">
        <v>0.247916434898168</v>
      </c>
      <c r="L1338" s="5">
        <v>0.24038490557557299</v>
      </c>
      <c r="M1338" s="5">
        <v>0.227619959504196</v>
      </c>
      <c r="N1338" s="5">
        <v>0.200425342970797</v>
      </c>
      <c r="O1338" s="5">
        <v>0.16002731178975499</v>
      </c>
      <c r="P1338" s="5">
        <v>0.147534354119082</v>
      </c>
      <c r="Q1338" s="5">
        <v>0.156975250285282</v>
      </c>
      <c r="R1338" s="5">
        <v>0.168238341244831</v>
      </c>
      <c r="S1338" s="6">
        <f ca="1">PopAgeSexCountry[[#This Row],[2010]]*PopAgeSexCountry[[#This Row],[MDER]]</f>
        <v>558.05099999999993</v>
      </c>
      <c r="T1338" s="6">
        <f ca="1">PopAgeSexCountry[[#This Row],[2015]]*PopAgeSexCountry[[#This Row],[MDER]]</f>
        <v>644.58273073523685</v>
      </c>
      <c r="U1338" s="6">
        <f ca="1">PopAgeSexCountry[[#This Row],[2020]]*PopAgeSexCountry[[#This Row],[MDER]]</f>
        <v>625.00075449648978</v>
      </c>
      <c r="V1338" s="6">
        <f ca="1">PopAgeSexCountry[[#This Row],[2025]]*PopAgeSexCountry[[#This Row],[MDER]]</f>
        <v>591.81189471090966</v>
      </c>
      <c r="W1338" s="6">
        <f ca="1">PopAgeSexCountry[[#This Row],[2030]]*PopAgeSexCountry[[#This Row],[MDER]]</f>
        <v>521.10589172407219</v>
      </c>
      <c r="X1338" s="6">
        <f ca="1">PopAgeSexCountry[[#This Row],[2035]]*PopAgeSexCountry[[#This Row],[MDER]]</f>
        <v>416.07101065336298</v>
      </c>
      <c r="Y1338" s="6">
        <f ca="1">PopAgeSexCountry[[#This Row],[2040]]*PopAgeSexCountry[[#This Row],[MDER]]</f>
        <v>383.58932070961322</v>
      </c>
      <c r="Z1338" s="6">
        <f ca="1">PopAgeSexCountry[[#This Row],[2045]]*PopAgeSexCountry[[#This Row],[MDER]]</f>
        <v>408.13565074173323</v>
      </c>
      <c r="AA1338" s="6">
        <f ca="1">PopAgeSexCountry[[#This Row],[2050]]*PopAgeSexCountry[[#This Row],[MDER]]</f>
        <v>437.41968723656061</v>
      </c>
    </row>
    <row r="1339" spans="1:27" x14ac:dyDescent="0.2">
      <c r="A1339" s="6" t="s">
        <v>67</v>
      </c>
      <c r="B1339" s="6" t="s">
        <v>68</v>
      </c>
      <c r="C1339" s="6" t="s">
        <v>143</v>
      </c>
      <c r="D1339" s="6" t="str">
        <f>VLOOKUP(PopAgeSexCountry[[#This Row],[REGION]],MapRegion[],2,FALSE)</f>
        <v>SVK</v>
      </c>
      <c r="E1339" s="6" t="s">
        <v>100</v>
      </c>
      <c r="F1339" s="6" t="str">
        <f>VLOOKUP(PopAgeSexCountry[[#This Row],[VARIABLE]],MapSexAge[],2,FALSE)</f>
        <v>Male</v>
      </c>
      <c r="G1339" s="6" t="str">
        <f>VLOOKUP(PopAgeSexCountry[[#This Row],[VARIABLE]],MapSexAge[],3,FALSE)</f>
        <v>40-44</v>
      </c>
      <c r="H1339" s="6">
        <f ca="1">SUMIFS(INDIRECT(_xlfn.CONCAT("SSPMDER[",PopAgeSexCountry[[#This Row],[Sex]],"]")),SSPMDER[age],PopAgeSexCountry[[#This Row],[Age]])</f>
        <v>2600</v>
      </c>
      <c r="I1339" s="6" t="s">
        <v>71</v>
      </c>
      <c r="J1339" s="6">
        <v>0.18301000000000001</v>
      </c>
      <c r="K1339" s="6">
        <v>0.21442885498705899</v>
      </c>
      <c r="L1339" s="6">
        <v>0.24777380150696801</v>
      </c>
      <c r="M1339" s="6">
        <v>0.24113976098683099</v>
      </c>
      <c r="N1339" s="6">
        <v>0.22908672780618</v>
      </c>
      <c r="O1339" s="6">
        <v>0.20244841596086499</v>
      </c>
      <c r="P1339" s="6">
        <v>0.16261928548607699</v>
      </c>
      <c r="Q1339" s="6">
        <v>0.15042498091163001</v>
      </c>
      <c r="R1339" s="6">
        <v>0.15999046337773401</v>
      </c>
      <c r="S1339" s="6">
        <f ca="1">PopAgeSexCountry[[#This Row],[2010]]*PopAgeSexCountry[[#This Row],[MDER]]</f>
        <v>475.82600000000002</v>
      </c>
      <c r="T1339" s="6">
        <f ca="1">PopAgeSexCountry[[#This Row],[2015]]*PopAgeSexCountry[[#This Row],[MDER]]</f>
        <v>557.5150229663534</v>
      </c>
      <c r="U1339" s="6">
        <f ca="1">PopAgeSexCountry[[#This Row],[2020]]*PopAgeSexCountry[[#This Row],[MDER]]</f>
        <v>644.21188391811688</v>
      </c>
      <c r="V1339" s="6">
        <f ca="1">PopAgeSexCountry[[#This Row],[2025]]*PopAgeSexCountry[[#This Row],[MDER]]</f>
        <v>626.96337856576054</v>
      </c>
      <c r="W1339" s="6">
        <f ca="1">PopAgeSexCountry[[#This Row],[2030]]*PopAgeSexCountry[[#This Row],[MDER]]</f>
        <v>595.62549229606805</v>
      </c>
      <c r="X1339" s="6">
        <f ca="1">PopAgeSexCountry[[#This Row],[2035]]*PopAgeSexCountry[[#This Row],[MDER]]</f>
        <v>526.365881498249</v>
      </c>
      <c r="Y1339" s="6">
        <f ca="1">PopAgeSexCountry[[#This Row],[2040]]*PopAgeSexCountry[[#This Row],[MDER]]</f>
        <v>422.81014226380017</v>
      </c>
      <c r="Z1339" s="6">
        <f ca="1">PopAgeSexCountry[[#This Row],[2045]]*PopAgeSexCountry[[#This Row],[MDER]]</f>
        <v>391.10495037023804</v>
      </c>
      <c r="AA1339" s="6">
        <f ca="1">PopAgeSexCountry[[#This Row],[2050]]*PopAgeSexCountry[[#This Row],[MDER]]</f>
        <v>415.97520478210845</v>
      </c>
    </row>
    <row r="1340" spans="1:27" x14ac:dyDescent="0.2">
      <c r="A1340" s="5" t="s">
        <v>67</v>
      </c>
      <c r="B1340" s="5" t="s">
        <v>68</v>
      </c>
      <c r="C1340" s="5" t="s">
        <v>143</v>
      </c>
      <c r="D1340" s="5" t="str">
        <f>VLOOKUP(PopAgeSexCountry[[#This Row],[REGION]],MapRegion[],2,FALSE)</f>
        <v>SVK</v>
      </c>
      <c r="E1340" s="5" t="s">
        <v>101</v>
      </c>
      <c r="F1340" s="5" t="str">
        <f>VLOOKUP(PopAgeSexCountry[[#This Row],[VARIABLE]],MapSexAge[],2,FALSE)</f>
        <v>Male</v>
      </c>
      <c r="G1340" s="5" t="str">
        <f>VLOOKUP(PopAgeSexCountry[[#This Row],[VARIABLE]],MapSexAge[],3,FALSE)</f>
        <v>45-49</v>
      </c>
      <c r="H1340" s="5">
        <f ca="1">SUMIFS(INDIRECT(_xlfn.CONCAT("SSPMDER[",PopAgeSexCountry[[#This Row],[Sex]],"]")),SSPMDER[age],PopAgeSexCountry[[#This Row],[Age]])</f>
        <v>2440</v>
      </c>
      <c r="I1340" s="5" t="s">
        <v>71</v>
      </c>
      <c r="J1340" s="5">
        <v>0.19051499999999999</v>
      </c>
      <c r="K1340" s="5">
        <v>0.18089154912218</v>
      </c>
      <c r="L1340" s="5">
        <v>0.21238972724348901</v>
      </c>
      <c r="M1340" s="5">
        <v>0.24584918399215899</v>
      </c>
      <c r="N1340" s="5">
        <v>0.24006473884653501</v>
      </c>
      <c r="O1340" s="5">
        <v>0.228729960236463</v>
      </c>
      <c r="P1340" s="5">
        <v>0.202740144448598</v>
      </c>
      <c r="Q1340" s="5">
        <v>0.163568686696622</v>
      </c>
      <c r="R1340" s="5">
        <v>0.15169504089277699</v>
      </c>
      <c r="S1340" s="6">
        <f ca="1">PopAgeSexCountry[[#This Row],[2010]]*PopAgeSexCountry[[#This Row],[MDER]]</f>
        <v>464.85659999999996</v>
      </c>
      <c r="T1340" s="6">
        <f ca="1">PopAgeSexCountry[[#This Row],[2015]]*PopAgeSexCountry[[#This Row],[MDER]]</f>
        <v>441.37537985811917</v>
      </c>
      <c r="U1340" s="6">
        <f ca="1">PopAgeSexCountry[[#This Row],[2020]]*PopAgeSexCountry[[#This Row],[MDER]]</f>
        <v>518.23093447411316</v>
      </c>
      <c r="V1340" s="6">
        <f ca="1">PopAgeSexCountry[[#This Row],[2025]]*PopAgeSexCountry[[#This Row],[MDER]]</f>
        <v>599.87200894086789</v>
      </c>
      <c r="W1340" s="6">
        <f ca="1">PopAgeSexCountry[[#This Row],[2030]]*PopAgeSexCountry[[#This Row],[MDER]]</f>
        <v>585.75796278554537</v>
      </c>
      <c r="X1340" s="6">
        <f ca="1">PopAgeSexCountry[[#This Row],[2035]]*PopAgeSexCountry[[#This Row],[MDER]]</f>
        <v>558.10110297696974</v>
      </c>
      <c r="Y1340" s="6">
        <f ca="1">PopAgeSexCountry[[#This Row],[2040]]*PopAgeSexCountry[[#This Row],[MDER]]</f>
        <v>494.68595245457914</v>
      </c>
      <c r="Z1340" s="6">
        <f ca="1">PopAgeSexCountry[[#This Row],[2045]]*PopAgeSexCountry[[#This Row],[MDER]]</f>
        <v>399.10759553975771</v>
      </c>
      <c r="AA1340" s="6">
        <f ca="1">PopAgeSexCountry[[#This Row],[2050]]*PopAgeSexCountry[[#This Row],[MDER]]</f>
        <v>370.13589977837586</v>
      </c>
    </row>
    <row r="1341" spans="1:27" x14ac:dyDescent="0.2">
      <c r="A1341" s="6" t="s">
        <v>67</v>
      </c>
      <c r="B1341" s="6" t="s">
        <v>68</v>
      </c>
      <c r="C1341" s="6" t="s">
        <v>143</v>
      </c>
      <c r="D1341" s="6" t="str">
        <f>VLOOKUP(PopAgeSexCountry[[#This Row],[REGION]],MapRegion[],2,FALSE)</f>
        <v>SVK</v>
      </c>
      <c r="E1341" s="6" t="s">
        <v>102</v>
      </c>
      <c r="F1341" s="6" t="str">
        <f>VLOOKUP(PopAgeSexCountry[[#This Row],[VARIABLE]],MapSexAge[],2,FALSE)</f>
        <v>Male</v>
      </c>
      <c r="G1341" s="6" t="str">
        <f>VLOOKUP(PopAgeSexCountry[[#This Row],[VARIABLE]],MapSexAge[],3,FALSE)</f>
        <v>5-9</v>
      </c>
      <c r="H1341" s="6">
        <f ca="1">SUMIFS(INDIRECT(_xlfn.CONCAT("SSPMDER[",PopAgeSexCountry[[#This Row],[Sex]],"]")),SSPMDER[age],PopAgeSexCountry[[#This Row],[Age]])</f>
        <v>1600</v>
      </c>
      <c r="I1341" s="6" t="s">
        <v>71</v>
      </c>
      <c r="J1341" s="6">
        <v>0.133802</v>
      </c>
      <c r="K1341" s="6">
        <v>0.14272972921730101</v>
      </c>
      <c r="L1341" s="6">
        <v>0.154290740976432</v>
      </c>
      <c r="M1341" s="6">
        <v>0.148294353752456</v>
      </c>
      <c r="N1341" s="6">
        <v>0.13875388190770399</v>
      </c>
      <c r="O1341" s="6">
        <v>0.126610053705246</v>
      </c>
      <c r="P1341" s="6">
        <v>0.115157588711507</v>
      </c>
      <c r="Q1341" s="6">
        <v>0.113321654879158</v>
      </c>
      <c r="R1341" s="6">
        <v>0.11709455568565499</v>
      </c>
      <c r="S1341" s="6">
        <f ca="1">PopAgeSexCountry[[#This Row],[2010]]*PopAgeSexCountry[[#This Row],[MDER]]</f>
        <v>214.08320000000001</v>
      </c>
      <c r="T1341" s="6">
        <f ca="1">PopAgeSexCountry[[#This Row],[2015]]*PopAgeSexCountry[[#This Row],[MDER]]</f>
        <v>228.36756674768162</v>
      </c>
      <c r="U1341" s="6">
        <f ca="1">PopAgeSexCountry[[#This Row],[2020]]*PopAgeSexCountry[[#This Row],[MDER]]</f>
        <v>246.8651855622912</v>
      </c>
      <c r="V1341" s="6">
        <f ca="1">PopAgeSexCountry[[#This Row],[2025]]*PopAgeSexCountry[[#This Row],[MDER]]</f>
        <v>237.2709660039296</v>
      </c>
      <c r="W1341" s="6">
        <f ca="1">PopAgeSexCountry[[#This Row],[2030]]*PopAgeSexCountry[[#This Row],[MDER]]</f>
        <v>222.00621105232639</v>
      </c>
      <c r="X1341" s="6">
        <f ca="1">PopAgeSexCountry[[#This Row],[2035]]*PopAgeSexCountry[[#This Row],[MDER]]</f>
        <v>202.57608592839361</v>
      </c>
      <c r="Y1341" s="6">
        <f ca="1">PopAgeSexCountry[[#This Row],[2040]]*PopAgeSexCountry[[#This Row],[MDER]]</f>
        <v>184.2521419384112</v>
      </c>
      <c r="Z1341" s="6">
        <f ca="1">PopAgeSexCountry[[#This Row],[2045]]*PopAgeSexCountry[[#This Row],[MDER]]</f>
        <v>181.3146478066528</v>
      </c>
      <c r="AA1341" s="6">
        <f ca="1">PopAgeSexCountry[[#This Row],[2050]]*PopAgeSexCountry[[#This Row],[MDER]]</f>
        <v>187.35128909704798</v>
      </c>
    </row>
    <row r="1342" spans="1:27" x14ac:dyDescent="0.2">
      <c r="A1342" s="5" t="s">
        <v>67</v>
      </c>
      <c r="B1342" s="5" t="s">
        <v>68</v>
      </c>
      <c r="C1342" s="5" t="s">
        <v>143</v>
      </c>
      <c r="D1342" s="5" t="str">
        <f>VLOOKUP(PopAgeSexCountry[[#This Row],[REGION]],MapRegion[],2,FALSE)</f>
        <v>SVK</v>
      </c>
      <c r="E1342" s="5" t="s">
        <v>103</v>
      </c>
      <c r="F1342" s="5" t="str">
        <f>VLOOKUP(PopAgeSexCountry[[#This Row],[VARIABLE]],MapSexAge[],2,FALSE)</f>
        <v>Male</v>
      </c>
      <c r="G1342" s="5" t="str">
        <f>VLOOKUP(PopAgeSexCountry[[#This Row],[VARIABLE]],MapSexAge[],3,FALSE)</f>
        <v>50-54</v>
      </c>
      <c r="H1342" s="5">
        <f ca="1">SUMIFS(INDIRECT(_xlfn.CONCAT("SSPMDER[",PopAgeSexCountry[[#This Row],[Sex]],"]")),SSPMDER[age],PopAgeSexCountry[[#This Row],[Age]])</f>
        <v>2400</v>
      </c>
      <c r="I1342" s="5" t="s">
        <v>71</v>
      </c>
      <c r="J1342" s="5">
        <v>0.19514100000000001</v>
      </c>
      <c r="K1342" s="5">
        <v>0.18499598919742</v>
      </c>
      <c r="L1342" s="5">
        <v>0.176721381349984</v>
      </c>
      <c r="M1342" s="5">
        <v>0.20830507866345399</v>
      </c>
      <c r="N1342" s="5">
        <v>0.24181544542062799</v>
      </c>
      <c r="O1342" s="5">
        <v>0.23698611030163599</v>
      </c>
      <c r="P1342" s="5">
        <v>0.22652574641473999</v>
      </c>
      <c r="Q1342" s="5">
        <v>0.20142702527300799</v>
      </c>
      <c r="R1342" s="5">
        <v>0.163136266496061</v>
      </c>
      <c r="S1342" s="6">
        <f ca="1">PopAgeSexCountry[[#This Row],[2010]]*PopAgeSexCountry[[#This Row],[MDER]]</f>
        <v>468.33840000000004</v>
      </c>
      <c r="T1342" s="6">
        <f ca="1">PopAgeSexCountry[[#This Row],[2015]]*PopAgeSexCountry[[#This Row],[MDER]]</f>
        <v>443.99037407380797</v>
      </c>
      <c r="U1342" s="6">
        <f ca="1">PopAgeSexCountry[[#This Row],[2020]]*PopAgeSexCountry[[#This Row],[MDER]]</f>
        <v>424.13131523996157</v>
      </c>
      <c r="V1342" s="6">
        <f ca="1">PopAgeSexCountry[[#This Row],[2025]]*PopAgeSexCountry[[#This Row],[MDER]]</f>
        <v>499.93218879228959</v>
      </c>
      <c r="W1342" s="6">
        <f ca="1">PopAgeSexCountry[[#This Row],[2030]]*PopAgeSexCountry[[#This Row],[MDER]]</f>
        <v>580.3570690095072</v>
      </c>
      <c r="X1342" s="6">
        <f ca="1">PopAgeSexCountry[[#This Row],[2035]]*PopAgeSexCountry[[#This Row],[MDER]]</f>
        <v>568.7666647239264</v>
      </c>
      <c r="Y1342" s="6">
        <f ca="1">PopAgeSexCountry[[#This Row],[2040]]*PopAgeSexCountry[[#This Row],[MDER]]</f>
        <v>543.66179139537599</v>
      </c>
      <c r="Z1342" s="6">
        <f ca="1">PopAgeSexCountry[[#This Row],[2045]]*PopAgeSexCountry[[#This Row],[MDER]]</f>
        <v>483.42486065521916</v>
      </c>
      <c r="AA1342" s="6">
        <f ca="1">PopAgeSexCountry[[#This Row],[2050]]*PopAgeSexCountry[[#This Row],[MDER]]</f>
        <v>391.52703959054639</v>
      </c>
    </row>
    <row r="1343" spans="1:27" x14ac:dyDescent="0.2">
      <c r="A1343" s="6" t="s">
        <v>67</v>
      </c>
      <c r="B1343" s="6" t="s">
        <v>68</v>
      </c>
      <c r="C1343" s="6" t="s">
        <v>143</v>
      </c>
      <c r="D1343" s="6" t="str">
        <f>VLOOKUP(PopAgeSexCountry[[#This Row],[REGION]],MapRegion[],2,FALSE)</f>
        <v>SVK</v>
      </c>
      <c r="E1343" s="6" t="s">
        <v>104</v>
      </c>
      <c r="F1343" s="6" t="str">
        <f>VLOOKUP(PopAgeSexCountry[[#This Row],[VARIABLE]],MapSexAge[],2,FALSE)</f>
        <v>Male</v>
      </c>
      <c r="G1343" s="6" t="str">
        <f>VLOOKUP(PopAgeSexCountry[[#This Row],[VARIABLE]],MapSexAge[],3,FALSE)</f>
        <v>55-59</v>
      </c>
      <c r="H1343" s="6">
        <f ca="1">SUMIFS(INDIRECT(_xlfn.CONCAT("SSPMDER[",PopAgeSexCountry[[#This Row],[Sex]],"]")),SSPMDER[age],PopAgeSexCountry[[#This Row],[Age]])</f>
        <v>2400</v>
      </c>
      <c r="I1343" s="6" t="s">
        <v>71</v>
      </c>
      <c r="J1343" s="6">
        <v>0.184035</v>
      </c>
      <c r="K1343" s="6">
        <v>0.18505779425567401</v>
      </c>
      <c r="L1343" s="6">
        <v>0.17697450685034699</v>
      </c>
      <c r="M1343" s="6">
        <v>0.17034113596620901</v>
      </c>
      <c r="N1343" s="6">
        <v>0.201818463423342</v>
      </c>
      <c r="O1343" s="6">
        <v>0.23524898801166899</v>
      </c>
      <c r="P1343" s="6">
        <v>0.23160554304686301</v>
      </c>
      <c r="Q1343" s="6">
        <v>0.222292208538064</v>
      </c>
      <c r="R1343" s="6">
        <v>0.19840400195571201</v>
      </c>
      <c r="S1343" s="6">
        <f ca="1">PopAgeSexCountry[[#This Row],[2010]]*PopAgeSexCountry[[#This Row],[MDER]]</f>
        <v>441.68400000000003</v>
      </c>
      <c r="T1343" s="6">
        <f ca="1">PopAgeSexCountry[[#This Row],[2015]]*PopAgeSexCountry[[#This Row],[MDER]]</f>
        <v>444.13870621361764</v>
      </c>
      <c r="U1343" s="6">
        <f ca="1">PopAgeSexCountry[[#This Row],[2020]]*PopAgeSexCountry[[#This Row],[MDER]]</f>
        <v>424.73881644083281</v>
      </c>
      <c r="V1343" s="6">
        <f ca="1">PopAgeSexCountry[[#This Row],[2025]]*PopAgeSexCountry[[#This Row],[MDER]]</f>
        <v>408.81872631890161</v>
      </c>
      <c r="W1343" s="6">
        <f ca="1">PopAgeSexCountry[[#This Row],[2030]]*PopAgeSexCountry[[#This Row],[MDER]]</f>
        <v>484.36431221602083</v>
      </c>
      <c r="X1343" s="6">
        <f ca="1">PopAgeSexCountry[[#This Row],[2035]]*PopAgeSexCountry[[#This Row],[MDER]]</f>
        <v>564.59757122800556</v>
      </c>
      <c r="Y1343" s="6">
        <f ca="1">PopAgeSexCountry[[#This Row],[2040]]*PopAgeSexCountry[[#This Row],[MDER]]</f>
        <v>555.85330331247121</v>
      </c>
      <c r="Z1343" s="6">
        <f ca="1">PopAgeSexCountry[[#This Row],[2045]]*PopAgeSexCountry[[#This Row],[MDER]]</f>
        <v>533.50130049135362</v>
      </c>
      <c r="AA1343" s="6">
        <f ca="1">PopAgeSexCountry[[#This Row],[2050]]*PopAgeSexCountry[[#This Row],[MDER]]</f>
        <v>476.16960469370883</v>
      </c>
    </row>
    <row r="1344" spans="1:27" x14ac:dyDescent="0.2">
      <c r="A1344" s="5" t="s">
        <v>67</v>
      </c>
      <c r="B1344" s="5" t="s">
        <v>68</v>
      </c>
      <c r="C1344" s="5" t="s">
        <v>143</v>
      </c>
      <c r="D1344" s="5" t="str">
        <f>VLOOKUP(PopAgeSexCountry[[#This Row],[REGION]],MapRegion[],2,FALSE)</f>
        <v>SVK</v>
      </c>
      <c r="E1344" s="5" t="s">
        <v>105</v>
      </c>
      <c r="F1344" s="5" t="str">
        <f>VLOOKUP(PopAgeSexCountry[[#This Row],[VARIABLE]],MapSexAge[],2,FALSE)</f>
        <v>Male</v>
      </c>
      <c r="G1344" s="5" t="str">
        <f>VLOOKUP(PopAgeSexCountry[[#This Row],[VARIABLE]],MapSexAge[],3,FALSE)</f>
        <v>60-64</v>
      </c>
      <c r="H1344" s="5">
        <f ca="1">SUMIFS(INDIRECT(_xlfn.CONCAT("SSPMDER[",PopAgeSexCountry[[#This Row],[Sex]],"]")),SSPMDER[age],PopAgeSexCountry[[#This Row],[Age]])</f>
        <v>2400</v>
      </c>
      <c r="I1344" s="5" t="s">
        <v>71</v>
      </c>
      <c r="J1344" s="5">
        <v>0.13045899999999999</v>
      </c>
      <c r="K1344" s="5">
        <v>0.16896323979366501</v>
      </c>
      <c r="L1344" s="5">
        <v>0.17198219490357</v>
      </c>
      <c r="M1344" s="5">
        <v>0.16618373410793899</v>
      </c>
      <c r="N1344" s="5">
        <v>0.161369601980211</v>
      </c>
      <c r="O1344" s="5">
        <v>0.192481713010523</v>
      </c>
      <c r="P1344" s="5">
        <v>0.22571610571556799</v>
      </c>
      <c r="Q1344" s="5">
        <v>0.22356019804858901</v>
      </c>
      <c r="R1344" s="5">
        <v>0.21569830324491299</v>
      </c>
      <c r="S1344" s="6">
        <f ca="1">PopAgeSexCountry[[#This Row],[2010]]*PopAgeSexCountry[[#This Row],[MDER]]</f>
        <v>313.10159999999996</v>
      </c>
      <c r="T1344" s="6">
        <f ca="1">PopAgeSexCountry[[#This Row],[2015]]*PopAgeSexCountry[[#This Row],[MDER]]</f>
        <v>405.51177550479605</v>
      </c>
      <c r="U1344" s="6">
        <f ca="1">PopAgeSexCountry[[#This Row],[2020]]*PopAgeSexCountry[[#This Row],[MDER]]</f>
        <v>412.757267768568</v>
      </c>
      <c r="V1344" s="6">
        <f ca="1">PopAgeSexCountry[[#This Row],[2025]]*PopAgeSexCountry[[#This Row],[MDER]]</f>
        <v>398.84096185905355</v>
      </c>
      <c r="W1344" s="6">
        <f ca="1">PopAgeSexCountry[[#This Row],[2030]]*PopAgeSexCountry[[#This Row],[MDER]]</f>
        <v>387.2870447525064</v>
      </c>
      <c r="X1344" s="6">
        <f ca="1">PopAgeSexCountry[[#This Row],[2035]]*PopAgeSexCountry[[#This Row],[MDER]]</f>
        <v>461.9561112252552</v>
      </c>
      <c r="Y1344" s="6">
        <f ca="1">PopAgeSexCountry[[#This Row],[2040]]*PopAgeSexCountry[[#This Row],[MDER]]</f>
        <v>541.71865371736317</v>
      </c>
      <c r="Z1344" s="6">
        <f ca="1">PopAgeSexCountry[[#This Row],[2045]]*PopAgeSexCountry[[#This Row],[MDER]]</f>
        <v>536.54447531661367</v>
      </c>
      <c r="AA1344" s="6">
        <f ca="1">PopAgeSexCountry[[#This Row],[2050]]*PopAgeSexCountry[[#This Row],[MDER]]</f>
        <v>517.67592778779112</v>
      </c>
    </row>
    <row r="1345" spans="1:27" x14ac:dyDescent="0.2">
      <c r="A1345" s="6" t="s">
        <v>67</v>
      </c>
      <c r="B1345" s="6" t="s">
        <v>68</v>
      </c>
      <c r="C1345" s="6" t="s">
        <v>143</v>
      </c>
      <c r="D1345" s="6" t="str">
        <f>VLOOKUP(PopAgeSexCountry[[#This Row],[REGION]],MapRegion[],2,FALSE)</f>
        <v>SVK</v>
      </c>
      <c r="E1345" s="6" t="s">
        <v>106</v>
      </c>
      <c r="F1345" s="6" t="str">
        <f>VLOOKUP(PopAgeSexCountry[[#This Row],[VARIABLE]],MapSexAge[],2,FALSE)</f>
        <v>Male</v>
      </c>
      <c r="G1345" s="6" t="str">
        <f>VLOOKUP(PopAgeSexCountry[[#This Row],[VARIABLE]],MapSexAge[],3,FALSE)</f>
        <v>65-69</v>
      </c>
      <c r="H1345" s="6">
        <f ca="1">SUMIFS(INDIRECT(_xlfn.CONCAT("SSPMDER[",PopAgeSexCountry[[#This Row],[Sex]],"]")),SSPMDER[age],PopAgeSexCountry[[#This Row],[Age]])</f>
        <v>2240</v>
      </c>
      <c r="I1345" s="6" t="s">
        <v>71</v>
      </c>
      <c r="J1345" s="6">
        <v>9.0640999999999999E-2</v>
      </c>
      <c r="K1345" s="6">
        <v>0.114432062343215</v>
      </c>
      <c r="L1345" s="6">
        <v>0.15057002758509699</v>
      </c>
      <c r="M1345" s="6">
        <v>0.155429879471008</v>
      </c>
      <c r="N1345" s="6">
        <v>0.152052551878953</v>
      </c>
      <c r="O1345" s="6">
        <v>0.14922186711955601</v>
      </c>
      <c r="P1345" s="6">
        <v>0.17966904778311599</v>
      </c>
      <c r="Q1345" s="6">
        <v>0.21244924436770601</v>
      </c>
      <c r="R1345" s="6">
        <v>0.21207057736238799</v>
      </c>
      <c r="S1345" s="6">
        <f ca="1">PopAgeSexCountry[[#This Row],[2010]]*PopAgeSexCountry[[#This Row],[MDER]]</f>
        <v>203.03584000000001</v>
      </c>
      <c r="T1345" s="6">
        <f ca="1">PopAgeSexCountry[[#This Row],[2015]]*PopAgeSexCountry[[#This Row],[MDER]]</f>
        <v>256.32781964880161</v>
      </c>
      <c r="U1345" s="6">
        <f ca="1">PopAgeSexCountry[[#This Row],[2020]]*PopAgeSexCountry[[#This Row],[MDER]]</f>
        <v>337.27686179061726</v>
      </c>
      <c r="V1345" s="6">
        <f ca="1">PopAgeSexCountry[[#This Row],[2025]]*PopAgeSexCountry[[#This Row],[MDER]]</f>
        <v>348.16293001505795</v>
      </c>
      <c r="W1345" s="6">
        <f ca="1">PopAgeSexCountry[[#This Row],[2030]]*PopAgeSexCountry[[#This Row],[MDER]]</f>
        <v>340.59771620885471</v>
      </c>
      <c r="X1345" s="6">
        <f ca="1">PopAgeSexCountry[[#This Row],[2035]]*PopAgeSexCountry[[#This Row],[MDER]]</f>
        <v>334.25698234780549</v>
      </c>
      <c r="Y1345" s="6">
        <f ca="1">PopAgeSexCountry[[#This Row],[2040]]*PopAgeSexCountry[[#This Row],[MDER]]</f>
        <v>402.45866703417983</v>
      </c>
      <c r="Z1345" s="6">
        <f ca="1">PopAgeSexCountry[[#This Row],[2045]]*PopAgeSexCountry[[#This Row],[MDER]]</f>
        <v>475.88630738366146</v>
      </c>
      <c r="AA1345" s="6">
        <f ca="1">PopAgeSexCountry[[#This Row],[2050]]*PopAgeSexCountry[[#This Row],[MDER]]</f>
        <v>475.03809329174908</v>
      </c>
    </row>
    <row r="1346" spans="1:27" x14ac:dyDescent="0.2">
      <c r="A1346" s="5" t="s">
        <v>67</v>
      </c>
      <c r="B1346" s="5" t="s">
        <v>68</v>
      </c>
      <c r="C1346" s="5" t="s">
        <v>143</v>
      </c>
      <c r="D1346" s="5" t="str">
        <f>VLOOKUP(PopAgeSexCountry[[#This Row],[REGION]],MapRegion[],2,FALSE)</f>
        <v>SVK</v>
      </c>
      <c r="E1346" s="5" t="s">
        <v>107</v>
      </c>
      <c r="F1346" s="5" t="str">
        <f>VLOOKUP(PopAgeSexCountry[[#This Row],[VARIABLE]],MapSexAge[],2,FALSE)</f>
        <v>Male</v>
      </c>
      <c r="G1346" s="5" t="str">
        <f>VLOOKUP(PopAgeSexCountry[[#This Row],[VARIABLE]],MapSexAge[],3,FALSE)</f>
        <v>70-74</v>
      </c>
      <c r="H1346" s="5">
        <f ca="1">SUMIFS(INDIRECT(_xlfn.CONCAT("SSPMDER[",PopAgeSexCountry[[#This Row],[Sex]],"]")),SSPMDER[age],PopAgeSexCountry[[#This Row],[Age]])</f>
        <v>2200</v>
      </c>
      <c r="I1346" s="5" t="s">
        <v>71</v>
      </c>
      <c r="J1346" s="5">
        <v>6.4118000000000105E-2</v>
      </c>
      <c r="K1346" s="5">
        <v>7.3988364259251996E-2</v>
      </c>
      <c r="L1346" s="5">
        <v>9.5564287565326506E-2</v>
      </c>
      <c r="M1346" s="5">
        <v>0.12808979632395401</v>
      </c>
      <c r="N1346" s="5">
        <v>0.13455942676351701</v>
      </c>
      <c r="O1346" s="5">
        <v>0.13365129122356501</v>
      </c>
      <c r="P1346" s="5">
        <v>0.133037697934803</v>
      </c>
      <c r="Q1346" s="5">
        <v>0.16222163071607601</v>
      </c>
      <c r="R1346" s="5">
        <v>0.19400726634072599</v>
      </c>
      <c r="S1346" s="6">
        <f ca="1">PopAgeSexCountry[[#This Row],[2010]]*PopAgeSexCountry[[#This Row],[MDER]]</f>
        <v>141.05960000000024</v>
      </c>
      <c r="T1346" s="6">
        <f ca="1">PopAgeSexCountry[[#This Row],[2015]]*PopAgeSexCountry[[#This Row],[MDER]]</f>
        <v>162.77440137035438</v>
      </c>
      <c r="U1346" s="6">
        <f ca="1">PopAgeSexCountry[[#This Row],[2020]]*PopAgeSexCountry[[#This Row],[MDER]]</f>
        <v>210.24143264371833</v>
      </c>
      <c r="V1346" s="6">
        <f ca="1">PopAgeSexCountry[[#This Row],[2025]]*PopAgeSexCountry[[#This Row],[MDER]]</f>
        <v>281.79755191269879</v>
      </c>
      <c r="W1346" s="6">
        <f ca="1">PopAgeSexCountry[[#This Row],[2030]]*PopAgeSexCountry[[#This Row],[MDER]]</f>
        <v>296.03073887973744</v>
      </c>
      <c r="X1346" s="6">
        <f ca="1">PopAgeSexCountry[[#This Row],[2035]]*PopAgeSexCountry[[#This Row],[MDER]]</f>
        <v>294.03284069184303</v>
      </c>
      <c r="Y1346" s="6">
        <f ca="1">PopAgeSexCountry[[#This Row],[2040]]*PopAgeSexCountry[[#This Row],[MDER]]</f>
        <v>292.68293545656661</v>
      </c>
      <c r="Z1346" s="6">
        <f ca="1">PopAgeSexCountry[[#This Row],[2045]]*PopAgeSexCountry[[#This Row],[MDER]]</f>
        <v>356.88758757536721</v>
      </c>
      <c r="AA1346" s="6">
        <f ca="1">PopAgeSexCountry[[#This Row],[2050]]*PopAgeSexCountry[[#This Row],[MDER]]</f>
        <v>426.81598594959718</v>
      </c>
    </row>
    <row r="1347" spans="1:27" x14ac:dyDescent="0.2">
      <c r="A1347" s="6" t="s">
        <v>67</v>
      </c>
      <c r="B1347" s="6" t="s">
        <v>68</v>
      </c>
      <c r="C1347" s="6" t="s">
        <v>143</v>
      </c>
      <c r="D1347" s="6" t="str">
        <f>VLOOKUP(PopAgeSexCountry[[#This Row],[REGION]],MapRegion[],2,FALSE)</f>
        <v>SVK</v>
      </c>
      <c r="E1347" s="6" t="s">
        <v>108</v>
      </c>
      <c r="F1347" s="6" t="str">
        <f>VLOOKUP(PopAgeSexCountry[[#This Row],[VARIABLE]],MapSexAge[],2,FALSE)</f>
        <v>Male</v>
      </c>
      <c r="G1347" s="6" t="str">
        <f>VLOOKUP(PopAgeSexCountry[[#This Row],[VARIABLE]],MapSexAge[],3,FALSE)</f>
        <v>75-79</v>
      </c>
      <c r="H1347" s="6">
        <f ca="1">SUMIFS(INDIRECT(_xlfn.CONCAT("SSPMDER[",PopAgeSexCountry[[#This Row],[Sex]],"]")),SSPMDER[age],PopAgeSexCountry[[#This Row],[Age]])</f>
        <v>2200</v>
      </c>
      <c r="I1347" s="6" t="s">
        <v>71</v>
      </c>
      <c r="J1347" s="6">
        <v>4.6618E-2</v>
      </c>
      <c r="K1347" s="6">
        <v>4.64324148616755E-2</v>
      </c>
      <c r="L1347" s="6">
        <v>5.5387253213302401E-2</v>
      </c>
      <c r="M1347" s="6">
        <v>7.3482190985401305E-2</v>
      </c>
      <c r="N1347" s="6">
        <v>0.100924550676617</v>
      </c>
      <c r="O1347" s="6">
        <v>0.108441978607501</v>
      </c>
      <c r="P1347" s="6">
        <v>0.110013441185653</v>
      </c>
      <c r="Q1347" s="6">
        <v>0.111604733097834</v>
      </c>
      <c r="R1347" s="6">
        <v>0.13855720672761199</v>
      </c>
      <c r="S1347" s="6">
        <f ca="1">PopAgeSexCountry[[#This Row],[2010]]*PopAgeSexCountry[[#This Row],[MDER]]</f>
        <v>102.5596</v>
      </c>
      <c r="T1347" s="6">
        <f ca="1">PopAgeSexCountry[[#This Row],[2015]]*PopAgeSexCountry[[#This Row],[MDER]]</f>
        <v>102.1513126956861</v>
      </c>
      <c r="U1347" s="6">
        <f ca="1">PopAgeSexCountry[[#This Row],[2020]]*PopAgeSexCountry[[#This Row],[MDER]]</f>
        <v>121.85195706926528</v>
      </c>
      <c r="V1347" s="6">
        <f ca="1">PopAgeSexCountry[[#This Row],[2025]]*PopAgeSexCountry[[#This Row],[MDER]]</f>
        <v>161.66082016788286</v>
      </c>
      <c r="W1347" s="6">
        <f ca="1">PopAgeSexCountry[[#This Row],[2030]]*PopAgeSexCountry[[#This Row],[MDER]]</f>
        <v>222.03401148855741</v>
      </c>
      <c r="X1347" s="6">
        <f ca="1">PopAgeSexCountry[[#This Row],[2035]]*PopAgeSexCountry[[#This Row],[MDER]]</f>
        <v>238.5723529365022</v>
      </c>
      <c r="Y1347" s="6">
        <f ca="1">PopAgeSexCountry[[#This Row],[2040]]*PopAgeSexCountry[[#This Row],[MDER]]</f>
        <v>242.02957060843659</v>
      </c>
      <c r="Z1347" s="6">
        <f ca="1">PopAgeSexCountry[[#This Row],[2045]]*PopAgeSexCountry[[#This Row],[MDER]]</f>
        <v>245.5304128152348</v>
      </c>
      <c r="AA1347" s="6">
        <f ca="1">PopAgeSexCountry[[#This Row],[2050]]*PopAgeSexCountry[[#This Row],[MDER]]</f>
        <v>304.82585480074636</v>
      </c>
    </row>
    <row r="1348" spans="1:27" x14ac:dyDescent="0.2">
      <c r="A1348" s="5" t="s">
        <v>67</v>
      </c>
      <c r="B1348" s="5" t="s">
        <v>68</v>
      </c>
      <c r="C1348" s="5" t="s">
        <v>143</v>
      </c>
      <c r="D1348" s="5" t="str">
        <f>VLOOKUP(PopAgeSexCountry[[#This Row],[REGION]],MapRegion[],2,FALSE)</f>
        <v>SVK</v>
      </c>
      <c r="E1348" s="5" t="s">
        <v>109</v>
      </c>
      <c r="F1348" s="5" t="str">
        <f>VLOOKUP(PopAgeSexCountry[[#This Row],[VARIABLE]],MapSexAge[],2,FALSE)</f>
        <v>Male</v>
      </c>
      <c r="G1348" s="5" t="str">
        <f>VLOOKUP(PopAgeSexCountry[[#This Row],[VARIABLE]],MapSexAge[],3,FALSE)</f>
        <v>80-84</v>
      </c>
      <c r="H1348" s="5">
        <f ca="1">SUMIFS(INDIRECT(_xlfn.CONCAT("SSPMDER[",PopAgeSexCountry[[#This Row],[Sex]],"]")),SSPMDER[age],PopAgeSexCountry[[#This Row],[Age]])</f>
        <v>2200</v>
      </c>
      <c r="I1348" s="5" t="s">
        <v>71</v>
      </c>
      <c r="J1348" s="5">
        <v>2.7842999999999899E-2</v>
      </c>
      <c r="K1348" s="5">
        <v>2.82678885112581E-2</v>
      </c>
      <c r="L1348" s="5">
        <v>2.93777509077017E-2</v>
      </c>
      <c r="M1348" s="5">
        <v>3.6356855528932898E-2</v>
      </c>
      <c r="N1348" s="5">
        <v>4.9945274436424901E-2</v>
      </c>
      <c r="O1348" s="5">
        <v>7.0812870784975404E-2</v>
      </c>
      <c r="P1348" s="5">
        <v>7.8534233012855198E-2</v>
      </c>
      <c r="Q1348" s="5">
        <v>8.19389401407975E-2</v>
      </c>
      <c r="R1348" s="5">
        <v>8.53817441173709E-2</v>
      </c>
      <c r="S1348" s="6">
        <f ca="1">PopAgeSexCountry[[#This Row],[2010]]*PopAgeSexCountry[[#This Row],[MDER]]</f>
        <v>61.254599999999776</v>
      </c>
      <c r="T1348" s="6">
        <f ca="1">PopAgeSexCountry[[#This Row],[2015]]*PopAgeSexCountry[[#This Row],[MDER]]</f>
        <v>62.189354724767817</v>
      </c>
      <c r="U1348" s="6">
        <f ca="1">PopAgeSexCountry[[#This Row],[2020]]*PopAgeSexCountry[[#This Row],[MDER]]</f>
        <v>64.631051996943739</v>
      </c>
      <c r="V1348" s="6">
        <f ca="1">PopAgeSexCountry[[#This Row],[2025]]*PopAgeSexCountry[[#This Row],[MDER]]</f>
        <v>79.985082163652379</v>
      </c>
      <c r="W1348" s="6">
        <f ca="1">PopAgeSexCountry[[#This Row],[2030]]*PopAgeSexCountry[[#This Row],[MDER]]</f>
        <v>109.87960376013478</v>
      </c>
      <c r="X1348" s="6">
        <f ca="1">PopAgeSexCountry[[#This Row],[2035]]*PopAgeSexCountry[[#This Row],[MDER]]</f>
        <v>155.78831572694588</v>
      </c>
      <c r="Y1348" s="6">
        <f ca="1">PopAgeSexCountry[[#This Row],[2040]]*PopAgeSexCountry[[#This Row],[MDER]]</f>
        <v>172.77531262828143</v>
      </c>
      <c r="Z1348" s="6">
        <f ca="1">PopAgeSexCountry[[#This Row],[2045]]*PopAgeSexCountry[[#This Row],[MDER]]</f>
        <v>180.26566830975449</v>
      </c>
      <c r="AA1348" s="6">
        <f ca="1">PopAgeSexCountry[[#This Row],[2050]]*PopAgeSexCountry[[#This Row],[MDER]]</f>
        <v>187.83983705821598</v>
      </c>
    </row>
    <row r="1349" spans="1:27" x14ac:dyDescent="0.2">
      <c r="A1349" s="6" t="s">
        <v>67</v>
      </c>
      <c r="B1349" s="6" t="s">
        <v>68</v>
      </c>
      <c r="C1349" s="6" t="s">
        <v>143</v>
      </c>
      <c r="D1349" s="6" t="str">
        <f>VLOOKUP(PopAgeSexCountry[[#This Row],[REGION]],MapRegion[],2,FALSE)</f>
        <v>SVK</v>
      </c>
      <c r="E1349" s="6" t="s">
        <v>110</v>
      </c>
      <c r="F1349" s="6" t="str">
        <f>VLOOKUP(PopAgeSexCountry[[#This Row],[VARIABLE]],MapSexAge[],2,FALSE)</f>
        <v>Male</v>
      </c>
      <c r="G1349" s="6" t="str">
        <f>VLOOKUP(PopAgeSexCountry[[#This Row],[VARIABLE]],MapSexAge[],3,FALSE)</f>
        <v>85-89</v>
      </c>
      <c r="H1349" s="6">
        <f ca="1">SUMIFS(INDIRECT(_xlfn.CONCAT("SSPMDER[",PopAgeSexCountry[[#This Row],[Sex]],"]")),SSPMDER[age],PopAgeSexCountry[[#This Row],[Age]])</f>
        <v>2200</v>
      </c>
      <c r="I1349" s="6" t="s">
        <v>71</v>
      </c>
      <c r="J1349" s="6">
        <v>1.3141999999999999E-2</v>
      </c>
      <c r="K1349" s="6">
        <v>1.3040489070151E-2</v>
      </c>
      <c r="L1349" s="6">
        <v>1.3997106271621E-2</v>
      </c>
      <c r="M1349" s="6">
        <v>1.5188052971792701E-2</v>
      </c>
      <c r="N1349" s="6">
        <v>1.9694608895391399E-2</v>
      </c>
      <c r="O1349" s="6">
        <v>2.8281625349093099E-2</v>
      </c>
      <c r="P1349" s="6">
        <v>4.18952558807427E-2</v>
      </c>
      <c r="Q1349" s="6">
        <v>4.8367230767295398E-2</v>
      </c>
      <c r="R1349" s="6">
        <v>5.2493019447004997E-2</v>
      </c>
      <c r="S1349" s="6">
        <f ca="1">PopAgeSexCountry[[#This Row],[2010]]*PopAgeSexCountry[[#This Row],[MDER]]</f>
        <v>28.912399999999998</v>
      </c>
      <c r="T1349" s="6">
        <f ca="1">PopAgeSexCountry[[#This Row],[2015]]*PopAgeSexCountry[[#This Row],[MDER]]</f>
        <v>28.6890759543322</v>
      </c>
      <c r="U1349" s="6">
        <f ca="1">PopAgeSexCountry[[#This Row],[2020]]*PopAgeSexCountry[[#This Row],[MDER]]</f>
        <v>30.793633797566201</v>
      </c>
      <c r="V1349" s="6">
        <f ca="1">PopAgeSexCountry[[#This Row],[2025]]*PopAgeSexCountry[[#This Row],[MDER]]</f>
        <v>33.413716537943941</v>
      </c>
      <c r="W1349" s="6">
        <f ca="1">PopAgeSexCountry[[#This Row],[2030]]*PopAgeSexCountry[[#This Row],[MDER]]</f>
        <v>43.328139569861079</v>
      </c>
      <c r="X1349" s="6">
        <f ca="1">PopAgeSexCountry[[#This Row],[2035]]*PopAgeSexCountry[[#This Row],[MDER]]</f>
        <v>62.219575768004816</v>
      </c>
      <c r="Y1349" s="6">
        <f ca="1">PopAgeSexCountry[[#This Row],[2040]]*PopAgeSexCountry[[#This Row],[MDER]]</f>
        <v>92.169562937633941</v>
      </c>
      <c r="Z1349" s="6">
        <f ca="1">PopAgeSexCountry[[#This Row],[2045]]*PopAgeSexCountry[[#This Row],[MDER]]</f>
        <v>106.40790768804987</v>
      </c>
      <c r="AA1349" s="6">
        <f ca="1">PopAgeSexCountry[[#This Row],[2050]]*PopAgeSexCountry[[#This Row],[MDER]]</f>
        <v>115.48464278341099</v>
      </c>
    </row>
    <row r="1350" spans="1:27" x14ac:dyDescent="0.2">
      <c r="A1350" s="5" t="s">
        <v>67</v>
      </c>
      <c r="B1350" s="5" t="s">
        <v>68</v>
      </c>
      <c r="C1350" s="5" t="s">
        <v>143</v>
      </c>
      <c r="D1350" s="5" t="str">
        <f>VLOOKUP(PopAgeSexCountry[[#This Row],[REGION]],MapRegion[],2,FALSE)</f>
        <v>SVK</v>
      </c>
      <c r="E1350" s="5" t="s">
        <v>111</v>
      </c>
      <c r="F1350" s="5" t="str">
        <f>VLOOKUP(PopAgeSexCountry[[#This Row],[VARIABLE]],MapSexAge[],2,FALSE)</f>
        <v>Male</v>
      </c>
      <c r="G1350" s="5" t="str">
        <f>VLOOKUP(PopAgeSexCountry[[#This Row],[VARIABLE]],MapSexAge[],3,FALSE)</f>
        <v>90-94</v>
      </c>
      <c r="H1350" s="5">
        <f ca="1">SUMIFS(INDIRECT(_xlfn.CONCAT("SSPMDER[",PopAgeSexCountry[[#This Row],[Sex]],"]")),SSPMDER[age],PopAgeSexCountry[[#This Row],[Age]])</f>
        <v>2200</v>
      </c>
      <c r="I1350" s="5" t="s">
        <v>71</v>
      </c>
      <c r="J1350" s="5">
        <v>2.4870000000000001E-3</v>
      </c>
      <c r="K1350" s="5">
        <v>4.3134403132691597E-3</v>
      </c>
      <c r="L1350" s="5">
        <v>4.5812211702209796E-3</v>
      </c>
      <c r="M1350" s="5">
        <v>5.1633182805988897E-3</v>
      </c>
      <c r="N1350" s="5">
        <v>5.9134821270944698E-3</v>
      </c>
      <c r="O1350" s="5">
        <v>8.1183747337186599E-3</v>
      </c>
      <c r="P1350" s="5">
        <v>1.23613575629459E-2</v>
      </c>
      <c r="Q1350" s="5">
        <v>1.9300123497454701E-2</v>
      </c>
      <c r="R1350" s="5">
        <v>2.3547151526714001E-2</v>
      </c>
      <c r="S1350" s="6">
        <f ca="1">PopAgeSexCountry[[#This Row],[2010]]*PopAgeSexCountry[[#This Row],[MDER]]</f>
        <v>5.4714</v>
      </c>
      <c r="T1350" s="6">
        <f ca="1">PopAgeSexCountry[[#This Row],[2015]]*PopAgeSexCountry[[#This Row],[MDER]]</f>
        <v>9.4895686891921507</v>
      </c>
      <c r="U1350" s="6">
        <f ca="1">PopAgeSexCountry[[#This Row],[2020]]*PopAgeSexCountry[[#This Row],[MDER]]</f>
        <v>10.078686574486156</v>
      </c>
      <c r="V1350" s="6">
        <f ca="1">PopAgeSexCountry[[#This Row],[2025]]*PopAgeSexCountry[[#This Row],[MDER]]</f>
        <v>11.359300217317557</v>
      </c>
      <c r="W1350" s="6">
        <f ca="1">PopAgeSexCountry[[#This Row],[2030]]*PopAgeSexCountry[[#This Row],[MDER]]</f>
        <v>13.009660679607833</v>
      </c>
      <c r="X1350" s="6">
        <f ca="1">PopAgeSexCountry[[#This Row],[2035]]*PopAgeSexCountry[[#This Row],[MDER]]</f>
        <v>17.86042441418105</v>
      </c>
      <c r="Y1350" s="6">
        <f ca="1">PopAgeSexCountry[[#This Row],[2040]]*PopAgeSexCountry[[#This Row],[MDER]]</f>
        <v>27.19498663848098</v>
      </c>
      <c r="Z1350" s="6">
        <f ca="1">PopAgeSexCountry[[#This Row],[2045]]*PopAgeSexCountry[[#This Row],[MDER]]</f>
        <v>42.46027169440034</v>
      </c>
      <c r="AA1350" s="6">
        <f ca="1">PopAgeSexCountry[[#This Row],[2050]]*PopAgeSexCountry[[#This Row],[MDER]]</f>
        <v>51.803733358770799</v>
      </c>
    </row>
    <row r="1351" spans="1:27" x14ac:dyDescent="0.2">
      <c r="A1351" s="6" t="s">
        <v>67</v>
      </c>
      <c r="B1351" s="6" t="s">
        <v>68</v>
      </c>
      <c r="C1351" s="6" t="s">
        <v>143</v>
      </c>
      <c r="D1351" s="6" t="str">
        <f>VLOOKUP(PopAgeSexCountry[[#This Row],[REGION]],MapRegion[],2,FALSE)</f>
        <v>SVK</v>
      </c>
      <c r="E1351" s="6" t="s">
        <v>112</v>
      </c>
      <c r="F1351" s="6" t="str">
        <f>VLOOKUP(PopAgeSexCountry[[#This Row],[VARIABLE]],MapSexAge[],2,FALSE)</f>
        <v>Male</v>
      </c>
      <c r="G1351" s="6" t="str">
        <f>VLOOKUP(PopAgeSexCountry[[#This Row],[VARIABLE]],MapSexAge[],3,FALSE)</f>
        <v>95-99</v>
      </c>
      <c r="H1351" s="6">
        <f ca="1">SUMIFS(INDIRECT(_xlfn.CONCAT("SSPMDER[",PopAgeSexCountry[[#This Row],[Sex]],"]")),SSPMDER[age],PopAgeSexCountry[[#This Row],[Age]])</f>
        <v>2200</v>
      </c>
      <c r="I1351" s="6" t="s">
        <v>71</v>
      </c>
      <c r="J1351" s="6">
        <v>7.1000000000000099E-4</v>
      </c>
      <c r="K1351" s="6">
        <v>5.15260573062094E-4</v>
      </c>
      <c r="L1351" s="6">
        <v>9.6811258045677198E-4</v>
      </c>
      <c r="M1351" s="6">
        <v>1.0772912782038499E-3</v>
      </c>
      <c r="N1351" s="6">
        <v>1.2877626615603499E-3</v>
      </c>
      <c r="O1351" s="6">
        <v>1.5723167571587201E-3</v>
      </c>
      <c r="P1351" s="6">
        <v>2.3184944603043302E-3</v>
      </c>
      <c r="Q1351" s="6">
        <v>3.7654995280399601E-3</v>
      </c>
      <c r="R1351" s="6">
        <v>6.3096411800320001E-3</v>
      </c>
      <c r="S1351" s="6">
        <f ca="1">PopAgeSexCountry[[#This Row],[2010]]*PopAgeSexCountry[[#This Row],[MDER]]</f>
        <v>1.5620000000000023</v>
      </c>
      <c r="T1351" s="6">
        <f ca="1">PopAgeSexCountry[[#This Row],[2015]]*PopAgeSexCountry[[#This Row],[MDER]]</f>
        <v>1.1335732607366069</v>
      </c>
      <c r="U1351" s="6">
        <f ca="1">PopAgeSexCountry[[#This Row],[2020]]*PopAgeSexCountry[[#This Row],[MDER]]</f>
        <v>2.1298476770048982</v>
      </c>
      <c r="V1351" s="6">
        <f ca="1">PopAgeSexCountry[[#This Row],[2025]]*PopAgeSexCountry[[#This Row],[MDER]]</f>
        <v>2.3700408120484697</v>
      </c>
      <c r="W1351" s="6">
        <f ca="1">PopAgeSexCountry[[#This Row],[2030]]*PopAgeSexCountry[[#This Row],[MDER]]</f>
        <v>2.8330778554327698</v>
      </c>
      <c r="X1351" s="6">
        <f ca="1">PopAgeSexCountry[[#This Row],[2035]]*PopAgeSexCountry[[#This Row],[MDER]]</f>
        <v>3.4590968657491841</v>
      </c>
      <c r="Y1351" s="6">
        <f ca="1">PopAgeSexCountry[[#This Row],[2040]]*PopAgeSexCountry[[#This Row],[MDER]]</f>
        <v>5.1006878126695261</v>
      </c>
      <c r="Z1351" s="6">
        <f ca="1">PopAgeSexCountry[[#This Row],[2045]]*PopAgeSexCountry[[#This Row],[MDER]]</f>
        <v>8.2840989616879117</v>
      </c>
      <c r="AA1351" s="6">
        <f ca="1">PopAgeSexCountry[[#This Row],[2050]]*PopAgeSexCountry[[#This Row],[MDER]]</f>
        <v>13.8812105960704</v>
      </c>
    </row>
    <row r="1352" spans="1:27" x14ac:dyDescent="0.2">
      <c r="A1352" s="5" t="s">
        <v>67</v>
      </c>
      <c r="B1352" s="5" t="s">
        <v>68</v>
      </c>
      <c r="C1352" s="5" t="s">
        <v>144</v>
      </c>
      <c r="D1352" s="5" t="str">
        <f>VLOOKUP(PopAgeSexCountry[[#This Row],[REGION]],MapRegion[],2,FALSE)</f>
        <v>SVN</v>
      </c>
      <c r="E1352" s="5" t="s">
        <v>70</v>
      </c>
      <c r="F1352" s="5" t="str">
        <f>VLOOKUP(PopAgeSexCountry[[#This Row],[VARIABLE]],MapSexAge[],2,FALSE)</f>
        <v>Female</v>
      </c>
      <c r="G1352" s="5" t="str">
        <f>VLOOKUP(PopAgeSexCountry[[#This Row],[VARIABLE]],MapSexAge[],3,FALSE)</f>
        <v>0-4</v>
      </c>
      <c r="H1352" s="5">
        <f ca="1">SUMIFS(INDIRECT(_xlfn.CONCAT("SSPMDER[",PopAgeSexCountry[[#This Row],[Sex]],"]")),SSPMDER[age],PopAgeSexCountry[[#This Row],[Age]])</f>
        <v>1000</v>
      </c>
      <c r="I1352" s="5" t="s">
        <v>71</v>
      </c>
      <c r="J1352" s="5">
        <v>4.8401E-2</v>
      </c>
      <c r="K1352" s="5">
        <v>5.3158906459454501E-2</v>
      </c>
      <c r="L1352" s="5">
        <v>5.1012793253303497E-2</v>
      </c>
      <c r="M1352" s="5">
        <v>4.8098517320230398E-2</v>
      </c>
      <c r="N1352" s="5">
        <v>4.5686874376257597E-2</v>
      </c>
      <c r="O1352" s="5">
        <v>4.5197871981476297E-2</v>
      </c>
      <c r="P1352" s="5">
        <v>4.7085538809069197E-2</v>
      </c>
      <c r="Q1352" s="5">
        <v>4.92921878478828E-2</v>
      </c>
      <c r="R1352" s="5">
        <v>4.9889444833174201E-2</v>
      </c>
      <c r="S1352" s="6">
        <f ca="1">PopAgeSexCountry[[#This Row],[2010]]*PopAgeSexCountry[[#This Row],[MDER]]</f>
        <v>48.400999999999996</v>
      </c>
      <c r="T1352" s="6">
        <f ca="1">PopAgeSexCountry[[#This Row],[2015]]*PopAgeSexCountry[[#This Row],[MDER]]</f>
        <v>53.158906459454499</v>
      </c>
      <c r="U1352" s="6">
        <f ca="1">PopAgeSexCountry[[#This Row],[2020]]*PopAgeSexCountry[[#This Row],[MDER]]</f>
        <v>51.012793253303499</v>
      </c>
      <c r="V1352" s="6">
        <f ca="1">PopAgeSexCountry[[#This Row],[2025]]*PopAgeSexCountry[[#This Row],[MDER]]</f>
        <v>48.0985173202304</v>
      </c>
      <c r="W1352" s="6">
        <f ca="1">PopAgeSexCountry[[#This Row],[2030]]*PopAgeSexCountry[[#This Row],[MDER]]</f>
        <v>45.686874376257599</v>
      </c>
      <c r="X1352" s="6">
        <f ca="1">PopAgeSexCountry[[#This Row],[2035]]*PopAgeSexCountry[[#This Row],[MDER]]</f>
        <v>45.197871981476297</v>
      </c>
      <c r="Y1352" s="6">
        <f ca="1">PopAgeSexCountry[[#This Row],[2040]]*PopAgeSexCountry[[#This Row],[MDER]]</f>
        <v>47.085538809069199</v>
      </c>
      <c r="Z1352" s="6">
        <f ca="1">PopAgeSexCountry[[#This Row],[2045]]*PopAgeSexCountry[[#This Row],[MDER]]</f>
        <v>49.292187847882801</v>
      </c>
      <c r="AA1352" s="6">
        <f ca="1">PopAgeSexCountry[[#This Row],[2050]]*PopAgeSexCountry[[#This Row],[MDER]]</f>
        <v>49.889444833174203</v>
      </c>
    </row>
    <row r="1353" spans="1:27" x14ac:dyDescent="0.2">
      <c r="A1353" s="6" t="s">
        <v>67</v>
      </c>
      <c r="B1353" s="6" t="s">
        <v>68</v>
      </c>
      <c r="C1353" s="6" t="s">
        <v>144</v>
      </c>
      <c r="D1353" s="6" t="str">
        <f>VLOOKUP(PopAgeSexCountry[[#This Row],[REGION]],MapRegion[],2,FALSE)</f>
        <v>SVN</v>
      </c>
      <c r="E1353" s="6" t="s">
        <v>72</v>
      </c>
      <c r="F1353" s="6" t="str">
        <f>VLOOKUP(PopAgeSexCountry[[#This Row],[VARIABLE]],MapSexAge[],2,FALSE)</f>
        <v>Female</v>
      </c>
      <c r="G1353" s="6" t="str">
        <f>VLOOKUP(PopAgeSexCountry[[#This Row],[VARIABLE]],MapSexAge[],3,FALSE)</f>
        <v>10-14</v>
      </c>
      <c r="H1353" s="6">
        <f ca="1">SUMIFS(INDIRECT(_xlfn.CONCAT("SSPMDER[",PopAgeSexCountry[[#This Row],[Sex]],"]")),SSPMDER[age],PopAgeSexCountry[[#This Row],[Age]])</f>
        <v>1920</v>
      </c>
      <c r="I1353" s="6" t="s">
        <v>71</v>
      </c>
      <c r="J1353" s="6">
        <v>4.5197000000000001E-2</v>
      </c>
      <c r="K1353" s="6">
        <v>4.4392379902965698E-2</v>
      </c>
      <c r="L1353" s="6">
        <v>4.9778599644000401E-2</v>
      </c>
      <c r="M1353" s="6">
        <v>5.4167321851313302E-2</v>
      </c>
      <c r="N1353" s="6">
        <v>5.2124237102017301E-2</v>
      </c>
      <c r="O1353" s="6">
        <v>4.9302007161314297E-2</v>
      </c>
      <c r="P1353" s="6">
        <v>4.6937008553347197E-2</v>
      </c>
      <c r="Q1353" s="6">
        <v>4.6406892953251497E-2</v>
      </c>
      <c r="R1353" s="6">
        <v>4.81137398158396E-2</v>
      </c>
      <c r="S1353" s="6">
        <f ca="1">PopAgeSexCountry[[#This Row],[2010]]*PopAgeSexCountry[[#This Row],[MDER]]</f>
        <v>86.778239999999997</v>
      </c>
      <c r="T1353" s="6">
        <f ca="1">PopAgeSexCountry[[#This Row],[2015]]*PopAgeSexCountry[[#This Row],[MDER]]</f>
        <v>85.233369413694135</v>
      </c>
      <c r="U1353" s="6">
        <f ca="1">PopAgeSexCountry[[#This Row],[2020]]*PopAgeSexCountry[[#This Row],[MDER]]</f>
        <v>95.574911316480765</v>
      </c>
      <c r="V1353" s="6">
        <f ca="1">PopAgeSexCountry[[#This Row],[2025]]*PopAgeSexCountry[[#This Row],[MDER]]</f>
        <v>104.00125795452153</v>
      </c>
      <c r="W1353" s="6">
        <f ca="1">PopAgeSexCountry[[#This Row],[2030]]*PopAgeSexCountry[[#This Row],[MDER]]</f>
        <v>100.07853523587322</v>
      </c>
      <c r="X1353" s="6">
        <f ca="1">PopAgeSexCountry[[#This Row],[2035]]*PopAgeSexCountry[[#This Row],[MDER]]</f>
        <v>94.659853749723453</v>
      </c>
      <c r="Y1353" s="6">
        <f ca="1">PopAgeSexCountry[[#This Row],[2040]]*PopAgeSexCountry[[#This Row],[MDER]]</f>
        <v>90.119056422426624</v>
      </c>
      <c r="Z1353" s="6">
        <f ca="1">PopAgeSexCountry[[#This Row],[2045]]*PopAgeSexCountry[[#This Row],[MDER]]</f>
        <v>89.101234470242872</v>
      </c>
      <c r="AA1353" s="6">
        <f ca="1">PopAgeSexCountry[[#This Row],[2050]]*PopAgeSexCountry[[#This Row],[MDER]]</f>
        <v>92.378380446412038</v>
      </c>
    </row>
    <row r="1354" spans="1:27" x14ac:dyDescent="0.2">
      <c r="A1354" s="5" t="s">
        <v>67</v>
      </c>
      <c r="B1354" s="5" t="s">
        <v>68</v>
      </c>
      <c r="C1354" s="5" t="s">
        <v>144</v>
      </c>
      <c r="D1354" s="5" t="str">
        <f>VLOOKUP(PopAgeSexCountry[[#This Row],[REGION]],MapRegion[],2,FALSE)</f>
        <v>SVN</v>
      </c>
      <c r="E1354" s="5" t="s">
        <v>73</v>
      </c>
      <c r="F1354" s="5" t="str">
        <f>VLOOKUP(PopAgeSexCountry[[#This Row],[VARIABLE]],MapSexAge[],2,FALSE)</f>
        <v>Female</v>
      </c>
      <c r="G1354" s="5" t="str">
        <f>VLOOKUP(PopAgeSexCountry[[#This Row],[VARIABLE]],MapSexAge[],3,FALSE)</f>
        <v>100p</v>
      </c>
      <c r="H1354" s="5">
        <f ca="1">SUMIFS(INDIRECT(_xlfn.CONCAT("SSPMDER[",PopAgeSexCountry[[#This Row],[Sex]],"]")),SSPMDER[age],PopAgeSexCountry[[#This Row],[Age]])</f>
        <v>1800</v>
      </c>
      <c r="I1354" s="5" t="s">
        <v>71</v>
      </c>
      <c r="J1354" s="5">
        <v>1.4999999999999999E-4</v>
      </c>
      <c r="K1354" s="5">
        <v>2.63472694409675E-4</v>
      </c>
      <c r="L1354" s="5">
        <v>3.2765550714703801E-4</v>
      </c>
      <c r="M1354" s="5">
        <v>7.5309181940566398E-4</v>
      </c>
      <c r="N1354" s="5">
        <v>1.1806614303410401E-3</v>
      </c>
      <c r="O1354" s="5">
        <v>1.63579448324273E-3</v>
      </c>
      <c r="P1354" s="5">
        <v>2.1969744507448598E-3</v>
      </c>
      <c r="Q1354" s="5">
        <v>2.7281467291936602E-3</v>
      </c>
      <c r="R1354" s="5">
        <v>4.1278340373302304E-3</v>
      </c>
      <c r="S1354" s="6">
        <f ca="1">PopAgeSexCountry[[#This Row],[2010]]*PopAgeSexCountry[[#This Row],[MDER]]</f>
        <v>0.26999999999999996</v>
      </c>
      <c r="T1354" s="6">
        <f ca="1">PopAgeSexCountry[[#This Row],[2015]]*PopAgeSexCountry[[#This Row],[MDER]]</f>
        <v>0.47425084993741501</v>
      </c>
      <c r="U1354" s="6">
        <f ca="1">PopAgeSexCountry[[#This Row],[2020]]*PopAgeSexCountry[[#This Row],[MDER]]</f>
        <v>0.58977991286466847</v>
      </c>
      <c r="V1354" s="6">
        <f ca="1">PopAgeSexCountry[[#This Row],[2025]]*PopAgeSexCountry[[#This Row],[MDER]]</f>
        <v>1.3555652749301952</v>
      </c>
      <c r="W1354" s="6">
        <f ca="1">PopAgeSexCountry[[#This Row],[2030]]*PopAgeSexCountry[[#This Row],[MDER]]</f>
        <v>2.125190574613872</v>
      </c>
      <c r="X1354" s="6">
        <f ca="1">PopAgeSexCountry[[#This Row],[2035]]*PopAgeSexCountry[[#This Row],[MDER]]</f>
        <v>2.9444300698369141</v>
      </c>
      <c r="Y1354" s="6">
        <f ca="1">PopAgeSexCountry[[#This Row],[2040]]*PopAgeSexCountry[[#This Row],[MDER]]</f>
        <v>3.9545540113407478</v>
      </c>
      <c r="Z1354" s="6">
        <f ca="1">PopAgeSexCountry[[#This Row],[2045]]*PopAgeSexCountry[[#This Row],[MDER]]</f>
        <v>4.9106641125485879</v>
      </c>
      <c r="AA1354" s="6">
        <f ca="1">PopAgeSexCountry[[#This Row],[2050]]*PopAgeSexCountry[[#This Row],[MDER]]</f>
        <v>7.4301012671944147</v>
      </c>
    </row>
    <row r="1355" spans="1:27" x14ac:dyDescent="0.2">
      <c r="A1355" s="6" t="s">
        <v>67</v>
      </c>
      <c r="B1355" s="6" t="s">
        <v>68</v>
      </c>
      <c r="C1355" s="6" t="s">
        <v>144</v>
      </c>
      <c r="D1355" s="6" t="str">
        <f>VLOOKUP(PopAgeSexCountry[[#This Row],[REGION]],MapRegion[],2,FALSE)</f>
        <v>SVN</v>
      </c>
      <c r="E1355" s="6" t="s">
        <v>74</v>
      </c>
      <c r="F1355" s="6" t="str">
        <f>VLOOKUP(PopAgeSexCountry[[#This Row],[VARIABLE]],MapSexAge[],2,FALSE)</f>
        <v>Female</v>
      </c>
      <c r="G1355" s="6" t="str">
        <f>VLOOKUP(PopAgeSexCountry[[#This Row],[VARIABLE]],MapSexAge[],3,FALSE)</f>
        <v>15-19</v>
      </c>
      <c r="H1355" s="6">
        <f ca="1">SUMIFS(INDIRECT(_xlfn.CONCAT("SSPMDER[",PopAgeSexCountry[[#This Row],[Sex]],"]")),SSPMDER[age],PopAgeSexCountry[[#This Row],[Age]])</f>
        <v>2040</v>
      </c>
      <c r="I1355" s="6" t="s">
        <v>71</v>
      </c>
      <c r="J1355" s="6">
        <v>5.0804000000000002E-2</v>
      </c>
      <c r="K1355" s="6">
        <v>4.5556764579867397E-2</v>
      </c>
      <c r="L1355" s="6">
        <v>4.4767733716511701E-2</v>
      </c>
      <c r="M1355" s="6">
        <v>5.0120913536775502E-2</v>
      </c>
      <c r="N1355" s="6">
        <v>5.4448012313295602E-2</v>
      </c>
      <c r="O1355" s="6">
        <v>5.2436751605475E-2</v>
      </c>
      <c r="P1355" s="6">
        <v>4.9641382145564301E-2</v>
      </c>
      <c r="Q1355" s="6">
        <v>4.7292067257864903E-2</v>
      </c>
      <c r="R1355" s="6">
        <v>4.6759150066820999E-2</v>
      </c>
      <c r="S1355" s="6">
        <f ca="1">PopAgeSexCountry[[#This Row],[2010]]*PopAgeSexCountry[[#This Row],[MDER]]</f>
        <v>103.64016000000001</v>
      </c>
      <c r="T1355" s="6">
        <f ca="1">PopAgeSexCountry[[#This Row],[2015]]*PopAgeSexCountry[[#This Row],[MDER]]</f>
        <v>92.93579974292949</v>
      </c>
      <c r="U1355" s="6">
        <f ca="1">PopAgeSexCountry[[#This Row],[2020]]*PopAgeSexCountry[[#This Row],[MDER]]</f>
        <v>91.32617678168387</v>
      </c>
      <c r="V1355" s="6">
        <f ca="1">PopAgeSexCountry[[#This Row],[2025]]*PopAgeSexCountry[[#This Row],[MDER]]</f>
        <v>102.24666361502203</v>
      </c>
      <c r="W1355" s="6">
        <f ca="1">PopAgeSexCountry[[#This Row],[2030]]*PopAgeSexCountry[[#This Row],[MDER]]</f>
        <v>111.07394511912302</v>
      </c>
      <c r="X1355" s="6">
        <f ca="1">PopAgeSexCountry[[#This Row],[2035]]*PopAgeSexCountry[[#This Row],[MDER]]</f>
        <v>106.970973275169</v>
      </c>
      <c r="Y1355" s="6">
        <f ca="1">PopAgeSexCountry[[#This Row],[2040]]*PopAgeSexCountry[[#This Row],[MDER]]</f>
        <v>101.26841957695117</v>
      </c>
      <c r="Z1355" s="6">
        <f ca="1">PopAgeSexCountry[[#This Row],[2045]]*PopAgeSexCountry[[#This Row],[MDER]]</f>
        <v>96.475817206044397</v>
      </c>
      <c r="AA1355" s="6">
        <f ca="1">PopAgeSexCountry[[#This Row],[2050]]*PopAgeSexCountry[[#This Row],[MDER]]</f>
        <v>95.388666136314839</v>
      </c>
    </row>
    <row r="1356" spans="1:27" x14ac:dyDescent="0.2">
      <c r="A1356" s="5" t="s">
        <v>67</v>
      </c>
      <c r="B1356" s="5" t="s">
        <v>68</v>
      </c>
      <c r="C1356" s="5" t="s">
        <v>144</v>
      </c>
      <c r="D1356" s="5" t="str">
        <f>VLOOKUP(PopAgeSexCountry[[#This Row],[REGION]],MapRegion[],2,FALSE)</f>
        <v>SVN</v>
      </c>
      <c r="E1356" s="5" t="s">
        <v>75</v>
      </c>
      <c r="F1356" s="5" t="str">
        <f>VLOOKUP(PopAgeSexCountry[[#This Row],[VARIABLE]],MapSexAge[],2,FALSE)</f>
        <v>Female</v>
      </c>
      <c r="G1356" s="5" t="str">
        <f>VLOOKUP(PopAgeSexCountry[[#This Row],[VARIABLE]],MapSexAge[],3,FALSE)</f>
        <v>20-24</v>
      </c>
      <c r="H1356" s="5">
        <f ca="1">SUMIFS(INDIRECT(_xlfn.CONCAT("SSPMDER[",PopAgeSexCountry[[#This Row],[Sex]],"]")),SSPMDER[age],PopAgeSexCountry[[#This Row],[Age]])</f>
        <v>2200</v>
      </c>
      <c r="I1356" s="5" t="s">
        <v>71</v>
      </c>
      <c r="J1356" s="5">
        <v>6.2732999999999997E-2</v>
      </c>
      <c r="K1356" s="5">
        <v>5.1536632932266097E-2</v>
      </c>
      <c r="L1356" s="5">
        <v>4.6276481684071197E-2</v>
      </c>
      <c r="M1356" s="5">
        <v>4.5507463236027203E-2</v>
      </c>
      <c r="N1356" s="5">
        <v>5.08646220429982E-2</v>
      </c>
      <c r="O1356" s="5">
        <v>5.5167185643482802E-2</v>
      </c>
      <c r="P1356" s="5">
        <v>5.3176366511629103E-2</v>
      </c>
      <c r="Q1356" s="5">
        <v>5.0390430131492497E-2</v>
      </c>
      <c r="R1356" s="5">
        <v>4.8041359616107601E-2</v>
      </c>
      <c r="S1356" s="6">
        <f ca="1">PopAgeSexCountry[[#This Row],[2010]]*PopAgeSexCountry[[#This Row],[MDER]]</f>
        <v>138.01259999999999</v>
      </c>
      <c r="T1356" s="6">
        <f ca="1">PopAgeSexCountry[[#This Row],[2015]]*PopAgeSexCountry[[#This Row],[MDER]]</f>
        <v>113.38059245098542</v>
      </c>
      <c r="U1356" s="6">
        <f ca="1">PopAgeSexCountry[[#This Row],[2020]]*PopAgeSexCountry[[#This Row],[MDER]]</f>
        <v>101.80825970495663</v>
      </c>
      <c r="V1356" s="6">
        <f ca="1">PopAgeSexCountry[[#This Row],[2025]]*PopAgeSexCountry[[#This Row],[MDER]]</f>
        <v>100.11641911925985</v>
      </c>
      <c r="W1356" s="6">
        <f ca="1">PopAgeSexCountry[[#This Row],[2030]]*PopAgeSexCountry[[#This Row],[MDER]]</f>
        <v>111.90216849459604</v>
      </c>
      <c r="X1356" s="6">
        <f ca="1">PopAgeSexCountry[[#This Row],[2035]]*PopAgeSexCountry[[#This Row],[MDER]]</f>
        <v>121.36780841566217</v>
      </c>
      <c r="Y1356" s="6">
        <f ca="1">PopAgeSexCountry[[#This Row],[2040]]*PopAgeSexCountry[[#This Row],[MDER]]</f>
        <v>116.98800632558402</v>
      </c>
      <c r="Z1356" s="6">
        <f ca="1">PopAgeSexCountry[[#This Row],[2045]]*PopAgeSexCountry[[#This Row],[MDER]]</f>
        <v>110.85894628928349</v>
      </c>
      <c r="AA1356" s="6">
        <f ca="1">PopAgeSexCountry[[#This Row],[2050]]*PopAgeSexCountry[[#This Row],[MDER]]</f>
        <v>105.69099115543672</v>
      </c>
    </row>
    <row r="1357" spans="1:27" x14ac:dyDescent="0.2">
      <c r="A1357" s="6" t="s">
        <v>67</v>
      </c>
      <c r="B1357" s="6" t="s">
        <v>68</v>
      </c>
      <c r="C1357" s="6" t="s">
        <v>144</v>
      </c>
      <c r="D1357" s="6" t="str">
        <f>VLOOKUP(PopAgeSexCountry[[#This Row],[REGION]],MapRegion[],2,FALSE)</f>
        <v>SVN</v>
      </c>
      <c r="E1357" s="6" t="s">
        <v>76</v>
      </c>
      <c r="F1357" s="6" t="str">
        <f>VLOOKUP(PopAgeSexCountry[[#This Row],[VARIABLE]],MapSexAge[],2,FALSE)</f>
        <v>Female</v>
      </c>
      <c r="G1357" s="6" t="str">
        <f>VLOOKUP(PopAgeSexCountry[[#This Row],[VARIABLE]],MapSexAge[],3,FALSE)</f>
        <v>25-29</v>
      </c>
      <c r="H1357" s="6">
        <f ca="1">SUMIFS(INDIRECT(_xlfn.CONCAT("SSPMDER[",PopAgeSexCountry[[#This Row],[Sex]],"]")),SSPMDER[age],PopAgeSexCountry[[#This Row],[Age]])</f>
        <v>2040</v>
      </c>
      <c r="I1357" s="6" t="s">
        <v>71</v>
      </c>
      <c r="J1357" s="6">
        <v>7.0209999999999995E-2</v>
      </c>
      <c r="K1357" s="6">
        <v>6.8480234910848398E-2</v>
      </c>
      <c r="L1357" s="6">
        <v>5.7080993162528702E-2</v>
      </c>
      <c r="M1357" s="6">
        <v>5.1758680015255999E-2</v>
      </c>
      <c r="N1357" s="6">
        <v>5.1046147782179703E-2</v>
      </c>
      <c r="O1357" s="6">
        <v>5.6571410120472003E-2</v>
      </c>
      <c r="P1357" s="6">
        <v>6.0859096538796599E-2</v>
      </c>
      <c r="Q1357" s="6">
        <v>5.8893392508761702E-2</v>
      </c>
      <c r="R1357" s="6">
        <v>5.6051042120964498E-2</v>
      </c>
      <c r="S1357" s="6">
        <f ca="1">PopAgeSexCountry[[#This Row],[2010]]*PopAgeSexCountry[[#This Row],[MDER]]</f>
        <v>143.22839999999999</v>
      </c>
      <c r="T1357" s="6">
        <f ca="1">PopAgeSexCountry[[#This Row],[2015]]*PopAgeSexCountry[[#This Row],[MDER]]</f>
        <v>139.69967921813074</v>
      </c>
      <c r="U1357" s="6">
        <f ca="1">PopAgeSexCountry[[#This Row],[2020]]*PopAgeSexCountry[[#This Row],[MDER]]</f>
        <v>116.44522605155855</v>
      </c>
      <c r="V1357" s="6">
        <f ca="1">PopAgeSexCountry[[#This Row],[2025]]*PopAgeSexCountry[[#This Row],[MDER]]</f>
        <v>105.58770723112224</v>
      </c>
      <c r="W1357" s="6">
        <f ca="1">PopAgeSexCountry[[#This Row],[2030]]*PopAgeSexCountry[[#This Row],[MDER]]</f>
        <v>104.1341414756466</v>
      </c>
      <c r="X1357" s="6">
        <f ca="1">PopAgeSexCountry[[#This Row],[2035]]*PopAgeSexCountry[[#This Row],[MDER]]</f>
        <v>115.40567664576288</v>
      </c>
      <c r="Y1357" s="6">
        <f ca="1">PopAgeSexCountry[[#This Row],[2040]]*PopAgeSexCountry[[#This Row],[MDER]]</f>
        <v>124.15255693914506</v>
      </c>
      <c r="Z1357" s="6">
        <f ca="1">PopAgeSexCountry[[#This Row],[2045]]*PopAgeSexCountry[[#This Row],[MDER]]</f>
        <v>120.14252071787388</v>
      </c>
      <c r="AA1357" s="6">
        <f ca="1">PopAgeSexCountry[[#This Row],[2050]]*PopAgeSexCountry[[#This Row],[MDER]]</f>
        <v>114.34412592676757</v>
      </c>
    </row>
    <row r="1358" spans="1:27" x14ac:dyDescent="0.2">
      <c r="A1358" s="5" t="s">
        <v>67</v>
      </c>
      <c r="B1358" s="5" t="s">
        <v>68</v>
      </c>
      <c r="C1358" s="5" t="s">
        <v>144</v>
      </c>
      <c r="D1358" s="5" t="str">
        <f>VLOOKUP(PopAgeSexCountry[[#This Row],[REGION]],MapRegion[],2,FALSE)</f>
        <v>SVN</v>
      </c>
      <c r="E1358" s="5" t="s">
        <v>77</v>
      </c>
      <c r="F1358" s="5" t="str">
        <f>VLOOKUP(PopAgeSexCountry[[#This Row],[VARIABLE]],MapSexAge[],2,FALSE)</f>
        <v>Female</v>
      </c>
      <c r="G1358" s="5" t="str">
        <f>VLOOKUP(PopAgeSexCountry[[#This Row],[VARIABLE]],MapSexAge[],3,FALSE)</f>
        <v>30-34</v>
      </c>
      <c r="H1358" s="5">
        <f ca="1">SUMIFS(INDIRECT(_xlfn.CONCAT("SSPMDER[",PopAgeSexCountry[[#This Row],[Sex]],"]")),SSPMDER[age],PopAgeSexCountry[[#This Row],[Age]])</f>
        <v>2000</v>
      </c>
      <c r="I1358" s="5" t="s">
        <v>71</v>
      </c>
      <c r="J1358" s="5">
        <v>7.5086000000000097E-2</v>
      </c>
      <c r="K1358" s="5">
        <v>7.3099529477782393E-2</v>
      </c>
      <c r="L1358" s="5">
        <v>7.1823545929006694E-2</v>
      </c>
      <c r="M1358" s="5">
        <v>6.1123226511975701E-2</v>
      </c>
      <c r="N1358" s="5">
        <v>5.5980181069568702E-2</v>
      </c>
      <c r="O1358" s="5">
        <v>5.5401013701007799E-2</v>
      </c>
      <c r="P1358" s="5">
        <v>6.08295888166661E-2</v>
      </c>
      <c r="Q1358" s="5">
        <v>6.4831261378051702E-2</v>
      </c>
      <c r="R1358" s="5">
        <v>6.3031073279887107E-2</v>
      </c>
      <c r="S1358" s="6">
        <f ca="1">PopAgeSexCountry[[#This Row],[2010]]*PopAgeSexCountry[[#This Row],[MDER]]</f>
        <v>150.1720000000002</v>
      </c>
      <c r="T1358" s="6">
        <f ca="1">PopAgeSexCountry[[#This Row],[2015]]*PopAgeSexCountry[[#This Row],[MDER]]</f>
        <v>146.19905895556479</v>
      </c>
      <c r="U1358" s="6">
        <f ca="1">PopAgeSexCountry[[#This Row],[2020]]*PopAgeSexCountry[[#This Row],[MDER]]</f>
        <v>143.6470918580134</v>
      </c>
      <c r="V1358" s="6">
        <f ca="1">PopAgeSexCountry[[#This Row],[2025]]*PopAgeSexCountry[[#This Row],[MDER]]</f>
        <v>122.2464530239514</v>
      </c>
      <c r="W1358" s="6">
        <f ca="1">PopAgeSexCountry[[#This Row],[2030]]*PopAgeSexCountry[[#This Row],[MDER]]</f>
        <v>111.9603621391374</v>
      </c>
      <c r="X1358" s="6">
        <f ca="1">PopAgeSexCountry[[#This Row],[2035]]*PopAgeSexCountry[[#This Row],[MDER]]</f>
        <v>110.8020274020156</v>
      </c>
      <c r="Y1358" s="6">
        <f ca="1">PopAgeSexCountry[[#This Row],[2040]]*PopAgeSexCountry[[#This Row],[MDER]]</f>
        <v>121.65917763333221</v>
      </c>
      <c r="Z1358" s="6">
        <f ca="1">PopAgeSexCountry[[#This Row],[2045]]*PopAgeSexCountry[[#This Row],[MDER]]</f>
        <v>129.66252275610341</v>
      </c>
      <c r="AA1358" s="6">
        <f ca="1">PopAgeSexCountry[[#This Row],[2050]]*PopAgeSexCountry[[#This Row],[MDER]]</f>
        <v>126.06214655977422</v>
      </c>
    </row>
    <row r="1359" spans="1:27" x14ac:dyDescent="0.2">
      <c r="A1359" s="6" t="s">
        <v>67</v>
      </c>
      <c r="B1359" s="6" t="s">
        <v>68</v>
      </c>
      <c r="C1359" s="6" t="s">
        <v>144</v>
      </c>
      <c r="D1359" s="6" t="str">
        <f>VLOOKUP(PopAgeSexCountry[[#This Row],[REGION]],MapRegion[],2,FALSE)</f>
        <v>SVN</v>
      </c>
      <c r="E1359" s="6" t="s">
        <v>78</v>
      </c>
      <c r="F1359" s="6" t="str">
        <f>VLOOKUP(PopAgeSexCountry[[#This Row],[VARIABLE]],MapSexAge[],2,FALSE)</f>
        <v>Female</v>
      </c>
      <c r="G1359" s="6" t="str">
        <f>VLOOKUP(PopAgeSexCountry[[#This Row],[VARIABLE]],MapSexAge[],3,FALSE)</f>
        <v>35-39</v>
      </c>
      <c r="H1359" s="6">
        <f ca="1">SUMIFS(INDIRECT(_xlfn.CONCAT("SSPMDER[",PopAgeSexCountry[[#This Row],[Sex]],"]")),SSPMDER[age],PopAgeSexCountry[[#This Row],[Age]])</f>
        <v>2000</v>
      </c>
      <c r="I1359" s="6" t="s">
        <v>71</v>
      </c>
      <c r="J1359" s="6">
        <v>7.2706000000000007E-2</v>
      </c>
      <c r="K1359" s="6">
        <v>7.5474974656998997E-2</v>
      </c>
      <c r="L1359" s="6">
        <v>7.4174828560987199E-2</v>
      </c>
      <c r="M1359" s="6">
        <v>7.3279718616482803E-2</v>
      </c>
      <c r="N1359" s="6">
        <v>6.3227123614943995E-2</v>
      </c>
      <c r="O1359" s="6">
        <v>5.8285727063205499E-2</v>
      </c>
      <c r="P1359" s="6">
        <v>5.7829579323069299E-2</v>
      </c>
      <c r="Q1359" s="6">
        <v>6.3133526620732905E-2</v>
      </c>
      <c r="R1359" s="6">
        <v>6.6891530848339403E-2</v>
      </c>
      <c r="S1359" s="6">
        <f ca="1">PopAgeSexCountry[[#This Row],[2010]]*PopAgeSexCountry[[#This Row],[MDER]]</f>
        <v>145.41200000000001</v>
      </c>
      <c r="T1359" s="6">
        <f ca="1">PopAgeSexCountry[[#This Row],[2015]]*PopAgeSexCountry[[#This Row],[MDER]]</f>
        <v>150.94994931399799</v>
      </c>
      <c r="U1359" s="6">
        <f ca="1">PopAgeSexCountry[[#This Row],[2020]]*PopAgeSexCountry[[#This Row],[MDER]]</f>
        <v>148.34965712197439</v>
      </c>
      <c r="V1359" s="6">
        <f ca="1">PopAgeSexCountry[[#This Row],[2025]]*PopAgeSexCountry[[#This Row],[MDER]]</f>
        <v>146.55943723296559</v>
      </c>
      <c r="W1359" s="6">
        <f ca="1">PopAgeSexCountry[[#This Row],[2030]]*PopAgeSexCountry[[#This Row],[MDER]]</f>
        <v>126.45424722988798</v>
      </c>
      <c r="X1359" s="6">
        <f ca="1">PopAgeSexCountry[[#This Row],[2035]]*PopAgeSexCountry[[#This Row],[MDER]]</f>
        <v>116.571454126411</v>
      </c>
      <c r="Y1359" s="6">
        <f ca="1">PopAgeSexCountry[[#This Row],[2040]]*PopAgeSexCountry[[#This Row],[MDER]]</f>
        <v>115.65915864613859</v>
      </c>
      <c r="Z1359" s="6">
        <f ca="1">PopAgeSexCountry[[#This Row],[2045]]*PopAgeSexCountry[[#This Row],[MDER]]</f>
        <v>126.26705324146582</v>
      </c>
      <c r="AA1359" s="6">
        <f ca="1">PopAgeSexCountry[[#This Row],[2050]]*PopAgeSexCountry[[#This Row],[MDER]]</f>
        <v>133.7830616966788</v>
      </c>
    </row>
    <row r="1360" spans="1:27" x14ac:dyDescent="0.2">
      <c r="A1360" s="5" t="s">
        <v>67</v>
      </c>
      <c r="B1360" s="5" t="s">
        <v>68</v>
      </c>
      <c r="C1360" s="5" t="s">
        <v>144</v>
      </c>
      <c r="D1360" s="5" t="str">
        <f>VLOOKUP(PopAgeSexCountry[[#This Row],[REGION]],MapRegion[],2,FALSE)</f>
        <v>SVN</v>
      </c>
      <c r="E1360" s="5" t="s">
        <v>79</v>
      </c>
      <c r="F1360" s="5" t="str">
        <f>VLOOKUP(PopAgeSexCountry[[#This Row],[VARIABLE]],MapSexAge[],2,FALSE)</f>
        <v>Female</v>
      </c>
      <c r="G1360" s="5" t="str">
        <f>VLOOKUP(PopAgeSexCountry[[#This Row],[VARIABLE]],MapSexAge[],3,FALSE)</f>
        <v>40-44</v>
      </c>
      <c r="H1360" s="5">
        <f ca="1">SUMIFS(INDIRECT(_xlfn.CONCAT("SSPMDER[",PopAgeSexCountry[[#This Row],[Sex]],"]")),SSPMDER[age],PopAgeSexCountry[[#This Row],[Age]])</f>
        <v>2000</v>
      </c>
      <c r="I1360" s="5" t="s">
        <v>71</v>
      </c>
      <c r="J1360" s="5">
        <v>7.3141000000000095E-2</v>
      </c>
      <c r="K1360" s="5">
        <v>7.2837143212122701E-2</v>
      </c>
      <c r="L1360" s="5">
        <v>7.5701186398683798E-2</v>
      </c>
      <c r="M1360" s="5">
        <v>7.4822017679795905E-2</v>
      </c>
      <c r="N1360" s="5">
        <v>7.4181508727352505E-2</v>
      </c>
      <c r="O1360" s="5">
        <v>6.4544864827163498E-2</v>
      </c>
      <c r="P1360" s="5">
        <v>5.9744381181249903E-2</v>
      </c>
      <c r="Q1360" s="5">
        <v>5.93786234372123E-2</v>
      </c>
      <c r="R1360" s="5">
        <v>6.4621883819049694E-2</v>
      </c>
      <c r="S1360" s="6">
        <f ca="1">PopAgeSexCountry[[#This Row],[2010]]*PopAgeSexCountry[[#This Row],[MDER]]</f>
        <v>146.28200000000018</v>
      </c>
      <c r="T1360" s="6">
        <f ca="1">PopAgeSexCountry[[#This Row],[2015]]*PopAgeSexCountry[[#This Row],[MDER]]</f>
        <v>145.67428642424539</v>
      </c>
      <c r="U1360" s="6">
        <f ca="1">PopAgeSexCountry[[#This Row],[2020]]*PopAgeSexCountry[[#This Row],[MDER]]</f>
        <v>151.4023727973676</v>
      </c>
      <c r="V1360" s="6">
        <f ca="1">PopAgeSexCountry[[#This Row],[2025]]*PopAgeSexCountry[[#This Row],[MDER]]</f>
        <v>149.64403535959181</v>
      </c>
      <c r="W1360" s="6">
        <f ca="1">PopAgeSexCountry[[#This Row],[2030]]*PopAgeSexCountry[[#This Row],[MDER]]</f>
        <v>148.36301745470502</v>
      </c>
      <c r="X1360" s="6">
        <f ca="1">PopAgeSexCountry[[#This Row],[2035]]*PopAgeSexCountry[[#This Row],[MDER]]</f>
        <v>129.08972965432699</v>
      </c>
      <c r="Y1360" s="6">
        <f ca="1">PopAgeSexCountry[[#This Row],[2040]]*PopAgeSexCountry[[#This Row],[MDER]]</f>
        <v>119.48876236249981</v>
      </c>
      <c r="Z1360" s="6">
        <f ca="1">PopAgeSexCountry[[#This Row],[2045]]*PopAgeSexCountry[[#This Row],[MDER]]</f>
        <v>118.7572468744246</v>
      </c>
      <c r="AA1360" s="6">
        <f ca="1">PopAgeSexCountry[[#This Row],[2050]]*PopAgeSexCountry[[#This Row],[MDER]]</f>
        <v>129.2437676380994</v>
      </c>
    </row>
    <row r="1361" spans="1:27" x14ac:dyDescent="0.2">
      <c r="A1361" s="6" t="s">
        <v>67</v>
      </c>
      <c r="B1361" s="6" t="s">
        <v>68</v>
      </c>
      <c r="C1361" s="6" t="s">
        <v>144</v>
      </c>
      <c r="D1361" s="6" t="str">
        <f>VLOOKUP(PopAgeSexCountry[[#This Row],[REGION]],MapRegion[],2,FALSE)</f>
        <v>SVN</v>
      </c>
      <c r="E1361" s="6" t="s">
        <v>80</v>
      </c>
      <c r="F1361" s="6" t="str">
        <f>VLOOKUP(PopAgeSexCountry[[#This Row],[VARIABLE]],MapSexAge[],2,FALSE)</f>
        <v>Female</v>
      </c>
      <c r="G1361" s="6" t="str">
        <f>VLOOKUP(PopAgeSexCountry[[#This Row],[VARIABLE]],MapSexAge[],3,FALSE)</f>
        <v>45-49</v>
      </c>
      <c r="H1361" s="6">
        <f ca="1">SUMIFS(INDIRECT(_xlfn.CONCAT("SSPMDER[",PopAgeSexCountry[[#This Row],[Sex]],"]")),SSPMDER[age],PopAgeSexCountry[[#This Row],[Age]])</f>
        <v>2000</v>
      </c>
      <c r="I1361" s="6" t="s">
        <v>71</v>
      </c>
      <c r="J1361" s="6">
        <v>7.7773999999999996E-2</v>
      </c>
      <c r="K1361" s="6">
        <v>7.3010285369352196E-2</v>
      </c>
      <c r="L1361" s="6">
        <v>7.2882778014087699E-2</v>
      </c>
      <c r="M1361" s="6">
        <v>7.5819952999031298E-2</v>
      </c>
      <c r="N1361" s="6">
        <v>7.5216043506806898E-2</v>
      </c>
      <c r="O1361" s="6">
        <v>7.4757528669639098E-2</v>
      </c>
      <c r="P1361" s="6">
        <v>6.5391950731503501E-2</v>
      </c>
      <c r="Q1361" s="6">
        <v>6.0697778191849197E-2</v>
      </c>
      <c r="R1361" s="6">
        <v>6.03998717743226E-2</v>
      </c>
      <c r="S1361" s="6">
        <f ca="1">PopAgeSexCountry[[#This Row],[2010]]*PopAgeSexCountry[[#This Row],[MDER]]</f>
        <v>155.548</v>
      </c>
      <c r="T1361" s="6">
        <f ca="1">PopAgeSexCountry[[#This Row],[2015]]*PopAgeSexCountry[[#This Row],[MDER]]</f>
        <v>146.02057073870438</v>
      </c>
      <c r="U1361" s="6">
        <f ca="1">PopAgeSexCountry[[#This Row],[2020]]*PopAgeSexCountry[[#This Row],[MDER]]</f>
        <v>145.76555602817541</v>
      </c>
      <c r="V1361" s="6">
        <f ca="1">PopAgeSexCountry[[#This Row],[2025]]*PopAgeSexCountry[[#This Row],[MDER]]</f>
        <v>151.6399059980626</v>
      </c>
      <c r="W1361" s="6">
        <f ca="1">PopAgeSexCountry[[#This Row],[2030]]*PopAgeSexCountry[[#This Row],[MDER]]</f>
        <v>150.4320870136138</v>
      </c>
      <c r="X1361" s="6">
        <f ca="1">PopAgeSexCountry[[#This Row],[2035]]*PopAgeSexCountry[[#This Row],[MDER]]</f>
        <v>149.5150573392782</v>
      </c>
      <c r="Y1361" s="6">
        <f ca="1">PopAgeSexCountry[[#This Row],[2040]]*PopAgeSexCountry[[#This Row],[MDER]]</f>
        <v>130.783901463007</v>
      </c>
      <c r="Z1361" s="6">
        <f ca="1">PopAgeSexCountry[[#This Row],[2045]]*PopAgeSexCountry[[#This Row],[MDER]]</f>
        <v>121.39555638369839</v>
      </c>
      <c r="AA1361" s="6">
        <f ca="1">PopAgeSexCountry[[#This Row],[2050]]*PopAgeSexCountry[[#This Row],[MDER]]</f>
        <v>120.7997435486452</v>
      </c>
    </row>
    <row r="1362" spans="1:27" x14ac:dyDescent="0.2">
      <c r="A1362" s="5" t="s">
        <v>67</v>
      </c>
      <c r="B1362" s="5" t="s">
        <v>68</v>
      </c>
      <c r="C1362" s="5" t="s">
        <v>144</v>
      </c>
      <c r="D1362" s="5" t="str">
        <f>VLOOKUP(PopAgeSexCountry[[#This Row],[REGION]],MapRegion[],2,FALSE)</f>
        <v>SVN</v>
      </c>
      <c r="E1362" s="5" t="s">
        <v>81</v>
      </c>
      <c r="F1362" s="5" t="str">
        <f>VLOOKUP(PopAgeSexCountry[[#This Row],[VARIABLE]],MapSexAge[],2,FALSE)</f>
        <v>Female</v>
      </c>
      <c r="G1362" s="5" t="str">
        <f>VLOOKUP(PopAgeSexCountry[[#This Row],[VARIABLE]],MapSexAge[],3,FALSE)</f>
        <v>5-9</v>
      </c>
      <c r="H1362" s="5">
        <f ca="1">SUMIFS(INDIRECT(_xlfn.CONCAT("SSPMDER[",PopAgeSexCountry[[#This Row],[Sex]],"]")),SSPMDER[age],PopAgeSexCountry[[#This Row],[Age]])</f>
        <v>1520</v>
      </c>
      <c r="I1362" s="5" t="s">
        <v>71</v>
      </c>
      <c r="J1362" s="5">
        <v>4.3774E-2</v>
      </c>
      <c r="K1362" s="5">
        <v>4.9227440131101002E-2</v>
      </c>
      <c r="L1362" s="5">
        <v>5.3740565872509999E-2</v>
      </c>
      <c r="M1362" s="5">
        <v>5.1653168650211301E-2</v>
      </c>
      <c r="N1362" s="5">
        <v>4.8791747989329497E-2</v>
      </c>
      <c r="O1362" s="5">
        <v>4.6405642670248298E-2</v>
      </c>
      <c r="P1362" s="5">
        <v>4.58851980256045E-2</v>
      </c>
      <c r="Q1362" s="5">
        <v>4.7652840595084303E-2</v>
      </c>
      <c r="R1362" s="5">
        <v>4.9710695765583297E-2</v>
      </c>
      <c r="S1362" s="6">
        <f ca="1">PopAgeSexCountry[[#This Row],[2010]]*PopAgeSexCountry[[#This Row],[MDER]]</f>
        <v>66.536479999999997</v>
      </c>
      <c r="T1362" s="6">
        <f ca="1">PopAgeSexCountry[[#This Row],[2015]]*PopAgeSexCountry[[#This Row],[MDER]]</f>
        <v>74.82570899927353</v>
      </c>
      <c r="U1362" s="6">
        <f ca="1">PopAgeSexCountry[[#This Row],[2020]]*PopAgeSexCountry[[#This Row],[MDER]]</f>
        <v>81.685660126215197</v>
      </c>
      <c r="V1362" s="6">
        <f ca="1">PopAgeSexCountry[[#This Row],[2025]]*PopAgeSexCountry[[#This Row],[MDER]]</f>
        <v>78.512816348321181</v>
      </c>
      <c r="W1362" s="6">
        <f ca="1">PopAgeSexCountry[[#This Row],[2030]]*PopAgeSexCountry[[#This Row],[MDER]]</f>
        <v>74.16345694378083</v>
      </c>
      <c r="X1362" s="6">
        <f ca="1">PopAgeSexCountry[[#This Row],[2035]]*PopAgeSexCountry[[#This Row],[MDER]]</f>
        <v>70.536576858777408</v>
      </c>
      <c r="Y1362" s="6">
        <f ca="1">PopAgeSexCountry[[#This Row],[2040]]*PopAgeSexCountry[[#This Row],[MDER]]</f>
        <v>69.745500998918843</v>
      </c>
      <c r="Z1362" s="6">
        <f ca="1">PopAgeSexCountry[[#This Row],[2045]]*PopAgeSexCountry[[#This Row],[MDER]]</f>
        <v>72.432317704528145</v>
      </c>
      <c r="AA1362" s="6">
        <f ca="1">PopAgeSexCountry[[#This Row],[2050]]*PopAgeSexCountry[[#This Row],[MDER]]</f>
        <v>75.560257563686605</v>
      </c>
    </row>
    <row r="1363" spans="1:27" x14ac:dyDescent="0.2">
      <c r="A1363" s="6" t="s">
        <v>67</v>
      </c>
      <c r="B1363" s="6" t="s">
        <v>68</v>
      </c>
      <c r="C1363" s="6" t="s">
        <v>144</v>
      </c>
      <c r="D1363" s="6" t="str">
        <f>VLOOKUP(PopAgeSexCountry[[#This Row],[REGION]],MapRegion[],2,FALSE)</f>
        <v>SVN</v>
      </c>
      <c r="E1363" s="6" t="s">
        <v>82</v>
      </c>
      <c r="F1363" s="6" t="str">
        <f>VLOOKUP(PopAgeSexCountry[[#This Row],[VARIABLE]],MapSexAge[],2,FALSE)</f>
        <v>Female</v>
      </c>
      <c r="G1363" s="6" t="str">
        <f>VLOOKUP(PopAgeSexCountry[[#This Row],[VARIABLE]],MapSexAge[],3,FALSE)</f>
        <v>50-54</v>
      </c>
      <c r="H1363" s="6">
        <f ca="1">SUMIFS(INDIRECT(_xlfn.CONCAT("SSPMDER[",PopAgeSexCountry[[#This Row],[Sex]],"]")),SSPMDER[age],PopAgeSexCountry[[#This Row],[Age]])</f>
        <v>1840</v>
      </c>
      <c r="I1363" s="6" t="s">
        <v>71</v>
      </c>
      <c r="J1363" s="6">
        <v>7.6814999999999994E-2</v>
      </c>
      <c r="K1363" s="6">
        <v>7.7208218801949793E-2</v>
      </c>
      <c r="L1363" s="6">
        <v>7.2689581815335996E-2</v>
      </c>
      <c r="M1363" s="6">
        <v>7.2730091793719198E-2</v>
      </c>
      <c r="N1363" s="6">
        <v>7.5751873077734302E-2</v>
      </c>
      <c r="O1363" s="6">
        <v>7.5364733897390304E-2</v>
      </c>
      <c r="P1363" s="6">
        <v>7.5063278676887904E-2</v>
      </c>
      <c r="Q1363" s="6">
        <v>6.5909026203837706E-2</v>
      </c>
      <c r="R1363" s="6">
        <v>6.13100298338973E-2</v>
      </c>
      <c r="S1363" s="6">
        <f ca="1">PopAgeSexCountry[[#This Row],[2010]]*PopAgeSexCountry[[#This Row],[MDER]]</f>
        <v>141.33959999999999</v>
      </c>
      <c r="T1363" s="6">
        <f ca="1">PopAgeSexCountry[[#This Row],[2015]]*PopAgeSexCountry[[#This Row],[MDER]]</f>
        <v>142.06312259558763</v>
      </c>
      <c r="U1363" s="6">
        <f ca="1">PopAgeSexCountry[[#This Row],[2020]]*PopAgeSexCountry[[#This Row],[MDER]]</f>
        <v>133.74883054021822</v>
      </c>
      <c r="V1363" s="6">
        <f ca="1">PopAgeSexCountry[[#This Row],[2025]]*PopAgeSexCountry[[#This Row],[MDER]]</f>
        <v>133.82336890044331</v>
      </c>
      <c r="W1363" s="6">
        <f ca="1">PopAgeSexCountry[[#This Row],[2030]]*PopAgeSexCountry[[#This Row],[MDER]]</f>
        <v>139.38344646303111</v>
      </c>
      <c r="X1363" s="6">
        <f ca="1">PopAgeSexCountry[[#This Row],[2035]]*PopAgeSexCountry[[#This Row],[MDER]]</f>
        <v>138.67111037119815</v>
      </c>
      <c r="Y1363" s="6">
        <f ca="1">PopAgeSexCountry[[#This Row],[2040]]*PopAgeSexCountry[[#This Row],[MDER]]</f>
        <v>138.11643276547375</v>
      </c>
      <c r="Z1363" s="6">
        <f ca="1">PopAgeSexCountry[[#This Row],[2045]]*PopAgeSexCountry[[#This Row],[MDER]]</f>
        <v>121.27260821506138</v>
      </c>
      <c r="AA1363" s="6">
        <f ca="1">PopAgeSexCountry[[#This Row],[2050]]*PopAgeSexCountry[[#This Row],[MDER]]</f>
        <v>112.81045489437103</v>
      </c>
    </row>
    <row r="1364" spans="1:27" x14ac:dyDescent="0.2">
      <c r="A1364" s="5" t="s">
        <v>67</v>
      </c>
      <c r="B1364" s="5" t="s">
        <v>68</v>
      </c>
      <c r="C1364" s="5" t="s">
        <v>144</v>
      </c>
      <c r="D1364" s="5" t="str">
        <f>VLOOKUP(PopAgeSexCountry[[#This Row],[REGION]],MapRegion[],2,FALSE)</f>
        <v>SVN</v>
      </c>
      <c r="E1364" s="5" t="s">
        <v>83</v>
      </c>
      <c r="F1364" s="5" t="str">
        <f>VLOOKUP(PopAgeSexCountry[[#This Row],[VARIABLE]],MapSexAge[],2,FALSE)</f>
        <v>Female</v>
      </c>
      <c r="G1364" s="5" t="str">
        <f>VLOOKUP(PopAgeSexCountry[[#This Row],[VARIABLE]],MapSexAge[],3,FALSE)</f>
        <v>55-59</v>
      </c>
      <c r="H1364" s="5">
        <f ca="1">SUMIFS(INDIRECT(_xlfn.CONCAT("SSPMDER[",PopAgeSexCountry[[#This Row],[Sex]],"]")),SSPMDER[age],PopAgeSexCountry[[#This Row],[Age]])</f>
        <v>1800</v>
      </c>
      <c r="I1364" s="5" t="s">
        <v>71</v>
      </c>
      <c r="J1364" s="5">
        <v>7.3967000000000005E-2</v>
      </c>
      <c r="K1364" s="5">
        <v>7.5844439295903301E-2</v>
      </c>
      <c r="L1364" s="5">
        <v>7.6443838325240404E-2</v>
      </c>
      <c r="M1364" s="5">
        <v>7.2184162273087105E-2</v>
      </c>
      <c r="N1364" s="5">
        <v>7.2391469224300203E-2</v>
      </c>
      <c r="O1364" s="5">
        <v>7.5506016905748499E-2</v>
      </c>
      <c r="P1364" s="5">
        <v>7.5314349288302398E-2</v>
      </c>
      <c r="Q1364" s="5">
        <v>7.5155639385839093E-2</v>
      </c>
      <c r="R1364" s="5">
        <v>6.6187427581619204E-2</v>
      </c>
      <c r="S1364" s="6">
        <f ca="1">PopAgeSexCountry[[#This Row],[2010]]*PopAgeSexCountry[[#This Row],[MDER]]</f>
        <v>133.14060000000001</v>
      </c>
      <c r="T1364" s="6">
        <f ca="1">PopAgeSexCountry[[#This Row],[2015]]*PopAgeSexCountry[[#This Row],[MDER]]</f>
        <v>136.51999073262596</v>
      </c>
      <c r="U1364" s="6">
        <f ca="1">PopAgeSexCountry[[#This Row],[2020]]*PopAgeSexCountry[[#This Row],[MDER]]</f>
        <v>137.59890898543273</v>
      </c>
      <c r="V1364" s="6">
        <f ca="1">PopAgeSexCountry[[#This Row],[2025]]*PopAgeSexCountry[[#This Row],[MDER]]</f>
        <v>129.93149209155678</v>
      </c>
      <c r="W1364" s="6">
        <f ca="1">PopAgeSexCountry[[#This Row],[2030]]*PopAgeSexCountry[[#This Row],[MDER]]</f>
        <v>130.30464460374037</v>
      </c>
      <c r="X1364" s="6">
        <f ca="1">PopAgeSexCountry[[#This Row],[2035]]*PopAgeSexCountry[[#This Row],[MDER]]</f>
        <v>135.91083043034729</v>
      </c>
      <c r="Y1364" s="6">
        <f ca="1">PopAgeSexCountry[[#This Row],[2040]]*PopAgeSexCountry[[#This Row],[MDER]]</f>
        <v>135.56582871894432</v>
      </c>
      <c r="Z1364" s="6">
        <f ca="1">PopAgeSexCountry[[#This Row],[2045]]*PopAgeSexCountry[[#This Row],[MDER]]</f>
        <v>135.28015089451037</v>
      </c>
      <c r="AA1364" s="6">
        <f ca="1">PopAgeSexCountry[[#This Row],[2050]]*PopAgeSexCountry[[#This Row],[MDER]]</f>
        <v>119.13736964691456</v>
      </c>
    </row>
    <row r="1365" spans="1:27" x14ac:dyDescent="0.2">
      <c r="A1365" s="6" t="s">
        <v>67</v>
      </c>
      <c r="B1365" s="6" t="s">
        <v>68</v>
      </c>
      <c r="C1365" s="6" t="s">
        <v>144</v>
      </c>
      <c r="D1365" s="6" t="str">
        <f>VLOOKUP(PopAgeSexCountry[[#This Row],[REGION]],MapRegion[],2,FALSE)</f>
        <v>SVN</v>
      </c>
      <c r="E1365" s="6" t="s">
        <v>84</v>
      </c>
      <c r="F1365" s="6" t="str">
        <f>VLOOKUP(PopAgeSexCountry[[#This Row],[VARIABLE]],MapSexAge[],2,FALSE)</f>
        <v>Female</v>
      </c>
      <c r="G1365" s="6" t="str">
        <f>VLOOKUP(PopAgeSexCountry[[#This Row],[VARIABLE]],MapSexAge[],3,FALSE)</f>
        <v>60-64</v>
      </c>
      <c r="H1365" s="6">
        <f ca="1">SUMIFS(INDIRECT(_xlfn.CONCAT("SSPMDER[",PopAgeSexCountry[[#This Row],[Sex]],"]")),SSPMDER[age],PopAgeSexCountry[[#This Row],[Age]])</f>
        <v>1800</v>
      </c>
      <c r="I1365" s="6" t="s">
        <v>71</v>
      </c>
      <c r="J1365" s="6">
        <v>6.1744999999999897E-2</v>
      </c>
      <c r="K1365" s="6">
        <v>7.2485220146261395E-2</v>
      </c>
      <c r="L1365" s="6">
        <v>7.4567695664112907E-2</v>
      </c>
      <c r="M1365" s="6">
        <v>7.5388904367330895E-2</v>
      </c>
      <c r="N1365" s="6">
        <v>7.13995933795145E-2</v>
      </c>
      <c r="O1365" s="6">
        <v>7.1783658668955599E-2</v>
      </c>
      <c r="P1365" s="6">
        <v>7.5005148554075196E-2</v>
      </c>
      <c r="Q1365" s="6">
        <v>7.4995616912156393E-2</v>
      </c>
      <c r="R1365" s="6">
        <v>7.4979066304143305E-2</v>
      </c>
      <c r="S1365" s="6">
        <f ca="1">PopAgeSexCountry[[#This Row],[2010]]*PopAgeSexCountry[[#This Row],[MDER]]</f>
        <v>111.14099999999982</v>
      </c>
      <c r="T1365" s="6">
        <f ca="1">PopAgeSexCountry[[#This Row],[2015]]*PopAgeSexCountry[[#This Row],[MDER]]</f>
        <v>130.4733962632705</v>
      </c>
      <c r="U1365" s="6">
        <f ca="1">PopAgeSexCountry[[#This Row],[2020]]*PopAgeSexCountry[[#This Row],[MDER]]</f>
        <v>134.22185219540324</v>
      </c>
      <c r="V1365" s="6">
        <f ca="1">PopAgeSexCountry[[#This Row],[2025]]*PopAgeSexCountry[[#This Row],[MDER]]</f>
        <v>135.70002786119562</v>
      </c>
      <c r="W1365" s="6">
        <f ca="1">PopAgeSexCountry[[#This Row],[2030]]*PopAgeSexCountry[[#This Row],[MDER]]</f>
        <v>128.51926808312609</v>
      </c>
      <c r="X1365" s="6">
        <f ca="1">PopAgeSexCountry[[#This Row],[2035]]*PopAgeSexCountry[[#This Row],[MDER]]</f>
        <v>129.21058560412007</v>
      </c>
      <c r="Y1365" s="6">
        <f ca="1">PopAgeSexCountry[[#This Row],[2040]]*PopAgeSexCountry[[#This Row],[MDER]]</f>
        <v>135.00926739733535</v>
      </c>
      <c r="Z1365" s="6">
        <f ca="1">PopAgeSexCountry[[#This Row],[2045]]*PopAgeSexCountry[[#This Row],[MDER]]</f>
        <v>134.99211044188149</v>
      </c>
      <c r="AA1365" s="6">
        <f ca="1">PopAgeSexCountry[[#This Row],[2050]]*PopAgeSexCountry[[#This Row],[MDER]]</f>
        <v>134.96231934745794</v>
      </c>
    </row>
    <row r="1366" spans="1:27" x14ac:dyDescent="0.2">
      <c r="A1366" s="5" t="s">
        <v>67</v>
      </c>
      <c r="B1366" s="5" t="s">
        <v>68</v>
      </c>
      <c r="C1366" s="5" t="s">
        <v>144</v>
      </c>
      <c r="D1366" s="5" t="str">
        <f>VLOOKUP(PopAgeSexCountry[[#This Row],[REGION]],MapRegion[],2,FALSE)</f>
        <v>SVN</v>
      </c>
      <c r="E1366" s="5" t="s">
        <v>85</v>
      </c>
      <c r="F1366" s="5" t="str">
        <f>VLOOKUP(PopAgeSexCountry[[#This Row],[VARIABLE]],MapSexAge[],2,FALSE)</f>
        <v>Female</v>
      </c>
      <c r="G1366" s="5" t="str">
        <f>VLOOKUP(PopAgeSexCountry[[#This Row],[VARIABLE]],MapSexAge[],3,FALSE)</f>
        <v>65-69</v>
      </c>
      <c r="H1366" s="5">
        <f ca="1">SUMIFS(INDIRECT(_xlfn.CONCAT("SSPMDER[",PopAgeSexCountry[[#This Row],[Sex]],"]")),SSPMDER[age],PopAgeSexCountry[[#This Row],[Age]])</f>
        <v>1800</v>
      </c>
      <c r="I1366" s="5" t="s">
        <v>71</v>
      </c>
      <c r="J1366" s="5">
        <v>4.9425999999999998E-2</v>
      </c>
      <c r="K1366" s="5">
        <v>5.9727426492461301E-2</v>
      </c>
      <c r="L1366" s="5">
        <v>7.0375208303185804E-2</v>
      </c>
      <c r="M1366" s="5">
        <v>7.2694497228677504E-2</v>
      </c>
      <c r="N1366" s="5">
        <v>7.3764492763883902E-2</v>
      </c>
      <c r="O1366" s="5">
        <v>7.0105288575175506E-2</v>
      </c>
      <c r="P1366" s="5">
        <v>7.0705519712648296E-2</v>
      </c>
      <c r="Q1366" s="5">
        <v>7.4052079416585495E-2</v>
      </c>
      <c r="R1366" s="5">
        <v>7.4245150720999104E-2</v>
      </c>
      <c r="S1366" s="6">
        <f ca="1">PopAgeSexCountry[[#This Row],[2010]]*PopAgeSexCountry[[#This Row],[MDER]]</f>
        <v>88.966799999999992</v>
      </c>
      <c r="T1366" s="6">
        <f ca="1">PopAgeSexCountry[[#This Row],[2015]]*PopAgeSexCountry[[#This Row],[MDER]]</f>
        <v>107.50936768643034</v>
      </c>
      <c r="U1366" s="6">
        <f ca="1">PopAgeSexCountry[[#This Row],[2020]]*PopAgeSexCountry[[#This Row],[MDER]]</f>
        <v>126.67537494573445</v>
      </c>
      <c r="V1366" s="6">
        <f ca="1">PopAgeSexCountry[[#This Row],[2025]]*PopAgeSexCountry[[#This Row],[MDER]]</f>
        <v>130.85009501161952</v>
      </c>
      <c r="W1366" s="6">
        <f ca="1">PopAgeSexCountry[[#This Row],[2030]]*PopAgeSexCountry[[#This Row],[MDER]]</f>
        <v>132.77608697499102</v>
      </c>
      <c r="X1366" s="6">
        <f ca="1">PopAgeSexCountry[[#This Row],[2035]]*PopAgeSexCountry[[#This Row],[MDER]]</f>
        <v>126.18951943531592</v>
      </c>
      <c r="Y1366" s="6">
        <f ca="1">PopAgeSexCountry[[#This Row],[2040]]*PopAgeSexCountry[[#This Row],[MDER]]</f>
        <v>127.26993548276694</v>
      </c>
      <c r="Z1366" s="6">
        <f ca="1">PopAgeSexCountry[[#This Row],[2045]]*PopAgeSexCountry[[#This Row],[MDER]]</f>
        <v>133.29374294985388</v>
      </c>
      <c r="AA1366" s="6">
        <f ca="1">PopAgeSexCountry[[#This Row],[2050]]*PopAgeSexCountry[[#This Row],[MDER]]</f>
        <v>133.6412712977984</v>
      </c>
    </row>
    <row r="1367" spans="1:27" x14ac:dyDescent="0.2">
      <c r="A1367" s="6" t="s">
        <v>67</v>
      </c>
      <c r="B1367" s="6" t="s">
        <v>68</v>
      </c>
      <c r="C1367" s="6" t="s">
        <v>144</v>
      </c>
      <c r="D1367" s="6" t="str">
        <f>VLOOKUP(PopAgeSexCountry[[#This Row],[REGION]],MapRegion[],2,FALSE)</f>
        <v>SVN</v>
      </c>
      <c r="E1367" s="6" t="s">
        <v>86</v>
      </c>
      <c r="F1367" s="6" t="str">
        <f>VLOOKUP(PopAgeSexCountry[[#This Row],[VARIABLE]],MapSexAge[],2,FALSE)</f>
        <v>Female</v>
      </c>
      <c r="G1367" s="6" t="str">
        <f>VLOOKUP(PopAgeSexCountry[[#This Row],[VARIABLE]],MapSexAge[],3,FALSE)</f>
        <v>70-74</v>
      </c>
      <c r="H1367" s="6">
        <f ca="1">SUMIFS(INDIRECT(_xlfn.CONCAT("SSPMDER[",PopAgeSexCountry[[#This Row],[Sex]],"]")),SSPMDER[age],PopAgeSexCountry[[#This Row],[Age]])</f>
        <v>1800</v>
      </c>
      <c r="I1367" s="6" t="s">
        <v>71</v>
      </c>
      <c r="J1367" s="6">
        <v>5.0437999999999997E-2</v>
      </c>
      <c r="K1367" s="6">
        <v>4.6568487375776998E-2</v>
      </c>
      <c r="L1367" s="6">
        <v>5.6589808190384901E-2</v>
      </c>
      <c r="M1367" s="6">
        <v>6.7039614207131698E-2</v>
      </c>
      <c r="N1367" s="6">
        <v>6.9643534390210496E-2</v>
      </c>
      <c r="O1367" s="6">
        <v>7.1035797009051799E-2</v>
      </c>
      <c r="P1367" s="6">
        <v>6.7856277596340303E-2</v>
      </c>
      <c r="Q1367" s="6">
        <v>6.8739909266695695E-2</v>
      </c>
      <c r="R1367" s="6">
        <v>7.2258162041292595E-2</v>
      </c>
      <c r="S1367" s="6">
        <f ca="1">PopAgeSexCountry[[#This Row],[2010]]*PopAgeSexCountry[[#This Row],[MDER]]</f>
        <v>90.788399999999996</v>
      </c>
      <c r="T1367" s="6">
        <f ca="1">PopAgeSexCountry[[#This Row],[2015]]*PopAgeSexCountry[[#This Row],[MDER]]</f>
        <v>83.823277276398599</v>
      </c>
      <c r="U1367" s="6">
        <f ca="1">PopAgeSexCountry[[#This Row],[2020]]*PopAgeSexCountry[[#This Row],[MDER]]</f>
        <v>101.86165474269282</v>
      </c>
      <c r="V1367" s="6">
        <f ca="1">PopAgeSexCountry[[#This Row],[2025]]*PopAgeSexCountry[[#This Row],[MDER]]</f>
        <v>120.67130557283706</v>
      </c>
      <c r="W1367" s="6">
        <f ca="1">PopAgeSexCountry[[#This Row],[2030]]*PopAgeSexCountry[[#This Row],[MDER]]</f>
        <v>125.35836190237889</v>
      </c>
      <c r="X1367" s="6">
        <f ca="1">PopAgeSexCountry[[#This Row],[2035]]*PopAgeSexCountry[[#This Row],[MDER]]</f>
        <v>127.86443461629324</v>
      </c>
      <c r="Y1367" s="6">
        <f ca="1">PopAgeSexCountry[[#This Row],[2040]]*PopAgeSexCountry[[#This Row],[MDER]]</f>
        <v>122.14129967341255</v>
      </c>
      <c r="Z1367" s="6">
        <f ca="1">PopAgeSexCountry[[#This Row],[2045]]*PopAgeSexCountry[[#This Row],[MDER]]</f>
        <v>123.73183668005225</v>
      </c>
      <c r="AA1367" s="6">
        <f ca="1">PopAgeSexCountry[[#This Row],[2050]]*PopAgeSexCountry[[#This Row],[MDER]]</f>
        <v>130.06469167432667</v>
      </c>
    </row>
    <row r="1368" spans="1:27" x14ac:dyDescent="0.2">
      <c r="A1368" s="5" t="s">
        <v>67</v>
      </c>
      <c r="B1368" s="5" t="s">
        <v>68</v>
      </c>
      <c r="C1368" s="5" t="s">
        <v>144</v>
      </c>
      <c r="D1368" s="5" t="str">
        <f>VLOOKUP(PopAgeSexCountry[[#This Row],[REGION]],MapRegion[],2,FALSE)</f>
        <v>SVN</v>
      </c>
      <c r="E1368" s="5" t="s">
        <v>87</v>
      </c>
      <c r="F1368" s="5" t="str">
        <f>VLOOKUP(PopAgeSexCountry[[#This Row],[VARIABLE]],MapSexAge[],2,FALSE)</f>
        <v>Female</v>
      </c>
      <c r="G1368" s="5" t="str">
        <f>VLOOKUP(PopAgeSexCountry[[#This Row],[VARIABLE]],MapSexAge[],3,FALSE)</f>
        <v>75-79</v>
      </c>
      <c r="H1368" s="5">
        <f ca="1">SUMIFS(INDIRECT(_xlfn.CONCAT("SSPMDER[",PopAgeSexCountry[[#This Row],[Sex]],"]")),SSPMDER[age],PopAgeSexCountry[[#This Row],[Age]])</f>
        <v>1800</v>
      </c>
      <c r="I1368" s="5" t="s">
        <v>71</v>
      </c>
      <c r="J1368" s="5">
        <v>4.4333999999999998E-2</v>
      </c>
      <c r="K1368" s="5">
        <v>4.4976180258178303E-2</v>
      </c>
      <c r="L1368" s="5">
        <v>4.20045911169242E-2</v>
      </c>
      <c r="M1368" s="5">
        <v>5.1541144456752598E-2</v>
      </c>
      <c r="N1368" s="5">
        <v>6.1633737348769299E-2</v>
      </c>
      <c r="O1368" s="5">
        <v>6.4619393373383294E-2</v>
      </c>
      <c r="P1368" s="5">
        <v>6.6503733285603106E-2</v>
      </c>
      <c r="Q1368" s="5">
        <v>6.4007115609854906E-2</v>
      </c>
      <c r="R1368" s="5">
        <v>6.5304638114592695E-2</v>
      </c>
      <c r="S1368" s="6">
        <f ca="1">PopAgeSexCountry[[#This Row],[2010]]*PopAgeSexCountry[[#This Row],[MDER]]</f>
        <v>79.801199999999994</v>
      </c>
      <c r="T1368" s="6">
        <f ca="1">PopAgeSexCountry[[#This Row],[2015]]*PopAgeSexCountry[[#This Row],[MDER]]</f>
        <v>80.957124464720948</v>
      </c>
      <c r="U1368" s="6">
        <f ca="1">PopAgeSexCountry[[#This Row],[2020]]*PopAgeSexCountry[[#This Row],[MDER]]</f>
        <v>75.608264010463557</v>
      </c>
      <c r="V1368" s="6">
        <f ca="1">PopAgeSexCountry[[#This Row],[2025]]*PopAgeSexCountry[[#This Row],[MDER]]</f>
        <v>92.774060022154671</v>
      </c>
      <c r="W1368" s="6">
        <f ca="1">PopAgeSexCountry[[#This Row],[2030]]*PopAgeSexCountry[[#This Row],[MDER]]</f>
        <v>110.94072722778473</v>
      </c>
      <c r="X1368" s="6">
        <f ca="1">PopAgeSexCountry[[#This Row],[2035]]*PopAgeSexCountry[[#This Row],[MDER]]</f>
        <v>116.31490807208993</v>
      </c>
      <c r="Y1368" s="6">
        <f ca="1">PopAgeSexCountry[[#This Row],[2040]]*PopAgeSexCountry[[#This Row],[MDER]]</f>
        <v>119.7067199140856</v>
      </c>
      <c r="Z1368" s="6">
        <f ca="1">PopAgeSexCountry[[#This Row],[2045]]*PopAgeSexCountry[[#This Row],[MDER]]</f>
        <v>115.21280809773883</v>
      </c>
      <c r="AA1368" s="6">
        <f ca="1">PopAgeSexCountry[[#This Row],[2050]]*PopAgeSexCountry[[#This Row],[MDER]]</f>
        <v>117.54834860626686</v>
      </c>
    </row>
    <row r="1369" spans="1:27" x14ac:dyDescent="0.2">
      <c r="A1369" s="6" t="s">
        <v>67</v>
      </c>
      <c r="B1369" s="6" t="s">
        <v>68</v>
      </c>
      <c r="C1369" s="6" t="s">
        <v>144</v>
      </c>
      <c r="D1369" s="6" t="str">
        <f>VLOOKUP(PopAgeSexCountry[[#This Row],[REGION]],MapRegion[],2,FALSE)</f>
        <v>SVN</v>
      </c>
      <c r="E1369" s="6" t="s">
        <v>88</v>
      </c>
      <c r="F1369" s="6" t="str">
        <f>VLOOKUP(PopAgeSexCountry[[#This Row],[VARIABLE]],MapSexAge[],2,FALSE)</f>
        <v>Female</v>
      </c>
      <c r="G1369" s="6" t="str">
        <f>VLOOKUP(PopAgeSexCountry[[#This Row],[VARIABLE]],MapSexAge[],3,FALSE)</f>
        <v>80-84</v>
      </c>
      <c r="H1369" s="6">
        <f ca="1">SUMIFS(INDIRECT(_xlfn.CONCAT("SSPMDER[",PopAgeSexCountry[[#This Row],[Sex]],"]")),SSPMDER[age],PopAgeSexCountry[[#This Row],[Age]])</f>
        <v>1800</v>
      </c>
      <c r="I1369" s="6" t="s">
        <v>71</v>
      </c>
      <c r="J1369" s="6">
        <v>3.4643E-2</v>
      </c>
      <c r="K1369" s="6">
        <v>3.57245173192089E-2</v>
      </c>
      <c r="L1369" s="6">
        <v>3.6984916558286403E-2</v>
      </c>
      <c r="M1369" s="6">
        <v>3.5219246140480998E-2</v>
      </c>
      <c r="N1369" s="6">
        <v>4.3954342199321803E-2</v>
      </c>
      <c r="O1369" s="6">
        <v>5.3387116024119399E-2</v>
      </c>
      <c r="P1369" s="6">
        <v>5.6887653854828503E-2</v>
      </c>
      <c r="Q1369" s="6">
        <v>5.9381080249349599E-2</v>
      </c>
      <c r="R1369" s="6">
        <v>5.78635572935687E-2</v>
      </c>
      <c r="S1369" s="6">
        <f ca="1">PopAgeSexCountry[[#This Row],[2010]]*PopAgeSexCountry[[#This Row],[MDER]]</f>
        <v>62.357399999999998</v>
      </c>
      <c r="T1369" s="6">
        <f ca="1">PopAgeSexCountry[[#This Row],[2015]]*PopAgeSexCountry[[#This Row],[MDER]]</f>
        <v>64.304131174576014</v>
      </c>
      <c r="U1369" s="6">
        <f ca="1">PopAgeSexCountry[[#This Row],[2020]]*PopAgeSexCountry[[#This Row],[MDER]]</f>
        <v>66.572849804915521</v>
      </c>
      <c r="V1369" s="6">
        <f ca="1">PopAgeSexCountry[[#This Row],[2025]]*PopAgeSexCountry[[#This Row],[MDER]]</f>
        <v>63.394643052865796</v>
      </c>
      <c r="W1369" s="6">
        <f ca="1">PopAgeSexCountry[[#This Row],[2030]]*PopAgeSexCountry[[#This Row],[MDER]]</f>
        <v>79.117815958779246</v>
      </c>
      <c r="X1369" s="6">
        <f ca="1">PopAgeSexCountry[[#This Row],[2035]]*PopAgeSexCountry[[#This Row],[MDER]]</f>
        <v>96.096808843414919</v>
      </c>
      <c r="Y1369" s="6">
        <f ca="1">PopAgeSexCountry[[#This Row],[2040]]*PopAgeSexCountry[[#This Row],[MDER]]</f>
        <v>102.39777693869131</v>
      </c>
      <c r="Z1369" s="6">
        <f ca="1">PopAgeSexCountry[[#This Row],[2045]]*PopAgeSexCountry[[#This Row],[MDER]]</f>
        <v>106.88594444882928</v>
      </c>
      <c r="AA1369" s="6">
        <f ca="1">PopAgeSexCountry[[#This Row],[2050]]*PopAgeSexCountry[[#This Row],[MDER]]</f>
        <v>104.15440312842367</v>
      </c>
    </row>
    <row r="1370" spans="1:27" x14ac:dyDescent="0.2">
      <c r="A1370" s="5" t="s">
        <v>67</v>
      </c>
      <c r="B1370" s="5" t="s">
        <v>68</v>
      </c>
      <c r="C1370" s="5" t="s">
        <v>144</v>
      </c>
      <c r="D1370" s="5" t="str">
        <f>VLOOKUP(PopAgeSexCountry[[#This Row],[REGION]],MapRegion[],2,FALSE)</f>
        <v>SVN</v>
      </c>
      <c r="E1370" s="5" t="s">
        <v>89</v>
      </c>
      <c r="F1370" s="5" t="str">
        <f>VLOOKUP(PopAgeSexCountry[[#This Row],[VARIABLE]],MapSexAge[],2,FALSE)</f>
        <v>Female</v>
      </c>
      <c r="G1370" s="5" t="str">
        <f>VLOOKUP(PopAgeSexCountry[[#This Row],[VARIABLE]],MapSexAge[],3,FALSE)</f>
        <v>85-89</v>
      </c>
      <c r="H1370" s="5">
        <f ca="1">SUMIFS(INDIRECT(_xlfn.CONCAT("SSPMDER[",PopAgeSexCountry[[#This Row],[Sex]],"]")),SSPMDER[age],PopAgeSexCountry[[#This Row],[Age]])</f>
        <v>1800</v>
      </c>
      <c r="I1370" s="5" t="s">
        <v>71</v>
      </c>
      <c r="J1370" s="5">
        <v>1.9383999999999998E-2</v>
      </c>
      <c r="K1370" s="5">
        <v>2.33599593772045E-2</v>
      </c>
      <c r="L1370" s="5">
        <v>2.4886965079136399E-2</v>
      </c>
      <c r="M1370" s="5">
        <v>2.6633983978907198E-2</v>
      </c>
      <c r="N1370" s="5">
        <v>2.61989707732844E-2</v>
      </c>
      <c r="O1370" s="5">
        <v>3.3593722908069099E-2</v>
      </c>
      <c r="P1370" s="5">
        <v>4.1885735608909097E-2</v>
      </c>
      <c r="Q1370" s="5">
        <v>4.57831596267664E-2</v>
      </c>
      <c r="R1370" s="5">
        <v>4.8870163506457599E-2</v>
      </c>
      <c r="S1370" s="6">
        <f ca="1">PopAgeSexCountry[[#This Row],[2010]]*PopAgeSexCountry[[#This Row],[MDER]]</f>
        <v>34.891199999999998</v>
      </c>
      <c r="T1370" s="6">
        <f ca="1">PopAgeSexCountry[[#This Row],[2015]]*PopAgeSexCountry[[#This Row],[MDER]]</f>
        <v>42.047926878968099</v>
      </c>
      <c r="U1370" s="6">
        <f ca="1">PopAgeSexCountry[[#This Row],[2020]]*PopAgeSexCountry[[#This Row],[MDER]]</f>
        <v>44.796537142445516</v>
      </c>
      <c r="V1370" s="6">
        <f ca="1">PopAgeSexCountry[[#This Row],[2025]]*PopAgeSexCountry[[#This Row],[MDER]]</f>
        <v>47.941171162032958</v>
      </c>
      <c r="W1370" s="6">
        <f ca="1">PopAgeSexCountry[[#This Row],[2030]]*PopAgeSexCountry[[#This Row],[MDER]]</f>
        <v>47.158147391911918</v>
      </c>
      <c r="X1370" s="6">
        <f ca="1">PopAgeSexCountry[[#This Row],[2035]]*PopAgeSexCountry[[#This Row],[MDER]]</f>
        <v>60.468701234524374</v>
      </c>
      <c r="Y1370" s="6">
        <f ca="1">PopAgeSexCountry[[#This Row],[2040]]*PopAgeSexCountry[[#This Row],[MDER]]</f>
        <v>75.394324096036371</v>
      </c>
      <c r="Z1370" s="6">
        <f ca="1">PopAgeSexCountry[[#This Row],[2045]]*PopAgeSexCountry[[#This Row],[MDER]]</f>
        <v>82.409687328179515</v>
      </c>
      <c r="AA1370" s="6">
        <f ca="1">PopAgeSexCountry[[#This Row],[2050]]*PopAgeSexCountry[[#This Row],[MDER]]</f>
        <v>87.966294311623685</v>
      </c>
    </row>
    <row r="1371" spans="1:27" x14ac:dyDescent="0.2">
      <c r="A1371" s="6" t="s">
        <v>67</v>
      </c>
      <c r="B1371" s="6" t="s">
        <v>68</v>
      </c>
      <c r="C1371" s="6" t="s">
        <v>144</v>
      </c>
      <c r="D1371" s="6" t="str">
        <f>VLOOKUP(PopAgeSexCountry[[#This Row],[REGION]],MapRegion[],2,FALSE)</f>
        <v>SVN</v>
      </c>
      <c r="E1371" s="6" t="s">
        <v>90</v>
      </c>
      <c r="F1371" s="6" t="str">
        <f>VLOOKUP(PopAgeSexCountry[[#This Row],[VARIABLE]],MapSexAge[],2,FALSE)</f>
        <v>Female</v>
      </c>
      <c r="G1371" s="6" t="str">
        <f>VLOOKUP(PopAgeSexCountry[[#This Row],[VARIABLE]],MapSexAge[],3,FALSE)</f>
        <v>90-94</v>
      </c>
      <c r="H1371" s="6">
        <f ca="1">SUMIFS(INDIRECT(_xlfn.CONCAT("SSPMDER[",PopAgeSexCountry[[#This Row],[Sex]],"]")),SSPMDER[age],PopAgeSexCountry[[#This Row],[Age]])</f>
        <v>1800</v>
      </c>
      <c r="I1371" s="6" t="s">
        <v>71</v>
      </c>
      <c r="J1371" s="6">
        <v>4.8019999999999998E-3</v>
      </c>
      <c r="K1371" s="6">
        <v>9.7120907902930997E-3</v>
      </c>
      <c r="L1371" s="6">
        <v>1.2325637868643101E-2</v>
      </c>
      <c r="M1371" s="6">
        <v>1.3812287324384E-2</v>
      </c>
      <c r="N1371" s="6">
        <v>1.55785057747285E-2</v>
      </c>
      <c r="O1371" s="6">
        <v>1.6079831883797899E-2</v>
      </c>
      <c r="P1371" s="6">
        <v>2.1500637355329699E-2</v>
      </c>
      <c r="Q1371" s="6">
        <v>2.7918158082038201E-2</v>
      </c>
      <c r="R1371" s="6">
        <v>3.16940780996652E-2</v>
      </c>
      <c r="S1371" s="6">
        <f ca="1">PopAgeSexCountry[[#This Row],[2010]]*PopAgeSexCountry[[#This Row],[MDER]]</f>
        <v>8.6435999999999993</v>
      </c>
      <c r="T1371" s="6">
        <f ca="1">PopAgeSexCountry[[#This Row],[2015]]*PopAgeSexCountry[[#This Row],[MDER]]</f>
        <v>17.481763422527578</v>
      </c>
      <c r="U1371" s="6">
        <f ca="1">PopAgeSexCountry[[#This Row],[2020]]*PopAgeSexCountry[[#This Row],[MDER]]</f>
        <v>22.186148163557579</v>
      </c>
      <c r="V1371" s="6">
        <f ca="1">PopAgeSexCountry[[#This Row],[2025]]*PopAgeSexCountry[[#This Row],[MDER]]</f>
        <v>24.862117183891201</v>
      </c>
      <c r="W1371" s="6">
        <f ca="1">PopAgeSexCountry[[#This Row],[2030]]*PopAgeSexCountry[[#This Row],[MDER]]</f>
        <v>28.041310394511299</v>
      </c>
      <c r="X1371" s="6">
        <f ca="1">PopAgeSexCountry[[#This Row],[2035]]*PopAgeSexCountry[[#This Row],[MDER]]</f>
        <v>28.943697390836217</v>
      </c>
      <c r="Y1371" s="6">
        <f ca="1">PopAgeSexCountry[[#This Row],[2040]]*PopAgeSexCountry[[#This Row],[MDER]]</f>
        <v>38.70114723959346</v>
      </c>
      <c r="Z1371" s="6">
        <f ca="1">PopAgeSexCountry[[#This Row],[2045]]*PopAgeSexCountry[[#This Row],[MDER]]</f>
        <v>50.252684547668764</v>
      </c>
      <c r="AA1371" s="6">
        <f ca="1">PopAgeSexCountry[[#This Row],[2050]]*PopAgeSexCountry[[#This Row],[MDER]]</f>
        <v>57.049340579397359</v>
      </c>
    </row>
    <row r="1372" spans="1:27" x14ac:dyDescent="0.2">
      <c r="A1372" s="5" t="s">
        <v>67</v>
      </c>
      <c r="B1372" s="5" t="s">
        <v>68</v>
      </c>
      <c r="C1372" s="5" t="s">
        <v>144</v>
      </c>
      <c r="D1372" s="5" t="str">
        <f>VLOOKUP(PopAgeSexCountry[[#This Row],[REGION]],MapRegion[],2,FALSE)</f>
        <v>SVN</v>
      </c>
      <c r="E1372" s="5" t="s">
        <v>91</v>
      </c>
      <c r="F1372" s="5" t="str">
        <f>VLOOKUP(PopAgeSexCountry[[#This Row],[VARIABLE]],MapSexAge[],2,FALSE)</f>
        <v>Female</v>
      </c>
      <c r="G1372" s="5" t="str">
        <f>VLOOKUP(PopAgeSexCountry[[#This Row],[VARIABLE]],MapSexAge[],3,FALSE)</f>
        <v>95-99</v>
      </c>
      <c r="H1372" s="5">
        <f ca="1">SUMIFS(INDIRECT(_xlfn.CONCAT("SSPMDER[",PopAgeSexCountry[[#This Row],[Sex]],"]")),SSPMDER[age],PopAgeSexCountry[[#This Row],[Age]])</f>
        <v>1800</v>
      </c>
      <c r="I1372" s="5" t="s">
        <v>71</v>
      </c>
      <c r="J1372" s="5">
        <v>1.418E-3</v>
      </c>
      <c r="K1372" s="5">
        <v>1.52594981195873E-3</v>
      </c>
      <c r="L1372" s="5">
        <v>3.33010711656481E-3</v>
      </c>
      <c r="M1372" s="5">
        <v>4.5411369595822204E-3</v>
      </c>
      <c r="N1372" s="5">
        <v>5.4878013386689501E-3</v>
      </c>
      <c r="O1372" s="5">
        <v>6.6617669397637802E-3</v>
      </c>
      <c r="P1372" s="5">
        <v>7.3331083953043696E-3</v>
      </c>
      <c r="Q1372" s="5">
        <v>1.04369893828728E-2</v>
      </c>
      <c r="R1372" s="5">
        <v>1.4333004540253999E-2</v>
      </c>
      <c r="S1372" s="6">
        <f ca="1">PopAgeSexCountry[[#This Row],[2010]]*PopAgeSexCountry[[#This Row],[MDER]]</f>
        <v>2.5524</v>
      </c>
      <c r="T1372" s="6">
        <f ca="1">PopAgeSexCountry[[#This Row],[2015]]*PopAgeSexCountry[[#This Row],[MDER]]</f>
        <v>2.7467096615257143</v>
      </c>
      <c r="U1372" s="6">
        <f ca="1">PopAgeSexCountry[[#This Row],[2020]]*PopAgeSexCountry[[#This Row],[MDER]]</f>
        <v>5.9941928098166581</v>
      </c>
      <c r="V1372" s="6">
        <f ca="1">PopAgeSexCountry[[#This Row],[2025]]*PopAgeSexCountry[[#This Row],[MDER]]</f>
        <v>8.174046527247997</v>
      </c>
      <c r="W1372" s="6">
        <f ca="1">PopAgeSexCountry[[#This Row],[2030]]*PopAgeSexCountry[[#This Row],[MDER]]</f>
        <v>9.8780424096041095</v>
      </c>
      <c r="X1372" s="6">
        <f ca="1">PopAgeSexCountry[[#This Row],[2035]]*PopAgeSexCountry[[#This Row],[MDER]]</f>
        <v>11.991180491574804</v>
      </c>
      <c r="Y1372" s="6">
        <f ca="1">PopAgeSexCountry[[#This Row],[2040]]*PopAgeSexCountry[[#This Row],[MDER]]</f>
        <v>13.199595111547865</v>
      </c>
      <c r="Z1372" s="6">
        <f ca="1">PopAgeSexCountry[[#This Row],[2045]]*PopAgeSexCountry[[#This Row],[MDER]]</f>
        <v>18.786580889171042</v>
      </c>
      <c r="AA1372" s="6">
        <f ca="1">PopAgeSexCountry[[#This Row],[2050]]*PopAgeSexCountry[[#This Row],[MDER]]</f>
        <v>25.799408172457198</v>
      </c>
    </row>
    <row r="1373" spans="1:27" x14ac:dyDescent="0.2">
      <c r="A1373" s="6" t="s">
        <v>67</v>
      </c>
      <c r="B1373" s="6" t="s">
        <v>68</v>
      </c>
      <c r="C1373" s="6" t="s">
        <v>144</v>
      </c>
      <c r="D1373" s="6" t="str">
        <f>VLOOKUP(PopAgeSexCountry[[#This Row],[REGION]],MapRegion[],2,FALSE)</f>
        <v>SVN</v>
      </c>
      <c r="E1373" s="6" t="s">
        <v>92</v>
      </c>
      <c r="F1373" s="6" t="str">
        <f>VLOOKUP(PopAgeSexCountry[[#This Row],[VARIABLE]],MapSexAge[],2,FALSE)</f>
        <v>Male</v>
      </c>
      <c r="G1373" s="6" t="str">
        <f>VLOOKUP(PopAgeSexCountry[[#This Row],[VARIABLE]],MapSexAge[],3,FALSE)</f>
        <v>0-4</v>
      </c>
      <c r="H1373" s="6">
        <f ca="1">SUMIFS(INDIRECT(_xlfn.CONCAT("SSPMDER[",PopAgeSexCountry[[#This Row],[Sex]],"]")),SSPMDER[age],PopAgeSexCountry[[#This Row],[Age]])</f>
        <v>1040</v>
      </c>
      <c r="I1373" s="6" t="s">
        <v>71</v>
      </c>
      <c r="J1373" s="6">
        <v>5.0966999999999998E-2</v>
      </c>
      <c r="K1373" s="6">
        <v>5.5802949869231303E-2</v>
      </c>
      <c r="L1373" s="6">
        <v>5.3552647584087502E-2</v>
      </c>
      <c r="M1373" s="6">
        <v>5.0491631075549999E-2</v>
      </c>
      <c r="N1373" s="6">
        <v>4.7965079865067699E-2</v>
      </c>
      <c r="O1373" s="6">
        <v>4.74447899291673E-2</v>
      </c>
      <c r="P1373" s="6">
        <v>4.9425052288352103E-2</v>
      </c>
      <c r="Q1373" s="6">
        <v>5.1739318768327797E-2</v>
      </c>
      <c r="R1373" s="6">
        <v>5.2365308241540003E-2</v>
      </c>
      <c r="S1373" s="6">
        <f ca="1">PopAgeSexCountry[[#This Row],[2010]]*PopAgeSexCountry[[#This Row],[MDER]]</f>
        <v>53.005679999999998</v>
      </c>
      <c r="T1373" s="6">
        <f ca="1">PopAgeSexCountry[[#This Row],[2015]]*PopAgeSexCountry[[#This Row],[MDER]]</f>
        <v>58.035067864000553</v>
      </c>
      <c r="U1373" s="6">
        <f ca="1">PopAgeSexCountry[[#This Row],[2020]]*PopAgeSexCountry[[#This Row],[MDER]]</f>
        <v>55.694753487451003</v>
      </c>
      <c r="V1373" s="6">
        <f ca="1">PopAgeSexCountry[[#This Row],[2025]]*PopAgeSexCountry[[#This Row],[MDER]]</f>
        <v>52.511296318572001</v>
      </c>
      <c r="W1373" s="6">
        <f ca="1">PopAgeSexCountry[[#This Row],[2030]]*PopAgeSexCountry[[#This Row],[MDER]]</f>
        <v>49.883683059670403</v>
      </c>
      <c r="X1373" s="6">
        <f ca="1">PopAgeSexCountry[[#This Row],[2035]]*PopAgeSexCountry[[#This Row],[MDER]]</f>
        <v>49.342581526333994</v>
      </c>
      <c r="Y1373" s="6">
        <f ca="1">PopAgeSexCountry[[#This Row],[2040]]*PopAgeSexCountry[[#This Row],[MDER]]</f>
        <v>51.402054379886188</v>
      </c>
      <c r="Z1373" s="6">
        <f ca="1">PopAgeSexCountry[[#This Row],[2045]]*PopAgeSexCountry[[#This Row],[MDER]]</f>
        <v>53.808891519060907</v>
      </c>
      <c r="AA1373" s="6">
        <f ca="1">PopAgeSexCountry[[#This Row],[2050]]*PopAgeSexCountry[[#This Row],[MDER]]</f>
        <v>54.4599205712016</v>
      </c>
    </row>
    <row r="1374" spans="1:27" x14ac:dyDescent="0.2">
      <c r="A1374" s="5" t="s">
        <v>67</v>
      </c>
      <c r="B1374" s="5" t="s">
        <v>68</v>
      </c>
      <c r="C1374" s="5" t="s">
        <v>144</v>
      </c>
      <c r="D1374" s="5" t="str">
        <f>VLOOKUP(PopAgeSexCountry[[#This Row],[REGION]],MapRegion[],2,FALSE)</f>
        <v>SVN</v>
      </c>
      <c r="E1374" s="5" t="s">
        <v>93</v>
      </c>
      <c r="F1374" s="5" t="str">
        <f>VLOOKUP(PopAgeSexCountry[[#This Row],[VARIABLE]],MapSexAge[],2,FALSE)</f>
        <v>Male</v>
      </c>
      <c r="G1374" s="5" t="str">
        <f>VLOOKUP(PopAgeSexCountry[[#This Row],[VARIABLE]],MapSexAge[],3,FALSE)</f>
        <v>10-14</v>
      </c>
      <c r="H1374" s="5">
        <f ca="1">SUMIFS(INDIRECT(_xlfn.CONCAT("SSPMDER[",PopAgeSexCountry[[#This Row],[Sex]],"]")),SSPMDER[age],PopAgeSexCountry[[#This Row],[Age]])</f>
        <v>2120</v>
      </c>
      <c r="I1374" s="5" t="s">
        <v>71</v>
      </c>
      <c r="J1374" s="5">
        <v>4.7878999999999998E-2</v>
      </c>
      <c r="K1374" s="5">
        <v>4.6698788149605298E-2</v>
      </c>
      <c r="L1374" s="5">
        <v>5.2266866964225098E-2</v>
      </c>
      <c r="M1374" s="5">
        <v>5.6758404956535898E-2</v>
      </c>
      <c r="N1374" s="5">
        <v>5.4619124068002102E-2</v>
      </c>
      <c r="O1374" s="5">
        <v>5.1661724544599302E-2</v>
      </c>
      <c r="P1374" s="5">
        <v>4.9183577425150303E-2</v>
      </c>
      <c r="Q1374" s="5">
        <v>4.8619329312125301E-2</v>
      </c>
      <c r="R1374" s="5">
        <v>5.0409660030566399E-2</v>
      </c>
      <c r="S1374" s="6">
        <f ca="1">PopAgeSexCountry[[#This Row],[2010]]*PopAgeSexCountry[[#This Row],[MDER]]</f>
        <v>101.50348</v>
      </c>
      <c r="T1374" s="6">
        <f ca="1">PopAgeSexCountry[[#This Row],[2015]]*PopAgeSexCountry[[#This Row],[MDER]]</f>
        <v>99.00143087716323</v>
      </c>
      <c r="U1374" s="6">
        <f ca="1">PopAgeSexCountry[[#This Row],[2020]]*PopAgeSexCountry[[#This Row],[MDER]]</f>
        <v>110.80575796415721</v>
      </c>
      <c r="V1374" s="6">
        <f ca="1">PopAgeSexCountry[[#This Row],[2025]]*PopAgeSexCountry[[#This Row],[MDER]]</f>
        <v>120.32781850785611</v>
      </c>
      <c r="W1374" s="6">
        <f ca="1">PopAgeSexCountry[[#This Row],[2030]]*PopAgeSexCountry[[#This Row],[MDER]]</f>
        <v>115.79254302416446</v>
      </c>
      <c r="X1374" s="6">
        <f ca="1">PopAgeSexCountry[[#This Row],[2035]]*PopAgeSexCountry[[#This Row],[MDER]]</f>
        <v>109.52285603455051</v>
      </c>
      <c r="Y1374" s="6">
        <f ca="1">PopAgeSexCountry[[#This Row],[2040]]*PopAgeSexCountry[[#This Row],[MDER]]</f>
        <v>104.26918414131865</v>
      </c>
      <c r="Z1374" s="6">
        <f ca="1">PopAgeSexCountry[[#This Row],[2045]]*PopAgeSexCountry[[#This Row],[MDER]]</f>
        <v>103.07297814170563</v>
      </c>
      <c r="AA1374" s="6">
        <f ca="1">PopAgeSexCountry[[#This Row],[2050]]*PopAgeSexCountry[[#This Row],[MDER]]</f>
        <v>106.86847926480077</v>
      </c>
    </row>
    <row r="1375" spans="1:27" x14ac:dyDescent="0.2">
      <c r="A1375" s="6" t="s">
        <v>67</v>
      </c>
      <c r="B1375" s="6" t="s">
        <v>68</v>
      </c>
      <c r="C1375" s="6" t="s">
        <v>144</v>
      </c>
      <c r="D1375" s="6" t="str">
        <f>VLOOKUP(PopAgeSexCountry[[#This Row],[REGION]],MapRegion[],2,FALSE)</f>
        <v>SVN</v>
      </c>
      <c r="E1375" s="6" t="s">
        <v>94</v>
      </c>
      <c r="F1375" s="6" t="str">
        <f>VLOOKUP(PopAgeSexCountry[[#This Row],[VARIABLE]],MapSexAge[],2,FALSE)</f>
        <v>Male</v>
      </c>
      <c r="G1375" s="6" t="str">
        <f>VLOOKUP(PopAgeSexCountry[[#This Row],[VARIABLE]],MapSexAge[],3,FALSE)</f>
        <v>100p</v>
      </c>
      <c r="H1375" s="6">
        <f ca="1">SUMIFS(INDIRECT(_xlfn.CONCAT("SSPMDER[",PopAgeSexCountry[[#This Row],[Sex]],"]")),SSPMDER[age],PopAgeSexCountry[[#This Row],[Age]])</f>
        <v>2200</v>
      </c>
      <c r="I1375" s="6" t="s">
        <v>71</v>
      </c>
      <c r="J1375" s="6">
        <v>2.4000000000000001E-5</v>
      </c>
      <c r="K1375" s="6">
        <v>3.9359431576516698E-5</v>
      </c>
      <c r="L1375" s="6">
        <v>4.3354239526910302E-5</v>
      </c>
      <c r="M1375" s="6">
        <v>8.8031078971214196E-5</v>
      </c>
      <c r="N1375" s="6">
        <v>1.59723268422366E-4</v>
      </c>
      <c r="O1375" s="6">
        <v>2.3556970174449501E-4</v>
      </c>
      <c r="P1375" s="6">
        <v>3.4833214500168901E-4</v>
      </c>
      <c r="Q1375" s="6">
        <v>4.5937058908743E-4</v>
      </c>
      <c r="R1375" s="6">
        <v>7.62723852185043E-4</v>
      </c>
      <c r="S1375" s="6">
        <f ca="1">PopAgeSexCountry[[#This Row],[2010]]*PopAgeSexCountry[[#This Row],[MDER]]</f>
        <v>5.28E-2</v>
      </c>
      <c r="T1375" s="6">
        <f ca="1">PopAgeSexCountry[[#This Row],[2015]]*PopAgeSexCountry[[#This Row],[MDER]]</f>
        <v>8.6590749468336739E-2</v>
      </c>
      <c r="U1375" s="6">
        <f ca="1">PopAgeSexCountry[[#This Row],[2020]]*PopAgeSexCountry[[#This Row],[MDER]]</f>
        <v>9.5379326959202662E-2</v>
      </c>
      <c r="V1375" s="6">
        <f ca="1">PopAgeSexCountry[[#This Row],[2025]]*PopAgeSexCountry[[#This Row],[MDER]]</f>
        <v>0.19366837373667123</v>
      </c>
      <c r="W1375" s="6">
        <f ca="1">PopAgeSexCountry[[#This Row],[2030]]*PopAgeSexCountry[[#This Row],[MDER]]</f>
        <v>0.3513911905292052</v>
      </c>
      <c r="X1375" s="6">
        <f ca="1">PopAgeSexCountry[[#This Row],[2035]]*PopAgeSexCountry[[#This Row],[MDER]]</f>
        <v>0.51825334383788901</v>
      </c>
      <c r="Y1375" s="6">
        <f ca="1">PopAgeSexCountry[[#This Row],[2040]]*PopAgeSexCountry[[#This Row],[MDER]]</f>
        <v>0.76633071900371585</v>
      </c>
      <c r="Z1375" s="6">
        <f ca="1">PopAgeSexCountry[[#This Row],[2045]]*PopAgeSexCountry[[#This Row],[MDER]]</f>
        <v>1.010615295992346</v>
      </c>
      <c r="AA1375" s="6">
        <f ca="1">PopAgeSexCountry[[#This Row],[2050]]*PopAgeSexCountry[[#This Row],[MDER]]</f>
        <v>1.6779924748070947</v>
      </c>
    </row>
    <row r="1376" spans="1:27" x14ac:dyDescent="0.2">
      <c r="A1376" s="5" t="s">
        <v>67</v>
      </c>
      <c r="B1376" s="5" t="s">
        <v>68</v>
      </c>
      <c r="C1376" s="5" t="s">
        <v>144</v>
      </c>
      <c r="D1376" s="5" t="str">
        <f>VLOOKUP(PopAgeSexCountry[[#This Row],[REGION]],MapRegion[],2,FALSE)</f>
        <v>SVN</v>
      </c>
      <c r="E1376" s="5" t="s">
        <v>95</v>
      </c>
      <c r="F1376" s="5" t="str">
        <f>VLOOKUP(PopAgeSexCountry[[#This Row],[VARIABLE]],MapSexAge[],2,FALSE)</f>
        <v>Male</v>
      </c>
      <c r="G1376" s="5" t="str">
        <f>VLOOKUP(PopAgeSexCountry[[#This Row],[VARIABLE]],MapSexAge[],3,FALSE)</f>
        <v>15-19</v>
      </c>
      <c r="H1376" s="5">
        <f ca="1">SUMIFS(INDIRECT(_xlfn.CONCAT("SSPMDER[",PopAgeSexCountry[[#This Row],[Sex]],"]")),SSPMDER[age],PopAgeSexCountry[[#This Row],[Age]])</f>
        <v>2760</v>
      </c>
      <c r="I1376" s="5" t="s">
        <v>71</v>
      </c>
      <c r="J1376" s="5">
        <v>5.3599000000000001E-2</v>
      </c>
      <c r="K1376" s="5">
        <v>4.8198124282128899E-2</v>
      </c>
      <c r="L1376" s="5">
        <v>4.7053763908769898E-2</v>
      </c>
      <c r="M1376" s="5">
        <v>5.2587281542731103E-2</v>
      </c>
      <c r="N1376" s="5">
        <v>5.7016913975194601E-2</v>
      </c>
      <c r="O1376" s="5">
        <v>5.4913023199800397E-2</v>
      </c>
      <c r="P1376" s="5">
        <v>5.1987137872158903E-2</v>
      </c>
      <c r="Q1376" s="5">
        <v>4.9527441301129203E-2</v>
      </c>
      <c r="R1376" s="5">
        <v>4.89617467428477E-2</v>
      </c>
      <c r="S1376" s="6">
        <f ca="1">PopAgeSexCountry[[#This Row],[2010]]*PopAgeSexCountry[[#This Row],[MDER]]</f>
        <v>147.93324000000001</v>
      </c>
      <c r="T1376" s="6">
        <f ca="1">PopAgeSexCountry[[#This Row],[2015]]*PopAgeSexCountry[[#This Row],[MDER]]</f>
        <v>133.02682301867577</v>
      </c>
      <c r="U1376" s="6">
        <f ca="1">PopAgeSexCountry[[#This Row],[2020]]*PopAgeSexCountry[[#This Row],[MDER]]</f>
        <v>129.86838838820492</v>
      </c>
      <c r="V1376" s="6">
        <f ca="1">PopAgeSexCountry[[#This Row],[2025]]*PopAgeSexCountry[[#This Row],[MDER]]</f>
        <v>145.14089705793785</v>
      </c>
      <c r="W1376" s="6">
        <f ca="1">PopAgeSexCountry[[#This Row],[2030]]*PopAgeSexCountry[[#This Row],[MDER]]</f>
        <v>157.3666825715371</v>
      </c>
      <c r="X1376" s="6">
        <f ca="1">PopAgeSexCountry[[#This Row],[2035]]*PopAgeSexCountry[[#This Row],[MDER]]</f>
        <v>151.55994403144911</v>
      </c>
      <c r="Y1376" s="6">
        <f ca="1">PopAgeSexCountry[[#This Row],[2040]]*PopAgeSexCountry[[#This Row],[MDER]]</f>
        <v>143.48450052715856</v>
      </c>
      <c r="Z1376" s="6">
        <f ca="1">PopAgeSexCountry[[#This Row],[2045]]*PopAgeSexCountry[[#This Row],[MDER]]</f>
        <v>136.6957379911166</v>
      </c>
      <c r="AA1376" s="6">
        <f ca="1">PopAgeSexCountry[[#This Row],[2050]]*PopAgeSexCountry[[#This Row],[MDER]]</f>
        <v>135.13442101025964</v>
      </c>
    </row>
    <row r="1377" spans="1:27" x14ac:dyDescent="0.2">
      <c r="A1377" s="6" t="s">
        <v>67</v>
      </c>
      <c r="B1377" s="6" t="s">
        <v>68</v>
      </c>
      <c r="C1377" s="6" t="s">
        <v>144</v>
      </c>
      <c r="D1377" s="6" t="str">
        <f>VLOOKUP(PopAgeSexCountry[[#This Row],[REGION]],MapRegion[],2,FALSE)</f>
        <v>SVN</v>
      </c>
      <c r="E1377" s="6" t="s">
        <v>96</v>
      </c>
      <c r="F1377" s="6" t="str">
        <f>VLOOKUP(PopAgeSexCountry[[#This Row],[VARIABLE]],MapSexAge[],2,FALSE)</f>
        <v>Male</v>
      </c>
      <c r="G1377" s="6" t="str">
        <f>VLOOKUP(PopAgeSexCountry[[#This Row],[VARIABLE]],MapSexAge[],3,FALSE)</f>
        <v>20-24</v>
      </c>
      <c r="H1377" s="6">
        <f ca="1">SUMIFS(INDIRECT(_xlfn.CONCAT("SSPMDER[",PopAgeSexCountry[[#This Row],[Sex]],"]")),SSPMDER[age],PopAgeSexCountry[[#This Row],[Age]])</f>
        <v>2800</v>
      </c>
      <c r="I1377" s="6" t="s">
        <v>71</v>
      </c>
      <c r="J1377" s="6">
        <v>6.6062000000000107E-2</v>
      </c>
      <c r="K1377" s="6">
        <v>5.4190971872317799E-2</v>
      </c>
      <c r="L1377" s="6">
        <v>4.8821911059783701E-2</v>
      </c>
      <c r="M1377" s="6">
        <v>4.7713551005185102E-2</v>
      </c>
      <c r="N1377" s="6">
        <v>5.3248866089259002E-2</v>
      </c>
      <c r="O1377" s="6">
        <v>5.7653792636664099E-2</v>
      </c>
      <c r="P1377" s="6">
        <v>5.5580175571730298E-2</v>
      </c>
      <c r="Q1377" s="6">
        <v>5.2673316643114497E-2</v>
      </c>
      <c r="R1377" s="6">
        <v>5.0221571537424001E-2</v>
      </c>
      <c r="S1377" s="6">
        <f ca="1">PopAgeSexCountry[[#This Row],[2010]]*PopAgeSexCountry[[#This Row],[MDER]]</f>
        <v>184.97360000000029</v>
      </c>
      <c r="T1377" s="6">
        <f ca="1">PopAgeSexCountry[[#This Row],[2015]]*PopAgeSexCountry[[#This Row],[MDER]]</f>
        <v>151.73472124248983</v>
      </c>
      <c r="U1377" s="6">
        <f ca="1">PopAgeSexCountry[[#This Row],[2020]]*PopAgeSexCountry[[#This Row],[MDER]]</f>
        <v>136.70135096739438</v>
      </c>
      <c r="V1377" s="6">
        <f ca="1">PopAgeSexCountry[[#This Row],[2025]]*PopAgeSexCountry[[#This Row],[MDER]]</f>
        <v>133.59794281451829</v>
      </c>
      <c r="W1377" s="6">
        <f ca="1">PopAgeSexCountry[[#This Row],[2030]]*PopAgeSexCountry[[#This Row],[MDER]]</f>
        <v>149.0968250499252</v>
      </c>
      <c r="X1377" s="6">
        <f ca="1">PopAgeSexCountry[[#This Row],[2035]]*PopAgeSexCountry[[#This Row],[MDER]]</f>
        <v>161.43061938265947</v>
      </c>
      <c r="Y1377" s="6">
        <f ca="1">PopAgeSexCountry[[#This Row],[2040]]*PopAgeSexCountry[[#This Row],[MDER]]</f>
        <v>155.62449160084483</v>
      </c>
      <c r="Z1377" s="6">
        <f ca="1">PopAgeSexCountry[[#This Row],[2045]]*PopAgeSexCountry[[#This Row],[MDER]]</f>
        <v>147.4852866007206</v>
      </c>
      <c r="AA1377" s="6">
        <f ca="1">PopAgeSexCountry[[#This Row],[2050]]*PopAgeSexCountry[[#This Row],[MDER]]</f>
        <v>140.62040030478721</v>
      </c>
    </row>
    <row r="1378" spans="1:27" x14ac:dyDescent="0.2">
      <c r="A1378" s="5" t="s">
        <v>67</v>
      </c>
      <c r="B1378" s="5" t="s">
        <v>68</v>
      </c>
      <c r="C1378" s="5" t="s">
        <v>144</v>
      </c>
      <c r="D1378" s="5" t="str">
        <f>VLOOKUP(PopAgeSexCountry[[#This Row],[REGION]],MapRegion[],2,FALSE)</f>
        <v>SVN</v>
      </c>
      <c r="E1378" s="5" t="s">
        <v>97</v>
      </c>
      <c r="F1378" s="5" t="str">
        <f>VLOOKUP(PopAgeSexCountry[[#This Row],[VARIABLE]],MapSexAge[],2,FALSE)</f>
        <v>Male</v>
      </c>
      <c r="G1378" s="5" t="str">
        <f>VLOOKUP(PopAgeSexCountry[[#This Row],[VARIABLE]],MapSexAge[],3,FALSE)</f>
        <v>25-29</v>
      </c>
      <c r="H1378" s="5">
        <f ca="1">SUMIFS(INDIRECT(_xlfn.CONCAT("SSPMDER[",PopAgeSexCountry[[#This Row],[Sex]],"]")),SSPMDER[age],PopAgeSexCountry[[#This Row],[Age]])</f>
        <v>2640</v>
      </c>
      <c r="I1378" s="5" t="s">
        <v>71</v>
      </c>
      <c r="J1378" s="5">
        <v>7.4177000000000007E-2</v>
      </c>
      <c r="K1378" s="5">
        <v>7.1357464579660801E-2</v>
      </c>
      <c r="L1378" s="5">
        <v>5.9505426640581401E-2</v>
      </c>
      <c r="M1378" s="5">
        <v>5.4140594643616403E-2</v>
      </c>
      <c r="N1378" s="5">
        <v>5.3106055021107101E-2</v>
      </c>
      <c r="O1378" s="5">
        <v>5.87878164989597E-2</v>
      </c>
      <c r="P1378" s="5">
        <v>6.3159688522021501E-2</v>
      </c>
      <c r="Q1378" s="5">
        <v>6.1113359288869497E-2</v>
      </c>
      <c r="R1378" s="5">
        <v>5.8156101307851898E-2</v>
      </c>
      <c r="S1378" s="6">
        <f ca="1">PopAgeSexCountry[[#This Row],[2010]]*PopAgeSexCountry[[#This Row],[MDER]]</f>
        <v>195.82728000000003</v>
      </c>
      <c r="T1378" s="6">
        <f ca="1">PopAgeSexCountry[[#This Row],[2015]]*PopAgeSexCountry[[#This Row],[MDER]]</f>
        <v>188.38370649030452</v>
      </c>
      <c r="U1378" s="6">
        <f ca="1">PopAgeSexCountry[[#This Row],[2020]]*PopAgeSexCountry[[#This Row],[MDER]]</f>
        <v>157.09432633113491</v>
      </c>
      <c r="V1378" s="6">
        <f ca="1">PopAgeSexCountry[[#This Row],[2025]]*PopAgeSexCountry[[#This Row],[MDER]]</f>
        <v>142.9311698591473</v>
      </c>
      <c r="W1378" s="6">
        <f ca="1">PopAgeSexCountry[[#This Row],[2030]]*PopAgeSexCountry[[#This Row],[MDER]]</f>
        <v>140.19998525572274</v>
      </c>
      <c r="X1378" s="6">
        <f ca="1">PopAgeSexCountry[[#This Row],[2035]]*PopAgeSexCountry[[#This Row],[MDER]]</f>
        <v>155.19983555725361</v>
      </c>
      <c r="Y1378" s="6">
        <f ca="1">PopAgeSexCountry[[#This Row],[2040]]*PopAgeSexCountry[[#This Row],[MDER]]</f>
        <v>166.74157769813675</v>
      </c>
      <c r="Z1378" s="6">
        <f ca="1">PopAgeSexCountry[[#This Row],[2045]]*PopAgeSexCountry[[#This Row],[MDER]]</f>
        <v>161.33926852261547</v>
      </c>
      <c r="AA1378" s="6">
        <f ca="1">PopAgeSexCountry[[#This Row],[2050]]*PopAgeSexCountry[[#This Row],[MDER]]</f>
        <v>153.53210745272901</v>
      </c>
    </row>
    <row r="1379" spans="1:27" x14ac:dyDescent="0.2">
      <c r="A1379" s="6" t="s">
        <v>67</v>
      </c>
      <c r="B1379" s="6" t="s">
        <v>68</v>
      </c>
      <c r="C1379" s="6" t="s">
        <v>144</v>
      </c>
      <c r="D1379" s="6" t="str">
        <f>VLOOKUP(PopAgeSexCountry[[#This Row],[REGION]],MapRegion[],2,FALSE)</f>
        <v>SVN</v>
      </c>
      <c r="E1379" s="6" t="s">
        <v>98</v>
      </c>
      <c r="F1379" s="6" t="str">
        <f>VLOOKUP(PopAgeSexCountry[[#This Row],[VARIABLE]],MapSexAge[],2,FALSE)</f>
        <v>Male</v>
      </c>
      <c r="G1379" s="6" t="str">
        <f>VLOOKUP(PopAgeSexCountry[[#This Row],[VARIABLE]],MapSexAge[],3,FALSE)</f>
        <v>30-34</v>
      </c>
      <c r="H1379" s="6">
        <f ca="1">SUMIFS(INDIRECT(_xlfn.CONCAT("SSPMDER[",PopAgeSexCountry[[#This Row],[Sex]],"]")),SSPMDER[age],PopAgeSexCountry[[#This Row],[Age]])</f>
        <v>2600</v>
      </c>
      <c r="I1379" s="6" t="s">
        <v>71</v>
      </c>
      <c r="J1379" s="6">
        <v>8.0474000000000004E-2</v>
      </c>
      <c r="K1379" s="6">
        <v>7.6957421245589297E-2</v>
      </c>
      <c r="L1379" s="6">
        <v>7.4780111926501705E-2</v>
      </c>
      <c r="M1379" s="6">
        <v>6.3771045420629002E-2</v>
      </c>
      <c r="N1379" s="6">
        <v>5.8632310478711903E-2</v>
      </c>
      <c r="O1379" s="6">
        <v>5.7760696662821603E-2</v>
      </c>
      <c r="P1379" s="6">
        <v>6.33429611422235E-2</v>
      </c>
      <c r="Q1379" s="6">
        <v>6.7425032247789798E-2</v>
      </c>
      <c r="R1379" s="6">
        <v>6.5541460419486705E-2</v>
      </c>
      <c r="S1379" s="6">
        <f ca="1">PopAgeSexCountry[[#This Row],[2010]]*PopAgeSexCountry[[#This Row],[MDER]]</f>
        <v>209.23240000000001</v>
      </c>
      <c r="T1379" s="6">
        <f ca="1">PopAgeSexCountry[[#This Row],[2015]]*PopAgeSexCountry[[#This Row],[MDER]]</f>
        <v>200.08929523853217</v>
      </c>
      <c r="U1379" s="6">
        <f ca="1">PopAgeSexCountry[[#This Row],[2020]]*PopAgeSexCountry[[#This Row],[MDER]]</f>
        <v>194.42829100890444</v>
      </c>
      <c r="V1379" s="6">
        <f ca="1">PopAgeSexCountry[[#This Row],[2025]]*PopAgeSexCountry[[#This Row],[MDER]]</f>
        <v>165.80471809363542</v>
      </c>
      <c r="W1379" s="6">
        <f ca="1">PopAgeSexCountry[[#This Row],[2030]]*PopAgeSexCountry[[#This Row],[MDER]]</f>
        <v>152.44400724465095</v>
      </c>
      <c r="X1379" s="6">
        <f ca="1">PopAgeSexCountry[[#This Row],[2035]]*PopAgeSexCountry[[#This Row],[MDER]]</f>
        <v>150.17781132333616</v>
      </c>
      <c r="Y1379" s="6">
        <f ca="1">PopAgeSexCountry[[#This Row],[2040]]*PopAgeSexCountry[[#This Row],[MDER]]</f>
        <v>164.6916989697811</v>
      </c>
      <c r="Z1379" s="6">
        <f ca="1">PopAgeSexCountry[[#This Row],[2045]]*PopAgeSexCountry[[#This Row],[MDER]]</f>
        <v>175.30508384425349</v>
      </c>
      <c r="AA1379" s="6">
        <f ca="1">PopAgeSexCountry[[#This Row],[2050]]*PopAgeSexCountry[[#This Row],[MDER]]</f>
        <v>170.40779709066544</v>
      </c>
    </row>
    <row r="1380" spans="1:27" x14ac:dyDescent="0.2">
      <c r="A1380" s="5" t="s">
        <v>67</v>
      </c>
      <c r="B1380" s="5" t="s">
        <v>68</v>
      </c>
      <c r="C1380" s="5" t="s">
        <v>144</v>
      </c>
      <c r="D1380" s="5" t="str">
        <f>VLOOKUP(PopAgeSexCountry[[#This Row],[REGION]],MapRegion[],2,FALSE)</f>
        <v>SVN</v>
      </c>
      <c r="E1380" s="5" t="s">
        <v>99</v>
      </c>
      <c r="F1380" s="5" t="str">
        <f>VLOOKUP(PopAgeSexCountry[[#This Row],[VARIABLE]],MapSexAge[],2,FALSE)</f>
        <v>Male</v>
      </c>
      <c r="G1380" s="5" t="str">
        <f>VLOOKUP(PopAgeSexCountry[[#This Row],[VARIABLE]],MapSexAge[],3,FALSE)</f>
        <v>35-39</v>
      </c>
      <c r="H1380" s="5">
        <f ca="1">SUMIFS(INDIRECT(_xlfn.CONCAT("SSPMDER[",PopAgeSexCountry[[#This Row],[Sex]],"]")),SSPMDER[age],PopAgeSexCountry[[#This Row],[Age]])</f>
        <v>2600</v>
      </c>
      <c r="I1380" s="5" t="s">
        <v>71</v>
      </c>
      <c r="J1380" s="5">
        <v>7.6156000000000001E-2</v>
      </c>
      <c r="K1380" s="5">
        <v>8.0561361878880799E-2</v>
      </c>
      <c r="L1380" s="5">
        <v>7.7923782286419496E-2</v>
      </c>
      <c r="M1380" s="5">
        <v>7.6245486907687898E-2</v>
      </c>
      <c r="N1380" s="5">
        <v>6.6006119538196795E-2</v>
      </c>
      <c r="O1380" s="5">
        <v>6.1111712716457302E-2</v>
      </c>
      <c r="P1380" s="5">
        <v>6.0395195737390397E-2</v>
      </c>
      <c r="Q1380" s="5">
        <v>6.5851407254865296E-2</v>
      </c>
      <c r="R1380" s="5">
        <v>6.9685738868949895E-2</v>
      </c>
      <c r="S1380" s="6">
        <f ca="1">PopAgeSexCountry[[#This Row],[2010]]*PopAgeSexCountry[[#This Row],[MDER]]</f>
        <v>198.00560000000002</v>
      </c>
      <c r="T1380" s="6">
        <f ca="1">PopAgeSexCountry[[#This Row],[2015]]*PopAgeSexCountry[[#This Row],[MDER]]</f>
        <v>209.45954088509009</v>
      </c>
      <c r="U1380" s="6">
        <f ca="1">PopAgeSexCountry[[#This Row],[2020]]*PopAgeSexCountry[[#This Row],[MDER]]</f>
        <v>202.6018339446907</v>
      </c>
      <c r="V1380" s="6">
        <f ca="1">PopAgeSexCountry[[#This Row],[2025]]*PopAgeSexCountry[[#This Row],[MDER]]</f>
        <v>198.23826595998852</v>
      </c>
      <c r="W1380" s="6">
        <f ca="1">PopAgeSexCountry[[#This Row],[2030]]*PopAgeSexCountry[[#This Row],[MDER]]</f>
        <v>171.61591079931168</v>
      </c>
      <c r="X1380" s="6">
        <f ca="1">PopAgeSexCountry[[#This Row],[2035]]*PopAgeSexCountry[[#This Row],[MDER]]</f>
        <v>158.89045306278899</v>
      </c>
      <c r="Y1380" s="6">
        <f ca="1">PopAgeSexCountry[[#This Row],[2040]]*PopAgeSexCountry[[#This Row],[MDER]]</f>
        <v>157.02750891721504</v>
      </c>
      <c r="Z1380" s="6">
        <f ca="1">PopAgeSexCountry[[#This Row],[2045]]*PopAgeSexCountry[[#This Row],[MDER]]</f>
        <v>171.21365886264977</v>
      </c>
      <c r="AA1380" s="6">
        <f ca="1">PopAgeSexCountry[[#This Row],[2050]]*PopAgeSexCountry[[#This Row],[MDER]]</f>
        <v>181.18292105926972</v>
      </c>
    </row>
    <row r="1381" spans="1:27" x14ac:dyDescent="0.2">
      <c r="A1381" s="6" t="s">
        <v>67</v>
      </c>
      <c r="B1381" s="6" t="s">
        <v>68</v>
      </c>
      <c r="C1381" s="6" t="s">
        <v>144</v>
      </c>
      <c r="D1381" s="6" t="str">
        <f>VLOOKUP(PopAgeSexCountry[[#This Row],[REGION]],MapRegion[],2,FALSE)</f>
        <v>SVN</v>
      </c>
      <c r="E1381" s="6" t="s">
        <v>100</v>
      </c>
      <c r="F1381" s="6" t="str">
        <f>VLOOKUP(PopAgeSexCountry[[#This Row],[VARIABLE]],MapSexAge[],2,FALSE)</f>
        <v>Male</v>
      </c>
      <c r="G1381" s="6" t="str">
        <f>VLOOKUP(PopAgeSexCountry[[#This Row],[VARIABLE]],MapSexAge[],3,FALSE)</f>
        <v>40-44</v>
      </c>
      <c r="H1381" s="6">
        <f ca="1">SUMIFS(INDIRECT(_xlfn.CONCAT("SSPMDER[",PopAgeSexCountry[[#This Row],[Sex]],"]")),SSPMDER[age],PopAgeSexCountry[[#This Row],[Age]])</f>
        <v>2600</v>
      </c>
      <c r="I1381" s="6" t="s">
        <v>71</v>
      </c>
      <c r="J1381" s="6">
        <v>7.5159999999999894E-2</v>
      </c>
      <c r="K1381" s="6">
        <v>7.5960756404514496E-2</v>
      </c>
      <c r="L1381" s="6">
        <v>8.0443828797441996E-2</v>
      </c>
      <c r="M1381" s="6">
        <v>7.8339272850129898E-2</v>
      </c>
      <c r="N1381" s="6">
        <v>7.6998955671957206E-2</v>
      </c>
      <c r="O1381" s="6">
        <v>6.7283194417300199E-2</v>
      </c>
      <c r="P1381" s="6">
        <v>6.2573000310736093E-2</v>
      </c>
      <c r="Q1381" s="6">
        <v>6.1976648650259897E-2</v>
      </c>
      <c r="R1381" s="6">
        <v>6.7370681662912199E-2</v>
      </c>
      <c r="S1381" s="6">
        <f ca="1">PopAgeSexCountry[[#This Row],[2010]]*PopAgeSexCountry[[#This Row],[MDER]]</f>
        <v>195.41599999999971</v>
      </c>
      <c r="T1381" s="6">
        <f ca="1">PopAgeSexCountry[[#This Row],[2015]]*PopAgeSexCountry[[#This Row],[MDER]]</f>
        <v>197.4979666517377</v>
      </c>
      <c r="U1381" s="6">
        <f ca="1">PopAgeSexCountry[[#This Row],[2020]]*PopAgeSexCountry[[#This Row],[MDER]]</f>
        <v>209.15395487334919</v>
      </c>
      <c r="V1381" s="6">
        <f ca="1">PopAgeSexCountry[[#This Row],[2025]]*PopAgeSexCountry[[#This Row],[MDER]]</f>
        <v>203.68210941033774</v>
      </c>
      <c r="W1381" s="6">
        <f ca="1">PopAgeSexCountry[[#This Row],[2030]]*PopAgeSexCountry[[#This Row],[MDER]]</f>
        <v>200.19728474708873</v>
      </c>
      <c r="X1381" s="6">
        <f ca="1">PopAgeSexCountry[[#This Row],[2035]]*PopAgeSexCountry[[#This Row],[MDER]]</f>
        <v>174.93630548498052</v>
      </c>
      <c r="Y1381" s="6">
        <f ca="1">PopAgeSexCountry[[#This Row],[2040]]*PopAgeSexCountry[[#This Row],[MDER]]</f>
        <v>162.68980080791385</v>
      </c>
      <c r="Z1381" s="6">
        <f ca="1">PopAgeSexCountry[[#This Row],[2045]]*PopAgeSexCountry[[#This Row],[MDER]]</f>
        <v>161.13928649067574</v>
      </c>
      <c r="AA1381" s="6">
        <f ca="1">PopAgeSexCountry[[#This Row],[2050]]*PopAgeSexCountry[[#This Row],[MDER]]</f>
        <v>175.16377232357172</v>
      </c>
    </row>
    <row r="1382" spans="1:27" x14ac:dyDescent="0.2">
      <c r="A1382" s="5" t="s">
        <v>67</v>
      </c>
      <c r="B1382" s="5" t="s">
        <v>68</v>
      </c>
      <c r="C1382" s="5" t="s">
        <v>144</v>
      </c>
      <c r="D1382" s="5" t="str">
        <f>VLOOKUP(PopAgeSexCountry[[#This Row],[REGION]],MapRegion[],2,FALSE)</f>
        <v>SVN</v>
      </c>
      <c r="E1382" s="5" t="s">
        <v>101</v>
      </c>
      <c r="F1382" s="5" t="str">
        <f>VLOOKUP(PopAgeSexCountry[[#This Row],[VARIABLE]],MapSexAge[],2,FALSE)</f>
        <v>Male</v>
      </c>
      <c r="G1382" s="5" t="str">
        <f>VLOOKUP(PopAgeSexCountry[[#This Row],[VARIABLE]],MapSexAge[],3,FALSE)</f>
        <v>45-49</v>
      </c>
      <c r="H1382" s="5">
        <f ca="1">SUMIFS(INDIRECT(_xlfn.CONCAT("SSPMDER[",PopAgeSexCountry[[#This Row],[Sex]],"]")),SSPMDER[age],PopAgeSexCountry[[#This Row],[Age]])</f>
        <v>2440</v>
      </c>
      <c r="I1382" s="5" t="s">
        <v>71</v>
      </c>
      <c r="J1382" s="5">
        <v>7.8491000000000102E-2</v>
      </c>
      <c r="K1382" s="5">
        <v>7.4551618955542395E-2</v>
      </c>
      <c r="L1382" s="5">
        <v>7.5577587566096699E-2</v>
      </c>
      <c r="M1382" s="5">
        <v>8.0121869915687399E-2</v>
      </c>
      <c r="N1382" s="5">
        <v>7.8385961296955201E-2</v>
      </c>
      <c r="O1382" s="5">
        <v>7.7304314107427205E-2</v>
      </c>
      <c r="P1382" s="5">
        <v>6.7961059797946005E-2</v>
      </c>
      <c r="Q1382" s="5">
        <v>6.3407438887325002E-2</v>
      </c>
      <c r="R1382" s="5">
        <v>6.2909311707830901E-2</v>
      </c>
      <c r="S1382" s="6">
        <f ca="1">PopAgeSexCountry[[#This Row],[2010]]*PopAgeSexCountry[[#This Row],[MDER]]</f>
        <v>191.51804000000024</v>
      </c>
      <c r="T1382" s="6">
        <f ca="1">PopAgeSexCountry[[#This Row],[2015]]*PopAgeSexCountry[[#This Row],[MDER]]</f>
        <v>181.90595025152345</v>
      </c>
      <c r="U1382" s="6">
        <f ca="1">PopAgeSexCountry[[#This Row],[2020]]*PopAgeSexCountry[[#This Row],[MDER]]</f>
        <v>184.40931366127595</v>
      </c>
      <c r="V1382" s="6">
        <f ca="1">PopAgeSexCountry[[#This Row],[2025]]*PopAgeSexCountry[[#This Row],[MDER]]</f>
        <v>195.49736259427726</v>
      </c>
      <c r="W1382" s="6">
        <f ca="1">PopAgeSexCountry[[#This Row],[2030]]*PopAgeSexCountry[[#This Row],[MDER]]</f>
        <v>191.2617455645707</v>
      </c>
      <c r="X1382" s="6">
        <f ca="1">PopAgeSexCountry[[#This Row],[2035]]*PopAgeSexCountry[[#This Row],[MDER]]</f>
        <v>188.62252642212238</v>
      </c>
      <c r="Y1382" s="6">
        <f ca="1">PopAgeSexCountry[[#This Row],[2040]]*PopAgeSexCountry[[#This Row],[MDER]]</f>
        <v>165.82498590698825</v>
      </c>
      <c r="Z1382" s="6">
        <f ca="1">PopAgeSexCountry[[#This Row],[2045]]*PopAgeSexCountry[[#This Row],[MDER]]</f>
        <v>154.714150885073</v>
      </c>
      <c r="AA1382" s="6">
        <f ca="1">PopAgeSexCountry[[#This Row],[2050]]*PopAgeSexCountry[[#This Row],[MDER]]</f>
        <v>153.4987205671074</v>
      </c>
    </row>
    <row r="1383" spans="1:27" x14ac:dyDescent="0.2">
      <c r="A1383" s="6" t="s">
        <v>67</v>
      </c>
      <c r="B1383" s="6" t="s">
        <v>68</v>
      </c>
      <c r="C1383" s="6" t="s">
        <v>144</v>
      </c>
      <c r="D1383" s="6" t="str">
        <f>VLOOKUP(PopAgeSexCountry[[#This Row],[REGION]],MapRegion[],2,FALSE)</f>
        <v>SVN</v>
      </c>
      <c r="E1383" s="6" t="s">
        <v>102</v>
      </c>
      <c r="F1383" s="6" t="str">
        <f>VLOOKUP(PopAgeSexCountry[[#This Row],[VARIABLE]],MapSexAge[],2,FALSE)</f>
        <v>Male</v>
      </c>
      <c r="G1383" s="6" t="str">
        <f>VLOOKUP(PopAgeSexCountry[[#This Row],[VARIABLE]],MapSexAge[],3,FALSE)</f>
        <v>5-9</v>
      </c>
      <c r="H1383" s="6">
        <f ca="1">SUMIFS(INDIRECT(_xlfn.CONCAT("SSPMDER[",PopAgeSexCountry[[#This Row],[Sex]],"]")),SSPMDER[age],PopAgeSexCountry[[#This Row],[Age]])</f>
        <v>1600</v>
      </c>
      <c r="I1383" s="6" t="s">
        <v>71</v>
      </c>
      <c r="J1383" s="6">
        <v>4.6103999999999999E-2</v>
      </c>
      <c r="K1383" s="6">
        <v>5.17273188239726E-2</v>
      </c>
      <c r="L1383" s="6">
        <v>5.63442667268651E-2</v>
      </c>
      <c r="M1383" s="6">
        <v>5.4157102059235199E-2</v>
      </c>
      <c r="N1383" s="6">
        <v>5.1157785454182397E-2</v>
      </c>
      <c r="O1383" s="6">
        <v>4.8656824685141299E-2</v>
      </c>
      <c r="P1383" s="6">
        <v>4.8102987932424901E-2</v>
      </c>
      <c r="Q1383" s="6">
        <v>4.9956452143745701E-2</v>
      </c>
      <c r="R1383" s="6">
        <v>5.2117745700171997E-2</v>
      </c>
      <c r="S1383" s="6">
        <f ca="1">PopAgeSexCountry[[#This Row],[2010]]*PopAgeSexCountry[[#This Row],[MDER]]</f>
        <v>73.766400000000004</v>
      </c>
      <c r="T1383" s="6">
        <f ca="1">PopAgeSexCountry[[#This Row],[2015]]*PopAgeSexCountry[[#This Row],[MDER]]</f>
        <v>82.763710118356158</v>
      </c>
      <c r="U1383" s="6">
        <f ca="1">PopAgeSexCountry[[#This Row],[2020]]*PopAgeSexCountry[[#This Row],[MDER]]</f>
        <v>90.150826762984167</v>
      </c>
      <c r="V1383" s="6">
        <f ca="1">PopAgeSexCountry[[#This Row],[2025]]*PopAgeSexCountry[[#This Row],[MDER]]</f>
        <v>86.651363294776317</v>
      </c>
      <c r="W1383" s="6">
        <f ca="1">PopAgeSexCountry[[#This Row],[2030]]*PopAgeSexCountry[[#This Row],[MDER]]</f>
        <v>81.852456726691841</v>
      </c>
      <c r="X1383" s="6">
        <f ca="1">PopAgeSexCountry[[#This Row],[2035]]*PopAgeSexCountry[[#This Row],[MDER]]</f>
        <v>77.850919496226084</v>
      </c>
      <c r="Y1383" s="6">
        <f ca="1">PopAgeSexCountry[[#This Row],[2040]]*PopAgeSexCountry[[#This Row],[MDER]]</f>
        <v>76.964780691879838</v>
      </c>
      <c r="Z1383" s="6">
        <f ca="1">PopAgeSexCountry[[#This Row],[2045]]*PopAgeSexCountry[[#This Row],[MDER]]</f>
        <v>79.930323429993123</v>
      </c>
      <c r="AA1383" s="6">
        <f ca="1">PopAgeSexCountry[[#This Row],[2050]]*PopAgeSexCountry[[#This Row],[MDER]]</f>
        <v>83.388393120275197</v>
      </c>
    </row>
    <row r="1384" spans="1:27" x14ac:dyDescent="0.2">
      <c r="A1384" s="5" t="s">
        <v>67</v>
      </c>
      <c r="B1384" s="5" t="s">
        <v>68</v>
      </c>
      <c r="C1384" s="5" t="s">
        <v>144</v>
      </c>
      <c r="D1384" s="5" t="str">
        <f>VLOOKUP(PopAgeSexCountry[[#This Row],[REGION]],MapRegion[],2,FALSE)</f>
        <v>SVN</v>
      </c>
      <c r="E1384" s="5" t="s">
        <v>103</v>
      </c>
      <c r="F1384" s="5" t="str">
        <f>VLOOKUP(PopAgeSexCountry[[#This Row],[VARIABLE]],MapSexAge[],2,FALSE)</f>
        <v>Male</v>
      </c>
      <c r="G1384" s="5" t="str">
        <f>VLOOKUP(PopAgeSexCountry[[#This Row],[VARIABLE]],MapSexAge[],3,FALSE)</f>
        <v>50-54</v>
      </c>
      <c r="H1384" s="5">
        <f ca="1">SUMIFS(INDIRECT(_xlfn.CONCAT("SSPMDER[",PopAgeSexCountry[[#This Row],[Sex]],"]")),SSPMDER[age],PopAgeSexCountry[[#This Row],[Age]])</f>
        <v>2400</v>
      </c>
      <c r="I1384" s="5" t="s">
        <v>71</v>
      </c>
      <c r="J1384" s="5">
        <v>7.7537000000000106E-2</v>
      </c>
      <c r="K1384" s="5">
        <v>7.7081014357087793E-2</v>
      </c>
      <c r="L1384" s="5">
        <v>7.3521585749750096E-2</v>
      </c>
      <c r="M1384" s="5">
        <v>7.47680164543819E-2</v>
      </c>
      <c r="N1384" s="5">
        <v>7.9400662171949202E-2</v>
      </c>
      <c r="O1384" s="5">
        <v>7.7991896477461797E-2</v>
      </c>
      <c r="P1384" s="5">
        <v>7.7150966949067701E-2</v>
      </c>
      <c r="Q1384" s="5">
        <v>6.8142894584145505E-2</v>
      </c>
      <c r="R1384" s="5">
        <v>6.3750333151963198E-2</v>
      </c>
      <c r="S1384" s="6">
        <f ca="1">PopAgeSexCountry[[#This Row],[2010]]*PopAgeSexCountry[[#This Row],[MDER]]</f>
        <v>186.08880000000025</v>
      </c>
      <c r="T1384" s="6">
        <f ca="1">PopAgeSexCountry[[#This Row],[2015]]*PopAgeSexCountry[[#This Row],[MDER]]</f>
        <v>184.9944344570107</v>
      </c>
      <c r="U1384" s="6">
        <f ca="1">PopAgeSexCountry[[#This Row],[2020]]*PopAgeSexCountry[[#This Row],[MDER]]</f>
        <v>176.45180579940023</v>
      </c>
      <c r="V1384" s="6">
        <f ca="1">PopAgeSexCountry[[#This Row],[2025]]*PopAgeSexCountry[[#This Row],[MDER]]</f>
        <v>179.44323949051656</v>
      </c>
      <c r="W1384" s="6">
        <f ca="1">PopAgeSexCountry[[#This Row],[2030]]*PopAgeSexCountry[[#This Row],[MDER]]</f>
        <v>190.56158921267809</v>
      </c>
      <c r="X1384" s="6">
        <f ca="1">PopAgeSexCountry[[#This Row],[2035]]*PopAgeSexCountry[[#This Row],[MDER]]</f>
        <v>187.18055154590832</v>
      </c>
      <c r="Y1384" s="6">
        <f ca="1">PopAgeSexCountry[[#This Row],[2040]]*PopAgeSexCountry[[#This Row],[MDER]]</f>
        <v>185.16232067776249</v>
      </c>
      <c r="Z1384" s="6">
        <f ca="1">PopAgeSexCountry[[#This Row],[2045]]*PopAgeSexCountry[[#This Row],[MDER]]</f>
        <v>163.54294700194922</v>
      </c>
      <c r="AA1384" s="6">
        <f ca="1">PopAgeSexCountry[[#This Row],[2050]]*PopAgeSexCountry[[#This Row],[MDER]]</f>
        <v>153.00079956471168</v>
      </c>
    </row>
    <row r="1385" spans="1:27" x14ac:dyDescent="0.2">
      <c r="A1385" s="6" t="s">
        <v>67</v>
      </c>
      <c r="B1385" s="6" t="s">
        <v>68</v>
      </c>
      <c r="C1385" s="6" t="s">
        <v>144</v>
      </c>
      <c r="D1385" s="6" t="str">
        <f>VLOOKUP(PopAgeSexCountry[[#This Row],[REGION]],MapRegion[],2,FALSE)</f>
        <v>SVN</v>
      </c>
      <c r="E1385" s="6" t="s">
        <v>104</v>
      </c>
      <c r="F1385" s="6" t="str">
        <f>VLOOKUP(PopAgeSexCountry[[#This Row],[VARIABLE]],MapSexAge[],2,FALSE)</f>
        <v>Male</v>
      </c>
      <c r="G1385" s="6" t="str">
        <f>VLOOKUP(PopAgeSexCountry[[#This Row],[VARIABLE]],MapSexAge[],3,FALSE)</f>
        <v>55-59</v>
      </c>
      <c r="H1385" s="6">
        <f ca="1">SUMIFS(INDIRECT(_xlfn.CONCAT("SSPMDER[",PopAgeSexCountry[[#This Row],[Sex]],"]")),SSPMDER[age],PopAgeSexCountry[[#This Row],[Age]])</f>
        <v>2400</v>
      </c>
      <c r="I1385" s="6" t="s">
        <v>71</v>
      </c>
      <c r="J1385" s="6">
        <v>7.7105000000000104E-2</v>
      </c>
      <c r="K1385" s="6">
        <v>7.5089806950494095E-2</v>
      </c>
      <c r="L1385" s="6">
        <v>7.5028537879451004E-2</v>
      </c>
      <c r="M1385" s="6">
        <v>7.1901047435095705E-2</v>
      </c>
      <c r="N1385" s="6">
        <v>7.3396951423740198E-2</v>
      </c>
      <c r="O1385" s="6">
        <v>7.8163748597068802E-2</v>
      </c>
      <c r="P1385" s="6">
        <v>7.7093435630180604E-2</v>
      </c>
      <c r="Q1385" s="6">
        <v>7.6515970147021703E-2</v>
      </c>
      <c r="R1385" s="6">
        <v>6.7860365278034199E-2</v>
      </c>
      <c r="S1385" s="6">
        <f ca="1">PopAgeSexCountry[[#This Row],[2010]]*PopAgeSexCountry[[#This Row],[MDER]]</f>
        <v>185.05200000000025</v>
      </c>
      <c r="T1385" s="6">
        <f ca="1">PopAgeSexCountry[[#This Row],[2015]]*PopAgeSexCountry[[#This Row],[MDER]]</f>
        <v>180.21553668118582</v>
      </c>
      <c r="U1385" s="6">
        <f ca="1">PopAgeSexCountry[[#This Row],[2020]]*PopAgeSexCountry[[#This Row],[MDER]]</f>
        <v>180.06849091068241</v>
      </c>
      <c r="V1385" s="6">
        <f ca="1">PopAgeSexCountry[[#This Row],[2025]]*PopAgeSexCountry[[#This Row],[MDER]]</f>
        <v>172.5625138442297</v>
      </c>
      <c r="W1385" s="6">
        <f ca="1">PopAgeSexCountry[[#This Row],[2030]]*PopAgeSexCountry[[#This Row],[MDER]]</f>
        <v>176.15268341697649</v>
      </c>
      <c r="X1385" s="6">
        <f ca="1">PopAgeSexCountry[[#This Row],[2035]]*PopAgeSexCountry[[#This Row],[MDER]]</f>
        <v>187.59299663296514</v>
      </c>
      <c r="Y1385" s="6">
        <f ca="1">PopAgeSexCountry[[#This Row],[2040]]*PopAgeSexCountry[[#This Row],[MDER]]</f>
        <v>185.02424551243345</v>
      </c>
      <c r="Z1385" s="6">
        <f ca="1">PopAgeSexCountry[[#This Row],[2045]]*PopAgeSexCountry[[#This Row],[MDER]]</f>
        <v>183.63832835285208</v>
      </c>
      <c r="AA1385" s="6">
        <f ca="1">PopAgeSexCountry[[#This Row],[2050]]*PopAgeSexCountry[[#This Row],[MDER]]</f>
        <v>162.86487666728209</v>
      </c>
    </row>
    <row r="1386" spans="1:27" x14ac:dyDescent="0.2">
      <c r="A1386" s="5" t="s">
        <v>67</v>
      </c>
      <c r="B1386" s="5" t="s">
        <v>68</v>
      </c>
      <c r="C1386" s="5" t="s">
        <v>144</v>
      </c>
      <c r="D1386" s="5" t="str">
        <f>VLOOKUP(PopAgeSexCountry[[#This Row],[REGION]],MapRegion[],2,FALSE)</f>
        <v>SVN</v>
      </c>
      <c r="E1386" s="5" t="s">
        <v>105</v>
      </c>
      <c r="F1386" s="5" t="str">
        <f>VLOOKUP(PopAgeSexCountry[[#This Row],[VARIABLE]],MapSexAge[],2,FALSE)</f>
        <v>Male</v>
      </c>
      <c r="G1386" s="5" t="str">
        <f>VLOOKUP(PopAgeSexCountry[[#This Row],[VARIABLE]],MapSexAge[],3,FALSE)</f>
        <v>60-64</v>
      </c>
      <c r="H1386" s="5">
        <f ca="1">SUMIFS(INDIRECT(_xlfn.CONCAT("SSPMDER[",PopAgeSexCountry[[#This Row],[Sex]],"]")),SSPMDER[age],PopAgeSexCountry[[#This Row],[Age]])</f>
        <v>2400</v>
      </c>
      <c r="I1386" s="5" t="s">
        <v>71</v>
      </c>
      <c r="J1386" s="5">
        <v>5.9463000000000002E-2</v>
      </c>
      <c r="K1386" s="5">
        <v>7.2991245852483302E-2</v>
      </c>
      <c r="L1386" s="5">
        <v>7.1618306556160596E-2</v>
      </c>
      <c r="M1386" s="5">
        <v>7.2018830830775593E-2</v>
      </c>
      <c r="N1386" s="5">
        <v>6.9409175785002095E-2</v>
      </c>
      <c r="O1386" s="5">
        <v>7.1221172293609497E-2</v>
      </c>
      <c r="P1386" s="5">
        <v>7.6158440540013E-2</v>
      </c>
      <c r="Q1386" s="5">
        <v>7.5475659433016498E-2</v>
      </c>
      <c r="R1386" s="5">
        <v>7.5196863656134094E-2</v>
      </c>
      <c r="S1386" s="6">
        <f ca="1">PopAgeSexCountry[[#This Row],[2010]]*PopAgeSexCountry[[#This Row],[MDER]]</f>
        <v>142.71119999999999</v>
      </c>
      <c r="T1386" s="6">
        <f ca="1">PopAgeSexCountry[[#This Row],[2015]]*PopAgeSexCountry[[#This Row],[MDER]]</f>
        <v>175.17899004595992</v>
      </c>
      <c r="U1386" s="6">
        <f ca="1">PopAgeSexCountry[[#This Row],[2020]]*PopAgeSexCountry[[#This Row],[MDER]]</f>
        <v>171.88393573478544</v>
      </c>
      <c r="V1386" s="6">
        <f ca="1">PopAgeSexCountry[[#This Row],[2025]]*PopAgeSexCountry[[#This Row],[MDER]]</f>
        <v>172.84519399386141</v>
      </c>
      <c r="W1386" s="6">
        <f ca="1">PopAgeSexCountry[[#This Row],[2030]]*PopAgeSexCountry[[#This Row],[MDER]]</f>
        <v>166.58202188400503</v>
      </c>
      <c r="X1386" s="6">
        <f ca="1">PopAgeSexCountry[[#This Row],[2035]]*PopAgeSexCountry[[#This Row],[MDER]]</f>
        <v>170.93081350466278</v>
      </c>
      <c r="Y1386" s="6">
        <f ca="1">PopAgeSexCountry[[#This Row],[2040]]*PopAgeSexCountry[[#This Row],[MDER]]</f>
        <v>182.78025729603121</v>
      </c>
      <c r="Z1386" s="6">
        <f ca="1">PopAgeSexCountry[[#This Row],[2045]]*PopAgeSexCountry[[#This Row],[MDER]]</f>
        <v>181.1415826392396</v>
      </c>
      <c r="AA1386" s="6">
        <f ca="1">PopAgeSexCountry[[#This Row],[2050]]*PopAgeSexCountry[[#This Row],[MDER]]</f>
        <v>180.47247277472184</v>
      </c>
    </row>
    <row r="1387" spans="1:27" x14ac:dyDescent="0.2">
      <c r="A1387" s="6" t="s">
        <v>67</v>
      </c>
      <c r="B1387" s="6" t="s">
        <v>68</v>
      </c>
      <c r="C1387" s="6" t="s">
        <v>144</v>
      </c>
      <c r="D1387" s="6" t="str">
        <f>VLOOKUP(PopAgeSexCountry[[#This Row],[REGION]],MapRegion[],2,FALSE)</f>
        <v>SVN</v>
      </c>
      <c r="E1387" s="6" t="s">
        <v>106</v>
      </c>
      <c r="F1387" s="6" t="str">
        <f>VLOOKUP(PopAgeSexCountry[[#This Row],[VARIABLE]],MapSexAge[],2,FALSE)</f>
        <v>Male</v>
      </c>
      <c r="G1387" s="6" t="str">
        <f>VLOOKUP(PopAgeSexCountry[[#This Row],[VARIABLE]],MapSexAge[],3,FALSE)</f>
        <v>65-69</v>
      </c>
      <c r="H1387" s="6">
        <f ca="1">SUMIFS(INDIRECT(_xlfn.CONCAT("SSPMDER[",PopAgeSexCountry[[#This Row],[Sex]],"]")),SSPMDER[age],PopAgeSexCountry[[#This Row],[Age]])</f>
        <v>2240</v>
      </c>
      <c r="I1387" s="6" t="s">
        <v>71</v>
      </c>
      <c r="J1387" s="6">
        <v>4.2838000000000001E-2</v>
      </c>
      <c r="K1387" s="6">
        <v>5.4454274576200598E-2</v>
      </c>
      <c r="L1387" s="6">
        <v>6.73998426720612E-2</v>
      </c>
      <c r="M1387" s="6">
        <v>6.6787684544045406E-2</v>
      </c>
      <c r="N1387" s="6">
        <v>6.7724681907577106E-2</v>
      </c>
      <c r="O1387" s="6">
        <v>6.5760312752799005E-2</v>
      </c>
      <c r="P1387" s="6">
        <v>6.7957064721539298E-2</v>
      </c>
      <c r="Q1387" s="6">
        <v>7.3100993438096604E-2</v>
      </c>
      <c r="R1387" s="6">
        <v>7.2871614219413905E-2</v>
      </c>
      <c r="S1387" s="6">
        <f ca="1">PopAgeSexCountry[[#This Row],[2010]]*PopAgeSexCountry[[#This Row],[MDER]]</f>
        <v>95.957120000000003</v>
      </c>
      <c r="T1387" s="6">
        <f ca="1">PopAgeSexCountry[[#This Row],[2015]]*PopAgeSexCountry[[#This Row],[MDER]]</f>
        <v>121.97757505068934</v>
      </c>
      <c r="U1387" s="6">
        <f ca="1">PopAgeSexCountry[[#This Row],[2020]]*PopAgeSexCountry[[#This Row],[MDER]]</f>
        <v>150.97564758541708</v>
      </c>
      <c r="V1387" s="6">
        <f ca="1">PopAgeSexCountry[[#This Row],[2025]]*PopAgeSexCountry[[#This Row],[MDER]]</f>
        <v>149.60441337866172</v>
      </c>
      <c r="W1387" s="6">
        <f ca="1">PopAgeSexCountry[[#This Row],[2030]]*PopAgeSexCountry[[#This Row],[MDER]]</f>
        <v>151.7032874729727</v>
      </c>
      <c r="X1387" s="6">
        <f ca="1">PopAgeSexCountry[[#This Row],[2035]]*PopAgeSexCountry[[#This Row],[MDER]]</f>
        <v>147.30310056626976</v>
      </c>
      <c r="Y1387" s="6">
        <f ca="1">PopAgeSexCountry[[#This Row],[2040]]*PopAgeSexCountry[[#This Row],[MDER]]</f>
        <v>152.22382497624804</v>
      </c>
      <c r="Z1387" s="6">
        <f ca="1">PopAgeSexCountry[[#This Row],[2045]]*PopAgeSexCountry[[#This Row],[MDER]]</f>
        <v>163.74622530133638</v>
      </c>
      <c r="AA1387" s="6">
        <f ca="1">PopAgeSexCountry[[#This Row],[2050]]*PopAgeSexCountry[[#This Row],[MDER]]</f>
        <v>163.23241585148713</v>
      </c>
    </row>
    <row r="1388" spans="1:27" x14ac:dyDescent="0.2">
      <c r="A1388" s="5" t="s">
        <v>67</v>
      </c>
      <c r="B1388" s="5" t="s">
        <v>68</v>
      </c>
      <c r="C1388" s="5" t="s">
        <v>144</v>
      </c>
      <c r="D1388" s="5" t="str">
        <f>VLOOKUP(PopAgeSexCountry[[#This Row],[REGION]],MapRegion[],2,FALSE)</f>
        <v>SVN</v>
      </c>
      <c r="E1388" s="5" t="s">
        <v>107</v>
      </c>
      <c r="F1388" s="5" t="str">
        <f>VLOOKUP(PopAgeSexCountry[[#This Row],[VARIABLE]],MapSexAge[],2,FALSE)</f>
        <v>Male</v>
      </c>
      <c r="G1388" s="5" t="str">
        <f>VLOOKUP(PopAgeSexCountry[[#This Row],[VARIABLE]],MapSexAge[],3,FALSE)</f>
        <v>70-74</v>
      </c>
      <c r="H1388" s="5">
        <f ca="1">SUMIFS(INDIRECT(_xlfn.CONCAT("SSPMDER[",PopAgeSexCountry[[#This Row],[Sex]],"]")),SSPMDER[age],PopAgeSexCountry[[#This Row],[Age]])</f>
        <v>2200</v>
      </c>
      <c r="I1388" s="5" t="s">
        <v>71</v>
      </c>
      <c r="J1388" s="5">
        <v>3.7793E-2</v>
      </c>
      <c r="K1388" s="5">
        <v>3.7209202225297201E-2</v>
      </c>
      <c r="L1388" s="5">
        <v>4.7872096925558397E-2</v>
      </c>
      <c r="M1388" s="5">
        <v>5.9969919878834502E-2</v>
      </c>
      <c r="N1388" s="5">
        <v>6.0202095770571097E-2</v>
      </c>
      <c r="O1388" s="5">
        <v>6.1737301233969602E-2</v>
      </c>
      <c r="P1388" s="5">
        <v>6.0551636247733097E-2</v>
      </c>
      <c r="Q1388" s="5">
        <v>6.3179088437945605E-2</v>
      </c>
      <c r="R1388" s="5">
        <v>6.8519017632298701E-2</v>
      </c>
      <c r="S1388" s="6">
        <f ca="1">PopAgeSexCountry[[#This Row],[2010]]*PopAgeSexCountry[[#This Row],[MDER]]</f>
        <v>83.144599999999997</v>
      </c>
      <c r="T1388" s="6">
        <f ca="1">PopAgeSexCountry[[#This Row],[2015]]*PopAgeSexCountry[[#This Row],[MDER]]</f>
        <v>81.86024489565385</v>
      </c>
      <c r="U1388" s="6">
        <f ca="1">PopAgeSexCountry[[#This Row],[2020]]*PopAgeSexCountry[[#This Row],[MDER]]</f>
        <v>105.31861323622847</v>
      </c>
      <c r="V1388" s="6">
        <f ca="1">PopAgeSexCountry[[#This Row],[2025]]*PopAgeSexCountry[[#This Row],[MDER]]</f>
        <v>131.9338237334359</v>
      </c>
      <c r="W1388" s="6">
        <f ca="1">PopAgeSexCountry[[#This Row],[2030]]*PopAgeSexCountry[[#This Row],[MDER]]</f>
        <v>132.44461069525642</v>
      </c>
      <c r="X1388" s="6">
        <f ca="1">PopAgeSexCountry[[#This Row],[2035]]*PopAgeSexCountry[[#This Row],[MDER]]</f>
        <v>135.82206271473314</v>
      </c>
      <c r="Y1388" s="6">
        <f ca="1">PopAgeSexCountry[[#This Row],[2040]]*PopAgeSexCountry[[#This Row],[MDER]]</f>
        <v>133.2135997450128</v>
      </c>
      <c r="Z1388" s="6">
        <f ca="1">PopAgeSexCountry[[#This Row],[2045]]*PopAgeSexCountry[[#This Row],[MDER]]</f>
        <v>138.99399456348033</v>
      </c>
      <c r="AA1388" s="6">
        <f ca="1">PopAgeSexCountry[[#This Row],[2050]]*PopAgeSexCountry[[#This Row],[MDER]]</f>
        <v>150.74183879105715</v>
      </c>
    </row>
    <row r="1389" spans="1:27" x14ac:dyDescent="0.2">
      <c r="A1389" s="6" t="s">
        <v>67</v>
      </c>
      <c r="B1389" s="6" t="s">
        <v>68</v>
      </c>
      <c r="C1389" s="6" t="s">
        <v>144</v>
      </c>
      <c r="D1389" s="6" t="str">
        <f>VLOOKUP(PopAgeSexCountry[[#This Row],[REGION]],MapRegion[],2,FALSE)</f>
        <v>SVN</v>
      </c>
      <c r="E1389" s="6" t="s">
        <v>108</v>
      </c>
      <c r="F1389" s="6" t="str">
        <f>VLOOKUP(PopAgeSexCountry[[#This Row],[VARIABLE]],MapSexAge[],2,FALSE)</f>
        <v>Male</v>
      </c>
      <c r="G1389" s="6" t="str">
        <f>VLOOKUP(PopAgeSexCountry[[#This Row],[VARIABLE]],MapSexAge[],3,FALSE)</f>
        <v>75-79</v>
      </c>
      <c r="H1389" s="6">
        <f ca="1">SUMIFS(INDIRECT(_xlfn.CONCAT("SSPMDER[",PopAgeSexCountry[[#This Row],[Sex]],"]")),SSPMDER[age],PopAgeSexCountry[[#This Row],[Age]])</f>
        <v>2200</v>
      </c>
      <c r="I1389" s="6" t="s">
        <v>71</v>
      </c>
      <c r="J1389" s="6">
        <v>2.6259000000000001E-2</v>
      </c>
      <c r="K1389" s="6">
        <v>2.9832075123155201E-2</v>
      </c>
      <c r="L1389" s="6">
        <v>2.9976881306620198E-2</v>
      </c>
      <c r="M1389" s="6">
        <v>3.9297294997384401E-2</v>
      </c>
      <c r="N1389" s="6">
        <v>5.0088354339988803E-2</v>
      </c>
      <c r="O1389" s="6">
        <v>5.1185480102420397E-2</v>
      </c>
      <c r="P1389" s="6">
        <v>5.3345779254559203E-2</v>
      </c>
      <c r="Q1389" s="6">
        <v>5.3050809000285297E-2</v>
      </c>
      <c r="R1389" s="6">
        <v>5.6117375372084902E-2</v>
      </c>
      <c r="S1389" s="6">
        <f ca="1">PopAgeSexCountry[[#This Row],[2010]]*PopAgeSexCountry[[#This Row],[MDER]]</f>
        <v>57.769800000000004</v>
      </c>
      <c r="T1389" s="6">
        <f ca="1">PopAgeSexCountry[[#This Row],[2015]]*PopAgeSexCountry[[#This Row],[MDER]]</f>
        <v>65.630565270941446</v>
      </c>
      <c r="U1389" s="6">
        <f ca="1">PopAgeSexCountry[[#This Row],[2020]]*PopAgeSexCountry[[#This Row],[MDER]]</f>
        <v>65.94913887456444</v>
      </c>
      <c r="V1389" s="6">
        <f ca="1">PopAgeSexCountry[[#This Row],[2025]]*PopAgeSexCountry[[#This Row],[MDER]]</f>
        <v>86.454048994245682</v>
      </c>
      <c r="W1389" s="6">
        <f ca="1">PopAgeSexCountry[[#This Row],[2030]]*PopAgeSexCountry[[#This Row],[MDER]]</f>
        <v>110.19437954797536</v>
      </c>
      <c r="X1389" s="6">
        <f ca="1">PopAgeSexCountry[[#This Row],[2035]]*PopAgeSexCountry[[#This Row],[MDER]]</f>
        <v>112.60805622532487</v>
      </c>
      <c r="Y1389" s="6">
        <f ca="1">PopAgeSexCountry[[#This Row],[2040]]*PopAgeSexCountry[[#This Row],[MDER]]</f>
        <v>117.36071436003024</v>
      </c>
      <c r="Z1389" s="6">
        <f ca="1">PopAgeSexCountry[[#This Row],[2045]]*PopAgeSexCountry[[#This Row],[MDER]]</f>
        <v>116.71177980062765</v>
      </c>
      <c r="AA1389" s="6">
        <f ca="1">PopAgeSexCountry[[#This Row],[2050]]*PopAgeSexCountry[[#This Row],[MDER]]</f>
        <v>123.45822581858678</v>
      </c>
    </row>
    <row r="1390" spans="1:27" x14ac:dyDescent="0.2">
      <c r="A1390" s="5" t="s">
        <v>67</v>
      </c>
      <c r="B1390" s="5" t="s">
        <v>68</v>
      </c>
      <c r="C1390" s="5" t="s">
        <v>144</v>
      </c>
      <c r="D1390" s="5" t="str">
        <f>VLOOKUP(PopAgeSexCountry[[#This Row],[REGION]],MapRegion[],2,FALSE)</f>
        <v>SVN</v>
      </c>
      <c r="E1390" s="5" t="s">
        <v>109</v>
      </c>
      <c r="F1390" s="5" t="str">
        <f>VLOOKUP(PopAgeSexCountry[[#This Row],[VARIABLE]],MapSexAge[],2,FALSE)</f>
        <v>Male</v>
      </c>
      <c r="G1390" s="5" t="str">
        <f>VLOOKUP(PopAgeSexCountry[[#This Row],[VARIABLE]],MapSexAge[],3,FALSE)</f>
        <v>80-84</v>
      </c>
      <c r="H1390" s="5">
        <f ca="1">SUMIFS(INDIRECT(_xlfn.CONCAT("SSPMDER[",PopAgeSexCountry[[#This Row],[Sex]],"]")),SSPMDER[age],PopAgeSexCountry[[#This Row],[Age]])</f>
        <v>2200</v>
      </c>
      <c r="I1390" s="5" t="s">
        <v>71</v>
      </c>
      <c r="J1390" s="5">
        <v>1.5478E-2</v>
      </c>
      <c r="K1390" s="5">
        <v>1.78135293275094E-2</v>
      </c>
      <c r="L1390" s="5">
        <v>2.07862852591972E-2</v>
      </c>
      <c r="M1390" s="5">
        <v>2.15395071230488E-2</v>
      </c>
      <c r="N1390" s="5">
        <v>2.8993642133443999E-2</v>
      </c>
      <c r="O1390" s="5">
        <v>3.7867104363951E-2</v>
      </c>
      <c r="P1390" s="5">
        <v>3.9728023526994297E-2</v>
      </c>
      <c r="Q1390" s="5">
        <v>4.2347199255393597E-2</v>
      </c>
      <c r="R1390" s="5">
        <v>4.2995156691979897E-2</v>
      </c>
      <c r="S1390" s="6">
        <f ca="1">PopAgeSexCountry[[#This Row],[2010]]*PopAgeSexCountry[[#This Row],[MDER]]</f>
        <v>34.051600000000001</v>
      </c>
      <c r="T1390" s="6">
        <f ca="1">PopAgeSexCountry[[#This Row],[2015]]*PopAgeSexCountry[[#This Row],[MDER]]</f>
        <v>39.189764520520676</v>
      </c>
      <c r="U1390" s="6">
        <f ca="1">PopAgeSexCountry[[#This Row],[2020]]*PopAgeSexCountry[[#This Row],[MDER]]</f>
        <v>45.729827570233837</v>
      </c>
      <c r="V1390" s="6">
        <f ca="1">PopAgeSexCountry[[#This Row],[2025]]*PopAgeSexCountry[[#This Row],[MDER]]</f>
        <v>47.38691567070736</v>
      </c>
      <c r="W1390" s="6">
        <f ca="1">PopAgeSexCountry[[#This Row],[2030]]*PopAgeSexCountry[[#This Row],[MDER]]</f>
        <v>63.786012693576801</v>
      </c>
      <c r="X1390" s="6">
        <f ca="1">PopAgeSexCountry[[#This Row],[2035]]*PopAgeSexCountry[[#This Row],[MDER]]</f>
        <v>83.307629600692195</v>
      </c>
      <c r="Y1390" s="6">
        <f ca="1">PopAgeSexCountry[[#This Row],[2040]]*PopAgeSexCountry[[#This Row],[MDER]]</f>
        <v>87.401651759387448</v>
      </c>
      <c r="Z1390" s="6">
        <f ca="1">PopAgeSexCountry[[#This Row],[2045]]*PopAgeSexCountry[[#This Row],[MDER]]</f>
        <v>93.163838361865913</v>
      </c>
      <c r="AA1390" s="6">
        <f ca="1">PopAgeSexCountry[[#This Row],[2050]]*PopAgeSexCountry[[#This Row],[MDER]]</f>
        <v>94.589344722355776</v>
      </c>
    </row>
    <row r="1391" spans="1:27" x14ac:dyDescent="0.2">
      <c r="A1391" s="6" t="s">
        <v>67</v>
      </c>
      <c r="B1391" s="6" t="s">
        <v>68</v>
      </c>
      <c r="C1391" s="6" t="s">
        <v>144</v>
      </c>
      <c r="D1391" s="6" t="str">
        <f>VLOOKUP(PopAgeSexCountry[[#This Row],[REGION]],MapRegion[],2,FALSE)</f>
        <v>SVN</v>
      </c>
      <c r="E1391" s="6" t="s">
        <v>110</v>
      </c>
      <c r="F1391" s="6" t="str">
        <f>VLOOKUP(PopAgeSexCountry[[#This Row],[VARIABLE]],MapSexAge[],2,FALSE)</f>
        <v>Male</v>
      </c>
      <c r="G1391" s="6" t="str">
        <f>VLOOKUP(PopAgeSexCountry[[#This Row],[VARIABLE]],MapSexAge[],3,FALSE)</f>
        <v>85-89</v>
      </c>
      <c r="H1391" s="6">
        <f ca="1">SUMIFS(INDIRECT(_xlfn.CONCAT("SSPMDER[",PopAgeSexCountry[[#This Row],[Sex]],"]")),SSPMDER[age],PopAgeSexCountry[[#This Row],[Age]])</f>
        <v>2200</v>
      </c>
      <c r="I1391" s="6" t="s">
        <v>71</v>
      </c>
      <c r="J1391" s="6">
        <v>5.7149999999999996E-3</v>
      </c>
      <c r="K1391" s="6">
        <v>8.2922068158793796E-3</v>
      </c>
      <c r="L1391" s="6">
        <v>9.9231820231122005E-3</v>
      </c>
      <c r="M1391" s="6">
        <v>1.20575150790909E-2</v>
      </c>
      <c r="N1391" s="6">
        <v>1.3022274416953399E-2</v>
      </c>
      <c r="O1391" s="6">
        <v>1.8162276329925502E-2</v>
      </c>
      <c r="P1391" s="6">
        <v>2.4593088394201799E-2</v>
      </c>
      <c r="Q1391" s="6">
        <v>2.67048420104955E-2</v>
      </c>
      <c r="R1391" s="6">
        <v>2.9432984588606E-2</v>
      </c>
      <c r="S1391" s="6">
        <f ca="1">PopAgeSexCountry[[#This Row],[2010]]*PopAgeSexCountry[[#This Row],[MDER]]</f>
        <v>12.572999999999999</v>
      </c>
      <c r="T1391" s="6">
        <f ca="1">PopAgeSexCountry[[#This Row],[2015]]*PopAgeSexCountry[[#This Row],[MDER]]</f>
        <v>18.242854994934635</v>
      </c>
      <c r="U1391" s="6">
        <f ca="1">PopAgeSexCountry[[#This Row],[2020]]*PopAgeSexCountry[[#This Row],[MDER]]</f>
        <v>21.83100045084684</v>
      </c>
      <c r="V1391" s="6">
        <f ca="1">PopAgeSexCountry[[#This Row],[2025]]*PopAgeSexCountry[[#This Row],[MDER]]</f>
        <v>26.526533173999979</v>
      </c>
      <c r="W1391" s="6">
        <f ca="1">PopAgeSexCountry[[#This Row],[2030]]*PopAgeSexCountry[[#This Row],[MDER]]</f>
        <v>28.649003717297479</v>
      </c>
      <c r="X1391" s="6">
        <f ca="1">PopAgeSexCountry[[#This Row],[2035]]*PopAgeSexCountry[[#This Row],[MDER]]</f>
        <v>39.957007925836102</v>
      </c>
      <c r="Y1391" s="6">
        <f ca="1">PopAgeSexCountry[[#This Row],[2040]]*PopAgeSexCountry[[#This Row],[MDER]]</f>
        <v>54.104794467243956</v>
      </c>
      <c r="Z1391" s="6">
        <f ca="1">PopAgeSexCountry[[#This Row],[2045]]*PopAgeSexCountry[[#This Row],[MDER]]</f>
        <v>58.750652423090102</v>
      </c>
      <c r="AA1391" s="6">
        <f ca="1">PopAgeSexCountry[[#This Row],[2050]]*PopAgeSexCountry[[#This Row],[MDER]]</f>
        <v>64.752566094933201</v>
      </c>
    </row>
    <row r="1392" spans="1:27" x14ac:dyDescent="0.2">
      <c r="A1392" s="5" t="s">
        <v>67</v>
      </c>
      <c r="B1392" s="5" t="s">
        <v>68</v>
      </c>
      <c r="C1392" s="5" t="s">
        <v>144</v>
      </c>
      <c r="D1392" s="5" t="str">
        <f>VLOOKUP(PopAgeSexCountry[[#This Row],[REGION]],MapRegion[],2,FALSE)</f>
        <v>SVN</v>
      </c>
      <c r="E1392" s="5" t="s">
        <v>111</v>
      </c>
      <c r="F1392" s="5" t="str">
        <f>VLOOKUP(PopAgeSexCountry[[#This Row],[VARIABLE]],MapSexAge[],2,FALSE)</f>
        <v>Male</v>
      </c>
      <c r="G1392" s="5" t="str">
        <f>VLOOKUP(PopAgeSexCountry[[#This Row],[VARIABLE]],MapSexAge[],3,FALSE)</f>
        <v>90-94</v>
      </c>
      <c r="H1392" s="5">
        <f ca="1">SUMIFS(INDIRECT(_xlfn.CONCAT("SSPMDER[",PopAgeSexCountry[[#This Row],[Sex]],"]")),SSPMDER[age],PopAgeSexCountry[[#This Row],[Age]])</f>
        <v>2200</v>
      </c>
      <c r="I1392" s="5" t="s">
        <v>71</v>
      </c>
      <c r="J1392" s="5">
        <v>1.17E-3</v>
      </c>
      <c r="K1392" s="5">
        <v>2.1676623489038601E-3</v>
      </c>
      <c r="L1392" s="5">
        <v>3.3095428955770998E-3</v>
      </c>
      <c r="M1392" s="5">
        <v>4.1828971927999996E-3</v>
      </c>
      <c r="N1392" s="5">
        <v>5.3664464975171399E-3</v>
      </c>
      <c r="O1392" s="5">
        <v>6.0930893366087204E-3</v>
      </c>
      <c r="P1392" s="5">
        <v>8.9440656019862605E-3</v>
      </c>
      <c r="Q1392" s="5">
        <v>1.26572865068278E-2</v>
      </c>
      <c r="R1392" s="5">
        <v>1.4448953559284701E-2</v>
      </c>
      <c r="S1392" s="6">
        <f ca="1">PopAgeSexCountry[[#This Row],[2010]]*PopAgeSexCountry[[#This Row],[MDER]]</f>
        <v>2.5740000000000003</v>
      </c>
      <c r="T1392" s="6">
        <f ca="1">PopAgeSexCountry[[#This Row],[2015]]*PopAgeSexCountry[[#This Row],[MDER]]</f>
        <v>4.7688571675884921</v>
      </c>
      <c r="U1392" s="6">
        <f ca="1">PopAgeSexCountry[[#This Row],[2020]]*PopAgeSexCountry[[#This Row],[MDER]]</f>
        <v>7.28099437026962</v>
      </c>
      <c r="V1392" s="6">
        <f ca="1">PopAgeSexCountry[[#This Row],[2025]]*PopAgeSexCountry[[#This Row],[MDER]]</f>
        <v>9.2023738241599986</v>
      </c>
      <c r="W1392" s="6">
        <f ca="1">PopAgeSexCountry[[#This Row],[2030]]*PopAgeSexCountry[[#This Row],[MDER]]</f>
        <v>11.806182294537708</v>
      </c>
      <c r="X1392" s="6">
        <f ca="1">PopAgeSexCountry[[#This Row],[2035]]*PopAgeSexCountry[[#This Row],[MDER]]</f>
        <v>13.404796540539184</v>
      </c>
      <c r="Y1392" s="6">
        <f ca="1">PopAgeSexCountry[[#This Row],[2040]]*PopAgeSexCountry[[#This Row],[MDER]]</f>
        <v>19.676944324369774</v>
      </c>
      <c r="Z1392" s="6">
        <f ca="1">PopAgeSexCountry[[#This Row],[2045]]*PopAgeSexCountry[[#This Row],[MDER]]</f>
        <v>27.84603031502116</v>
      </c>
      <c r="AA1392" s="6">
        <f ca="1">PopAgeSexCountry[[#This Row],[2050]]*PopAgeSexCountry[[#This Row],[MDER]]</f>
        <v>31.787697830426342</v>
      </c>
    </row>
    <row r="1393" spans="1:27" x14ac:dyDescent="0.2">
      <c r="A1393" s="6" t="s">
        <v>67</v>
      </c>
      <c r="B1393" s="6" t="s">
        <v>68</v>
      </c>
      <c r="C1393" s="6" t="s">
        <v>144</v>
      </c>
      <c r="D1393" s="6" t="str">
        <f>VLOOKUP(PopAgeSexCountry[[#This Row],[REGION]],MapRegion[],2,FALSE)</f>
        <v>SVN</v>
      </c>
      <c r="E1393" s="6" t="s">
        <v>112</v>
      </c>
      <c r="F1393" s="6" t="str">
        <f>VLOOKUP(PopAgeSexCountry[[#This Row],[VARIABLE]],MapSexAge[],2,FALSE)</f>
        <v>Male</v>
      </c>
      <c r="G1393" s="6" t="str">
        <f>VLOOKUP(PopAgeSexCountry[[#This Row],[VARIABLE]],MapSexAge[],3,FALSE)</f>
        <v>95-99</v>
      </c>
      <c r="H1393" s="6">
        <f ca="1">SUMIFS(INDIRECT(_xlfn.CONCAT("SSPMDER[",PopAgeSexCountry[[#This Row],[Sex]],"]")),SSPMDER[age],PopAgeSexCountry[[#This Row],[Age]])</f>
        <v>2200</v>
      </c>
      <c r="I1393" s="6" t="s">
        <v>71</v>
      </c>
      <c r="J1393" s="6">
        <v>2.81E-4</v>
      </c>
      <c r="K1393" s="6">
        <v>2.7724299683230097E-4</v>
      </c>
      <c r="L1393" s="6">
        <v>5.4691231487675801E-4</v>
      </c>
      <c r="M1393" s="6">
        <v>8.8974292068078596E-4</v>
      </c>
      <c r="N1393" s="6">
        <v>1.20947945680625E-3</v>
      </c>
      <c r="O1393" s="6">
        <v>1.6441107440233801E-3</v>
      </c>
      <c r="P1393" s="6">
        <v>1.9967031012096499E-3</v>
      </c>
      <c r="Q1393" s="6">
        <v>3.09939326533098E-3</v>
      </c>
      <c r="R1393" s="6">
        <v>4.6768414404079403E-3</v>
      </c>
      <c r="S1393" s="6">
        <f ca="1">PopAgeSexCountry[[#This Row],[2010]]*PopAgeSexCountry[[#This Row],[MDER]]</f>
        <v>0.61819999999999997</v>
      </c>
      <c r="T1393" s="6">
        <f ca="1">PopAgeSexCountry[[#This Row],[2015]]*PopAgeSexCountry[[#This Row],[MDER]]</f>
        <v>0.60993459303106212</v>
      </c>
      <c r="U1393" s="6">
        <f ca="1">PopAgeSexCountry[[#This Row],[2020]]*PopAgeSexCountry[[#This Row],[MDER]]</f>
        <v>1.2032070927288676</v>
      </c>
      <c r="V1393" s="6">
        <f ca="1">PopAgeSexCountry[[#This Row],[2025]]*PopAgeSexCountry[[#This Row],[MDER]]</f>
        <v>1.9574344254977292</v>
      </c>
      <c r="W1393" s="6">
        <f ca="1">PopAgeSexCountry[[#This Row],[2030]]*PopAgeSexCountry[[#This Row],[MDER]]</f>
        <v>2.6608548049737499</v>
      </c>
      <c r="X1393" s="6">
        <f ca="1">PopAgeSexCountry[[#This Row],[2035]]*PopAgeSexCountry[[#This Row],[MDER]]</f>
        <v>3.6170436368514363</v>
      </c>
      <c r="Y1393" s="6">
        <f ca="1">PopAgeSexCountry[[#This Row],[2040]]*PopAgeSexCountry[[#This Row],[MDER]]</f>
        <v>4.3927468226612296</v>
      </c>
      <c r="Z1393" s="6">
        <f ca="1">PopAgeSexCountry[[#This Row],[2045]]*PopAgeSexCountry[[#This Row],[MDER]]</f>
        <v>6.8186651837281564</v>
      </c>
      <c r="AA1393" s="6">
        <f ca="1">PopAgeSexCountry[[#This Row],[2050]]*PopAgeSexCountry[[#This Row],[MDER]]</f>
        <v>10.289051168897469</v>
      </c>
    </row>
    <row r="1394" spans="1:27" x14ac:dyDescent="0.2">
      <c r="A1394" s="5" t="s">
        <v>67</v>
      </c>
      <c r="B1394" s="5" t="s">
        <v>68</v>
      </c>
      <c r="C1394" s="5" t="s">
        <v>145</v>
      </c>
      <c r="D1394" s="5" t="str">
        <f>VLOOKUP(PopAgeSexCountry[[#This Row],[REGION]],MapRegion[],2,FALSE)</f>
        <v>SWE</v>
      </c>
      <c r="E1394" s="5" t="s">
        <v>70</v>
      </c>
      <c r="F1394" s="5" t="str">
        <f>VLOOKUP(PopAgeSexCountry[[#This Row],[VARIABLE]],MapSexAge[],2,FALSE)</f>
        <v>Female</v>
      </c>
      <c r="G1394" s="5" t="str">
        <f>VLOOKUP(PopAgeSexCountry[[#This Row],[VARIABLE]],MapSexAge[],3,FALSE)</f>
        <v>0-4</v>
      </c>
      <c r="H1394" s="5">
        <f ca="1">SUMIFS(INDIRECT(_xlfn.CONCAT("SSPMDER[",PopAgeSexCountry[[#This Row],[Sex]],"]")),SSPMDER[age],PopAgeSexCountry[[#This Row],[Age]])</f>
        <v>1000</v>
      </c>
      <c r="I1394" s="5" t="s">
        <v>71</v>
      </c>
      <c r="J1394" s="5">
        <v>0.27080199999999999</v>
      </c>
      <c r="K1394" s="5">
        <v>0.29054901987321702</v>
      </c>
      <c r="L1394" s="5">
        <v>0.30853095849140399</v>
      </c>
      <c r="M1394" s="5">
        <v>0.31261518035878699</v>
      </c>
      <c r="N1394" s="5">
        <v>0.30263249598758502</v>
      </c>
      <c r="O1394" s="5">
        <v>0.29883022826234101</v>
      </c>
      <c r="P1394" s="5">
        <v>0.312565002817773</v>
      </c>
      <c r="Q1394" s="5">
        <v>0.33220530129180398</v>
      </c>
      <c r="R1394" s="5">
        <v>0.34642299129836701</v>
      </c>
      <c r="S1394" s="6">
        <f ca="1">PopAgeSexCountry[[#This Row],[2010]]*PopAgeSexCountry[[#This Row],[MDER]]</f>
        <v>270.80199999999996</v>
      </c>
      <c r="T1394" s="6">
        <f ca="1">PopAgeSexCountry[[#This Row],[2015]]*PopAgeSexCountry[[#This Row],[MDER]]</f>
        <v>290.54901987321699</v>
      </c>
      <c r="U1394" s="6">
        <f ca="1">PopAgeSexCountry[[#This Row],[2020]]*PopAgeSexCountry[[#This Row],[MDER]]</f>
        <v>308.53095849140402</v>
      </c>
      <c r="V1394" s="6">
        <f ca="1">PopAgeSexCountry[[#This Row],[2025]]*PopAgeSexCountry[[#This Row],[MDER]]</f>
        <v>312.61518035878697</v>
      </c>
      <c r="W1394" s="6">
        <f ca="1">PopAgeSexCountry[[#This Row],[2030]]*PopAgeSexCountry[[#This Row],[MDER]]</f>
        <v>302.632495987585</v>
      </c>
      <c r="X1394" s="6">
        <f ca="1">PopAgeSexCountry[[#This Row],[2035]]*PopAgeSexCountry[[#This Row],[MDER]]</f>
        <v>298.830228262341</v>
      </c>
      <c r="Y1394" s="6">
        <f ca="1">PopAgeSexCountry[[#This Row],[2040]]*PopAgeSexCountry[[#This Row],[MDER]]</f>
        <v>312.56500281777301</v>
      </c>
      <c r="Z1394" s="6">
        <f ca="1">PopAgeSexCountry[[#This Row],[2045]]*PopAgeSexCountry[[#This Row],[MDER]]</f>
        <v>332.20530129180401</v>
      </c>
      <c r="AA1394" s="6">
        <f ca="1">PopAgeSexCountry[[#This Row],[2050]]*PopAgeSexCountry[[#This Row],[MDER]]</f>
        <v>346.42299129836704</v>
      </c>
    </row>
    <row r="1395" spans="1:27" x14ac:dyDescent="0.2">
      <c r="A1395" s="6" t="s">
        <v>67</v>
      </c>
      <c r="B1395" s="6" t="s">
        <v>68</v>
      </c>
      <c r="C1395" s="6" t="s">
        <v>145</v>
      </c>
      <c r="D1395" s="6" t="str">
        <f>VLOOKUP(PopAgeSexCountry[[#This Row],[REGION]],MapRegion[],2,FALSE)</f>
        <v>SWE</v>
      </c>
      <c r="E1395" s="6" t="s">
        <v>72</v>
      </c>
      <c r="F1395" s="6" t="str">
        <f>VLOOKUP(PopAgeSexCountry[[#This Row],[VARIABLE]],MapSexAge[],2,FALSE)</f>
        <v>Female</v>
      </c>
      <c r="G1395" s="6" t="str">
        <f>VLOOKUP(PopAgeSexCountry[[#This Row],[VARIABLE]],MapSexAge[],3,FALSE)</f>
        <v>10-14</v>
      </c>
      <c r="H1395" s="6">
        <f ca="1">SUMIFS(INDIRECT(_xlfn.CONCAT("SSPMDER[",PopAgeSexCountry[[#This Row],[Sex]],"]")),SSPMDER[age],PopAgeSexCountry[[#This Row],[Age]])</f>
        <v>1920</v>
      </c>
      <c r="I1395" s="6" t="s">
        <v>71</v>
      </c>
      <c r="J1395" s="6">
        <v>0.236489</v>
      </c>
      <c r="K1395" s="6">
        <v>0.253392654444765</v>
      </c>
      <c r="L1395" s="6">
        <v>0.28662564305891602</v>
      </c>
      <c r="M1395" s="6">
        <v>0.304625258131415</v>
      </c>
      <c r="N1395" s="6">
        <v>0.32213424110029198</v>
      </c>
      <c r="O1395" s="6">
        <v>0.32570787255390998</v>
      </c>
      <c r="P1395" s="6">
        <v>0.31541494613391302</v>
      </c>
      <c r="Q1395" s="6">
        <v>0.31138768593702398</v>
      </c>
      <c r="R1395" s="6">
        <v>0.32469776815766099</v>
      </c>
      <c r="S1395" s="6">
        <f ca="1">PopAgeSexCountry[[#This Row],[2010]]*PopAgeSexCountry[[#This Row],[MDER]]</f>
        <v>454.05887999999999</v>
      </c>
      <c r="T1395" s="6">
        <f ca="1">PopAgeSexCountry[[#This Row],[2015]]*PopAgeSexCountry[[#This Row],[MDER]]</f>
        <v>486.51389653394881</v>
      </c>
      <c r="U1395" s="6">
        <f ca="1">PopAgeSexCountry[[#This Row],[2020]]*PopAgeSexCountry[[#This Row],[MDER]]</f>
        <v>550.32123467311874</v>
      </c>
      <c r="V1395" s="6">
        <f ca="1">PopAgeSexCountry[[#This Row],[2025]]*PopAgeSexCountry[[#This Row],[MDER]]</f>
        <v>584.88049561231685</v>
      </c>
      <c r="W1395" s="6">
        <f ca="1">PopAgeSexCountry[[#This Row],[2030]]*PopAgeSexCountry[[#This Row],[MDER]]</f>
        <v>618.49774291256062</v>
      </c>
      <c r="X1395" s="6">
        <f ca="1">PopAgeSexCountry[[#This Row],[2035]]*PopAgeSexCountry[[#This Row],[MDER]]</f>
        <v>625.35911530350722</v>
      </c>
      <c r="Y1395" s="6">
        <f ca="1">PopAgeSexCountry[[#This Row],[2040]]*PopAgeSexCountry[[#This Row],[MDER]]</f>
        <v>605.59669657711299</v>
      </c>
      <c r="Z1395" s="6">
        <f ca="1">PopAgeSexCountry[[#This Row],[2045]]*PopAgeSexCountry[[#This Row],[MDER]]</f>
        <v>597.864356999086</v>
      </c>
      <c r="AA1395" s="6">
        <f ca="1">PopAgeSexCountry[[#This Row],[2050]]*PopAgeSexCountry[[#This Row],[MDER]]</f>
        <v>623.41971486270916</v>
      </c>
    </row>
    <row r="1396" spans="1:27" x14ac:dyDescent="0.2">
      <c r="A1396" s="5" t="s">
        <v>67</v>
      </c>
      <c r="B1396" s="5" t="s">
        <v>68</v>
      </c>
      <c r="C1396" s="5" t="s">
        <v>145</v>
      </c>
      <c r="D1396" s="5" t="str">
        <f>VLOOKUP(PopAgeSexCountry[[#This Row],[REGION]],MapRegion[],2,FALSE)</f>
        <v>SWE</v>
      </c>
      <c r="E1396" s="5" t="s">
        <v>73</v>
      </c>
      <c r="F1396" s="5" t="str">
        <f>VLOOKUP(PopAgeSexCountry[[#This Row],[VARIABLE]],MapSexAge[],2,FALSE)</f>
        <v>Female</v>
      </c>
      <c r="G1396" s="5" t="str">
        <f>VLOOKUP(PopAgeSexCountry[[#This Row],[VARIABLE]],MapSexAge[],3,FALSE)</f>
        <v>100p</v>
      </c>
      <c r="H1396" s="5">
        <f ca="1">SUMIFS(INDIRECT(_xlfn.CONCAT("SSPMDER[",PopAgeSexCountry[[#This Row],[Sex]],"]")),SSPMDER[age],PopAgeSexCountry[[#This Row],[Age]])</f>
        <v>1800</v>
      </c>
      <c r="I1396" s="5" t="s">
        <v>71</v>
      </c>
      <c r="J1396" s="5">
        <v>1.26399747200506E-3</v>
      </c>
      <c r="K1396" s="5">
        <v>2.17487829218845E-3</v>
      </c>
      <c r="L1396" s="5">
        <v>3.2238863916100001E-3</v>
      </c>
      <c r="M1396" s="5">
        <v>4.8159112758844698E-3</v>
      </c>
      <c r="N1396" s="5">
        <v>6.1373619472041702E-3</v>
      </c>
      <c r="O1396" s="5">
        <v>7.8362316479417601E-3</v>
      </c>
      <c r="P1396" s="5">
        <v>1.11070401266365E-2</v>
      </c>
      <c r="Q1396" s="5">
        <v>1.8130340301173602E-2</v>
      </c>
      <c r="R1396" s="5">
        <v>2.7905330516140501E-2</v>
      </c>
      <c r="S1396" s="6">
        <f ca="1">PopAgeSexCountry[[#This Row],[2010]]*PopAgeSexCountry[[#This Row],[MDER]]</f>
        <v>2.2751954496091082</v>
      </c>
      <c r="T1396" s="6">
        <f ca="1">PopAgeSexCountry[[#This Row],[2015]]*PopAgeSexCountry[[#This Row],[MDER]]</f>
        <v>3.9147809259392101</v>
      </c>
      <c r="U1396" s="6">
        <f ca="1">PopAgeSexCountry[[#This Row],[2020]]*PopAgeSexCountry[[#This Row],[MDER]]</f>
        <v>5.802995504898</v>
      </c>
      <c r="V1396" s="6">
        <f ca="1">PopAgeSexCountry[[#This Row],[2025]]*PopAgeSexCountry[[#This Row],[MDER]]</f>
        <v>8.668640296592045</v>
      </c>
      <c r="W1396" s="6">
        <f ca="1">PopAgeSexCountry[[#This Row],[2030]]*PopAgeSexCountry[[#This Row],[MDER]]</f>
        <v>11.047251504967507</v>
      </c>
      <c r="X1396" s="6">
        <f ca="1">PopAgeSexCountry[[#This Row],[2035]]*PopAgeSexCountry[[#This Row],[MDER]]</f>
        <v>14.105216966295169</v>
      </c>
      <c r="Y1396" s="6">
        <f ca="1">PopAgeSexCountry[[#This Row],[2040]]*PopAgeSexCountry[[#This Row],[MDER]]</f>
        <v>19.9926722279457</v>
      </c>
      <c r="Z1396" s="6">
        <f ca="1">PopAgeSexCountry[[#This Row],[2045]]*PopAgeSexCountry[[#This Row],[MDER]]</f>
        <v>32.634612542112485</v>
      </c>
      <c r="AA1396" s="6">
        <f ca="1">PopAgeSexCountry[[#This Row],[2050]]*PopAgeSexCountry[[#This Row],[MDER]]</f>
        <v>50.229594929052901</v>
      </c>
    </row>
    <row r="1397" spans="1:27" x14ac:dyDescent="0.2">
      <c r="A1397" s="6" t="s">
        <v>67</v>
      </c>
      <c r="B1397" s="6" t="s">
        <v>68</v>
      </c>
      <c r="C1397" s="6" t="s">
        <v>145</v>
      </c>
      <c r="D1397" s="6" t="str">
        <f>VLOOKUP(PopAgeSexCountry[[#This Row],[REGION]],MapRegion[],2,FALSE)</f>
        <v>SWE</v>
      </c>
      <c r="E1397" s="6" t="s">
        <v>74</v>
      </c>
      <c r="F1397" s="6" t="str">
        <f>VLOOKUP(PopAgeSexCountry[[#This Row],[VARIABLE]],MapSexAge[],2,FALSE)</f>
        <v>Female</v>
      </c>
      <c r="G1397" s="6" t="str">
        <f>VLOOKUP(PopAgeSexCountry[[#This Row],[VARIABLE]],MapSexAge[],3,FALSE)</f>
        <v>15-19</v>
      </c>
      <c r="H1397" s="6">
        <f ca="1">SUMIFS(INDIRECT(_xlfn.CONCAT("SSPMDER[",PopAgeSexCountry[[#This Row],[Sex]],"]")),SSPMDER[age],PopAgeSexCountry[[#This Row],[Age]])</f>
        <v>2040</v>
      </c>
      <c r="I1397" s="6" t="s">
        <v>71</v>
      </c>
      <c r="J1397" s="6">
        <v>0.30912000000000001</v>
      </c>
      <c r="K1397" s="6">
        <v>0.240148977935637</v>
      </c>
      <c r="L1397" s="6">
        <v>0.256535110302195</v>
      </c>
      <c r="M1397" s="6">
        <v>0.28981744296285</v>
      </c>
      <c r="N1397" s="6">
        <v>0.30777646032073902</v>
      </c>
      <c r="O1397" s="6">
        <v>0.325229265668735</v>
      </c>
      <c r="P1397" s="6">
        <v>0.32873416209466599</v>
      </c>
      <c r="Q1397" s="6">
        <v>0.31840594337605299</v>
      </c>
      <c r="R1397" s="6">
        <v>0.31435617926102699</v>
      </c>
      <c r="S1397" s="6">
        <f ca="1">PopAgeSexCountry[[#This Row],[2010]]*PopAgeSexCountry[[#This Row],[MDER]]</f>
        <v>630.60480000000007</v>
      </c>
      <c r="T1397" s="6">
        <f ca="1">PopAgeSexCountry[[#This Row],[2015]]*PopAgeSexCountry[[#This Row],[MDER]]</f>
        <v>489.90391498869946</v>
      </c>
      <c r="U1397" s="6">
        <f ca="1">PopAgeSexCountry[[#This Row],[2020]]*PopAgeSexCountry[[#This Row],[MDER]]</f>
        <v>523.3316250164778</v>
      </c>
      <c r="V1397" s="6">
        <f ca="1">PopAgeSexCountry[[#This Row],[2025]]*PopAgeSexCountry[[#This Row],[MDER]]</f>
        <v>591.22758364421395</v>
      </c>
      <c r="W1397" s="6">
        <f ca="1">PopAgeSexCountry[[#This Row],[2030]]*PopAgeSexCountry[[#This Row],[MDER]]</f>
        <v>627.86397905430761</v>
      </c>
      <c r="X1397" s="6">
        <f ca="1">PopAgeSexCountry[[#This Row],[2035]]*PopAgeSexCountry[[#This Row],[MDER]]</f>
        <v>663.46770196421937</v>
      </c>
      <c r="Y1397" s="6">
        <f ca="1">PopAgeSexCountry[[#This Row],[2040]]*PopAgeSexCountry[[#This Row],[MDER]]</f>
        <v>670.61769067311866</v>
      </c>
      <c r="Z1397" s="6">
        <f ca="1">PopAgeSexCountry[[#This Row],[2045]]*PopAgeSexCountry[[#This Row],[MDER]]</f>
        <v>649.54812448714813</v>
      </c>
      <c r="AA1397" s="6">
        <f ca="1">PopAgeSexCountry[[#This Row],[2050]]*PopAgeSexCountry[[#This Row],[MDER]]</f>
        <v>641.28660569249507</v>
      </c>
    </row>
    <row r="1398" spans="1:27" x14ac:dyDescent="0.2">
      <c r="A1398" s="5" t="s">
        <v>67</v>
      </c>
      <c r="B1398" s="5" t="s">
        <v>68</v>
      </c>
      <c r="C1398" s="5" t="s">
        <v>145</v>
      </c>
      <c r="D1398" s="5" t="str">
        <f>VLOOKUP(PopAgeSexCountry[[#This Row],[REGION]],MapRegion[],2,FALSE)</f>
        <v>SWE</v>
      </c>
      <c r="E1398" s="5" t="s">
        <v>75</v>
      </c>
      <c r="F1398" s="5" t="str">
        <f>VLOOKUP(PopAgeSexCountry[[#This Row],[VARIABLE]],MapSexAge[],2,FALSE)</f>
        <v>Female</v>
      </c>
      <c r="G1398" s="5" t="str">
        <f>VLOOKUP(PopAgeSexCountry[[#This Row],[VARIABLE]],MapSexAge[],3,FALSE)</f>
        <v>20-24</v>
      </c>
      <c r="H1398" s="5">
        <f ca="1">SUMIFS(INDIRECT(_xlfn.CONCAT("SSPMDER[",PopAgeSexCountry[[#This Row],[Sex]],"]")),SSPMDER[age],PopAgeSexCountry[[#This Row],[Age]])</f>
        <v>2200</v>
      </c>
      <c r="I1398" s="5" t="s">
        <v>71</v>
      </c>
      <c r="J1398" s="5">
        <v>0.30398900000000001</v>
      </c>
      <c r="K1398" s="5">
        <v>0.31310562228515398</v>
      </c>
      <c r="L1398" s="5">
        <v>0.24363568789739601</v>
      </c>
      <c r="M1398" s="5">
        <v>0.26001646144003698</v>
      </c>
      <c r="N1398" s="5">
        <v>0.293388491646212</v>
      </c>
      <c r="O1398" s="5">
        <v>0.31133287725616998</v>
      </c>
      <c r="P1398" s="5">
        <v>0.328756759814604</v>
      </c>
      <c r="Q1398" s="5">
        <v>0.33220926295445002</v>
      </c>
      <c r="R1398" s="5">
        <v>0.32184835946121298</v>
      </c>
      <c r="S1398" s="6">
        <f ca="1">PopAgeSexCountry[[#This Row],[2010]]*PopAgeSexCountry[[#This Row],[MDER]]</f>
        <v>668.7758</v>
      </c>
      <c r="T1398" s="6">
        <f ca="1">PopAgeSexCountry[[#This Row],[2015]]*PopAgeSexCountry[[#This Row],[MDER]]</f>
        <v>688.83236902733881</v>
      </c>
      <c r="U1398" s="6">
        <f ca="1">PopAgeSexCountry[[#This Row],[2020]]*PopAgeSexCountry[[#This Row],[MDER]]</f>
        <v>535.99851337427117</v>
      </c>
      <c r="V1398" s="6">
        <f ca="1">PopAgeSexCountry[[#This Row],[2025]]*PopAgeSexCountry[[#This Row],[MDER]]</f>
        <v>572.03621516808141</v>
      </c>
      <c r="W1398" s="6">
        <f ca="1">PopAgeSexCountry[[#This Row],[2030]]*PopAgeSexCountry[[#This Row],[MDER]]</f>
        <v>645.4546816216664</v>
      </c>
      <c r="X1398" s="6">
        <f ca="1">PopAgeSexCountry[[#This Row],[2035]]*PopAgeSexCountry[[#This Row],[MDER]]</f>
        <v>684.93232996357392</v>
      </c>
      <c r="Y1398" s="6">
        <f ca="1">PopAgeSexCountry[[#This Row],[2040]]*PopAgeSexCountry[[#This Row],[MDER]]</f>
        <v>723.26487159212877</v>
      </c>
      <c r="Z1398" s="6">
        <f ca="1">PopAgeSexCountry[[#This Row],[2045]]*PopAgeSexCountry[[#This Row],[MDER]]</f>
        <v>730.86037849979004</v>
      </c>
      <c r="AA1398" s="6">
        <f ca="1">PopAgeSexCountry[[#This Row],[2050]]*PopAgeSexCountry[[#This Row],[MDER]]</f>
        <v>708.06639081466858</v>
      </c>
    </row>
    <row r="1399" spans="1:27" x14ac:dyDescent="0.2">
      <c r="A1399" s="6" t="s">
        <v>67</v>
      </c>
      <c r="B1399" s="6" t="s">
        <v>68</v>
      </c>
      <c r="C1399" s="6" t="s">
        <v>145</v>
      </c>
      <c r="D1399" s="6" t="str">
        <f>VLOOKUP(PopAgeSexCountry[[#This Row],[REGION]],MapRegion[],2,FALSE)</f>
        <v>SWE</v>
      </c>
      <c r="E1399" s="6" t="s">
        <v>76</v>
      </c>
      <c r="F1399" s="6" t="str">
        <f>VLOOKUP(PopAgeSexCountry[[#This Row],[VARIABLE]],MapSexAge[],2,FALSE)</f>
        <v>Female</v>
      </c>
      <c r="G1399" s="6" t="str">
        <f>VLOOKUP(PopAgeSexCountry[[#This Row],[VARIABLE]],MapSexAge[],3,FALSE)</f>
        <v>25-29</v>
      </c>
      <c r="H1399" s="6">
        <f ca="1">SUMIFS(INDIRECT(_xlfn.CONCAT("SSPMDER[",PopAgeSexCountry[[#This Row],[Sex]],"]")),SSPMDER[age],PopAgeSexCountry[[#This Row],[Age]])</f>
        <v>2040</v>
      </c>
      <c r="I1399" s="6" t="s">
        <v>71</v>
      </c>
      <c r="J1399" s="6">
        <v>0.27630700000000002</v>
      </c>
      <c r="K1399" s="6">
        <v>0.33009780288588703</v>
      </c>
      <c r="L1399" s="6">
        <v>0.335094329563557</v>
      </c>
      <c r="M1399" s="6">
        <v>0.26548821761104502</v>
      </c>
      <c r="N1399" s="6">
        <v>0.281977716770071</v>
      </c>
      <c r="O1399" s="6">
        <v>0.31607000475858499</v>
      </c>
      <c r="P1399" s="6">
        <v>0.33406093634745399</v>
      </c>
      <c r="Q1399" s="6">
        <v>0.35142287944128298</v>
      </c>
      <c r="R1399" s="6">
        <v>0.35452746269903901</v>
      </c>
      <c r="S1399" s="6">
        <f ca="1">PopAgeSexCountry[[#This Row],[2010]]*PopAgeSexCountry[[#This Row],[MDER]]</f>
        <v>563.66628000000003</v>
      </c>
      <c r="T1399" s="6">
        <f ca="1">PopAgeSexCountry[[#This Row],[2015]]*PopAgeSexCountry[[#This Row],[MDER]]</f>
        <v>673.39951788720953</v>
      </c>
      <c r="U1399" s="6">
        <f ca="1">PopAgeSexCountry[[#This Row],[2020]]*PopAgeSexCountry[[#This Row],[MDER]]</f>
        <v>683.59243230965626</v>
      </c>
      <c r="V1399" s="6">
        <f ca="1">PopAgeSexCountry[[#This Row],[2025]]*PopAgeSexCountry[[#This Row],[MDER]]</f>
        <v>541.59596392653179</v>
      </c>
      <c r="W1399" s="6">
        <f ca="1">PopAgeSexCountry[[#This Row],[2030]]*PopAgeSexCountry[[#This Row],[MDER]]</f>
        <v>575.23454221094482</v>
      </c>
      <c r="X1399" s="6">
        <f ca="1">PopAgeSexCountry[[#This Row],[2035]]*PopAgeSexCountry[[#This Row],[MDER]]</f>
        <v>644.78280970751337</v>
      </c>
      <c r="Y1399" s="6">
        <f ca="1">PopAgeSexCountry[[#This Row],[2040]]*PopAgeSexCountry[[#This Row],[MDER]]</f>
        <v>681.48431014880612</v>
      </c>
      <c r="Z1399" s="6">
        <f ca="1">PopAgeSexCountry[[#This Row],[2045]]*PopAgeSexCountry[[#This Row],[MDER]]</f>
        <v>716.90267406021724</v>
      </c>
      <c r="AA1399" s="6">
        <f ca="1">PopAgeSexCountry[[#This Row],[2050]]*PopAgeSexCountry[[#This Row],[MDER]]</f>
        <v>723.23602390603958</v>
      </c>
    </row>
    <row r="1400" spans="1:27" x14ac:dyDescent="0.2">
      <c r="A1400" s="5" t="s">
        <v>67</v>
      </c>
      <c r="B1400" s="5" t="s">
        <v>68</v>
      </c>
      <c r="C1400" s="5" t="s">
        <v>145</v>
      </c>
      <c r="D1400" s="5" t="str">
        <f>VLOOKUP(PopAgeSexCountry[[#This Row],[REGION]],MapRegion[],2,FALSE)</f>
        <v>SWE</v>
      </c>
      <c r="E1400" s="5" t="s">
        <v>77</v>
      </c>
      <c r="F1400" s="5" t="str">
        <f>VLOOKUP(PopAgeSexCountry[[#This Row],[VARIABLE]],MapSexAge[],2,FALSE)</f>
        <v>Female</v>
      </c>
      <c r="G1400" s="5" t="str">
        <f>VLOOKUP(PopAgeSexCountry[[#This Row],[VARIABLE]],MapSexAge[],3,FALSE)</f>
        <v>30-34</v>
      </c>
      <c r="H1400" s="5">
        <f ca="1">SUMIFS(INDIRECT(_xlfn.CONCAT("SSPMDER[",PopAgeSexCountry[[#This Row],[Sex]],"]")),SSPMDER[age],PopAgeSexCountry[[#This Row],[Age]])</f>
        <v>2000</v>
      </c>
      <c r="I1400" s="5" t="s">
        <v>71</v>
      </c>
      <c r="J1400" s="5">
        <v>0.28588000000000002</v>
      </c>
      <c r="K1400" s="5">
        <v>0.303561831054663</v>
      </c>
      <c r="L1400" s="5">
        <v>0.35366439235167502</v>
      </c>
      <c r="M1400" s="5">
        <v>0.35794027811156898</v>
      </c>
      <c r="N1400" s="5">
        <v>0.28942192204082001</v>
      </c>
      <c r="O1400" s="5">
        <v>0.30575065167906401</v>
      </c>
      <c r="P1400" s="5">
        <v>0.34011705476683401</v>
      </c>
      <c r="Q1400" s="5">
        <v>0.35775043901246001</v>
      </c>
      <c r="R1400" s="5">
        <v>0.37475997916786002</v>
      </c>
      <c r="S1400" s="6">
        <f ca="1">PopAgeSexCountry[[#This Row],[2010]]*PopAgeSexCountry[[#This Row],[MDER]]</f>
        <v>571.76</v>
      </c>
      <c r="T1400" s="6">
        <f ca="1">PopAgeSexCountry[[#This Row],[2015]]*PopAgeSexCountry[[#This Row],[MDER]]</f>
        <v>607.12366210932601</v>
      </c>
      <c r="U1400" s="6">
        <f ca="1">PopAgeSexCountry[[#This Row],[2020]]*PopAgeSexCountry[[#This Row],[MDER]]</f>
        <v>707.32878470335004</v>
      </c>
      <c r="V1400" s="6">
        <f ca="1">PopAgeSexCountry[[#This Row],[2025]]*PopAgeSexCountry[[#This Row],[MDER]]</f>
        <v>715.880556223138</v>
      </c>
      <c r="W1400" s="6">
        <f ca="1">PopAgeSexCountry[[#This Row],[2030]]*PopAgeSexCountry[[#This Row],[MDER]]</f>
        <v>578.84384408163999</v>
      </c>
      <c r="X1400" s="6">
        <f ca="1">PopAgeSexCountry[[#This Row],[2035]]*PopAgeSexCountry[[#This Row],[MDER]]</f>
        <v>611.50130335812798</v>
      </c>
      <c r="Y1400" s="6">
        <f ca="1">PopAgeSexCountry[[#This Row],[2040]]*PopAgeSexCountry[[#This Row],[MDER]]</f>
        <v>680.23410953366806</v>
      </c>
      <c r="Z1400" s="6">
        <f ca="1">PopAgeSexCountry[[#This Row],[2045]]*PopAgeSexCountry[[#This Row],[MDER]]</f>
        <v>715.50087802491998</v>
      </c>
      <c r="AA1400" s="6">
        <f ca="1">PopAgeSexCountry[[#This Row],[2050]]*PopAgeSexCountry[[#This Row],[MDER]]</f>
        <v>749.51995833572005</v>
      </c>
    </row>
    <row r="1401" spans="1:27" x14ac:dyDescent="0.2">
      <c r="A1401" s="6" t="s">
        <v>67</v>
      </c>
      <c r="B1401" s="6" t="s">
        <v>68</v>
      </c>
      <c r="C1401" s="6" t="s">
        <v>145</v>
      </c>
      <c r="D1401" s="6" t="str">
        <f>VLOOKUP(PopAgeSexCountry[[#This Row],[REGION]],MapRegion[],2,FALSE)</f>
        <v>SWE</v>
      </c>
      <c r="E1401" s="6" t="s">
        <v>78</v>
      </c>
      <c r="F1401" s="6" t="str">
        <f>VLOOKUP(PopAgeSexCountry[[#This Row],[VARIABLE]],MapSexAge[],2,FALSE)</f>
        <v>Female</v>
      </c>
      <c r="G1401" s="6" t="str">
        <f>VLOOKUP(PopAgeSexCountry[[#This Row],[VARIABLE]],MapSexAge[],3,FALSE)</f>
        <v>35-39</v>
      </c>
      <c r="H1401" s="6">
        <f ca="1">SUMIFS(INDIRECT(_xlfn.CONCAT("SSPMDER[",PopAgeSexCountry[[#This Row],[Sex]],"]")),SSPMDER[age],PopAgeSexCountry[[#This Row],[Age]])</f>
        <v>2000</v>
      </c>
      <c r="I1401" s="6" t="s">
        <v>71</v>
      </c>
      <c r="J1401" s="6">
        <v>0.31156699999999998</v>
      </c>
      <c r="K1401" s="6">
        <v>0.303402804126717</v>
      </c>
      <c r="L1401" s="6">
        <v>0.32035494898363298</v>
      </c>
      <c r="M1401" s="6">
        <v>0.370659952547155</v>
      </c>
      <c r="N1401" s="6">
        <v>0.37448286033026301</v>
      </c>
      <c r="O1401" s="6">
        <v>0.30689995569332301</v>
      </c>
      <c r="P1401" s="6">
        <v>0.32315244274350502</v>
      </c>
      <c r="Q1401" s="6">
        <v>0.35770417178971298</v>
      </c>
      <c r="R1401" s="6">
        <v>0.37506969303735599</v>
      </c>
      <c r="S1401" s="6">
        <f ca="1">PopAgeSexCountry[[#This Row],[2010]]*PopAgeSexCountry[[#This Row],[MDER]]</f>
        <v>623.13400000000001</v>
      </c>
      <c r="T1401" s="6">
        <f ca="1">PopAgeSexCountry[[#This Row],[2015]]*PopAgeSexCountry[[#This Row],[MDER]]</f>
        <v>606.805608253434</v>
      </c>
      <c r="U1401" s="6">
        <f ca="1">PopAgeSexCountry[[#This Row],[2020]]*PopAgeSexCountry[[#This Row],[MDER]]</f>
        <v>640.70989796726599</v>
      </c>
      <c r="V1401" s="6">
        <f ca="1">PopAgeSexCountry[[#This Row],[2025]]*PopAgeSexCountry[[#This Row],[MDER]]</f>
        <v>741.31990509431</v>
      </c>
      <c r="W1401" s="6">
        <f ca="1">PopAgeSexCountry[[#This Row],[2030]]*PopAgeSexCountry[[#This Row],[MDER]]</f>
        <v>748.96572066052602</v>
      </c>
      <c r="X1401" s="6">
        <f ca="1">PopAgeSexCountry[[#This Row],[2035]]*PopAgeSexCountry[[#This Row],[MDER]]</f>
        <v>613.79991138664604</v>
      </c>
      <c r="Y1401" s="6">
        <f ca="1">PopAgeSexCountry[[#This Row],[2040]]*PopAgeSexCountry[[#This Row],[MDER]]</f>
        <v>646.30488548700998</v>
      </c>
      <c r="Z1401" s="6">
        <f ca="1">PopAgeSexCountry[[#This Row],[2045]]*PopAgeSexCountry[[#This Row],[MDER]]</f>
        <v>715.40834357942595</v>
      </c>
      <c r="AA1401" s="6">
        <f ca="1">PopAgeSexCountry[[#This Row],[2050]]*PopAgeSexCountry[[#This Row],[MDER]]</f>
        <v>750.13938607471198</v>
      </c>
    </row>
    <row r="1402" spans="1:27" x14ac:dyDescent="0.2">
      <c r="A1402" s="5" t="s">
        <v>67</v>
      </c>
      <c r="B1402" s="5" t="s">
        <v>68</v>
      </c>
      <c r="C1402" s="5" t="s">
        <v>145</v>
      </c>
      <c r="D1402" s="5" t="str">
        <f>VLOOKUP(PopAgeSexCountry[[#This Row],[REGION]],MapRegion[],2,FALSE)</f>
        <v>SWE</v>
      </c>
      <c r="E1402" s="5" t="s">
        <v>79</v>
      </c>
      <c r="F1402" s="5" t="str">
        <f>VLOOKUP(PopAgeSexCountry[[#This Row],[VARIABLE]],MapSexAge[],2,FALSE)</f>
        <v>Female</v>
      </c>
      <c r="G1402" s="5" t="str">
        <f>VLOOKUP(PopAgeSexCountry[[#This Row],[VARIABLE]],MapSexAge[],3,FALSE)</f>
        <v>40-44</v>
      </c>
      <c r="H1402" s="5">
        <f ca="1">SUMIFS(INDIRECT(_xlfn.CONCAT("SSPMDER[",PopAgeSexCountry[[#This Row],[Sex]],"]")),SSPMDER[age],PopAgeSexCountry[[#This Row],[Age]])</f>
        <v>2000</v>
      </c>
      <c r="I1402" s="5" t="s">
        <v>71</v>
      </c>
      <c r="J1402" s="5">
        <v>0.32558899967441102</v>
      </c>
      <c r="K1402" s="5">
        <v>0.321649468555748</v>
      </c>
      <c r="L1402" s="5">
        <v>0.31289291325637397</v>
      </c>
      <c r="M1402" s="5">
        <v>0.33093701566095501</v>
      </c>
      <c r="N1402" s="5">
        <v>0.38144634943806499</v>
      </c>
      <c r="O1402" s="5">
        <v>0.38505429998051899</v>
      </c>
      <c r="P1402" s="5">
        <v>0.31813739664553797</v>
      </c>
      <c r="Q1402" s="5">
        <v>0.33440158419877303</v>
      </c>
      <c r="R1402" s="5">
        <v>0.36911837052686503</v>
      </c>
      <c r="S1402" s="6">
        <f ca="1">PopAgeSexCountry[[#This Row],[2010]]*PopAgeSexCountry[[#This Row],[MDER]]</f>
        <v>651.17799934882203</v>
      </c>
      <c r="T1402" s="6">
        <f ca="1">PopAgeSexCountry[[#This Row],[2015]]*PopAgeSexCountry[[#This Row],[MDER]]</f>
        <v>643.298937111496</v>
      </c>
      <c r="U1402" s="6">
        <f ca="1">PopAgeSexCountry[[#This Row],[2020]]*PopAgeSexCountry[[#This Row],[MDER]]</f>
        <v>625.78582651274792</v>
      </c>
      <c r="V1402" s="6">
        <f ca="1">PopAgeSexCountry[[#This Row],[2025]]*PopAgeSexCountry[[#This Row],[MDER]]</f>
        <v>661.87403132191002</v>
      </c>
      <c r="W1402" s="6">
        <f ca="1">PopAgeSexCountry[[#This Row],[2030]]*PopAgeSexCountry[[#This Row],[MDER]]</f>
        <v>762.89269887613</v>
      </c>
      <c r="X1402" s="6">
        <f ca="1">PopAgeSexCountry[[#This Row],[2035]]*PopAgeSexCountry[[#This Row],[MDER]]</f>
        <v>770.10859996103795</v>
      </c>
      <c r="Y1402" s="6">
        <f ca="1">PopAgeSexCountry[[#This Row],[2040]]*PopAgeSexCountry[[#This Row],[MDER]]</f>
        <v>636.27479329107598</v>
      </c>
      <c r="Z1402" s="6">
        <f ca="1">PopAgeSexCountry[[#This Row],[2045]]*PopAgeSexCountry[[#This Row],[MDER]]</f>
        <v>668.80316839754607</v>
      </c>
      <c r="AA1402" s="6">
        <f ca="1">PopAgeSexCountry[[#This Row],[2050]]*PopAgeSexCountry[[#This Row],[MDER]]</f>
        <v>738.23674105373004</v>
      </c>
    </row>
    <row r="1403" spans="1:27" x14ac:dyDescent="0.2">
      <c r="A1403" s="6" t="s">
        <v>67</v>
      </c>
      <c r="B1403" s="6" t="s">
        <v>68</v>
      </c>
      <c r="C1403" s="6" t="s">
        <v>145</v>
      </c>
      <c r="D1403" s="6" t="str">
        <f>VLOOKUP(PopAgeSexCountry[[#This Row],[REGION]],MapRegion[],2,FALSE)</f>
        <v>SWE</v>
      </c>
      <c r="E1403" s="6" t="s">
        <v>80</v>
      </c>
      <c r="F1403" s="6" t="str">
        <f>VLOOKUP(PopAgeSexCountry[[#This Row],[VARIABLE]],MapSexAge[],2,FALSE)</f>
        <v>Female</v>
      </c>
      <c r="G1403" s="6" t="str">
        <f>VLOOKUP(PopAgeSexCountry[[#This Row],[VARIABLE]],MapSexAge[],3,FALSE)</f>
        <v>45-49</v>
      </c>
      <c r="H1403" s="6">
        <f ca="1">SUMIFS(INDIRECT(_xlfn.CONCAT("SSPMDER[",PopAgeSexCountry[[#This Row],[Sex]],"]")),SSPMDER[age],PopAgeSexCountry[[#This Row],[Age]])</f>
        <v>2000</v>
      </c>
      <c r="I1403" s="6" t="s">
        <v>71</v>
      </c>
      <c r="J1403" s="6">
        <v>0.31145</v>
      </c>
      <c r="K1403" s="6">
        <v>0.33040619925983999</v>
      </c>
      <c r="L1403" s="6">
        <v>0.32618277079500801</v>
      </c>
      <c r="M1403" s="6">
        <v>0.31794387866476898</v>
      </c>
      <c r="N1403" s="6">
        <v>0.33671769619384401</v>
      </c>
      <c r="O1403" s="6">
        <v>0.38735576629138402</v>
      </c>
      <c r="P1403" s="6">
        <v>0.39094888920942999</v>
      </c>
      <c r="Q1403" s="6">
        <v>0.32462823647292999</v>
      </c>
      <c r="R1403" s="6">
        <v>0.34094697802130902</v>
      </c>
      <c r="S1403" s="6">
        <f ca="1">PopAgeSexCountry[[#This Row],[2010]]*PopAgeSexCountry[[#This Row],[MDER]]</f>
        <v>622.9</v>
      </c>
      <c r="T1403" s="6">
        <f ca="1">PopAgeSexCountry[[#This Row],[2015]]*PopAgeSexCountry[[#This Row],[MDER]]</f>
        <v>660.81239851967996</v>
      </c>
      <c r="U1403" s="6">
        <f ca="1">PopAgeSexCountry[[#This Row],[2020]]*PopAgeSexCountry[[#This Row],[MDER]]</f>
        <v>652.36554159001605</v>
      </c>
      <c r="V1403" s="6">
        <f ca="1">PopAgeSexCountry[[#This Row],[2025]]*PopAgeSexCountry[[#This Row],[MDER]]</f>
        <v>635.88775732953798</v>
      </c>
      <c r="W1403" s="6">
        <f ca="1">PopAgeSexCountry[[#This Row],[2030]]*PopAgeSexCountry[[#This Row],[MDER]]</f>
        <v>673.43539238768801</v>
      </c>
      <c r="X1403" s="6">
        <f ca="1">PopAgeSexCountry[[#This Row],[2035]]*PopAgeSexCountry[[#This Row],[MDER]]</f>
        <v>774.71153258276809</v>
      </c>
      <c r="Y1403" s="6">
        <f ca="1">PopAgeSexCountry[[#This Row],[2040]]*PopAgeSexCountry[[#This Row],[MDER]]</f>
        <v>781.89777841885996</v>
      </c>
      <c r="Z1403" s="6">
        <f ca="1">PopAgeSexCountry[[#This Row],[2045]]*PopAgeSexCountry[[#This Row],[MDER]]</f>
        <v>649.25647294585997</v>
      </c>
      <c r="AA1403" s="6">
        <f ca="1">PopAgeSexCountry[[#This Row],[2050]]*PopAgeSexCountry[[#This Row],[MDER]]</f>
        <v>681.89395604261802</v>
      </c>
    </row>
    <row r="1404" spans="1:27" x14ac:dyDescent="0.2">
      <c r="A1404" s="5" t="s">
        <v>67</v>
      </c>
      <c r="B1404" s="5" t="s">
        <v>68</v>
      </c>
      <c r="C1404" s="5" t="s">
        <v>145</v>
      </c>
      <c r="D1404" s="5" t="str">
        <f>VLOOKUP(PopAgeSexCountry[[#This Row],[REGION]],MapRegion[],2,FALSE)</f>
        <v>SWE</v>
      </c>
      <c r="E1404" s="5" t="s">
        <v>81</v>
      </c>
      <c r="F1404" s="5" t="str">
        <f>VLOOKUP(PopAgeSexCountry[[#This Row],[VARIABLE]],MapSexAge[],2,FALSE)</f>
        <v>Female</v>
      </c>
      <c r="G1404" s="5" t="str">
        <f>VLOOKUP(PopAgeSexCountry[[#This Row],[VARIABLE]],MapSexAge[],3,FALSE)</f>
        <v>5-9</v>
      </c>
      <c r="H1404" s="5">
        <f ca="1">SUMIFS(INDIRECT(_xlfn.CONCAT("SSPMDER[",PopAgeSexCountry[[#This Row],[Sex]],"]")),SSPMDER[age],PopAgeSexCountry[[#This Row],[Age]])</f>
        <v>1520</v>
      </c>
      <c r="I1404" s="5" t="s">
        <v>71</v>
      </c>
      <c r="J1404" s="5">
        <v>0.247277</v>
      </c>
      <c r="K1404" s="5">
        <v>0.28120498269476402</v>
      </c>
      <c r="L1404" s="5">
        <v>0.29933240820350299</v>
      </c>
      <c r="M1404" s="5">
        <v>0.31699755113175798</v>
      </c>
      <c r="N1404" s="5">
        <v>0.32074434968995402</v>
      </c>
      <c r="O1404" s="5">
        <v>0.310543603101813</v>
      </c>
      <c r="P1404" s="5">
        <v>0.30658411924620799</v>
      </c>
      <c r="Q1404" s="5">
        <v>0.32003103024991397</v>
      </c>
      <c r="R1404" s="5">
        <v>0.33927768727380903</v>
      </c>
      <c r="S1404" s="6">
        <f ca="1">PopAgeSexCountry[[#This Row],[2010]]*PopAgeSexCountry[[#This Row],[MDER]]</f>
        <v>375.86104</v>
      </c>
      <c r="T1404" s="6">
        <f ca="1">PopAgeSexCountry[[#This Row],[2015]]*PopAgeSexCountry[[#This Row],[MDER]]</f>
        <v>427.43157369604131</v>
      </c>
      <c r="U1404" s="6">
        <f ca="1">PopAgeSexCountry[[#This Row],[2020]]*PopAgeSexCountry[[#This Row],[MDER]]</f>
        <v>454.98526046932454</v>
      </c>
      <c r="V1404" s="6">
        <f ca="1">PopAgeSexCountry[[#This Row],[2025]]*PopAgeSexCountry[[#This Row],[MDER]]</f>
        <v>481.83627772027211</v>
      </c>
      <c r="W1404" s="6">
        <f ca="1">PopAgeSexCountry[[#This Row],[2030]]*PopAgeSexCountry[[#This Row],[MDER]]</f>
        <v>487.53141152873013</v>
      </c>
      <c r="X1404" s="6">
        <f ca="1">PopAgeSexCountry[[#This Row],[2035]]*PopAgeSexCountry[[#This Row],[MDER]]</f>
        <v>472.02627671475574</v>
      </c>
      <c r="Y1404" s="6">
        <f ca="1">PopAgeSexCountry[[#This Row],[2040]]*PopAgeSexCountry[[#This Row],[MDER]]</f>
        <v>466.00786125423616</v>
      </c>
      <c r="Z1404" s="6">
        <f ca="1">PopAgeSexCountry[[#This Row],[2045]]*PopAgeSexCountry[[#This Row],[MDER]]</f>
        <v>486.44716597986923</v>
      </c>
      <c r="AA1404" s="6">
        <f ca="1">PopAgeSexCountry[[#This Row],[2050]]*PopAgeSexCountry[[#This Row],[MDER]]</f>
        <v>515.70208465618975</v>
      </c>
    </row>
    <row r="1405" spans="1:27" x14ac:dyDescent="0.2">
      <c r="A1405" s="6" t="s">
        <v>67</v>
      </c>
      <c r="B1405" s="6" t="s">
        <v>68</v>
      </c>
      <c r="C1405" s="6" t="s">
        <v>145</v>
      </c>
      <c r="D1405" s="6" t="str">
        <f>VLOOKUP(PopAgeSexCountry[[#This Row],[REGION]],MapRegion[],2,FALSE)</f>
        <v>SWE</v>
      </c>
      <c r="E1405" s="6" t="s">
        <v>82</v>
      </c>
      <c r="F1405" s="6" t="str">
        <f>VLOOKUP(PopAgeSexCountry[[#This Row],[VARIABLE]],MapSexAge[],2,FALSE)</f>
        <v>Female</v>
      </c>
      <c r="G1405" s="6" t="str">
        <f>VLOOKUP(PopAgeSexCountry[[#This Row],[VARIABLE]],MapSexAge[],3,FALSE)</f>
        <v>50-54</v>
      </c>
      <c r="H1405" s="6">
        <f ca="1">SUMIFS(INDIRECT(_xlfn.CONCAT("SSPMDER[",PopAgeSexCountry[[#This Row],[Sex]],"]")),SSPMDER[age],PopAgeSexCountry[[#This Row],[Age]])</f>
        <v>1840</v>
      </c>
      <c r="I1405" s="6" t="s">
        <v>71</v>
      </c>
      <c r="J1405" s="6">
        <v>0.28578500000000001</v>
      </c>
      <c r="K1405" s="6">
        <v>0.313137390355676</v>
      </c>
      <c r="L1405" s="6">
        <v>0.33167595036769898</v>
      </c>
      <c r="M1405" s="6">
        <v>0.32805341097014301</v>
      </c>
      <c r="N1405" s="6">
        <v>0.32034778108002698</v>
      </c>
      <c r="O1405" s="6">
        <v>0.33968170812471699</v>
      </c>
      <c r="P1405" s="6">
        <v>0.39041909040736</v>
      </c>
      <c r="Q1405" s="6">
        <v>0.39414056872175202</v>
      </c>
      <c r="R1405" s="6">
        <v>0.32842780841981101</v>
      </c>
      <c r="S1405" s="6">
        <f ca="1">PopAgeSexCountry[[#This Row],[2010]]*PopAgeSexCountry[[#This Row],[MDER]]</f>
        <v>525.84440000000006</v>
      </c>
      <c r="T1405" s="6">
        <f ca="1">PopAgeSexCountry[[#This Row],[2015]]*PopAgeSexCountry[[#This Row],[MDER]]</f>
        <v>576.17279825444382</v>
      </c>
      <c r="U1405" s="6">
        <f ca="1">PopAgeSexCountry[[#This Row],[2020]]*PopAgeSexCountry[[#This Row],[MDER]]</f>
        <v>610.28374867656612</v>
      </c>
      <c r="V1405" s="6">
        <f ca="1">PopAgeSexCountry[[#This Row],[2025]]*PopAgeSexCountry[[#This Row],[MDER]]</f>
        <v>603.61827618506311</v>
      </c>
      <c r="W1405" s="6">
        <f ca="1">PopAgeSexCountry[[#This Row],[2030]]*PopAgeSexCountry[[#This Row],[MDER]]</f>
        <v>589.43991718724965</v>
      </c>
      <c r="X1405" s="6">
        <f ca="1">PopAgeSexCountry[[#This Row],[2035]]*PopAgeSexCountry[[#This Row],[MDER]]</f>
        <v>625.01434294947921</v>
      </c>
      <c r="Y1405" s="6">
        <f ca="1">PopAgeSexCountry[[#This Row],[2040]]*PopAgeSexCountry[[#This Row],[MDER]]</f>
        <v>718.37112634954235</v>
      </c>
      <c r="Z1405" s="6">
        <f ca="1">PopAgeSexCountry[[#This Row],[2045]]*PopAgeSexCountry[[#This Row],[MDER]]</f>
        <v>725.21864644802372</v>
      </c>
      <c r="AA1405" s="6">
        <f ca="1">PopAgeSexCountry[[#This Row],[2050]]*PopAgeSexCountry[[#This Row],[MDER]]</f>
        <v>604.30716749245221</v>
      </c>
    </row>
    <row r="1406" spans="1:27" x14ac:dyDescent="0.2">
      <c r="A1406" s="5" t="s">
        <v>67</v>
      </c>
      <c r="B1406" s="5" t="s">
        <v>68</v>
      </c>
      <c r="C1406" s="5" t="s">
        <v>145</v>
      </c>
      <c r="D1406" s="5" t="str">
        <f>VLOOKUP(PopAgeSexCountry[[#This Row],[REGION]],MapRegion[],2,FALSE)</f>
        <v>SWE</v>
      </c>
      <c r="E1406" s="5" t="s">
        <v>83</v>
      </c>
      <c r="F1406" s="5" t="str">
        <f>VLOOKUP(PopAgeSexCountry[[#This Row],[VARIABLE]],MapSexAge[],2,FALSE)</f>
        <v>Female</v>
      </c>
      <c r="G1406" s="5" t="str">
        <f>VLOOKUP(PopAgeSexCountry[[#This Row],[VARIABLE]],MapSexAge[],3,FALSE)</f>
        <v>55-59</v>
      </c>
      <c r="H1406" s="5">
        <f ca="1">SUMIFS(INDIRECT(_xlfn.CONCAT("SSPMDER[",PopAgeSexCountry[[#This Row],[Sex]],"]")),SSPMDER[age],PopAgeSexCountry[[#This Row],[Age]])</f>
        <v>1800</v>
      </c>
      <c r="I1406" s="5" t="s">
        <v>71</v>
      </c>
      <c r="J1406" s="5">
        <v>0.28548000028547998</v>
      </c>
      <c r="K1406" s="5">
        <v>0.28485622198467297</v>
      </c>
      <c r="L1406" s="5">
        <v>0.31211004458520702</v>
      </c>
      <c r="M1406" s="5">
        <v>0.33105556515628898</v>
      </c>
      <c r="N1406" s="5">
        <v>0.32810882366440602</v>
      </c>
      <c r="O1406" s="5">
        <v>0.320991191838847</v>
      </c>
      <c r="P1406" s="5">
        <v>0.34082610359582299</v>
      </c>
      <c r="Q1406" s="5">
        <v>0.39169407519614002</v>
      </c>
      <c r="R1406" s="5">
        <v>0.39565204091963102</v>
      </c>
      <c r="S1406" s="6">
        <f ca="1">PopAgeSexCountry[[#This Row],[2010]]*PopAgeSexCountry[[#This Row],[MDER]]</f>
        <v>513.86400051386397</v>
      </c>
      <c r="T1406" s="6">
        <f ca="1">PopAgeSexCountry[[#This Row],[2015]]*PopAgeSexCountry[[#This Row],[MDER]]</f>
        <v>512.74119957241135</v>
      </c>
      <c r="U1406" s="6">
        <f ca="1">PopAgeSexCountry[[#This Row],[2020]]*PopAgeSexCountry[[#This Row],[MDER]]</f>
        <v>561.79808025337263</v>
      </c>
      <c r="V1406" s="6">
        <f ca="1">PopAgeSexCountry[[#This Row],[2025]]*PopAgeSexCountry[[#This Row],[MDER]]</f>
        <v>595.90001728132017</v>
      </c>
      <c r="W1406" s="6">
        <f ca="1">PopAgeSexCountry[[#This Row],[2030]]*PopAgeSexCountry[[#This Row],[MDER]]</f>
        <v>590.59588259593079</v>
      </c>
      <c r="X1406" s="6">
        <f ca="1">PopAgeSexCountry[[#This Row],[2035]]*PopAgeSexCountry[[#This Row],[MDER]]</f>
        <v>577.78414530992461</v>
      </c>
      <c r="Y1406" s="6">
        <f ca="1">PopAgeSexCountry[[#This Row],[2040]]*PopAgeSexCountry[[#This Row],[MDER]]</f>
        <v>613.48698647248136</v>
      </c>
      <c r="Z1406" s="6">
        <f ca="1">PopAgeSexCountry[[#This Row],[2045]]*PopAgeSexCountry[[#This Row],[MDER]]</f>
        <v>705.04933535305202</v>
      </c>
      <c r="AA1406" s="6">
        <f ca="1">PopAgeSexCountry[[#This Row],[2050]]*PopAgeSexCountry[[#This Row],[MDER]]</f>
        <v>712.17367365533585</v>
      </c>
    </row>
    <row r="1407" spans="1:27" x14ac:dyDescent="0.2">
      <c r="A1407" s="6" t="s">
        <v>67</v>
      </c>
      <c r="B1407" s="6" t="s">
        <v>68</v>
      </c>
      <c r="C1407" s="6" t="s">
        <v>145</v>
      </c>
      <c r="D1407" s="6" t="str">
        <f>VLOOKUP(PopAgeSexCountry[[#This Row],[REGION]],MapRegion[],2,FALSE)</f>
        <v>SWE</v>
      </c>
      <c r="E1407" s="6" t="s">
        <v>84</v>
      </c>
      <c r="F1407" s="6" t="str">
        <f>VLOOKUP(PopAgeSexCountry[[#This Row],[VARIABLE]],MapSexAge[],2,FALSE)</f>
        <v>Female</v>
      </c>
      <c r="G1407" s="6" t="str">
        <f>VLOOKUP(PopAgeSexCountry[[#This Row],[VARIABLE]],MapSexAge[],3,FALSE)</f>
        <v>60-64</v>
      </c>
      <c r="H1407" s="6">
        <f ca="1">SUMIFS(INDIRECT(_xlfn.CONCAT("SSPMDER[",PopAgeSexCountry[[#This Row],[Sex]],"]")),SSPMDER[age],PopAgeSexCountry[[#This Row],[Age]])</f>
        <v>1800</v>
      </c>
      <c r="I1407" s="6" t="s">
        <v>71</v>
      </c>
      <c r="J1407" s="6">
        <v>0.31395100031395101</v>
      </c>
      <c r="K1407" s="6">
        <v>0.28144781649433598</v>
      </c>
      <c r="L1407" s="6">
        <v>0.28145274584063301</v>
      </c>
      <c r="M1407" s="6">
        <v>0.30911410083268798</v>
      </c>
      <c r="N1407" s="6">
        <v>0.32856912445723901</v>
      </c>
      <c r="O1407" s="6">
        <v>0.32643325163041997</v>
      </c>
      <c r="P1407" s="6">
        <v>0.32000230951437802</v>
      </c>
      <c r="Q1407" s="6">
        <v>0.34037749850447302</v>
      </c>
      <c r="R1407" s="6">
        <v>0.39139849455395997</v>
      </c>
      <c r="S1407" s="6">
        <f ca="1">PopAgeSexCountry[[#This Row],[2010]]*PopAgeSexCountry[[#This Row],[MDER]]</f>
        <v>565.11180056511182</v>
      </c>
      <c r="T1407" s="6">
        <f ca="1">PopAgeSexCountry[[#This Row],[2015]]*PopAgeSexCountry[[#This Row],[MDER]]</f>
        <v>506.60606968980477</v>
      </c>
      <c r="U1407" s="6">
        <f ca="1">PopAgeSexCountry[[#This Row],[2020]]*PopAgeSexCountry[[#This Row],[MDER]]</f>
        <v>506.6149425131394</v>
      </c>
      <c r="V1407" s="6">
        <f ca="1">PopAgeSexCountry[[#This Row],[2025]]*PopAgeSexCountry[[#This Row],[MDER]]</f>
        <v>556.40538149883832</v>
      </c>
      <c r="W1407" s="6">
        <f ca="1">PopAgeSexCountry[[#This Row],[2030]]*PopAgeSexCountry[[#This Row],[MDER]]</f>
        <v>591.42442402303027</v>
      </c>
      <c r="X1407" s="6">
        <f ca="1">PopAgeSexCountry[[#This Row],[2035]]*PopAgeSexCountry[[#This Row],[MDER]]</f>
        <v>587.57985293475599</v>
      </c>
      <c r="Y1407" s="6">
        <f ca="1">PopAgeSexCountry[[#This Row],[2040]]*PopAgeSexCountry[[#This Row],[MDER]]</f>
        <v>576.0041571258804</v>
      </c>
      <c r="Z1407" s="6">
        <f ca="1">PopAgeSexCountry[[#This Row],[2045]]*PopAgeSexCountry[[#This Row],[MDER]]</f>
        <v>612.6794973080514</v>
      </c>
      <c r="AA1407" s="6">
        <f ca="1">PopAgeSexCountry[[#This Row],[2050]]*PopAgeSexCountry[[#This Row],[MDER]]</f>
        <v>704.51729019712798</v>
      </c>
    </row>
    <row r="1408" spans="1:27" x14ac:dyDescent="0.2">
      <c r="A1408" s="5" t="s">
        <v>67</v>
      </c>
      <c r="B1408" s="5" t="s">
        <v>68</v>
      </c>
      <c r="C1408" s="5" t="s">
        <v>145</v>
      </c>
      <c r="D1408" s="5" t="str">
        <f>VLOOKUP(PopAgeSexCountry[[#This Row],[REGION]],MapRegion[],2,FALSE)</f>
        <v>SWE</v>
      </c>
      <c r="E1408" s="5" t="s">
        <v>85</v>
      </c>
      <c r="F1408" s="5" t="str">
        <f>VLOOKUP(PopAgeSexCountry[[#This Row],[VARIABLE]],MapSexAge[],2,FALSE)</f>
        <v>Female</v>
      </c>
      <c r="G1408" s="5" t="str">
        <f>VLOOKUP(PopAgeSexCountry[[#This Row],[VARIABLE]],MapSexAge[],3,FALSE)</f>
        <v>65-69</v>
      </c>
      <c r="H1408" s="5">
        <f ca="1">SUMIFS(INDIRECT(_xlfn.CONCAT("SSPMDER[",PopAgeSexCountry[[#This Row],[Sex]],"]")),SSPMDER[age],PopAgeSexCountry[[#This Row],[Age]])</f>
        <v>1800</v>
      </c>
      <c r="I1408" s="5" t="s">
        <v>71</v>
      </c>
      <c r="J1408" s="5">
        <v>0.26884600026884597</v>
      </c>
      <c r="K1408" s="5">
        <v>0.30464950637897997</v>
      </c>
      <c r="L1408" s="5">
        <v>0.27434419515629999</v>
      </c>
      <c r="M1408" s="5">
        <v>0.27549186850341401</v>
      </c>
      <c r="N1408" s="5">
        <v>0.30353716472104503</v>
      </c>
      <c r="O1408" s="5">
        <v>0.32354744233961302</v>
      </c>
      <c r="P1408" s="5">
        <v>0.32235184509152998</v>
      </c>
      <c r="Q1408" s="5">
        <v>0.31681693331868999</v>
      </c>
      <c r="R1408" s="5">
        <v>0.33774392700897499</v>
      </c>
      <c r="S1408" s="6">
        <f ca="1">PopAgeSexCountry[[#This Row],[2010]]*PopAgeSexCountry[[#This Row],[MDER]]</f>
        <v>483.92280048392274</v>
      </c>
      <c r="T1408" s="6">
        <f ca="1">PopAgeSexCountry[[#This Row],[2015]]*PopAgeSexCountry[[#This Row],[MDER]]</f>
        <v>548.36911148216393</v>
      </c>
      <c r="U1408" s="6">
        <f ca="1">PopAgeSexCountry[[#This Row],[2020]]*PopAgeSexCountry[[#This Row],[MDER]]</f>
        <v>493.81955128133995</v>
      </c>
      <c r="V1408" s="6">
        <f ca="1">PopAgeSexCountry[[#This Row],[2025]]*PopAgeSexCountry[[#This Row],[MDER]]</f>
        <v>495.88536330614522</v>
      </c>
      <c r="W1408" s="6">
        <f ca="1">PopAgeSexCountry[[#This Row],[2030]]*PopAgeSexCountry[[#This Row],[MDER]]</f>
        <v>546.36689649788104</v>
      </c>
      <c r="X1408" s="6">
        <f ca="1">PopAgeSexCountry[[#This Row],[2035]]*PopAgeSexCountry[[#This Row],[MDER]]</f>
        <v>582.38539621130349</v>
      </c>
      <c r="Y1408" s="6">
        <f ca="1">PopAgeSexCountry[[#This Row],[2040]]*PopAgeSexCountry[[#This Row],[MDER]]</f>
        <v>580.23332116475399</v>
      </c>
      <c r="Z1408" s="6">
        <f ca="1">PopAgeSexCountry[[#This Row],[2045]]*PopAgeSexCountry[[#This Row],[MDER]]</f>
        <v>570.27047997364195</v>
      </c>
      <c r="AA1408" s="6">
        <f ca="1">PopAgeSexCountry[[#This Row],[2050]]*PopAgeSexCountry[[#This Row],[MDER]]</f>
        <v>607.93906861615494</v>
      </c>
    </row>
    <row r="1409" spans="1:27" x14ac:dyDescent="0.2">
      <c r="A1409" s="6" t="s">
        <v>67</v>
      </c>
      <c r="B1409" s="6" t="s">
        <v>68</v>
      </c>
      <c r="C1409" s="6" t="s">
        <v>145</v>
      </c>
      <c r="D1409" s="6" t="str">
        <f>VLOOKUP(PopAgeSexCountry[[#This Row],[REGION]],MapRegion[],2,FALSE)</f>
        <v>SWE</v>
      </c>
      <c r="E1409" s="6" t="s">
        <v>86</v>
      </c>
      <c r="F1409" s="6" t="str">
        <f>VLOOKUP(PopAgeSexCountry[[#This Row],[VARIABLE]],MapSexAge[],2,FALSE)</f>
        <v>Female</v>
      </c>
      <c r="G1409" s="6" t="str">
        <f>VLOOKUP(PopAgeSexCountry[[#This Row],[VARIABLE]],MapSexAge[],3,FALSE)</f>
        <v>70-74</v>
      </c>
      <c r="H1409" s="6">
        <f ca="1">SUMIFS(INDIRECT(_xlfn.CONCAT("SSPMDER[",PopAgeSexCountry[[#This Row],[Sex]],"]")),SSPMDER[age],PopAgeSexCountry[[#This Row],[Age]])</f>
        <v>1800</v>
      </c>
      <c r="I1409" s="6" t="s">
        <v>71</v>
      </c>
      <c r="J1409" s="6">
        <v>0.19681460637078799</v>
      </c>
      <c r="K1409" s="6">
        <v>0.254938276609111</v>
      </c>
      <c r="L1409" s="6">
        <v>0.29047630826491599</v>
      </c>
      <c r="M1409" s="6">
        <v>0.26327773121230602</v>
      </c>
      <c r="N1409" s="6">
        <v>0.26576430942449403</v>
      </c>
      <c r="O1409" s="6">
        <v>0.29400314228028801</v>
      </c>
      <c r="P1409" s="6">
        <v>0.31450625183697101</v>
      </c>
      <c r="Q1409" s="6">
        <v>0.31452415899131397</v>
      </c>
      <c r="R1409" s="6">
        <v>0.310150830043121</v>
      </c>
      <c r="S1409" s="6">
        <f ca="1">PopAgeSexCountry[[#This Row],[2010]]*PopAgeSexCountry[[#This Row],[MDER]]</f>
        <v>354.2662914674184</v>
      </c>
      <c r="T1409" s="6">
        <f ca="1">PopAgeSexCountry[[#This Row],[2015]]*PopAgeSexCountry[[#This Row],[MDER]]</f>
        <v>458.88889789639978</v>
      </c>
      <c r="U1409" s="6">
        <f ca="1">PopAgeSexCountry[[#This Row],[2020]]*PopAgeSexCountry[[#This Row],[MDER]]</f>
        <v>522.85735487684883</v>
      </c>
      <c r="V1409" s="6">
        <f ca="1">PopAgeSexCountry[[#This Row],[2025]]*PopAgeSexCountry[[#This Row],[MDER]]</f>
        <v>473.89991618215083</v>
      </c>
      <c r="W1409" s="6">
        <f ca="1">PopAgeSexCountry[[#This Row],[2030]]*PopAgeSexCountry[[#This Row],[MDER]]</f>
        <v>478.37575696408925</v>
      </c>
      <c r="X1409" s="6">
        <f ca="1">PopAgeSexCountry[[#This Row],[2035]]*PopAgeSexCountry[[#This Row],[MDER]]</f>
        <v>529.20565610451843</v>
      </c>
      <c r="Y1409" s="6">
        <f ca="1">PopAgeSexCountry[[#This Row],[2040]]*PopAgeSexCountry[[#This Row],[MDER]]</f>
        <v>566.11125330654784</v>
      </c>
      <c r="Z1409" s="6">
        <f ca="1">PopAgeSexCountry[[#This Row],[2045]]*PopAgeSexCountry[[#This Row],[MDER]]</f>
        <v>566.1434861843652</v>
      </c>
      <c r="AA1409" s="6">
        <f ca="1">PopAgeSexCountry[[#This Row],[2050]]*PopAgeSexCountry[[#This Row],[MDER]]</f>
        <v>558.27149407761783</v>
      </c>
    </row>
    <row r="1410" spans="1:27" x14ac:dyDescent="0.2">
      <c r="A1410" s="5" t="s">
        <v>67</v>
      </c>
      <c r="B1410" s="5" t="s">
        <v>68</v>
      </c>
      <c r="C1410" s="5" t="s">
        <v>145</v>
      </c>
      <c r="D1410" s="5" t="str">
        <f>VLOOKUP(PopAgeSexCountry[[#This Row],[REGION]],MapRegion[],2,FALSE)</f>
        <v>SWE</v>
      </c>
      <c r="E1410" s="5" t="s">
        <v>87</v>
      </c>
      <c r="F1410" s="5" t="str">
        <f>VLOOKUP(PopAgeSexCountry[[#This Row],[VARIABLE]],MapSexAge[],2,FALSE)</f>
        <v>Female</v>
      </c>
      <c r="G1410" s="5" t="str">
        <f>VLOOKUP(PopAgeSexCountry[[#This Row],[VARIABLE]],MapSexAge[],3,FALSE)</f>
        <v>75-79</v>
      </c>
      <c r="H1410" s="5">
        <f ca="1">SUMIFS(INDIRECT(_xlfn.CONCAT("SSPMDER[",PopAgeSexCountry[[#This Row],[Sex]],"]")),SSPMDER[age],PopAgeSexCountry[[#This Row],[Age]])</f>
        <v>1800</v>
      </c>
      <c r="I1410" s="5" t="s">
        <v>71</v>
      </c>
      <c r="J1410" s="5">
        <v>0.16780166439667199</v>
      </c>
      <c r="K1410" s="5">
        <v>0.177926396972578</v>
      </c>
      <c r="L1410" s="5">
        <v>0.231842965578928</v>
      </c>
      <c r="M1410" s="5">
        <v>0.26717267093188501</v>
      </c>
      <c r="N1410" s="5">
        <v>0.24459591960315599</v>
      </c>
      <c r="O1410" s="5">
        <v>0.248838150480028</v>
      </c>
      <c r="P1410" s="5">
        <v>0.27713351682397802</v>
      </c>
      <c r="Q1410" s="5">
        <v>0.298379434015422</v>
      </c>
      <c r="R1410" s="5">
        <v>0.30026345745392802</v>
      </c>
      <c r="S1410" s="6">
        <f ca="1">PopAgeSexCountry[[#This Row],[2010]]*PopAgeSexCountry[[#This Row],[MDER]]</f>
        <v>302.04299591400957</v>
      </c>
      <c r="T1410" s="6">
        <f ca="1">PopAgeSexCountry[[#This Row],[2015]]*PopAgeSexCountry[[#This Row],[MDER]]</f>
        <v>320.26751455064039</v>
      </c>
      <c r="U1410" s="6">
        <f ca="1">PopAgeSexCountry[[#This Row],[2020]]*PopAgeSexCountry[[#This Row],[MDER]]</f>
        <v>417.31733804207039</v>
      </c>
      <c r="V1410" s="6">
        <f ca="1">PopAgeSexCountry[[#This Row],[2025]]*PopAgeSexCountry[[#This Row],[MDER]]</f>
        <v>480.91080767739305</v>
      </c>
      <c r="W1410" s="6">
        <f ca="1">PopAgeSexCountry[[#This Row],[2030]]*PopAgeSexCountry[[#This Row],[MDER]]</f>
        <v>440.2726552856808</v>
      </c>
      <c r="X1410" s="6">
        <f ca="1">PopAgeSexCountry[[#This Row],[2035]]*PopAgeSexCountry[[#This Row],[MDER]]</f>
        <v>447.90867086405041</v>
      </c>
      <c r="Y1410" s="6">
        <f ca="1">PopAgeSexCountry[[#This Row],[2040]]*PopAgeSexCountry[[#This Row],[MDER]]</f>
        <v>498.84033028316043</v>
      </c>
      <c r="Z1410" s="6">
        <f ca="1">PopAgeSexCountry[[#This Row],[2045]]*PopAgeSexCountry[[#This Row],[MDER]]</f>
        <v>537.08298122775955</v>
      </c>
      <c r="AA1410" s="6">
        <f ca="1">PopAgeSexCountry[[#This Row],[2050]]*PopAgeSexCountry[[#This Row],[MDER]]</f>
        <v>540.47422341707045</v>
      </c>
    </row>
    <row r="1411" spans="1:27" x14ac:dyDescent="0.2">
      <c r="A1411" s="6" t="s">
        <v>67</v>
      </c>
      <c r="B1411" s="6" t="s">
        <v>68</v>
      </c>
      <c r="C1411" s="6" t="s">
        <v>145</v>
      </c>
      <c r="D1411" s="6" t="str">
        <f>VLOOKUP(PopAgeSexCountry[[#This Row],[REGION]],MapRegion[],2,FALSE)</f>
        <v>SWE</v>
      </c>
      <c r="E1411" s="6" t="s">
        <v>88</v>
      </c>
      <c r="F1411" s="6" t="str">
        <f>VLOOKUP(PopAgeSexCountry[[#This Row],[VARIABLE]],MapSexAge[],2,FALSE)</f>
        <v>Female</v>
      </c>
      <c r="G1411" s="6" t="str">
        <f>VLOOKUP(PopAgeSexCountry[[#This Row],[VARIABLE]],MapSexAge[],3,FALSE)</f>
        <v>80-84</v>
      </c>
      <c r="H1411" s="6">
        <f ca="1">SUMIFS(INDIRECT(_xlfn.CONCAT("SSPMDER[",PopAgeSexCountry[[#This Row],[Sex]],"]")),SSPMDER[age],PopAgeSexCountry[[#This Row],[Age]])</f>
        <v>1800</v>
      </c>
      <c r="I1411" s="6" t="s">
        <v>71</v>
      </c>
      <c r="J1411" s="6">
        <v>0.14601470797058499</v>
      </c>
      <c r="K1411" s="6">
        <v>0.13801758696851399</v>
      </c>
      <c r="L1411" s="6">
        <v>0.148972483840623</v>
      </c>
      <c r="M1411" s="6">
        <v>0.19703971267401801</v>
      </c>
      <c r="N1411" s="6">
        <v>0.231394891624354</v>
      </c>
      <c r="O1411" s="6">
        <v>0.21533460629450901</v>
      </c>
      <c r="P1411" s="6">
        <v>0.221980651492138</v>
      </c>
      <c r="Q1411" s="6">
        <v>0.250195150545024</v>
      </c>
      <c r="R1411" s="6">
        <v>0.27250614893250402</v>
      </c>
      <c r="S1411" s="6">
        <f ca="1">PopAgeSexCountry[[#This Row],[2010]]*PopAgeSexCountry[[#This Row],[MDER]]</f>
        <v>262.82647434705297</v>
      </c>
      <c r="T1411" s="6">
        <f ca="1">PopAgeSexCountry[[#This Row],[2015]]*PopAgeSexCountry[[#This Row],[MDER]]</f>
        <v>248.43165654332518</v>
      </c>
      <c r="U1411" s="6">
        <f ca="1">PopAgeSexCountry[[#This Row],[2020]]*PopAgeSexCountry[[#This Row],[MDER]]</f>
        <v>268.15047091312141</v>
      </c>
      <c r="V1411" s="6">
        <f ca="1">PopAgeSexCountry[[#This Row],[2025]]*PopAgeSexCountry[[#This Row],[MDER]]</f>
        <v>354.67148281323244</v>
      </c>
      <c r="W1411" s="6">
        <f ca="1">PopAgeSexCountry[[#This Row],[2030]]*PopAgeSexCountry[[#This Row],[MDER]]</f>
        <v>416.51080492383721</v>
      </c>
      <c r="X1411" s="6">
        <f ca="1">PopAgeSexCountry[[#This Row],[2035]]*PopAgeSexCountry[[#This Row],[MDER]]</f>
        <v>387.6022913301162</v>
      </c>
      <c r="Y1411" s="6">
        <f ca="1">PopAgeSexCountry[[#This Row],[2040]]*PopAgeSexCountry[[#This Row],[MDER]]</f>
        <v>399.56517268584838</v>
      </c>
      <c r="Z1411" s="6">
        <f ca="1">PopAgeSexCountry[[#This Row],[2045]]*PopAgeSexCountry[[#This Row],[MDER]]</f>
        <v>450.35127098104323</v>
      </c>
      <c r="AA1411" s="6">
        <f ca="1">PopAgeSexCountry[[#This Row],[2050]]*PopAgeSexCountry[[#This Row],[MDER]]</f>
        <v>490.51106807850726</v>
      </c>
    </row>
    <row r="1412" spans="1:27" x14ac:dyDescent="0.2">
      <c r="A1412" s="5" t="s">
        <v>67</v>
      </c>
      <c r="B1412" s="5" t="s">
        <v>68</v>
      </c>
      <c r="C1412" s="5" t="s">
        <v>145</v>
      </c>
      <c r="D1412" s="5" t="str">
        <f>VLOOKUP(PopAgeSexCountry[[#This Row],[REGION]],MapRegion[],2,FALSE)</f>
        <v>SWE</v>
      </c>
      <c r="E1412" s="5" t="s">
        <v>89</v>
      </c>
      <c r="F1412" s="5" t="str">
        <f>VLOOKUP(PopAgeSexCountry[[#This Row],[VARIABLE]],MapSexAge[],2,FALSE)</f>
        <v>Female</v>
      </c>
      <c r="G1412" s="5" t="str">
        <f>VLOOKUP(PopAgeSexCountry[[#This Row],[VARIABLE]],MapSexAge[],3,FALSE)</f>
        <v>85-89</v>
      </c>
      <c r="H1412" s="5">
        <f ca="1">SUMIFS(INDIRECT(_xlfn.CONCAT("SSPMDER[",PopAgeSexCountry[[#This Row],[Sex]],"]")),SSPMDER[age],PopAgeSexCountry[[#This Row],[Age]])</f>
        <v>1800</v>
      </c>
      <c r="I1412" s="5" t="s">
        <v>71</v>
      </c>
      <c r="J1412" s="5">
        <v>0.106885786228428</v>
      </c>
      <c r="K1412" s="5">
        <v>0.10098960913884</v>
      </c>
      <c r="L1412" s="5">
        <v>9.8595308307938695E-2</v>
      </c>
      <c r="M1412" s="5">
        <v>0.110465781940646</v>
      </c>
      <c r="N1412" s="5">
        <v>0.14965841401489599</v>
      </c>
      <c r="O1412" s="5">
        <v>0.181179255848575</v>
      </c>
      <c r="P1412" s="5">
        <v>0.17313865180267399</v>
      </c>
      <c r="Q1412" s="5">
        <v>0.18248465035953701</v>
      </c>
      <c r="R1412" s="5">
        <v>0.21010860054508801</v>
      </c>
      <c r="S1412" s="6">
        <f ca="1">PopAgeSexCountry[[#This Row],[2010]]*PopAgeSexCountry[[#This Row],[MDER]]</f>
        <v>192.39441521117038</v>
      </c>
      <c r="T1412" s="6">
        <f ca="1">PopAgeSexCountry[[#This Row],[2015]]*PopAgeSexCountry[[#This Row],[MDER]]</f>
        <v>181.78129644991199</v>
      </c>
      <c r="U1412" s="6">
        <f ca="1">PopAgeSexCountry[[#This Row],[2020]]*PopAgeSexCountry[[#This Row],[MDER]]</f>
        <v>177.47155495428964</v>
      </c>
      <c r="V1412" s="6">
        <f ca="1">PopAgeSexCountry[[#This Row],[2025]]*PopAgeSexCountry[[#This Row],[MDER]]</f>
        <v>198.8384074931628</v>
      </c>
      <c r="W1412" s="6">
        <f ca="1">PopAgeSexCountry[[#This Row],[2030]]*PopAgeSexCountry[[#This Row],[MDER]]</f>
        <v>269.38514522681277</v>
      </c>
      <c r="X1412" s="6">
        <f ca="1">PopAgeSexCountry[[#This Row],[2035]]*PopAgeSexCountry[[#This Row],[MDER]]</f>
        <v>326.12266052743502</v>
      </c>
      <c r="Y1412" s="6">
        <f ca="1">PopAgeSexCountry[[#This Row],[2040]]*PopAgeSexCountry[[#This Row],[MDER]]</f>
        <v>311.64957324481315</v>
      </c>
      <c r="Z1412" s="6">
        <f ca="1">PopAgeSexCountry[[#This Row],[2045]]*PopAgeSexCountry[[#This Row],[MDER]]</f>
        <v>328.4723706471666</v>
      </c>
      <c r="AA1412" s="6">
        <f ca="1">PopAgeSexCountry[[#This Row],[2050]]*PopAgeSexCountry[[#This Row],[MDER]]</f>
        <v>378.19548098115843</v>
      </c>
    </row>
    <row r="1413" spans="1:27" x14ac:dyDescent="0.2">
      <c r="A1413" s="6" t="s">
        <v>67</v>
      </c>
      <c r="B1413" s="6" t="s">
        <v>68</v>
      </c>
      <c r="C1413" s="6" t="s">
        <v>145</v>
      </c>
      <c r="D1413" s="6" t="str">
        <f>VLOOKUP(PopAgeSexCountry[[#This Row],[REGION]],MapRegion[],2,FALSE)</f>
        <v>SWE</v>
      </c>
      <c r="E1413" s="6" t="s">
        <v>90</v>
      </c>
      <c r="F1413" s="6" t="str">
        <f>VLOOKUP(PopAgeSexCountry[[#This Row],[VARIABLE]],MapSexAge[],2,FALSE)</f>
        <v>Female</v>
      </c>
      <c r="G1413" s="6" t="str">
        <f>VLOOKUP(PopAgeSexCountry[[#This Row],[VARIABLE]],MapSexAge[],3,FALSE)</f>
        <v>90-94</v>
      </c>
      <c r="H1413" s="6">
        <f ca="1">SUMIFS(INDIRECT(_xlfn.CONCAT("SSPMDER[",PopAgeSexCountry[[#This Row],[Sex]],"]")),SSPMDER[age],PopAgeSexCountry[[#This Row],[Age]])</f>
        <v>1800</v>
      </c>
      <c r="I1413" s="6" t="s">
        <v>71</v>
      </c>
      <c r="J1413" s="6">
        <v>4.5824908350183602E-2</v>
      </c>
      <c r="K1413" s="6">
        <v>5.5034280396163503E-2</v>
      </c>
      <c r="L1413" s="6">
        <v>5.4802055901707697E-2</v>
      </c>
      <c r="M1413" s="6">
        <v>5.7045341316311997E-2</v>
      </c>
      <c r="N1413" s="6">
        <v>6.7286463517080994E-2</v>
      </c>
      <c r="O1413" s="6">
        <v>9.4998191456209205E-2</v>
      </c>
      <c r="P1413" s="6">
        <v>0.120501560061036</v>
      </c>
      <c r="Q1413" s="6">
        <v>0.119929122023506</v>
      </c>
      <c r="R1413" s="6">
        <v>0.131350768430778</v>
      </c>
      <c r="S1413" s="6">
        <f ca="1">PopAgeSexCountry[[#This Row],[2010]]*PopAgeSexCountry[[#This Row],[MDER]]</f>
        <v>82.484835030330487</v>
      </c>
      <c r="T1413" s="6">
        <f ca="1">PopAgeSexCountry[[#This Row],[2015]]*PopAgeSexCountry[[#This Row],[MDER]]</f>
        <v>99.061704713094301</v>
      </c>
      <c r="U1413" s="6">
        <f ca="1">PopAgeSexCountry[[#This Row],[2020]]*PopAgeSexCountry[[#This Row],[MDER]]</f>
        <v>98.643700623073855</v>
      </c>
      <c r="V1413" s="6">
        <f ca="1">PopAgeSexCountry[[#This Row],[2025]]*PopAgeSexCountry[[#This Row],[MDER]]</f>
        <v>102.6816143693616</v>
      </c>
      <c r="W1413" s="6">
        <f ca="1">PopAgeSexCountry[[#This Row],[2030]]*PopAgeSexCountry[[#This Row],[MDER]]</f>
        <v>121.11563433074579</v>
      </c>
      <c r="X1413" s="6">
        <f ca="1">PopAgeSexCountry[[#This Row],[2035]]*PopAgeSexCountry[[#This Row],[MDER]]</f>
        <v>170.99674462117656</v>
      </c>
      <c r="Y1413" s="6">
        <f ca="1">PopAgeSexCountry[[#This Row],[2040]]*PopAgeSexCountry[[#This Row],[MDER]]</f>
        <v>216.90280810986479</v>
      </c>
      <c r="Z1413" s="6">
        <f ca="1">PopAgeSexCountry[[#This Row],[2045]]*PopAgeSexCountry[[#This Row],[MDER]]</f>
        <v>215.8724196423108</v>
      </c>
      <c r="AA1413" s="6">
        <f ca="1">PopAgeSexCountry[[#This Row],[2050]]*PopAgeSexCountry[[#This Row],[MDER]]</f>
        <v>236.43138317540041</v>
      </c>
    </row>
    <row r="1414" spans="1:27" x14ac:dyDescent="0.2">
      <c r="A1414" s="5" t="s">
        <v>67</v>
      </c>
      <c r="B1414" s="5" t="s">
        <v>68</v>
      </c>
      <c r="C1414" s="5" t="s">
        <v>145</v>
      </c>
      <c r="D1414" s="5" t="str">
        <f>VLOOKUP(PopAgeSexCountry[[#This Row],[REGION]],MapRegion[],2,FALSE)</f>
        <v>SWE</v>
      </c>
      <c r="E1414" s="5" t="s">
        <v>91</v>
      </c>
      <c r="F1414" s="5" t="str">
        <f>VLOOKUP(PopAgeSexCountry[[#This Row],[VARIABLE]],MapSexAge[],2,FALSE)</f>
        <v>Female</v>
      </c>
      <c r="G1414" s="5" t="str">
        <f>VLOOKUP(PopAgeSexCountry[[#This Row],[VARIABLE]],MapSexAge[],3,FALSE)</f>
        <v>95-99</v>
      </c>
      <c r="H1414" s="5">
        <f ca="1">SUMIFS(INDIRECT(_xlfn.CONCAT("SSPMDER[",PopAgeSexCountry[[#This Row],[Sex]],"]")),SSPMDER[age],PopAgeSexCountry[[#This Row],[Age]])</f>
        <v>1800</v>
      </c>
      <c r="I1414" s="5" t="s">
        <v>71</v>
      </c>
      <c r="J1414" s="5">
        <v>1.14249771500458E-2</v>
      </c>
      <c r="K1414" s="5">
        <v>1.4943339770936899E-2</v>
      </c>
      <c r="L1414" s="5">
        <v>1.9361435110501202E-2</v>
      </c>
      <c r="M1414" s="5">
        <v>2.12358870466452E-2</v>
      </c>
      <c r="N1414" s="5">
        <v>2.3932338063761702E-2</v>
      </c>
      <c r="O1414" s="5">
        <v>3.0477758704581099E-2</v>
      </c>
      <c r="P1414" s="5">
        <v>4.5880759871849301E-2</v>
      </c>
      <c r="Q1414" s="5">
        <v>6.2071113989771103E-2</v>
      </c>
      <c r="R1414" s="5">
        <v>6.5965185753608505E-2</v>
      </c>
      <c r="S1414" s="6">
        <f ca="1">PopAgeSexCountry[[#This Row],[2010]]*PopAgeSexCountry[[#This Row],[MDER]]</f>
        <v>20.564958870082439</v>
      </c>
      <c r="T1414" s="6">
        <f ca="1">PopAgeSexCountry[[#This Row],[2015]]*PopAgeSexCountry[[#This Row],[MDER]]</f>
        <v>26.898011587686419</v>
      </c>
      <c r="U1414" s="6">
        <f ca="1">PopAgeSexCountry[[#This Row],[2020]]*PopAgeSexCountry[[#This Row],[MDER]]</f>
        <v>34.850583198902164</v>
      </c>
      <c r="V1414" s="6">
        <f ca="1">PopAgeSexCountry[[#This Row],[2025]]*PopAgeSexCountry[[#This Row],[MDER]]</f>
        <v>38.224596683961359</v>
      </c>
      <c r="W1414" s="6">
        <f ca="1">PopAgeSexCountry[[#This Row],[2030]]*PopAgeSexCountry[[#This Row],[MDER]]</f>
        <v>43.078208514771063</v>
      </c>
      <c r="X1414" s="6">
        <f ca="1">PopAgeSexCountry[[#This Row],[2035]]*PopAgeSexCountry[[#This Row],[MDER]]</f>
        <v>54.859965668245977</v>
      </c>
      <c r="Y1414" s="6">
        <f ca="1">PopAgeSexCountry[[#This Row],[2040]]*PopAgeSexCountry[[#This Row],[MDER]]</f>
        <v>82.585367769328741</v>
      </c>
      <c r="Z1414" s="6">
        <f ca="1">PopAgeSexCountry[[#This Row],[2045]]*PopAgeSexCountry[[#This Row],[MDER]]</f>
        <v>111.72800518158799</v>
      </c>
      <c r="AA1414" s="6">
        <f ca="1">PopAgeSexCountry[[#This Row],[2050]]*PopAgeSexCountry[[#This Row],[MDER]]</f>
        <v>118.73733435649531</v>
      </c>
    </row>
    <row r="1415" spans="1:27" x14ac:dyDescent="0.2">
      <c r="A1415" s="6" t="s">
        <v>67</v>
      </c>
      <c r="B1415" s="6" t="s">
        <v>68</v>
      </c>
      <c r="C1415" s="6" t="s">
        <v>145</v>
      </c>
      <c r="D1415" s="6" t="str">
        <f>VLOOKUP(PopAgeSexCountry[[#This Row],[REGION]],MapRegion[],2,FALSE)</f>
        <v>SWE</v>
      </c>
      <c r="E1415" s="6" t="s">
        <v>92</v>
      </c>
      <c r="F1415" s="6" t="str">
        <f>VLOOKUP(PopAgeSexCountry[[#This Row],[VARIABLE]],MapSexAge[],2,FALSE)</f>
        <v>Male</v>
      </c>
      <c r="G1415" s="6" t="str">
        <f>VLOOKUP(PopAgeSexCountry[[#This Row],[VARIABLE]],MapSexAge[],3,FALSE)</f>
        <v>0-4</v>
      </c>
      <c r="H1415" s="6">
        <f ca="1">SUMIFS(INDIRECT(_xlfn.CONCAT("SSPMDER[",PopAgeSexCountry[[#This Row],[Sex]],"]")),SSPMDER[age],PopAgeSexCountry[[#This Row],[Age]])</f>
        <v>1040</v>
      </c>
      <c r="I1415" s="6" t="s">
        <v>71</v>
      </c>
      <c r="J1415" s="6">
        <v>0.28662399999999999</v>
      </c>
      <c r="K1415" s="6">
        <v>0.30789718856891002</v>
      </c>
      <c r="L1415" s="6">
        <v>0.32696743308977799</v>
      </c>
      <c r="M1415" s="6">
        <v>0.33131227458766399</v>
      </c>
      <c r="N1415" s="6">
        <v>0.32068679626531499</v>
      </c>
      <c r="O1415" s="6">
        <v>0.31670615718136802</v>
      </c>
      <c r="P1415" s="6">
        <v>0.33126602417802897</v>
      </c>
      <c r="Q1415" s="6">
        <v>0.35208096249215198</v>
      </c>
      <c r="R1415" s="6">
        <v>0.367150620159298</v>
      </c>
      <c r="S1415" s="6">
        <f ca="1">PopAgeSexCountry[[#This Row],[2010]]*PopAgeSexCountry[[#This Row],[MDER]]</f>
        <v>298.08895999999999</v>
      </c>
      <c r="T1415" s="6">
        <f ca="1">PopAgeSexCountry[[#This Row],[2015]]*PopAgeSexCountry[[#This Row],[MDER]]</f>
        <v>320.2130761116664</v>
      </c>
      <c r="U1415" s="6">
        <f ca="1">PopAgeSexCountry[[#This Row],[2020]]*PopAgeSexCountry[[#This Row],[MDER]]</f>
        <v>340.0461304133691</v>
      </c>
      <c r="V1415" s="6">
        <f ca="1">PopAgeSexCountry[[#This Row],[2025]]*PopAgeSexCountry[[#This Row],[MDER]]</f>
        <v>344.56476557117054</v>
      </c>
      <c r="W1415" s="6">
        <f ca="1">PopAgeSexCountry[[#This Row],[2030]]*PopAgeSexCountry[[#This Row],[MDER]]</f>
        <v>333.51426811592756</v>
      </c>
      <c r="X1415" s="6">
        <f ca="1">PopAgeSexCountry[[#This Row],[2035]]*PopAgeSexCountry[[#This Row],[MDER]]</f>
        <v>329.37440346862275</v>
      </c>
      <c r="Y1415" s="6">
        <f ca="1">PopAgeSexCountry[[#This Row],[2040]]*PopAgeSexCountry[[#This Row],[MDER]]</f>
        <v>344.51666514515011</v>
      </c>
      <c r="Z1415" s="6">
        <f ca="1">PopAgeSexCountry[[#This Row],[2045]]*PopAgeSexCountry[[#This Row],[MDER]]</f>
        <v>366.16420099183807</v>
      </c>
      <c r="AA1415" s="6">
        <f ca="1">PopAgeSexCountry[[#This Row],[2050]]*PopAgeSexCountry[[#This Row],[MDER]]</f>
        <v>381.8366449656699</v>
      </c>
    </row>
    <row r="1416" spans="1:27" x14ac:dyDescent="0.2">
      <c r="A1416" s="5" t="s">
        <v>67</v>
      </c>
      <c r="B1416" s="5" t="s">
        <v>68</v>
      </c>
      <c r="C1416" s="5" t="s">
        <v>145</v>
      </c>
      <c r="D1416" s="5" t="str">
        <f>VLOOKUP(PopAgeSexCountry[[#This Row],[REGION]],MapRegion[],2,FALSE)</f>
        <v>SWE</v>
      </c>
      <c r="E1416" s="5" t="s">
        <v>93</v>
      </c>
      <c r="F1416" s="5" t="str">
        <f>VLOOKUP(PopAgeSexCountry[[#This Row],[VARIABLE]],MapSexAge[],2,FALSE)</f>
        <v>Male</v>
      </c>
      <c r="G1416" s="5" t="str">
        <f>VLOOKUP(PopAgeSexCountry[[#This Row],[VARIABLE]],MapSexAge[],3,FALSE)</f>
        <v>10-14</v>
      </c>
      <c r="H1416" s="5">
        <f ca="1">SUMIFS(INDIRECT(_xlfn.CONCAT("SSPMDER[",PopAgeSexCountry[[#This Row],[Sex]],"]")),SSPMDER[age],PopAgeSexCountry[[#This Row],[Age]])</f>
        <v>2120</v>
      </c>
      <c r="I1416" s="5" t="s">
        <v>71</v>
      </c>
      <c r="J1416" s="5">
        <v>0.249249</v>
      </c>
      <c r="K1416" s="5">
        <v>0.26665422381256099</v>
      </c>
      <c r="L1416" s="5">
        <v>0.30233100315849198</v>
      </c>
      <c r="M1416" s="5">
        <v>0.32204503466066797</v>
      </c>
      <c r="N1416" s="5">
        <v>0.34071480308583302</v>
      </c>
      <c r="O1416" s="5">
        <v>0.34461400829879901</v>
      </c>
      <c r="P1416" s="5">
        <v>0.33369462274047801</v>
      </c>
      <c r="Q1416" s="5">
        <v>0.32948857285155703</v>
      </c>
      <c r="R1416" s="5">
        <v>0.34367277931506401</v>
      </c>
      <c r="S1416" s="6">
        <f ca="1">PopAgeSexCountry[[#This Row],[2010]]*PopAgeSexCountry[[#This Row],[MDER]]</f>
        <v>528.40787999999998</v>
      </c>
      <c r="T1416" s="6">
        <f ca="1">PopAgeSexCountry[[#This Row],[2015]]*PopAgeSexCountry[[#This Row],[MDER]]</f>
        <v>565.30695448262929</v>
      </c>
      <c r="U1416" s="6">
        <f ca="1">PopAgeSexCountry[[#This Row],[2020]]*PopAgeSexCountry[[#This Row],[MDER]]</f>
        <v>640.941726696003</v>
      </c>
      <c r="V1416" s="6">
        <f ca="1">PopAgeSexCountry[[#This Row],[2025]]*PopAgeSexCountry[[#This Row],[MDER]]</f>
        <v>682.73547348061606</v>
      </c>
      <c r="W1416" s="6">
        <f ca="1">PopAgeSexCountry[[#This Row],[2030]]*PopAgeSexCountry[[#This Row],[MDER]]</f>
        <v>722.31538254196596</v>
      </c>
      <c r="X1416" s="6">
        <f ca="1">PopAgeSexCountry[[#This Row],[2035]]*PopAgeSexCountry[[#This Row],[MDER]]</f>
        <v>730.5816975934539</v>
      </c>
      <c r="Y1416" s="6">
        <f ca="1">PopAgeSexCountry[[#This Row],[2040]]*PopAgeSexCountry[[#This Row],[MDER]]</f>
        <v>707.43260020981336</v>
      </c>
      <c r="Z1416" s="6">
        <f ca="1">PopAgeSexCountry[[#This Row],[2045]]*PopAgeSexCountry[[#This Row],[MDER]]</f>
        <v>698.51577444530085</v>
      </c>
      <c r="AA1416" s="6">
        <f ca="1">PopAgeSexCountry[[#This Row],[2050]]*PopAgeSexCountry[[#This Row],[MDER]]</f>
        <v>728.58629214793575</v>
      </c>
    </row>
    <row r="1417" spans="1:27" x14ac:dyDescent="0.2">
      <c r="A1417" s="6" t="s">
        <v>67</v>
      </c>
      <c r="B1417" s="6" t="s">
        <v>68</v>
      </c>
      <c r="C1417" s="6" t="s">
        <v>145</v>
      </c>
      <c r="D1417" s="6" t="str">
        <f>VLOOKUP(PopAgeSexCountry[[#This Row],[REGION]],MapRegion[],2,FALSE)</f>
        <v>SWE</v>
      </c>
      <c r="E1417" s="6" t="s">
        <v>94</v>
      </c>
      <c r="F1417" s="6" t="str">
        <f>VLOOKUP(PopAgeSexCountry[[#This Row],[VARIABLE]],MapSexAge[],2,FALSE)</f>
        <v>Male</v>
      </c>
      <c r="G1417" s="6" t="str">
        <f>VLOOKUP(PopAgeSexCountry[[#This Row],[VARIABLE]],MapSexAge[],3,FALSE)</f>
        <v>100p</v>
      </c>
      <c r="H1417" s="6">
        <f ca="1">SUMIFS(INDIRECT(_xlfn.CONCAT("SSPMDER[",PopAgeSexCountry[[#This Row],[Sex]],"]")),SSPMDER[age],PopAgeSexCountry[[#This Row],[Age]])</f>
        <v>2200</v>
      </c>
      <c r="I1417" s="6" t="s">
        <v>71</v>
      </c>
      <c r="J1417" s="6">
        <v>2.5299949400101198E-4</v>
      </c>
      <c r="K1417" s="6">
        <v>4.4553969413247199E-4</v>
      </c>
      <c r="L1417" s="6">
        <v>7.8588160867296998E-4</v>
      </c>
      <c r="M1417" s="6">
        <v>1.3191804663897099E-3</v>
      </c>
      <c r="N1417" s="6">
        <v>1.8130682703461701E-3</v>
      </c>
      <c r="O1417" s="6">
        <v>2.5754543764273498E-3</v>
      </c>
      <c r="P1417" s="6">
        <v>4.0794562078365904E-3</v>
      </c>
      <c r="Q1417" s="6">
        <v>7.0502647634659403E-3</v>
      </c>
      <c r="R1417" s="6">
        <v>1.0944551014251E-2</v>
      </c>
      <c r="S1417" s="6">
        <f ca="1">PopAgeSexCountry[[#This Row],[2010]]*PopAgeSexCountry[[#This Row],[MDER]]</f>
        <v>0.55659888680222636</v>
      </c>
      <c r="T1417" s="6">
        <f ca="1">PopAgeSexCountry[[#This Row],[2015]]*PopAgeSexCountry[[#This Row],[MDER]]</f>
        <v>0.98018732709143841</v>
      </c>
      <c r="U1417" s="6">
        <f ca="1">PopAgeSexCountry[[#This Row],[2020]]*PopAgeSexCountry[[#This Row],[MDER]]</f>
        <v>1.728939539080534</v>
      </c>
      <c r="V1417" s="6">
        <f ca="1">PopAgeSexCountry[[#This Row],[2025]]*PopAgeSexCountry[[#This Row],[MDER]]</f>
        <v>2.9021970260573617</v>
      </c>
      <c r="W1417" s="6">
        <f ca="1">PopAgeSexCountry[[#This Row],[2030]]*PopAgeSexCountry[[#This Row],[MDER]]</f>
        <v>3.988750194761574</v>
      </c>
      <c r="X1417" s="6">
        <f ca="1">PopAgeSexCountry[[#This Row],[2035]]*PopAgeSexCountry[[#This Row],[MDER]]</f>
        <v>5.6659996281401694</v>
      </c>
      <c r="Y1417" s="6">
        <f ca="1">PopAgeSexCountry[[#This Row],[2040]]*PopAgeSexCountry[[#This Row],[MDER]]</f>
        <v>8.9748036572404981</v>
      </c>
      <c r="Z1417" s="6">
        <f ca="1">PopAgeSexCountry[[#This Row],[2045]]*PopAgeSexCountry[[#This Row],[MDER]]</f>
        <v>15.510582479625068</v>
      </c>
      <c r="AA1417" s="6">
        <f ca="1">PopAgeSexCountry[[#This Row],[2050]]*PopAgeSexCountry[[#This Row],[MDER]]</f>
        <v>24.078012231352201</v>
      </c>
    </row>
    <row r="1418" spans="1:27" x14ac:dyDescent="0.2">
      <c r="A1418" s="5" t="s">
        <v>67</v>
      </c>
      <c r="B1418" s="5" t="s">
        <v>68</v>
      </c>
      <c r="C1418" s="5" t="s">
        <v>145</v>
      </c>
      <c r="D1418" s="5" t="str">
        <f>VLOOKUP(PopAgeSexCountry[[#This Row],[REGION]],MapRegion[],2,FALSE)</f>
        <v>SWE</v>
      </c>
      <c r="E1418" s="5" t="s">
        <v>95</v>
      </c>
      <c r="F1418" s="5" t="str">
        <f>VLOOKUP(PopAgeSexCountry[[#This Row],[VARIABLE]],MapSexAge[],2,FALSE)</f>
        <v>Male</v>
      </c>
      <c r="G1418" s="5" t="str">
        <f>VLOOKUP(PopAgeSexCountry[[#This Row],[VARIABLE]],MapSexAge[],3,FALSE)</f>
        <v>15-19</v>
      </c>
      <c r="H1418" s="5">
        <f ca="1">SUMIFS(INDIRECT(_xlfn.CONCAT("SSPMDER[",PopAgeSexCountry[[#This Row],[Sex]],"]")),SSPMDER[age],PopAgeSexCountry[[#This Row],[Age]])</f>
        <v>2760</v>
      </c>
      <c r="I1418" s="5" t="s">
        <v>71</v>
      </c>
      <c r="J1418" s="5">
        <v>0.32640300032640301</v>
      </c>
      <c r="K1418" s="5">
        <v>0.252722859697941</v>
      </c>
      <c r="L1418" s="5">
        <v>0.26968894166808599</v>
      </c>
      <c r="M1418" s="5">
        <v>0.30541694457234198</v>
      </c>
      <c r="N1418" s="5">
        <v>0.32508022332113601</v>
      </c>
      <c r="O1418" s="5">
        <v>0.34371772611252999</v>
      </c>
      <c r="P1418" s="5">
        <v>0.347562160587639</v>
      </c>
      <c r="Q1418" s="5">
        <v>0.33661588279987498</v>
      </c>
      <c r="R1418" s="5">
        <v>0.33239591365326199</v>
      </c>
      <c r="S1418" s="6">
        <f ca="1">PopAgeSexCountry[[#This Row],[2010]]*PopAgeSexCountry[[#This Row],[MDER]]</f>
        <v>900.87228090087228</v>
      </c>
      <c r="T1418" s="6">
        <f ca="1">PopAgeSexCountry[[#This Row],[2015]]*PopAgeSexCountry[[#This Row],[MDER]]</f>
        <v>697.51509276631714</v>
      </c>
      <c r="U1418" s="6">
        <f ca="1">PopAgeSexCountry[[#This Row],[2020]]*PopAgeSexCountry[[#This Row],[MDER]]</f>
        <v>744.34147900391736</v>
      </c>
      <c r="V1418" s="6">
        <f ca="1">PopAgeSexCountry[[#This Row],[2025]]*PopAgeSexCountry[[#This Row],[MDER]]</f>
        <v>842.95076701966389</v>
      </c>
      <c r="W1418" s="6">
        <f ca="1">PopAgeSexCountry[[#This Row],[2030]]*PopAgeSexCountry[[#This Row],[MDER]]</f>
        <v>897.22141636633535</v>
      </c>
      <c r="X1418" s="6">
        <f ca="1">PopAgeSexCountry[[#This Row],[2035]]*PopAgeSexCountry[[#This Row],[MDER]]</f>
        <v>948.66092407058272</v>
      </c>
      <c r="Y1418" s="6">
        <f ca="1">PopAgeSexCountry[[#This Row],[2040]]*PopAgeSexCountry[[#This Row],[MDER]]</f>
        <v>959.27156322188364</v>
      </c>
      <c r="Z1418" s="6">
        <f ca="1">PopAgeSexCountry[[#This Row],[2045]]*PopAgeSexCountry[[#This Row],[MDER]]</f>
        <v>929.05983652765497</v>
      </c>
      <c r="AA1418" s="6">
        <f ca="1">PopAgeSexCountry[[#This Row],[2050]]*PopAgeSexCountry[[#This Row],[MDER]]</f>
        <v>917.41272168300304</v>
      </c>
    </row>
    <row r="1419" spans="1:27" x14ac:dyDescent="0.2">
      <c r="A1419" s="6" t="s">
        <v>67</v>
      </c>
      <c r="B1419" s="6" t="s">
        <v>68</v>
      </c>
      <c r="C1419" s="6" t="s">
        <v>145</v>
      </c>
      <c r="D1419" s="6" t="str">
        <f>VLOOKUP(PopAgeSexCountry[[#This Row],[REGION]],MapRegion[],2,FALSE)</f>
        <v>SWE</v>
      </c>
      <c r="E1419" s="6" t="s">
        <v>96</v>
      </c>
      <c r="F1419" s="6" t="str">
        <f>VLOOKUP(PopAgeSexCountry[[#This Row],[VARIABLE]],MapSexAge[],2,FALSE)</f>
        <v>Male</v>
      </c>
      <c r="G1419" s="6" t="str">
        <f>VLOOKUP(PopAgeSexCountry[[#This Row],[VARIABLE]],MapSexAge[],3,FALSE)</f>
        <v>20-24</v>
      </c>
      <c r="H1419" s="6">
        <f ca="1">SUMIFS(INDIRECT(_xlfn.CONCAT("SSPMDER[",PopAgeSexCountry[[#This Row],[Sex]],"]")),SSPMDER[age],PopAgeSexCountry[[#This Row],[Age]])</f>
        <v>2800</v>
      </c>
      <c r="I1419" s="6" t="s">
        <v>71</v>
      </c>
      <c r="J1419" s="6">
        <v>0.31936700031936699</v>
      </c>
      <c r="K1419" s="6">
        <v>0.32968590465415498</v>
      </c>
      <c r="L1419" s="6">
        <v>0.25576890029171101</v>
      </c>
      <c r="M1419" s="6">
        <v>0.27275292718153599</v>
      </c>
      <c r="N1419" s="6">
        <v>0.30853526433237299</v>
      </c>
      <c r="O1419" s="6">
        <v>0.328191881398466</v>
      </c>
      <c r="P1419" s="6">
        <v>0.34681367457675799</v>
      </c>
      <c r="Q1419" s="6">
        <v>0.35063446098842199</v>
      </c>
      <c r="R1419" s="6">
        <v>0.33969767126782602</v>
      </c>
      <c r="S1419" s="6">
        <f ca="1">PopAgeSexCountry[[#This Row],[2010]]*PopAgeSexCountry[[#This Row],[MDER]]</f>
        <v>894.22760089422752</v>
      </c>
      <c r="T1419" s="6">
        <f ca="1">PopAgeSexCountry[[#This Row],[2015]]*PopAgeSexCountry[[#This Row],[MDER]]</f>
        <v>923.12053303163395</v>
      </c>
      <c r="U1419" s="6">
        <f ca="1">PopAgeSexCountry[[#This Row],[2020]]*PopAgeSexCountry[[#This Row],[MDER]]</f>
        <v>716.15292081679081</v>
      </c>
      <c r="V1419" s="6">
        <f ca="1">PopAgeSexCountry[[#This Row],[2025]]*PopAgeSexCountry[[#This Row],[MDER]]</f>
        <v>763.70819610830074</v>
      </c>
      <c r="W1419" s="6">
        <f ca="1">PopAgeSexCountry[[#This Row],[2030]]*PopAgeSexCountry[[#This Row],[MDER]]</f>
        <v>863.89874013064434</v>
      </c>
      <c r="X1419" s="6">
        <f ca="1">PopAgeSexCountry[[#This Row],[2035]]*PopAgeSexCountry[[#This Row],[MDER]]</f>
        <v>918.93726791570475</v>
      </c>
      <c r="Y1419" s="6">
        <f ca="1">PopAgeSexCountry[[#This Row],[2040]]*PopAgeSexCountry[[#This Row],[MDER]]</f>
        <v>971.07828881492242</v>
      </c>
      <c r="Z1419" s="6">
        <f ca="1">PopAgeSexCountry[[#This Row],[2045]]*PopAgeSexCountry[[#This Row],[MDER]]</f>
        <v>981.77649076758155</v>
      </c>
      <c r="AA1419" s="6">
        <f ca="1">PopAgeSexCountry[[#This Row],[2050]]*PopAgeSexCountry[[#This Row],[MDER]]</f>
        <v>951.15347954991284</v>
      </c>
    </row>
    <row r="1420" spans="1:27" x14ac:dyDescent="0.2">
      <c r="A1420" s="5" t="s">
        <v>67</v>
      </c>
      <c r="B1420" s="5" t="s">
        <v>68</v>
      </c>
      <c r="C1420" s="5" t="s">
        <v>145</v>
      </c>
      <c r="D1420" s="5" t="str">
        <f>VLOOKUP(PopAgeSexCountry[[#This Row],[REGION]],MapRegion[],2,FALSE)</f>
        <v>SWE</v>
      </c>
      <c r="E1420" s="5" t="s">
        <v>97</v>
      </c>
      <c r="F1420" s="5" t="str">
        <f>VLOOKUP(PopAgeSexCountry[[#This Row],[VARIABLE]],MapSexAge[],2,FALSE)</f>
        <v>Male</v>
      </c>
      <c r="G1420" s="5" t="str">
        <f>VLOOKUP(PopAgeSexCountry[[#This Row],[VARIABLE]],MapSexAge[],3,FALSE)</f>
        <v>25-29</v>
      </c>
      <c r="H1420" s="5">
        <f ca="1">SUMIFS(INDIRECT(_xlfn.CONCAT("SSPMDER[",PopAgeSexCountry[[#This Row],[Sex]],"]")),SSPMDER[age],PopAgeSexCountry[[#This Row],[Age]])</f>
        <v>2640</v>
      </c>
      <c r="I1420" s="5" t="s">
        <v>71</v>
      </c>
      <c r="J1420" s="5">
        <v>0.28883500000000001</v>
      </c>
      <c r="K1420" s="5">
        <v>0.343262754785368</v>
      </c>
      <c r="L1420" s="5">
        <v>0.35036061586622702</v>
      </c>
      <c r="M1420" s="5">
        <v>0.27660082314732098</v>
      </c>
      <c r="N1420" s="5">
        <v>0.29370446184744198</v>
      </c>
      <c r="O1420" s="5">
        <v>0.33011684001309999</v>
      </c>
      <c r="P1420" s="5">
        <v>0.34975394018733302</v>
      </c>
      <c r="Q1420" s="5">
        <v>0.36831042618953402</v>
      </c>
      <c r="R1420" s="5">
        <v>0.37181823383576901</v>
      </c>
      <c r="S1420" s="6">
        <f ca="1">PopAgeSexCountry[[#This Row],[2010]]*PopAgeSexCountry[[#This Row],[MDER]]</f>
        <v>762.52440000000001</v>
      </c>
      <c r="T1420" s="6">
        <f ca="1">PopAgeSexCountry[[#This Row],[2015]]*PopAgeSexCountry[[#This Row],[MDER]]</f>
        <v>906.21367263337152</v>
      </c>
      <c r="U1420" s="6">
        <f ca="1">PopAgeSexCountry[[#This Row],[2020]]*PopAgeSexCountry[[#This Row],[MDER]]</f>
        <v>924.95202588683935</v>
      </c>
      <c r="V1420" s="6">
        <f ca="1">PopAgeSexCountry[[#This Row],[2025]]*PopAgeSexCountry[[#This Row],[MDER]]</f>
        <v>730.22617310892736</v>
      </c>
      <c r="W1420" s="6">
        <f ca="1">PopAgeSexCountry[[#This Row],[2030]]*PopAgeSexCountry[[#This Row],[MDER]]</f>
        <v>775.37977927724683</v>
      </c>
      <c r="X1420" s="6">
        <f ca="1">PopAgeSexCountry[[#This Row],[2035]]*PopAgeSexCountry[[#This Row],[MDER]]</f>
        <v>871.50845763458392</v>
      </c>
      <c r="Y1420" s="6">
        <f ca="1">PopAgeSexCountry[[#This Row],[2040]]*PopAgeSexCountry[[#This Row],[MDER]]</f>
        <v>923.35040209455917</v>
      </c>
      <c r="Z1420" s="6">
        <f ca="1">PopAgeSexCountry[[#This Row],[2045]]*PopAgeSexCountry[[#This Row],[MDER]]</f>
        <v>972.3395251403698</v>
      </c>
      <c r="AA1420" s="6">
        <f ca="1">PopAgeSexCountry[[#This Row],[2050]]*PopAgeSexCountry[[#This Row],[MDER]]</f>
        <v>981.60013732643017</v>
      </c>
    </row>
    <row r="1421" spans="1:27" x14ac:dyDescent="0.2">
      <c r="A1421" s="6" t="s">
        <v>67</v>
      </c>
      <c r="B1421" s="6" t="s">
        <v>68</v>
      </c>
      <c r="C1421" s="6" t="s">
        <v>145</v>
      </c>
      <c r="D1421" s="6" t="str">
        <f>VLOOKUP(PopAgeSexCountry[[#This Row],[REGION]],MapRegion[],2,FALSE)</f>
        <v>SWE</v>
      </c>
      <c r="E1421" s="6" t="s">
        <v>98</v>
      </c>
      <c r="F1421" s="6" t="str">
        <f>VLOOKUP(PopAgeSexCountry[[#This Row],[VARIABLE]],MapSexAge[],2,FALSE)</f>
        <v>Male</v>
      </c>
      <c r="G1421" s="6" t="str">
        <f>VLOOKUP(PopAgeSexCountry[[#This Row],[VARIABLE]],MapSexAge[],3,FALSE)</f>
        <v>30-34</v>
      </c>
      <c r="H1421" s="6">
        <f ca="1">SUMIFS(INDIRECT(_xlfn.CONCAT("SSPMDER[",PopAgeSexCountry[[#This Row],[Sex]],"]")),SSPMDER[age],PopAgeSexCountry[[#This Row],[Age]])</f>
        <v>2600</v>
      </c>
      <c r="I1421" s="6" t="s">
        <v>71</v>
      </c>
      <c r="J1421" s="6">
        <v>0.30017899969982098</v>
      </c>
      <c r="K1421" s="6">
        <v>0.315506118795297</v>
      </c>
      <c r="L1421" s="6">
        <v>0.36706533342875802</v>
      </c>
      <c r="M1421" s="6">
        <v>0.37398457725791001</v>
      </c>
      <c r="N1421" s="6">
        <v>0.30122361396003899</v>
      </c>
      <c r="O1421" s="6">
        <v>0.31827195269814501</v>
      </c>
      <c r="P1421" s="6">
        <v>0.355000416029156</v>
      </c>
      <c r="Q1421" s="6">
        <v>0.37427447745778802</v>
      </c>
      <c r="R1421" s="6">
        <v>0.39255107080034102</v>
      </c>
      <c r="S1421" s="6">
        <f ca="1">PopAgeSexCountry[[#This Row],[2010]]*PopAgeSexCountry[[#This Row],[MDER]]</f>
        <v>780.46539921953456</v>
      </c>
      <c r="T1421" s="6">
        <f ca="1">PopAgeSexCountry[[#This Row],[2015]]*PopAgeSexCountry[[#This Row],[MDER]]</f>
        <v>820.31590886777224</v>
      </c>
      <c r="U1421" s="6">
        <f ca="1">PopAgeSexCountry[[#This Row],[2020]]*PopAgeSexCountry[[#This Row],[MDER]]</f>
        <v>954.36986691477091</v>
      </c>
      <c r="V1421" s="6">
        <f ca="1">PopAgeSexCountry[[#This Row],[2025]]*PopAgeSexCountry[[#This Row],[MDER]]</f>
        <v>972.35990087056598</v>
      </c>
      <c r="W1421" s="6">
        <f ca="1">PopAgeSexCountry[[#This Row],[2030]]*PopAgeSexCountry[[#This Row],[MDER]]</f>
        <v>783.18139629610141</v>
      </c>
      <c r="X1421" s="6">
        <f ca="1">PopAgeSexCountry[[#This Row],[2035]]*PopAgeSexCountry[[#This Row],[MDER]]</f>
        <v>827.50707701517706</v>
      </c>
      <c r="Y1421" s="6">
        <f ca="1">PopAgeSexCountry[[#This Row],[2040]]*PopAgeSexCountry[[#This Row],[MDER]]</f>
        <v>923.00108167580561</v>
      </c>
      <c r="Z1421" s="6">
        <f ca="1">PopAgeSexCountry[[#This Row],[2045]]*PopAgeSexCountry[[#This Row],[MDER]]</f>
        <v>973.11364139024886</v>
      </c>
      <c r="AA1421" s="6">
        <f ca="1">PopAgeSexCountry[[#This Row],[2050]]*PopAgeSexCountry[[#This Row],[MDER]]</f>
        <v>1020.6327840808866</v>
      </c>
    </row>
    <row r="1422" spans="1:27" x14ac:dyDescent="0.2">
      <c r="A1422" s="5" t="s">
        <v>67</v>
      </c>
      <c r="B1422" s="5" t="s">
        <v>68</v>
      </c>
      <c r="C1422" s="5" t="s">
        <v>145</v>
      </c>
      <c r="D1422" s="5" t="str">
        <f>VLOOKUP(PopAgeSexCountry[[#This Row],[REGION]],MapRegion[],2,FALSE)</f>
        <v>SWE</v>
      </c>
      <c r="E1422" s="5" t="s">
        <v>99</v>
      </c>
      <c r="F1422" s="5" t="str">
        <f>VLOOKUP(PopAgeSexCountry[[#This Row],[VARIABLE]],MapSexAge[],2,FALSE)</f>
        <v>Male</v>
      </c>
      <c r="G1422" s="5" t="str">
        <f>VLOOKUP(PopAgeSexCountry[[#This Row],[VARIABLE]],MapSexAge[],3,FALSE)</f>
        <v>35-39</v>
      </c>
      <c r="H1422" s="5">
        <f ca="1">SUMIFS(INDIRECT(_xlfn.CONCAT("SSPMDER[",PopAgeSexCountry[[#This Row],[Sex]],"]")),SSPMDER[age],PopAgeSexCountry[[#This Row],[Age]])</f>
        <v>2600</v>
      </c>
      <c r="I1422" s="5" t="s">
        <v>71</v>
      </c>
      <c r="J1422" s="5">
        <v>0.32197100000000001</v>
      </c>
      <c r="K1422" s="5">
        <v>0.31743885878899197</v>
      </c>
      <c r="L1422" s="5">
        <v>0.33234661544876998</v>
      </c>
      <c r="M1422" s="5">
        <v>0.38450722442877999</v>
      </c>
      <c r="N1422" s="5">
        <v>0.39132077872181398</v>
      </c>
      <c r="O1422" s="5">
        <v>0.31945062355416998</v>
      </c>
      <c r="P1422" s="5">
        <v>0.33649351966695701</v>
      </c>
      <c r="Q1422" s="5">
        <v>0.37345342316437902</v>
      </c>
      <c r="R1422" s="5">
        <v>0.39246435945722202</v>
      </c>
      <c r="S1422" s="6">
        <f ca="1">PopAgeSexCountry[[#This Row],[2010]]*PopAgeSexCountry[[#This Row],[MDER]]</f>
        <v>837.12459999999999</v>
      </c>
      <c r="T1422" s="6">
        <f ca="1">PopAgeSexCountry[[#This Row],[2015]]*PopAgeSexCountry[[#This Row],[MDER]]</f>
        <v>825.34103285137917</v>
      </c>
      <c r="U1422" s="6">
        <f ca="1">PopAgeSexCountry[[#This Row],[2020]]*PopAgeSexCountry[[#This Row],[MDER]]</f>
        <v>864.10120016680196</v>
      </c>
      <c r="V1422" s="6">
        <f ca="1">PopAgeSexCountry[[#This Row],[2025]]*PopAgeSexCountry[[#This Row],[MDER]]</f>
        <v>999.71878351482803</v>
      </c>
      <c r="W1422" s="6">
        <f ca="1">PopAgeSexCountry[[#This Row],[2030]]*PopAgeSexCountry[[#This Row],[MDER]]</f>
        <v>1017.4340246767164</v>
      </c>
      <c r="X1422" s="6">
        <f ca="1">PopAgeSexCountry[[#This Row],[2035]]*PopAgeSexCountry[[#This Row],[MDER]]</f>
        <v>830.57162124084198</v>
      </c>
      <c r="Y1422" s="6">
        <f ca="1">PopAgeSexCountry[[#This Row],[2040]]*PopAgeSexCountry[[#This Row],[MDER]]</f>
        <v>874.88315113408817</v>
      </c>
      <c r="Z1422" s="6">
        <f ca="1">PopAgeSexCountry[[#This Row],[2045]]*PopAgeSexCountry[[#This Row],[MDER]]</f>
        <v>970.97890022738545</v>
      </c>
      <c r="AA1422" s="6">
        <f ca="1">PopAgeSexCountry[[#This Row],[2050]]*PopAgeSexCountry[[#This Row],[MDER]]</f>
        <v>1020.4073345887773</v>
      </c>
    </row>
    <row r="1423" spans="1:27" x14ac:dyDescent="0.2">
      <c r="A1423" s="6" t="s">
        <v>67</v>
      </c>
      <c r="B1423" s="6" t="s">
        <v>68</v>
      </c>
      <c r="C1423" s="6" t="s">
        <v>145</v>
      </c>
      <c r="D1423" s="6" t="str">
        <f>VLOOKUP(PopAgeSexCountry[[#This Row],[REGION]],MapRegion[],2,FALSE)</f>
        <v>SWE</v>
      </c>
      <c r="E1423" s="6" t="s">
        <v>100</v>
      </c>
      <c r="F1423" s="6" t="str">
        <f>VLOOKUP(PopAgeSexCountry[[#This Row],[VARIABLE]],MapSexAge[],2,FALSE)</f>
        <v>Male</v>
      </c>
      <c r="G1423" s="6" t="str">
        <f>VLOOKUP(PopAgeSexCountry[[#This Row],[VARIABLE]],MapSexAge[],3,FALSE)</f>
        <v>40-44</v>
      </c>
      <c r="H1423" s="6">
        <f ca="1">SUMIFS(INDIRECT(_xlfn.CONCAT("SSPMDER[",PopAgeSexCountry[[#This Row],[Sex]],"]")),SSPMDER[age],PopAgeSexCountry[[#This Row],[Age]])</f>
        <v>2600</v>
      </c>
      <c r="I1423" s="6" t="s">
        <v>71</v>
      </c>
      <c r="J1423" s="6">
        <v>0.33704400000000001</v>
      </c>
      <c r="K1423" s="6">
        <v>0.33174197909776099</v>
      </c>
      <c r="L1423" s="6">
        <v>0.32667680576536301</v>
      </c>
      <c r="M1423" s="6">
        <v>0.34274882554109798</v>
      </c>
      <c r="N1423" s="6">
        <v>0.39529603058074803</v>
      </c>
      <c r="O1423" s="6">
        <v>0.40215480407180698</v>
      </c>
      <c r="P1423" s="6">
        <v>0.33097278952147602</v>
      </c>
      <c r="Q1423" s="6">
        <v>0.348072322578174</v>
      </c>
      <c r="R1423" s="6">
        <v>0.38522960970048398</v>
      </c>
      <c r="S1423" s="6">
        <f ca="1">PopAgeSexCountry[[#This Row],[2010]]*PopAgeSexCountry[[#This Row],[MDER]]</f>
        <v>876.31439999999998</v>
      </c>
      <c r="T1423" s="6">
        <f ca="1">PopAgeSexCountry[[#This Row],[2015]]*PopAgeSexCountry[[#This Row],[MDER]]</f>
        <v>862.52914565417859</v>
      </c>
      <c r="U1423" s="6">
        <f ca="1">PopAgeSexCountry[[#This Row],[2020]]*PopAgeSexCountry[[#This Row],[MDER]]</f>
        <v>849.35969498994382</v>
      </c>
      <c r="V1423" s="6">
        <f ca="1">PopAgeSexCountry[[#This Row],[2025]]*PopAgeSexCountry[[#This Row],[MDER]]</f>
        <v>891.14694640685479</v>
      </c>
      <c r="W1423" s="6">
        <f ca="1">PopAgeSexCountry[[#This Row],[2030]]*PopAgeSexCountry[[#This Row],[MDER]]</f>
        <v>1027.7696795099448</v>
      </c>
      <c r="X1423" s="6">
        <f ca="1">PopAgeSexCountry[[#This Row],[2035]]*PopAgeSexCountry[[#This Row],[MDER]]</f>
        <v>1045.6024905866982</v>
      </c>
      <c r="Y1423" s="6">
        <f ca="1">PopAgeSexCountry[[#This Row],[2040]]*PopAgeSexCountry[[#This Row],[MDER]]</f>
        <v>860.52925275583766</v>
      </c>
      <c r="Z1423" s="6">
        <f ca="1">PopAgeSexCountry[[#This Row],[2045]]*PopAgeSexCountry[[#This Row],[MDER]]</f>
        <v>904.98803870325241</v>
      </c>
      <c r="AA1423" s="6">
        <f ca="1">PopAgeSexCountry[[#This Row],[2050]]*PopAgeSexCountry[[#This Row],[MDER]]</f>
        <v>1001.5969852212584</v>
      </c>
    </row>
    <row r="1424" spans="1:27" x14ac:dyDescent="0.2">
      <c r="A1424" s="5" t="s">
        <v>67</v>
      </c>
      <c r="B1424" s="5" t="s">
        <v>68</v>
      </c>
      <c r="C1424" s="5" t="s">
        <v>145</v>
      </c>
      <c r="D1424" s="5" t="str">
        <f>VLOOKUP(PopAgeSexCountry[[#This Row],[REGION]],MapRegion[],2,FALSE)</f>
        <v>SWE</v>
      </c>
      <c r="E1424" s="5" t="s">
        <v>101</v>
      </c>
      <c r="F1424" s="5" t="str">
        <f>VLOOKUP(PopAgeSexCountry[[#This Row],[VARIABLE]],MapSexAge[],2,FALSE)</f>
        <v>Male</v>
      </c>
      <c r="G1424" s="5" t="str">
        <f>VLOOKUP(PopAgeSexCountry[[#This Row],[VARIABLE]],MapSexAge[],3,FALSE)</f>
        <v>45-49</v>
      </c>
      <c r="H1424" s="5">
        <f ca="1">SUMIFS(INDIRECT(_xlfn.CONCAT("SSPMDER[",PopAgeSexCountry[[#This Row],[Sex]],"]")),SSPMDER[age],PopAgeSexCountry[[#This Row],[Age]])</f>
        <v>2440</v>
      </c>
      <c r="I1424" s="5" t="s">
        <v>71</v>
      </c>
      <c r="J1424" s="5">
        <v>0.32320599999999999</v>
      </c>
      <c r="K1424" s="5">
        <v>0.34123100500572101</v>
      </c>
      <c r="L1424" s="5">
        <v>0.33581999152040998</v>
      </c>
      <c r="M1424" s="5">
        <v>0.33125680639886101</v>
      </c>
      <c r="N1424" s="5">
        <v>0.348080340622205</v>
      </c>
      <c r="O1424" s="5">
        <v>0.40085905380097497</v>
      </c>
      <c r="P1424" s="5">
        <v>0.40786016649267198</v>
      </c>
      <c r="Q1424" s="5">
        <v>0.33736779134662298</v>
      </c>
      <c r="R1424" s="5">
        <v>0.35457184081427401</v>
      </c>
      <c r="S1424" s="6">
        <f ca="1">PopAgeSexCountry[[#This Row],[2010]]*PopAgeSexCountry[[#This Row],[MDER]]</f>
        <v>788.62263999999993</v>
      </c>
      <c r="T1424" s="6">
        <f ca="1">PopAgeSexCountry[[#This Row],[2015]]*PopAgeSexCountry[[#This Row],[MDER]]</f>
        <v>832.60365221395932</v>
      </c>
      <c r="U1424" s="6">
        <f ca="1">PopAgeSexCountry[[#This Row],[2020]]*PopAgeSexCountry[[#This Row],[MDER]]</f>
        <v>819.40077930980033</v>
      </c>
      <c r="V1424" s="6">
        <f ca="1">PopAgeSexCountry[[#This Row],[2025]]*PopAgeSexCountry[[#This Row],[MDER]]</f>
        <v>808.26660761322091</v>
      </c>
      <c r="W1424" s="6">
        <f ca="1">PopAgeSexCountry[[#This Row],[2030]]*PopAgeSexCountry[[#This Row],[MDER]]</f>
        <v>849.31603111818015</v>
      </c>
      <c r="X1424" s="6">
        <f ca="1">PopAgeSexCountry[[#This Row],[2035]]*PopAgeSexCountry[[#This Row],[MDER]]</f>
        <v>978.09609127437898</v>
      </c>
      <c r="Y1424" s="6">
        <f ca="1">PopAgeSexCountry[[#This Row],[2040]]*PopAgeSexCountry[[#This Row],[MDER]]</f>
        <v>995.17880624211966</v>
      </c>
      <c r="Z1424" s="6">
        <f ca="1">PopAgeSexCountry[[#This Row],[2045]]*PopAgeSexCountry[[#This Row],[MDER]]</f>
        <v>823.17741088576008</v>
      </c>
      <c r="AA1424" s="6">
        <f ca="1">PopAgeSexCountry[[#This Row],[2050]]*PopAgeSexCountry[[#This Row],[MDER]]</f>
        <v>865.15529158682853</v>
      </c>
    </row>
    <row r="1425" spans="1:27" x14ac:dyDescent="0.2">
      <c r="A1425" s="6" t="s">
        <v>67</v>
      </c>
      <c r="B1425" s="6" t="s">
        <v>68</v>
      </c>
      <c r="C1425" s="6" t="s">
        <v>145</v>
      </c>
      <c r="D1425" s="6" t="str">
        <f>VLOOKUP(PopAgeSexCountry[[#This Row],[REGION]],MapRegion[],2,FALSE)</f>
        <v>SWE</v>
      </c>
      <c r="E1425" s="6" t="s">
        <v>102</v>
      </c>
      <c r="F1425" s="6" t="str">
        <f>VLOOKUP(PopAgeSexCountry[[#This Row],[VARIABLE]],MapSexAge[],2,FALSE)</f>
        <v>Male</v>
      </c>
      <c r="G1425" s="6" t="str">
        <f>VLOOKUP(PopAgeSexCountry[[#This Row],[VARIABLE]],MapSexAge[],3,FALSE)</f>
        <v>5-9</v>
      </c>
      <c r="H1425" s="6">
        <f ca="1">SUMIFS(INDIRECT(_xlfn.CONCAT("SSPMDER[",PopAgeSexCountry[[#This Row],[Sex]],"]")),SSPMDER[age],PopAgeSexCountry[[#This Row],[Age]])</f>
        <v>1600</v>
      </c>
      <c r="I1425" s="6" t="s">
        <v>71</v>
      </c>
      <c r="J1425" s="6">
        <v>0.26061200000000001</v>
      </c>
      <c r="K1425" s="6">
        <v>0.29689059913940302</v>
      </c>
      <c r="L1425" s="6">
        <v>0.31672740427350399</v>
      </c>
      <c r="M1425" s="6">
        <v>0.335531957166956</v>
      </c>
      <c r="N1425" s="6">
        <v>0.33957127040646101</v>
      </c>
      <c r="O1425" s="6">
        <v>0.32874133880657902</v>
      </c>
      <c r="P1425" s="6">
        <v>0.32459774494412802</v>
      </c>
      <c r="Q1425" s="6">
        <v>0.33890361888395398</v>
      </c>
      <c r="R1425" s="6">
        <v>0.35937228171167102</v>
      </c>
      <c r="S1425" s="6">
        <f ca="1">PopAgeSexCountry[[#This Row],[2010]]*PopAgeSexCountry[[#This Row],[MDER]]</f>
        <v>416.97919999999999</v>
      </c>
      <c r="T1425" s="6">
        <f ca="1">PopAgeSexCountry[[#This Row],[2015]]*PopAgeSexCountry[[#This Row],[MDER]]</f>
        <v>475.02495862304482</v>
      </c>
      <c r="U1425" s="6">
        <f ca="1">PopAgeSexCountry[[#This Row],[2020]]*PopAgeSexCountry[[#This Row],[MDER]]</f>
        <v>506.76384683760637</v>
      </c>
      <c r="V1425" s="6">
        <f ca="1">PopAgeSexCountry[[#This Row],[2025]]*PopAgeSexCountry[[#This Row],[MDER]]</f>
        <v>536.85113146712956</v>
      </c>
      <c r="W1425" s="6">
        <f ca="1">PopAgeSexCountry[[#This Row],[2030]]*PopAgeSexCountry[[#This Row],[MDER]]</f>
        <v>543.31403265033759</v>
      </c>
      <c r="X1425" s="6">
        <f ca="1">PopAgeSexCountry[[#This Row],[2035]]*PopAgeSexCountry[[#This Row],[MDER]]</f>
        <v>525.98614209052641</v>
      </c>
      <c r="Y1425" s="6">
        <f ca="1">PopAgeSexCountry[[#This Row],[2040]]*PopAgeSexCountry[[#This Row],[MDER]]</f>
        <v>519.35639191060488</v>
      </c>
      <c r="Z1425" s="6">
        <f ca="1">PopAgeSexCountry[[#This Row],[2045]]*PopAgeSexCountry[[#This Row],[MDER]]</f>
        <v>542.24579021432635</v>
      </c>
      <c r="AA1425" s="6">
        <f ca="1">PopAgeSexCountry[[#This Row],[2050]]*PopAgeSexCountry[[#This Row],[MDER]]</f>
        <v>574.99565073867359</v>
      </c>
    </row>
    <row r="1426" spans="1:27" x14ac:dyDescent="0.2">
      <c r="A1426" s="5" t="s">
        <v>67</v>
      </c>
      <c r="B1426" s="5" t="s">
        <v>68</v>
      </c>
      <c r="C1426" s="5" t="s">
        <v>145</v>
      </c>
      <c r="D1426" s="5" t="str">
        <f>VLOOKUP(PopAgeSexCountry[[#This Row],[REGION]],MapRegion[],2,FALSE)</f>
        <v>SWE</v>
      </c>
      <c r="E1426" s="5" t="s">
        <v>103</v>
      </c>
      <c r="F1426" s="5" t="str">
        <f>VLOOKUP(PopAgeSexCountry[[#This Row],[VARIABLE]],MapSexAge[],2,FALSE)</f>
        <v>Male</v>
      </c>
      <c r="G1426" s="5" t="str">
        <f>VLOOKUP(PopAgeSexCountry[[#This Row],[VARIABLE]],MapSexAge[],3,FALSE)</f>
        <v>50-54</v>
      </c>
      <c r="H1426" s="5">
        <f ca="1">SUMIFS(INDIRECT(_xlfn.CONCAT("SSPMDER[",PopAgeSexCountry[[#This Row],[Sex]],"]")),SSPMDER[age],PopAgeSexCountry[[#This Row],[Age]])</f>
        <v>2400</v>
      </c>
      <c r="I1426" s="5" t="s">
        <v>71</v>
      </c>
      <c r="J1426" s="5">
        <v>0.29168100000000002</v>
      </c>
      <c r="K1426" s="5">
        <v>0.32357856483506597</v>
      </c>
      <c r="L1426" s="5">
        <v>0.34141886212682099</v>
      </c>
      <c r="M1426" s="5">
        <v>0.33672075095527498</v>
      </c>
      <c r="N1426" s="5">
        <v>0.332637148245916</v>
      </c>
      <c r="O1426" s="5">
        <v>0.35006538296106499</v>
      </c>
      <c r="P1426" s="5">
        <v>0.40294401791892598</v>
      </c>
      <c r="Q1426" s="5">
        <v>0.41019367170092003</v>
      </c>
      <c r="R1426" s="5">
        <v>0.34053771585731901</v>
      </c>
      <c r="S1426" s="6">
        <f ca="1">PopAgeSexCountry[[#This Row],[2010]]*PopAgeSexCountry[[#This Row],[MDER]]</f>
        <v>700.03440000000001</v>
      </c>
      <c r="T1426" s="6">
        <f ca="1">PopAgeSexCountry[[#This Row],[2015]]*PopAgeSexCountry[[#This Row],[MDER]]</f>
        <v>776.58855560415839</v>
      </c>
      <c r="U1426" s="6">
        <f ca="1">PopAgeSexCountry[[#This Row],[2020]]*PopAgeSexCountry[[#This Row],[MDER]]</f>
        <v>819.4052691043704</v>
      </c>
      <c r="V1426" s="6">
        <f ca="1">PopAgeSexCountry[[#This Row],[2025]]*PopAgeSexCountry[[#This Row],[MDER]]</f>
        <v>808.12980229265997</v>
      </c>
      <c r="W1426" s="6">
        <f ca="1">PopAgeSexCountry[[#This Row],[2030]]*PopAgeSexCountry[[#This Row],[MDER]]</f>
        <v>798.32915579019846</v>
      </c>
      <c r="X1426" s="6">
        <f ca="1">PopAgeSexCountry[[#This Row],[2035]]*PopAgeSexCountry[[#This Row],[MDER]]</f>
        <v>840.15691910655596</v>
      </c>
      <c r="Y1426" s="6">
        <f ca="1">PopAgeSexCountry[[#This Row],[2040]]*PopAgeSexCountry[[#This Row],[MDER]]</f>
        <v>967.06564300542232</v>
      </c>
      <c r="Z1426" s="6">
        <f ca="1">PopAgeSexCountry[[#This Row],[2045]]*PopAgeSexCountry[[#This Row],[MDER]]</f>
        <v>984.46481208220803</v>
      </c>
      <c r="AA1426" s="6">
        <f ca="1">PopAgeSexCountry[[#This Row],[2050]]*PopAgeSexCountry[[#This Row],[MDER]]</f>
        <v>817.29051805756558</v>
      </c>
    </row>
    <row r="1427" spans="1:27" x14ac:dyDescent="0.2">
      <c r="A1427" s="6" t="s">
        <v>67</v>
      </c>
      <c r="B1427" s="6" t="s">
        <v>68</v>
      </c>
      <c r="C1427" s="6" t="s">
        <v>145</v>
      </c>
      <c r="D1427" s="6" t="str">
        <f>VLOOKUP(PopAgeSexCountry[[#This Row],[REGION]],MapRegion[],2,FALSE)</f>
        <v>SWE</v>
      </c>
      <c r="E1427" s="6" t="s">
        <v>104</v>
      </c>
      <c r="F1427" s="6" t="str">
        <f>VLOOKUP(PopAgeSexCountry[[#This Row],[VARIABLE]],MapSexAge[],2,FALSE)</f>
        <v>Male</v>
      </c>
      <c r="G1427" s="6" t="str">
        <f>VLOOKUP(PopAgeSexCountry[[#This Row],[VARIABLE]],MapSexAge[],3,FALSE)</f>
        <v>55-59</v>
      </c>
      <c r="H1427" s="6">
        <f ca="1">SUMIFS(INDIRECT(_xlfn.CONCAT("SSPMDER[",PopAgeSexCountry[[#This Row],[Sex]],"]")),SSPMDER[age],PopAgeSexCountry[[#This Row],[Age]])</f>
        <v>2400</v>
      </c>
      <c r="I1427" s="6" t="s">
        <v>71</v>
      </c>
      <c r="J1427" s="6">
        <v>0.287881</v>
      </c>
      <c r="K1427" s="6">
        <v>0.28876109808663503</v>
      </c>
      <c r="L1427" s="6">
        <v>0.32058079072932399</v>
      </c>
      <c r="M1427" s="6">
        <v>0.33897628854787698</v>
      </c>
      <c r="N1427" s="6">
        <v>0.33501994919447797</v>
      </c>
      <c r="O1427" s="6">
        <v>0.33155025279654599</v>
      </c>
      <c r="P1427" s="6">
        <v>0.34953621720766598</v>
      </c>
      <c r="Q1427" s="6">
        <v>0.40246810140446898</v>
      </c>
      <c r="R1427" s="6">
        <v>0.41014024606794303</v>
      </c>
      <c r="S1427" s="6">
        <f ca="1">PopAgeSexCountry[[#This Row],[2010]]*PopAgeSexCountry[[#This Row],[MDER]]</f>
        <v>690.9144</v>
      </c>
      <c r="T1427" s="6">
        <f ca="1">PopAgeSexCountry[[#This Row],[2015]]*PopAgeSexCountry[[#This Row],[MDER]]</f>
        <v>693.02663540792412</v>
      </c>
      <c r="U1427" s="6">
        <f ca="1">PopAgeSexCountry[[#This Row],[2020]]*PopAgeSexCountry[[#This Row],[MDER]]</f>
        <v>769.39389775037762</v>
      </c>
      <c r="V1427" s="6">
        <f ca="1">PopAgeSexCountry[[#This Row],[2025]]*PopAgeSexCountry[[#This Row],[MDER]]</f>
        <v>813.54309251490474</v>
      </c>
      <c r="W1427" s="6">
        <f ca="1">PopAgeSexCountry[[#This Row],[2030]]*PopAgeSexCountry[[#This Row],[MDER]]</f>
        <v>804.0478780667471</v>
      </c>
      <c r="X1427" s="6">
        <f ca="1">PopAgeSexCountry[[#This Row],[2035]]*PopAgeSexCountry[[#This Row],[MDER]]</f>
        <v>795.72060671171039</v>
      </c>
      <c r="Y1427" s="6">
        <f ca="1">PopAgeSexCountry[[#This Row],[2040]]*PopAgeSexCountry[[#This Row],[MDER]]</f>
        <v>838.88692129839831</v>
      </c>
      <c r="Z1427" s="6">
        <f ca="1">PopAgeSexCountry[[#This Row],[2045]]*PopAgeSexCountry[[#This Row],[MDER]]</f>
        <v>965.92344337072552</v>
      </c>
      <c r="AA1427" s="6">
        <f ca="1">PopAgeSexCountry[[#This Row],[2050]]*PopAgeSexCountry[[#This Row],[MDER]]</f>
        <v>984.33659056306328</v>
      </c>
    </row>
    <row r="1428" spans="1:27" x14ac:dyDescent="0.2">
      <c r="A1428" s="5" t="s">
        <v>67</v>
      </c>
      <c r="B1428" s="5" t="s">
        <v>68</v>
      </c>
      <c r="C1428" s="5" t="s">
        <v>145</v>
      </c>
      <c r="D1428" s="5" t="str">
        <f>VLOOKUP(PopAgeSexCountry[[#This Row],[REGION]],MapRegion[],2,FALSE)</f>
        <v>SWE</v>
      </c>
      <c r="E1428" s="5" t="s">
        <v>105</v>
      </c>
      <c r="F1428" s="5" t="str">
        <f>VLOOKUP(PopAgeSexCountry[[#This Row],[VARIABLE]],MapSexAge[],2,FALSE)</f>
        <v>Male</v>
      </c>
      <c r="G1428" s="5" t="str">
        <f>VLOOKUP(PopAgeSexCountry[[#This Row],[VARIABLE]],MapSexAge[],3,FALSE)</f>
        <v>60-64</v>
      </c>
      <c r="H1428" s="5">
        <f ca="1">SUMIFS(INDIRECT(_xlfn.CONCAT("SSPMDER[",PopAgeSexCountry[[#This Row],[Sex]],"]")),SSPMDER[age],PopAgeSexCountry[[#This Row],[Age]])</f>
        <v>2400</v>
      </c>
      <c r="I1428" s="5" t="s">
        <v>71</v>
      </c>
      <c r="J1428" s="5">
        <v>0.31254799999999999</v>
      </c>
      <c r="K1428" s="5">
        <v>0.28052378656716798</v>
      </c>
      <c r="L1428" s="5">
        <v>0.282442822706717</v>
      </c>
      <c r="M1428" s="5">
        <v>0.31459112513387499</v>
      </c>
      <c r="N1428" s="5">
        <v>0.33352126294430301</v>
      </c>
      <c r="O1428" s="5">
        <v>0.330569512596253</v>
      </c>
      <c r="P1428" s="5">
        <v>0.32788860595618102</v>
      </c>
      <c r="Q1428" s="5">
        <v>0.34650166715973102</v>
      </c>
      <c r="R1428" s="5">
        <v>0.39952807867000001</v>
      </c>
      <c r="S1428" s="6">
        <f ca="1">PopAgeSexCountry[[#This Row],[2010]]*PopAgeSexCountry[[#This Row],[MDER]]</f>
        <v>750.11519999999996</v>
      </c>
      <c r="T1428" s="6">
        <f ca="1">PopAgeSexCountry[[#This Row],[2015]]*PopAgeSexCountry[[#This Row],[MDER]]</f>
        <v>673.25708776120314</v>
      </c>
      <c r="U1428" s="6">
        <f ca="1">PopAgeSexCountry[[#This Row],[2020]]*PopAgeSexCountry[[#This Row],[MDER]]</f>
        <v>677.86277449612078</v>
      </c>
      <c r="V1428" s="6">
        <f ca="1">PopAgeSexCountry[[#This Row],[2025]]*PopAgeSexCountry[[#This Row],[MDER]]</f>
        <v>755.0187003213</v>
      </c>
      <c r="W1428" s="6">
        <f ca="1">PopAgeSexCountry[[#This Row],[2030]]*PopAgeSexCountry[[#This Row],[MDER]]</f>
        <v>800.45103106632723</v>
      </c>
      <c r="X1428" s="6">
        <f ca="1">PopAgeSexCountry[[#This Row],[2035]]*PopAgeSexCountry[[#This Row],[MDER]]</f>
        <v>793.36683023100716</v>
      </c>
      <c r="Y1428" s="6">
        <f ca="1">PopAgeSexCountry[[#This Row],[2040]]*PopAgeSexCountry[[#This Row],[MDER]]</f>
        <v>786.93265429483449</v>
      </c>
      <c r="Z1428" s="6">
        <f ca="1">PopAgeSexCountry[[#This Row],[2045]]*PopAgeSexCountry[[#This Row],[MDER]]</f>
        <v>831.6040011833544</v>
      </c>
      <c r="AA1428" s="6">
        <f ca="1">PopAgeSexCountry[[#This Row],[2050]]*PopAgeSexCountry[[#This Row],[MDER]]</f>
        <v>958.86738880799999</v>
      </c>
    </row>
    <row r="1429" spans="1:27" x14ac:dyDescent="0.2">
      <c r="A1429" s="6" t="s">
        <v>67</v>
      </c>
      <c r="B1429" s="6" t="s">
        <v>68</v>
      </c>
      <c r="C1429" s="6" t="s">
        <v>145</v>
      </c>
      <c r="D1429" s="6" t="str">
        <f>VLOOKUP(PopAgeSexCountry[[#This Row],[REGION]],MapRegion[],2,FALSE)</f>
        <v>SWE</v>
      </c>
      <c r="E1429" s="6" t="s">
        <v>106</v>
      </c>
      <c r="F1429" s="6" t="str">
        <f>VLOOKUP(PopAgeSexCountry[[#This Row],[VARIABLE]],MapSexAge[],2,FALSE)</f>
        <v>Male</v>
      </c>
      <c r="G1429" s="6" t="str">
        <f>VLOOKUP(PopAgeSexCountry[[#This Row],[VARIABLE]],MapSexAge[],3,FALSE)</f>
        <v>65-69</v>
      </c>
      <c r="H1429" s="6">
        <f ca="1">SUMIFS(INDIRECT(_xlfn.CONCAT("SSPMDER[",PopAgeSexCountry[[#This Row],[Sex]],"]")),SSPMDER[age],PopAgeSexCountry[[#This Row],[Age]])</f>
        <v>2240</v>
      </c>
      <c r="I1429" s="6" t="s">
        <v>71</v>
      </c>
      <c r="J1429" s="6">
        <v>0.266017</v>
      </c>
      <c r="K1429" s="6">
        <v>0.29688237233475601</v>
      </c>
      <c r="L1429" s="6">
        <v>0.26859209026389202</v>
      </c>
      <c r="M1429" s="6">
        <v>0.27212797925293603</v>
      </c>
      <c r="N1429" s="6">
        <v>0.30431285567753302</v>
      </c>
      <c r="O1429" s="6">
        <v>0.32393653050939297</v>
      </c>
      <c r="P1429" s="6">
        <v>0.32227960558191898</v>
      </c>
      <c r="Q1429" s="6">
        <v>0.32071736743680201</v>
      </c>
      <c r="R1429" s="6">
        <v>0.34016020794867702</v>
      </c>
      <c r="S1429" s="6">
        <f ca="1">PopAgeSexCountry[[#This Row],[2010]]*PopAgeSexCountry[[#This Row],[MDER]]</f>
        <v>595.87807999999995</v>
      </c>
      <c r="T1429" s="6">
        <f ca="1">PopAgeSexCountry[[#This Row],[2015]]*PopAgeSexCountry[[#This Row],[MDER]]</f>
        <v>665.0165140298534</v>
      </c>
      <c r="U1429" s="6">
        <f ca="1">PopAgeSexCountry[[#This Row],[2020]]*PopAgeSexCountry[[#This Row],[MDER]]</f>
        <v>601.64628219111819</v>
      </c>
      <c r="V1429" s="6">
        <f ca="1">PopAgeSexCountry[[#This Row],[2025]]*PopAgeSexCountry[[#This Row],[MDER]]</f>
        <v>609.56667352657666</v>
      </c>
      <c r="W1429" s="6">
        <f ca="1">PopAgeSexCountry[[#This Row],[2030]]*PopAgeSexCountry[[#This Row],[MDER]]</f>
        <v>681.66079671767397</v>
      </c>
      <c r="X1429" s="6">
        <f ca="1">PopAgeSexCountry[[#This Row],[2035]]*PopAgeSexCountry[[#This Row],[MDER]]</f>
        <v>725.61782834104031</v>
      </c>
      <c r="Y1429" s="6">
        <f ca="1">PopAgeSexCountry[[#This Row],[2040]]*PopAgeSexCountry[[#This Row],[MDER]]</f>
        <v>721.90631650349849</v>
      </c>
      <c r="Z1429" s="6">
        <f ca="1">PopAgeSexCountry[[#This Row],[2045]]*PopAgeSexCountry[[#This Row],[MDER]]</f>
        <v>718.40690305843646</v>
      </c>
      <c r="AA1429" s="6">
        <f ca="1">PopAgeSexCountry[[#This Row],[2050]]*PopAgeSexCountry[[#This Row],[MDER]]</f>
        <v>761.95886580503657</v>
      </c>
    </row>
    <row r="1430" spans="1:27" x14ac:dyDescent="0.2">
      <c r="A1430" s="5" t="s">
        <v>67</v>
      </c>
      <c r="B1430" s="5" t="s">
        <v>68</v>
      </c>
      <c r="C1430" s="5" t="s">
        <v>145</v>
      </c>
      <c r="D1430" s="5" t="str">
        <f>VLOOKUP(PopAgeSexCountry[[#This Row],[REGION]],MapRegion[],2,FALSE)</f>
        <v>SWE</v>
      </c>
      <c r="E1430" s="5" t="s">
        <v>107</v>
      </c>
      <c r="F1430" s="5" t="str">
        <f>VLOOKUP(PopAgeSexCountry[[#This Row],[VARIABLE]],MapSexAge[],2,FALSE)</f>
        <v>Male</v>
      </c>
      <c r="G1430" s="5" t="str">
        <f>VLOOKUP(PopAgeSexCountry[[#This Row],[VARIABLE]],MapSexAge[],3,FALSE)</f>
        <v>70-74</v>
      </c>
      <c r="H1430" s="5">
        <f ca="1">SUMIFS(INDIRECT(_xlfn.CONCAT("SSPMDER[",PopAgeSexCountry[[#This Row],[Sex]],"]")),SSPMDER[age],PopAgeSexCountry[[#This Row],[Age]])</f>
        <v>2200</v>
      </c>
      <c r="I1430" s="5" t="s">
        <v>71</v>
      </c>
      <c r="J1430" s="5">
        <v>0.18116063767872501</v>
      </c>
      <c r="K1430" s="5">
        <v>0.24271711091412199</v>
      </c>
      <c r="L1430" s="5">
        <v>0.27393587125678998</v>
      </c>
      <c r="M1430" s="5">
        <v>0.25072963243976698</v>
      </c>
      <c r="N1430" s="5">
        <v>0.25587584050081003</v>
      </c>
      <c r="O1430" s="5">
        <v>0.28792510844824498</v>
      </c>
      <c r="P1430" s="5">
        <v>0.30818442454691702</v>
      </c>
      <c r="Q1430" s="5">
        <v>0.30838286072445398</v>
      </c>
      <c r="R1430" s="5">
        <v>0.30846282151995602</v>
      </c>
      <c r="S1430" s="6">
        <f ca="1">PopAgeSexCountry[[#This Row],[2010]]*PopAgeSexCountry[[#This Row],[MDER]]</f>
        <v>398.55340289319503</v>
      </c>
      <c r="T1430" s="6">
        <f ca="1">PopAgeSexCountry[[#This Row],[2015]]*PopAgeSexCountry[[#This Row],[MDER]]</f>
        <v>533.97764401106838</v>
      </c>
      <c r="U1430" s="6">
        <f ca="1">PopAgeSexCountry[[#This Row],[2020]]*PopAgeSexCountry[[#This Row],[MDER]]</f>
        <v>602.658916764938</v>
      </c>
      <c r="V1430" s="6">
        <f ca="1">PopAgeSexCountry[[#This Row],[2025]]*PopAgeSexCountry[[#This Row],[MDER]]</f>
        <v>551.60519136748735</v>
      </c>
      <c r="W1430" s="6">
        <f ca="1">PopAgeSexCountry[[#This Row],[2030]]*PopAgeSexCountry[[#This Row],[MDER]]</f>
        <v>562.92684910178207</v>
      </c>
      <c r="X1430" s="6">
        <f ca="1">PopAgeSexCountry[[#This Row],[2035]]*PopAgeSexCountry[[#This Row],[MDER]]</f>
        <v>633.43523858613901</v>
      </c>
      <c r="Y1430" s="6">
        <f ca="1">PopAgeSexCountry[[#This Row],[2040]]*PopAgeSexCountry[[#This Row],[MDER]]</f>
        <v>678.00573400321741</v>
      </c>
      <c r="Z1430" s="6">
        <f ca="1">PopAgeSexCountry[[#This Row],[2045]]*PopAgeSexCountry[[#This Row],[MDER]]</f>
        <v>678.44229359379869</v>
      </c>
      <c r="AA1430" s="6">
        <f ca="1">PopAgeSexCountry[[#This Row],[2050]]*PopAgeSexCountry[[#This Row],[MDER]]</f>
        <v>678.61820734390324</v>
      </c>
    </row>
    <row r="1431" spans="1:27" x14ac:dyDescent="0.2">
      <c r="A1431" s="6" t="s">
        <v>67</v>
      </c>
      <c r="B1431" s="6" t="s">
        <v>68</v>
      </c>
      <c r="C1431" s="6" t="s">
        <v>145</v>
      </c>
      <c r="D1431" s="6" t="str">
        <f>VLOOKUP(PopAgeSexCountry[[#This Row],[REGION]],MapRegion[],2,FALSE)</f>
        <v>SWE</v>
      </c>
      <c r="E1431" s="6" t="s">
        <v>108</v>
      </c>
      <c r="F1431" s="6" t="str">
        <f>VLOOKUP(PopAgeSexCountry[[#This Row],[VARIABLE]],MapSexAge[],2,FALSE)</f>
        <v>Male</v>
      </c>
      <c r="G1431" s="6" t="str">
        <f>VLOOKUP(PopAgeSexCountry[[#This Row],[VARIABLE]],MapSexAge[],3,FALSE)</f>
        <v>75-79</v>
      </c>
      <c r="H1431" s="6">
        <f ca="1">SUMIFS(INDIRECT(_xlfn.CONCAT("SSPMDER[",PopAgeSexCountry[[#This Row],[Sex]],"]")),SSPMDER[age],PopAgeSexCountry[[#This Row],[Age]])</f>
        <v>2200</v>
      </c>
      <c r="I1431" s="6" t="s">
        <v>71</v>
      </c>
      <c r="J1431" s="6">
        <v>0.13554072891854199</v>
      </c>
      <c r="K1431" s="6">
        <v>0.15413402689771299</v>
      </c>
      <c r="L1431" s="6">
        <v>0.20867242429396499</v>
      </c>
      <c r="M1431" s="6">
        <v>0.24004711238867499</v>
      </c>
      <c r="N1431" s="6">
        <v>0.22295951590726601</v>
      </c>
      <c r="O1431" s="6">
        <v>0.23018882946413599</v>
      </c>
      <c r="P1431" s="6">
        <v>0.261519995093769</v>
      </c>
      <c r="Q1431" s="6">
        <v>0.28277771513945399</v>
      </c>
      <c r="R1431" s="6">
        <v>0.28565706929629697</v>
      </c>
      <c r="S1431" s="6">
        <f ca="1">PopAgeSexCountry[[#This Row],[2010]]*PopAgeSexCountry[[#This Row],[MDER]]</f>
        <v>298.18960362079235</v>
      </c>
      <c r="T1431" s="6">
        <f ca="1">PopAgeSexCountry[[#This Row],[2015]]*PopAgeSexCountry[[#This Row],[MDER]]</f>
        <v>339.09485917496858</v>
      </c>
      <c r="U1431" s="6">
        <f ca="1">PopAgeSexCountry[[#This Row],[2020]]*PopAgeSexCountry[[#This Row],[MDER]]</f>
        <v>459.07933344672296</v>
      </c>
      <c r="V1431" s="6">
        <f ca="1">PopAgeSexCountry[[#This Row],[2025]]*PopAgeSexCountry[[#This Row],[MDER]]</f>
        <v>528.10364725508498</v>
      </c>
      <c r="W1431" s="6">
        <f ca="1">PopAgeSexCountry[[#This Row],[2030]]*PopAgeSexCountry[[#This Row],[MDER]]</f>
        <v>490.51093499598522</v>
      </c>
      <c r="X1431" s="6">
        <f ca="1">PopAgeSexCountry[[#This Row],[2035]]*PopAgeSexCountry[[#This Row],[MDER]]</f>
        <v>506.41542482109918</v>
      </c>
      <c r="Y1431" s="6">
        <f ca="1">PopAgeSexCountry[[#This Row],[2040]]*PopAgeSexCountry[[#This Row],[MDER]]</f>
        <v>575.34398920629178</v>
      </c>
      <c r="Z1431" s="6">
        <f ca="1">PopAgeSexCountry[[#This Row],[2045]]*PopAgeSexCountry[[#This Row],[MDER]]</f>
        <v>622.11097330679877</v>
      </c>
      <c r="AA1431" s="6">
        <f ca="1">PopAgeSexCountry[[#This Row],[2050]]*PopAgeSexCountry[[#This Row],[MDER]]</f>
        <v>628.44555245185336</v>
      </c>
    </row>
    <row r="1432" spans="1:27" x14ac:dyDescent="0.2">
      <c r="A1432" s="5" t="s">
        <v>67</v>
      </c>
      <c r="B1432" s="5" t="s">
        <v>68</v>
      </c>
      <c r="C1432" s="5" t="s">
        <v>145</v>
      </c>
      <c r="D1432" s="5" t="str">
        <f>VLOOKUP(PopAgeSexCountry[[#This Row],[REGION]],MapRegion[],2,FALSE)</f>
        <v>SWE</v>
      </c>
      <c r="E1432" s="5" t="s">
        <v>109</v>
      </c>
      <c r="F1432" s="5" t="str">
        <f>VLOOKUP(PopAgeSexCountry[[#This Row],[VARIABLE]],MapSexAge[],2,FALSE)</f>
        <v>Male</v>
      </c>
      <c r="G1432" s="5" t="str">
        <f>VLOOKUP(PopAgeSexCountry[[#This Row],[VARIABLE]],MapSexAge[],3,FALSE)</f>
        <v>80-84</v>
      </c>
      <c r="H1432" s="5">
        <f ca="1">SUMIFS(INDIRECT(_xlfn.CONCAT("SSPMDER[",PopAgeSexCountry[[#This Row],[Sex]],"]")),SSPMDER[age],PopAgeSexCountry[[#This Row],[Age]])</f>
        <v>2200</v>
      </c>
      <c r="I1432" s="5" t="s">
        <v>71</v>
      </c>
      <c r="J1432" s="5">
        <v>0.10061779876440199</v>
      </c>
      <c r="K1432" s="5">
        <v>0.100724801324081</v>
      </c>
      <c r="L1432" s="5">
        <v>0.11861215269962801</v>
      </c>
      <c r="M1432" s="5">
        <v>0.16380403212970701</v>
      </c>
      <c r="N1432" s="5">
        <v>0.19328684704729701</v>
      </c>
      <c r="O1432" s="5">
        <v>0.18357763133541199</v>
      </c>
      <c r="P1432" s="5">
        <v>0.192971598193833</v>
      </c>
      <c r="Q1432" s="5">
        <v>0.22308423188146201</v>
      </c>
      <c r="R1432" s="5">
        <v>0.24530879113503001</v>
      </c>
      <c r="S1432" s="6">
        <f ca="1">PopAgeSexCountry[[#This Row],[2010]]*PopAgeSexCountry[[#This Row],[MDER]]</f>
        <v>221.35915728168439</v>
      </c>
      <c r="T1432" s="6">
        <f ca="1">PopAgeSexCountry[[#This Row],[2015]]*PopAgeSexCountry[[#This Row],[MDER]]</f>
        <v>221.5945629129782</v>
      </c>
      <c r="U1432" s="6">
        <f ca="1">PopAgeSexCountry[[#This Row],[2020]]*PopAgeSexCountry[[#This Row],[MDER]]</f>
        <v>260.94673593918162</v>
      </c>
      <c r="V1432" s="6">
        <f ca="1">PopAgeSexCountry[[#This Row],[2025]]*PopAgeSexCountry[[#This Row],[MDER]]</f>
        <v>360.36887068535543</v>
      </c>
      <c r="W1432" s="6">
        <f ca="1">PopAgeSexCountry[[#This Row],[2030]]*PopAgeSexCountry[[#This Row],[MDER]]</f>
        <v>425.23106350405345</v>
      </c>
      <c r="X1432" s="6">
        <f ca="1">PopAgeSexCountry[[#This Row],[2035]]*PopAgeSexCountry[[#This Row],[MDER]]</f>
        <v>403.87078893790641</v>
      </c>
      <c r="Y1432" s="6">
        <f ca="1">PopAgeSexCountry[[#This Row],[2040]]*PopAgeSexCountry[[#This Row],[MDER]]</f>
        <v>424.53751602643263</v>
      </c>
      <c r="Z1432" s="6">
        <f ca="1">PopAgeSexCountry[[#This Row],[2045]]*PopAgeSexCountry[[#This Row],[MDER]]</f>
        <v>490.78531013921639</v>
      </c>
      <c r="AA1432" s="6">
        <f ca="1">PopAgeSexCountry[[#This Row],[2050]]*PopAgeSexCountry[[#This Row],[MDER]]</f>
        <v>539.67934049706605</v>
      </c>
    </row>
    <row r="1433" spans="1:27" x14ac:dyDescent="0.2">
      <c r="A1433" s="6" t="s">
        <v>67</v>
      </c>
      <c r="B1433" s="6" t="s">
        <v>68</v>
      </c>
      <c r="C1433" s="6" t="s">
        <v>145</v>
      </c>
      <c r="D1433" s="6" t="str">
        <f>VLOOKUP(PopAgeSexCountry[[#This Row],[REGION]],MapRegion[],2,FALSE)</f>
        <v>SWE</v>
      </c>
      <c r="E1433" s="6" t="s">
        <v>110</v>
      </c>
      <c r="F1433" s="6" t="str">
        <f>VLOOKUP(PopAgeSexCountry[[#This Row],[VARIABLE]],MapSexAge[],2,FALSE)</f>
        <v>Male</v>
      </c>
      <c r="G1433" s="6" t="str">
        <f>VLOOKUP(PopAgeSexCountry[[#This Row],[VARIABLE]],MapSexAge[],3,FALSE)</f>
        <v>85-89</v>
      </c>
      <c r="H1433" s="6">
        <f ca="1">SUMIFS(INDIRECT(_xlfn.CONCAT("SSPMDER[",PopAgeSexCountry[[#This Row],[Sex]],"]")),SSPMDER[age],PopAgeSexCountry[[#This Row],[Age]])</f>
        <v>2200</v>
      </c>
      <c r="I1433" s="6" t="s">
        <v>71</v>
      </c>
      <c r="J1433" s="6">
        <v>5.9860880278239298E-2</v>
      </c>
      <c r="K1433" s="6">
        <v>5.9478875876965903E-2</v>
      </c>
      <c r="L1433" s="6">
        <v>6.3133588951398298E-2</v>
      </c>
      <c r="M1433" s="6">
        <v>7.8282750162325401E-2</v>
      </c>
      <c r="N1433" s="6">
        <v>0.111218990884216</v>
      </c>
      <c r="O1433" s="6">
        <v>0.13600748371430901</v>
      </c>
      <c r="P1433" s="6">
        <v>0.13358143509457501</v>
      </c>
      <c r="Q1433" s="6">
        <v>0.144688416321925</v>
      </c>
      <c r="R1433" s="6">
        <v>0.17198333324746801</v>
      </c>
      <c r="S1433" s="6">
        <f ca="1">PopAgeSexCountry[[#This Row],[2010]]*PopAgeSexCountry[[#This Row],[MDER]]</f>
        <v>131.69393661212646</v>
      </c>
      <c r="T1433" s="6">
        <f ca="1">PopAgeSexCountry[[#This Row],[2015]]*PopAgeSexCountry[[#This Row],[MDER]]</f>
        <v>130.853526929325</v>
      </c>
      <c r="U1433" s="6">
        <f ca="1">PopAgeSexCountry[[#This Row],[2020]]*PopAgeSexCountry[[#This Row],[MDER]]</f>
        <v>138.89389569307625</v>
      </c>
      <c r="V1433" s="6">
        <f ca="1">PopAgeSexCountry[[#This Row],[2025]]*PopAgeSexCountry[[#This Row],[MDER]]</f>
        <v>172.22205035711588</v>
      </c>
      <c r="W1433" s="6">
        <f ca="1">PopAgeSexCountry[[#This Row],[2030]]*PopAgeSexCountry[[#This Row],[MDER]]</f>
        <v>244.6817799452752</v>
      </c>
      <c r="X1433" s="6">
        <f ca="1">PopAgeSexCountry[[#This Row],[2035]]*PopAgeSexCountry[[#This Row],[MDER]]</f>
        <v>299.21646417147986</v>
      </c>
      <c r="Y1433" s="6">
        <f ca="1">PopAgeSexCountry[[#This Row],[2040]]*PopAgeSexCountry[[#This Row],[MDER]]</f>
        <v>293.87915720806501</v>
      </c>
      <c r="Z1433" s="6">
        <f ca="1">PopAgeSexCountry[[#This Row],[2045]]*PopAgeSexCountry[[#This Row],[MDER]]</f>
        <v>318.31451590823502</v>
      </c>
      <c r="AA1433" s="6">
        <f ca="1">PopAgeSexCountry[[#This Row],[2050]]*PopAgeSexCountry[[#This Row],[MDER]]</f>
        <v>378.36333314442959</v>
      </c>
    </row>
    <row r="1434" spans="1:27" x14ac:dyDescent="0.2">
      <c r="A1434" s="5" t="s">
        <v>67</v>
      </c>
      <c r="B1434" s="5" t="s">
        <v>68</v>
      </c>
      <c r="C1434" s="5" t="s">
        <v>145</v>
      </c>
      <c r="D1434" s="5" t="str">
        <f>VLOOKUP(PopAgeSexCountry[[#This Row],[REGION]],MapRegion[],2,FALSE)</f>
        <v>SWE</v>
      </c>
      <c r="E1434" s="5" t="s">
        <v>111</v>
      </c>
      <c r="F1434" s="5" t="str">
        <f>VLOOKUP(PopAgeSexCountry[[#This Row],[VARIABLE]],MapSexAge[],2,FALSE)</f>
        <v>Male</v>
      </c>
      <c r="G1434" s="5" t="str">
        <f>VLOOKUP(PopAgeSexCountry[[#This Row],[VARIABLE]],MapSexAge[],3,FALSE)</f>
        <v>90-94</v>
      </c>
      <c r="H1434" s="5">
        <f ca="1">SUMIFS(INDIRECT(_xlfn.CONCAT("SSPMDER[",PopAgeSexCountry[[#This Row],[Sex]],"]")),SSPMDER[age],PopAgeSexCountry[[#This Row],[Age]])</f>
        <v>2200</v>
      </c>
      <c r="I1434" s="5" t="s">
        <v>71</v>
      </c>
      <c r="J1434" s="5">
        <v>1.8886962226075599E-2</v>
      </c>
      <c r="K1434" s="5">
        <v>2.4860817243850301E-2</v>
      </c>
      <c r="L1434" s="5">
        <v>2.6890041559325801E-2</v>
      </c>
      <c r="M1434" s="5">
        <v>3.0838295878000299E-2</v>
      </c>
      <c r="N1434" s="5">
        <v>4.0816516782031999E-2</v>
      </c>
      <c r="O1434" s="5">
        <v>6.0452827745391298E-2</v>
      </c>
      <c r="P1434" s="5">
        <v>7.7899456217407098E-2</v>
      </c>
      <c r="Q1434" s="5">
        <v>8.0414056349763105E-2</v>
      </c>
      <c r="R1434" s="5">
        <v>9.1093252835986904E-2</v>
      </c>
      <c r="S1434" s="6">
        <f ca="1">PopAgeSexCountry[[#This Row],[2010]]*PopAgeSexCountry[[#This Row],[MDER]]</f>
        <v>41.55131689736632</v>
      </c>
      <c r="T1434" s="6">
        <f ca="1">PopAgeSexCountry[[#This Row],[2015]]*PopAgeSexCountry[[#This Row],[MDER]]</f>
        <v>54.693797936470666</v>
      </c>
      <c r="U1434" s="6">
        <f ca="1">PopAgeSexCountry[[#This Row],[2020]]*PopAgeSexCountry[[#This Row],[MDER]]</f>
        <v>59.158091430516762</v>
      </c>
      <c r="V1434" s="6">
        <f ca="1">PopAgeSexCountry[[#This Row],[2025]]*PopAgeSexCountry[[#This Row],[MDER]]</f>
        <v>67.844250931600655</v>
      </c>
      <c r="W1434" s="6">
        <f ca="1">PopAgeSexCountry[[#This Row],[2030]]*PopAgeSexCountry[[#This Row],[MDER]]</f>
        <v>89.796336920470395</v>
      </c>
      <c r="X1434" s="6">
        <f ca="1">PopAgeSexCountry[[#This Row],[2035]]*PopAgeSexCountry[[#This Row],[MDER]]</f>
        <v>132.99622103986084</v>
      </c>
      <c r="Y1434" s="6">
        <f ca="1">PopAgeSexCountry[[#This Row],[2040]]*PopAgeSexCountry[[#This Row],[MDER]]</f>
        <v>171.37880367829561</v>
      </c>
      <c r="Z1434" s="6">
        <f ca="1">PopAgeSexCountry[[#This Row],[2045]]*PopAgeSexCountry[[#This Row],[MDER]]</f>
        <v>176.91092396947883</v>
      </c>
      <c r="AA1434" s="6">
        <f ca="1">PopAgeSexCountry[[#This Row],[2050]]*PopAgeSexCountry[[#This Row],[MDER]]</f>
        <v>200.40515623917119</v>
      </c>
    </row>
    <row r="1435" spans="1:27" x14ac:dyDescent="0.2">
      <c r="A1435" s="8" t="s">
        <v>67</v>
      </c>
      <c r="B1435" s="8" t="s">
        <v>68</v>
      </c>
      <c r="C1435" s="8" t="s">
        <v>145</v>
      </c>
      <c r="D1435" s="8" t="str">
        <f>VLOOKUP(PopAgeSexCountry[[#This Row],[REGION]],MapRegion[],2,FALSE)</f>
        <v>SWE</v>
      </c>
      <c r="E1435" s="8" t="s">
        <v>112</v>
      </c>
      <c r="F1435" s="8" t="str">
        <f>VLOOKUP(PopAgeSexCountry[[#This Row],[VARIABLE]],MapSexAge[],2,FALSE)</f>
        <v>Male</v>
      </c>
      <c r="G1435" s="8" t="str">
        <f>VLOOKUP(PopAgeSexCountry[[#This Row],[VARIABLE]],MapSexAge[],3,FALSE)</f>
        <v>95-99</v>
      </c>
      <c r="H1435" s="8">
        <f ca="1">SUMIFS(INDIRECT(_xlfn.CONCAT("SSPMDER[",PopAgeSexCountry[[#This Row],[Sex]],"]")),SSPMDER[age],PopAgeSexCountry[[#This Row],[Age]])</f>
        <v>2200</v>
      </c>
      <c r="I1435" s="8" t="s">
        <v>71</v>
      </c>
      <c r="J1435" s="8">
        <v>3.18499363001274E-3</v>
      </c>
      <c r="K1435" s="8">
        <v>4.7613109046868701E-3</v>
      </c>
      <c r="L1435" s="8">
        <v>7.0190316265301596E-3</v>
      </c>
      <c r="M1435" s="8">
        <v>8.3866258600076397E-3</v>
      </c>
      <c r="N1435" s="8">
        <v>1.05468495377775E-2</v>
      </c>
      <c r="O1435" s="8">
        <v>1.51072325409797E-2</v>
      </c>
      <c r="P1435" s="8">
        <v>2.3882406327117599E-2</v>
      </c>
      <c r="Q1435" s="8">
        <v>3.3023289881394399E-2</v>
      </c>
      <c r="R1435" s="8">
        <v>3.6477391573171702E-2</v>
      </c>
      <c r="S1435" s="6">
        <f ca="1">PopAgeSexCountry[[#This Row],[2010]]*PopAgeSexCountry[[#This Row],[MDER]]</f>
        <v>7.0069859860280284</v>
      </c>
      <c r="T1435" s="6">
        <f ca="1">PopAgeSexCountry[[#This Row],[2015]]*PopAgeSexCountry[[#This Row],[MDER]]</f>
        <v>10.474883990311113</v>
      </c>
      <c r="U1435" s="6">
        <f ca="1">PopAgeSexCountry[[#This Row],[2020]]*PopAgeSexCountry[[#This Row],[MDER]]</f>
        <v>15.441869578366351</v>
      </c>
      <c r="V1435" s="6">
        <f ca="1">PopAgeSexCountry[[#This Row],[2025]]*PopAgeSexCountry[[#This Row],[MDER]]</f>
        <v>18.450576892016809</v>
      </c>
      <c r="W1435" s="6">
        <f ca="1">PopAgeSexCountry[[#This Row],[2030]]*PopAgeSexCountry[[#This Row],[MDER]]</f>
        <v>23.203068983110501</v>
      </c>
      <c r="X1435" s="6">
        <f ca="1">PopAgeSexCountry[[#This Row],[2035]]*PopAgeSexCountry[[#This Row],[MDER]]</f>
        <v>33.235911590155339</v>
      </c>
      <c r="Y1435" s="6">
        <f ca="1">PopAgeSexCountry[[#This Row],[2040]]*PopAgeSexCountry[[#This Row],[MDER]]</f>
        <v>52.54129391965872</v>
      </c>
      <c r="Z1435" s="6">
        <f ca="1">PopAgeSexCountry[[#This Row],[2045]]*PopAgeSexCountry[[#This Row],[MDER]]</f>
        <v>72.651237739067682</v>
      </c>
      <c r="AA1435" s="6">
        <f ca="1">PopAgeSexCountry[[#This Row],[2050]]*PopAgeSexCountry[[#This Row],[MDER]]</f>
        <v>80.25026146097774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065D-E227-49BE-92F6-DE0D7D616F8B}">
  <sheetPr>
    <tabColor theme="5"/>
  </sheetPr>
  <dimension ref="A1:F43"/>
  <sheetViews>
    <sheetView workbookViewId="0">
      <selection activeCell="G17" sqref="G17"/>
    </sheetView>
  </sheetViews>
  <sheetFormatPr defaultRowHeight="12.75" x14ac:dyDescent="0.2"/>
  <sheetData>
    <row r="1" spans="1:6" x14ac:dyDescent="0.2">
      <c r="A1" t="s">
        <v>157</v>
      </c>
      <c r="B1" t="s">
        <v>158</v>
      </c>
      <c r="D1" t="s">
        <v>157</v>
      </c>
      <c r="E1" t="s">
        <v>165</v>
      </c>
      <c r="F1" t="s">
        <v>4</v>
      </c>
    </row>
    <row r="2" spans="1:6" x14ac:dyDescent="0.2">
      <c r="A2" t="s">
        <v>69</v>
      </c>
      <c r="B2" t="s">
        <v>159</v>
      </c>
      <c r="D2" t="s">
        <v>70</v>
      </c>
      <c r="E2" t="s">
        <v>166</v>
      </c>
      <c r="F2" t="s">
        <v>9</v>
      </c>
    </row>
    <row r="3" spans="1:6" x14ac:dyDescent="0.2">
      <c r="A3" t="s">
        <v>113</v>
      </c>
      <c r="B3" t="s">
        <v>160</v>
      </c>
      <c r="D3" t="s">
        <v>72</v>
      </c>
      <c r="E3" t="s">
        <v>166</v>
      </c>
      <c r="F3" t="s">
        <v>13</v>
      </c>
    </row>
    <row r="4" spans="1:6" x14ac:dyDescent="0.2">
      <c r="A4" t="s">
        <v>114</v>
      </c>
      <c r="B4" t="s">
        <v>160</v>
      </c>
      <c r="D4" t="s">
        <v>73</v>
      </c>
      <c r="E4" t="s">
        <v>166</v>
      </c>
      <c r="F4" t="s">
        <v>49</v>
      </c>
    </row>
    <row r="5" spans="1:6" x14ac:dyDescent="0.2">
      <c r="A5" t="s">
        <v>115</v>
      </c>
      <c r="B5" t="s">
        <v>161</v>
      </c>
      <c r="D5" t="s">
        <v>74</v>
      </c>
      <c r="E5" t="s">
        <v>166</v>
      </c>
      <c r="F5" t="s">
        <v>15</v>
      </c>
    </row>
    <row r="6" spans="1:6" x14ac:dyDescent="0.2">
      <c r="A6" t="s">
        <v>116</v>
      </c>
      <c r="B6" t="s">
        <v>162</v>
      </c>
      <c r="D6" t="s">
        <v>75</v>
      </c>
      <c r="E6" t="s">
        <v>166</v>
      </c>
      <c r="F6" t="s">
        <v>17</v>
      </c>
    </row>
    <row r="7" spans="1:6" x14ac:dyDescent="0.2">
      <c r="A7" t="s">
        <v>117</v>
      </c>
      <c r="B7" t="s">
        <v>163</v>
      </c>
      <c r="D7" t="s">
        <v>76</v>
      </c>
      <c r="E7" t="s">
        <v>166</v>
      </c>
      <c r="F7" t="s">
        <v>19</v>
      </c>
    </row>
    <row r="8" spans="1:6" x14ac:dyDescent="0.2">
      <c r="A8" t="s">
        <v>118</v>
      </c>
      <c r="B8" t="s">
        <v>118</v>
      </c>
      <c r="D8" t="s">
        <v>77</v>
      </c>
      <c r="E8" t="s">
        <v>166</v>
      </c>
      <c r="F8" t="s">
        <v>21</v>
      </c>
    </row>
    <row r="9" spans="1:6" x14ac:dyDescent="0.2">
      <c r="A9" t="s">
        <v>119</v>
      </c>
      <c r="B9" t="s">
        <v>119</v>
      </c>
      <c r="D9" t="s">
        <v>78</v>
      </c>
      <c r="E9" t="s">
        <v>166</v>
      </c>
      <c r="F9" t="s">
        <v>23</v>
      </c>
    </row>
    <row r="10" spans="1:6" x14ac:dyDescent="0.2">
      <c r="A10" t="s">
        <v>120</v>
      </c>
      <c r="B10" t="s">
        <v>120</v>
      </c>
      <c r="D10" t="s">
        <v>79</v>
      </c>
      <c r="E10" t="s">
        <v>166</v>
      </c>
      <c r="F10" t="s">
        <v>25</v>
      </c>
    </row>
    <row r="11" spans="1:6" x14ac:dyDescent="0.2">
      <c r="A11" t="s">
        <v>121</v>
      </c>
      <c r="B11" t="s">
        <v>121</v>
      </c>
      <c r="D11" t="s">
        <v>80</v>
      </c>
      <c r="E11" t="s">
        <v>166</v>
      </c>
      <c r="F11" t="s">
        <v>27</v>
      </c>
    </row>
    <row r="12" spans="1:6" x14ac:dyDescent="0.2">
      <c r="A12" t="s">
        <v>122</v>
      </c>
      <c r="B12" t="s">
        <v>122</v>
      </c>
      <c r="D12" t="s">
        <v>81</v>
      </c>
      <c r="E12" t="s">
        <v>166</v>
      </c>
      <c r="F12" t="s">
        <v>11</v>
      </c>
    </row>
    <row r="13" spans="1:6" x14ac:dyDescent="0.2">
      <c r="A13" t="s">
        <v>123</v>
      </c>
      <c r="B13" t="s">
        <v>123</v>
      </c>
      <c r="D13" t="s">
        <v>82</v>
      </c>
      <c r="E13" t="s">
        <v>166</v>
      </c>
      <c r="F13" t="s">
        <v>29</v>
      </c>
    </row>
    <row r="14" spans="1:6" x14ac:dyDescent="0.2">
      <c r="A14" t="s">
        <v>124</v>
      </c>
      <c r="B14" t="s">
        <v>124</v>
      </c>
      <c r="D14" t="s">
        <v>83</v>
      </c>
      <c r="E14" t="s">
        <v>166</v>
      </c>
      <c r="F14" t="s">
        <v>31</v>
      </c>
    </row>
    <row r="15" spans="1:6" x14ac:dyDescent="0.2">
      <c r="A15" t="s">
        <v>125</v>
      </c>
      <c r="B15" t="s">
        <v>125</v>
      </c>
      <c r="D15" t="s">
        <v>84</v>
      </c>
      <c r="E15" t="s">
        <v>166</v>
      </c>
      <c r="F15" t="s">
        <v>33</v>
      </c>
    </row>
    <row r="16" spans="1:6" x14ac:dyDescent="0.2">
      <c r="A16" t="s">
        <v>126</v>
      </c>
      <c r="B16" t="s">
        <v>126</v>
      </c>
      <c r="D16" t="s">
        <v>85</v>
      </c>
      <c r="E16" t="s">
        <v>166</v>
      </c>
      <c r="F16" t="s">
        <v>35</v>
      </c>
    </row>
    <row r="17" spans="1:6" x14ac:dyDescent="0.2">
      <c r="A17" t="s">
        <v>127</v>
      </c>
      <c r="B17" t="s">
        <v>127</v>
      </c>
      <c r="D17" t="s">
        <v>86</v>
      </c>
      <c r="E17" t="s">
        <v>166</v>
      </c>
      <c r="F17" t="s">
        <v>37</v>
      </c>
    </row>
    <row r="18" spans="1:6" x14ac:dyDescent="0.2">
      <c r="A18" t="s">
        <v>128</v>
      </c>
      <c r="B18" t="s">
        <v>128</v>
      </c>
      <c r="D18" t="s">
        <v>87</v>
      </c>
      <c r="E18" t="s">
        <v>166</v>
      </c>
      <c r="F18" t="s">
        <v>39</v>
      </c>
    </row>
    <row r="19" spans="1:6" x14ac:dyDescent="0.2">
      <c r="A19" t="s">
        <v>129</v>
      </c>
      <c r="B19" t="s">
        <v>129</v>
      </c>
      <c r="D19" t="s">
        <v>88</v>
      </c>
      <c r="E19" t="s">
        <v>166</v>
      </c>
      <c r="F19" t="s">
        <v>41</v>
      </c>
    </row>
    <row r="20" spans="1:6" x14ac:dyDescent="0.2">
      <c r="A20" t="s">
        <v>130</v>
      </c>
      <c r="B20" t="s">
        <v>130</v>
      </c>
      <c r="D20" t="s">
        <v>89</v>
      </c>
      <c r="E20" t="s">
        <v>166</v>
      </c>
      <c r="F20" t="s">
        <v>43</v>
      </c>
    </row>
    <row r="21" spans="1:6" x14ac:dyDescent="0.2">
      <c r="A21" t="s">
        <v>131</v>
      </c>
      <c r="B21" t="s">
        <v>131</v>
      </c>
      <c r="D21" t="s">
        <v>90</v>
      </c>
      <c r="E21" t="s">
        <v>166</v>
      </c>
      <c r="F21" t="s">
        <v>45</v>
      </c>
    </row>
    <row r="22" spans="1:6" x14ac:dyDescent="0.2">
      <c r="A22" t="s">
        <v>132</v>
      </c>
      <c r="B22" t="s">
        <v>132</v>
      </c>
      <c r="D22" t="s">
        <v>91</v>
      </c>
      <c r="E22" t="s">
        <v>166</v>
      </c>
      <c r="F22" t="s">
        <v>47</v>
      </c>
    </row>
    <row r="23" spans="1:6" x14ac:dyDescent="0.2">
      <c r="A23" t="s">
        <v>133</v>
      </c>
      <c r="B23" t="s">
        <v>133</v>
      </c>
      <c r="D23" t="s">
        <v>92</v>
      </c>
      <c r="E23" t="s">
        <v>167</v>
      </c>
      <c r="F23" t="s">
        <v>9</v>
      </c>
    </row>
    <row r="24" spans="1:6" x14ac:dyDescent="0.2">
      <c r="A24" t="s">
        <v>134</v>
      </c>
      <c r="B24" t="s">
        <v>134</v>
      </c>
      <c r="D24" t="s">
        <v>93</v>
      </c>
      <c r="E24" t="s">
        <v>167</v>
      </c>
      <c r="F24" t="s">
        <v>13</v>
      </c>
    </row>
    <row r="25" spans="1:6" x14ac:dyDescent="0.2">
      <c r="A25" t="s">
        <v>135</v>
      </c>
      <c r="B25" t="s">
        <v>135</v>
      </c>
      <c r="D25" t="s">
        <v>94</v>
      </c>
      <c r="E25" t="s">
        <v>167</v>
      </c>
      <c r="F25" t="s">
        <v>49</v>
      </c>
    </row>
    <row r="26" spans="1:6" x14ac:dyDescent="0.2">
      <c r="A26" t="s">
        <v>136</v>
      </c>
      <c r="B26" t="s">
        <v>136</v>
      </c>
      <c r="D26" t="s">
        <v>95</v>
      </c>
      <c r="E26" t="s">
        <v>167</v>
      </c>
      <c r="F26" t="s">
        <v>15</v>
      </c>
    </row>
    <row r="27" spans="1:6" x14ac:dyDescent="0.2">
      <c r="A27" t="s">
        <v>137</v>
      </c>
      <c r="B27" t="s">
        <v>137</v>
      </c>
      <c r="D27" t="s">
        <v>96</v>
      </c>
      <c r="E27" t="s">
        <v>167</v>
      </c>
      <c r="F27" t="s">
        <v>17</v>
      </c>
    </row>
    <row r="28" spans="1:6" x14ac:dyDescent="0.2">
      <c r="A28" t="s">
        <v>138</v>
      </c>
      <c r="B28" t="s">
        <v>138</v>
      </c>
      <c r="D28" t="s">
        <v>97</v>
      </c>
      <c r="E28" t="s">
        <v>167</v>
      </c>
      <c r="F28" t="s">
        <v>19</v>
      </c>
    </row>
    <row r="29" spans="1:6" x14ac:dyDescent="0.2">
      <c r="A29" t="s">
        <v>139</v>
      </c>
      <c r="B29" t="s">
        <v>139</v>
      </c>
      <c r="D29" t="s">
        <v>98</v>
      </c>
      <c r="E29" t="s">
        <v>167</v>
      </c>
      <c r="F29" t="s">
        <v>21</v>
      </c>
    </row>
    <row r="30" spans="1:6" x14ac:dyDescent="0.2">
      <c r="A30" t="s">
        <v>140</v>
      </c>
      <c r="B30" t="s">
        <v>140</v>
      </c>
      <c r="D30" t="s">
        <v>99</v>
      </c>
      <c r="E30" t="s">
        <v>167</v>
      </c>
      <c r="F30" t="s">
        <v>23</v>
      </c>
    </row>
    <row r="31" spans="1:6" x14ac:dyDescent="0.2">
      <c r="A31" t="s">
        <v>141</v>
      </c>
      <c r="B31" t="s">
        <v>141</v>
      </c>
      <c r="D31" t="s">
        <v>100</v>
      </c>
      <c r="E31" t="s">
        <v>167</v>
      </c>
      <c r="F31" t="s">
        <v>25</v>
      </c>
    </row>
    <row r="32" spans="1:6" x14ac:dyDescent="0.2">
      <c r="A32" t="s">
        <v>142</v>
      </c>
      <c r="B32" t="s">
        <v>142</v>
      </c>
      <c r="D32" t="s">
        <v>101</v>
      </c>
      <c r="E32" t="s">
        <v>167</v>
      </c>
      <c r="F32" t="s">
        <v>27</v>
      </c>
    </row>
    <row r="33" spans="1:6" x14ac:dyDescent="0.2">
      <c r="A33" t="s">
        <v>143</v>
      </c>
      <c r="B33" t="s">
        <v>143</v>
      </c>
      <c r="D33" t="s">
        <v>102</v>
      </c>
      <c r="E33" t="s">
        <v>167</v>
      </c>
      <c r="F33" t="s">
        <v>11</v>
      </c>
    </row>
    <row r="34" spans="1:6" x14ac:dyDescent="0.2">
      <c r="A34" t="s">
        <v>144</v>
      </c>
      <c r="B34" t="s">
        <v>144</v>
      </c>
      <c r="D34" t="s">
        <v>103</v>
      </c>
      <c r="E34" t="s">
        <v>167</v>
      </c>
      <c r="F34" t="s">
        <v>29</v>
      </c>
    </row>
    <row r="35" spans="1:6" x14ac:dyDescent="0.2">
      <c r="A35" t="s">
        <v>145</v>
      </c>
      <c r="B35" t="s">
        <v>145</v>
      </c>
      <c r="D35" t="s">
        <v>104</v>
      </c>
      <c r="E35" t="s">
        <v>167</v>
      </c>
      <c r="F35" t="s">
        <v>31</v>
      </c>
    </row>
    <row r="36" spans="1:6" x14ac:dyDescent="0.2">
      <c r="D36" t="s">
        <v>105</v>
      </c>
      <c r="E36" t="s">
        <v>167</v>
      </c>
      <c r="F36" t="s">
        <v>33</v>
      </c>
    </row>
    <row r="37" spans="1:6" x14ac:dyDescent="0.2">
      <c r="D37" t="s">
        <v>106</v>
      </c>
      <c r="E37" t="s">
        <v>167</v>
      </c>
      <c r="F37" t="s">
        <v>35</v>
      </c>
    </row>
    <row r="38" spans="1:6" x14ac:dyDescent="0.2">
      <c r="D38" t="s">
        <v>107</v>
      </c>
      <c r="E38" t="s">
        <v>167</v>
      </c>
      <c r="F38" t="s">
        <v>37</v>
      </c>
    </row>
    <row r="39" spans="1:6" x14ac:dyDescent="0.2">
      <c r="D39" t="s">
        <v>108</v>
      </c>
      <c r="E39" t="s">
        <v>167</v>
      </c>
      <c r="F39" t="s">
        <v>39</v>
      </c>
    </row>
    <row r="40" spans="1:6" x14ac:dyDescent="0.2">
      <c r="D40" t="s">
        <v>109</v>
      </c>
      <c r="E40" t="s">
        <v>167</v>
      </c>
      <c r="F40" t="s">
        <v>41</v>
      </c>
    </row>
    <row r="41" spans="1:6" x14ac:dyDescent="0.2">
      <c r="D41" t="s">
        <v>110</v>
      </c>
      <c r="E41" t="s">
        <v>167</v>
      </c>
      <c r="F41" t="s">
        <v>43</v>
      </c>
    </row>
    <row r="42" spans="1:6" x14ac:dyDescent="0.2">
      <c r="D42" t="s">
        <v>111</v>
      </c>
      <c r="E42" t="s">
        <v>167</v>
      </c>
      <c r="F42" t="s">
        <v>45</v>
      </c>
    </row>
    <row r="43" spans="1:6" x14ac:dyDescent="0.2">
      <c r="D43" t="s">
        <v>112</v>
      </c>
      <c r="E43" t="s">
        <v>167</v>
      </c>
      <c r="F43" t="s">
        <v>47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Info</vt:lpstr>
      <vt:lpstr>Population</vt:lpstr>
      <vt:lpstr>MDER (year)</vt:lpstr>
      <vt:lpstr>MDER (day)</vt:lpstr>
      <vt:lpstr>SSPPopSexAge</vt:lpstr>
      <vt:lpstr>Map</vt:lpstr>
      <vt:lpstr>MDER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Steinhauser</dc:creator>
  <dc:description/>
  <cp:lastModifiedBy>J</cp:lastModifiedBy>
  <cp:revision>7</cp:revision>
  <dcterms:created xsi:type="dcterms:W3CDTF">2020-10-13T18:28:42Z</dcterms:created>
  <dcterms:modified xsi:type="dcterms:W3CDTF">2020-12-22T16:57:09Z</dcterms:modified>
  <dc:language>de-DE</dc:language>
</cp:coreProperties>
</file>