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ijs_xh7gack\Documents\CiT\CiT module 12 - afstudeeropdracht\"/>
    </mc:Choice>
  </mc:AlternateContent>
  <xr:revisionPtr revIDLastSave="0" documentId="8_{AC659D15-C83C-45B7-9CF7-0E8B043B5AF9}" xr6:coauthVersionLast="43" xr6:coauthVersionMax="43" xr10:uidLastSave="{00000000-0000-0000-0000-000000000000}"/>
  <bookViews>
    <workbookView xWindow="-120" yWindow="-120" windowWidth="29040" windowHeight="15840" activeTab="4" xr2:uid="{AEDB8F89-CB8E-4431-81AD-96BB9E0308CD}"/>
  </bookViews>
  <sheets>
    <sheet name="Algemeen" sheetId="5" r:id="rId1"/>
    <sheet name="Kenmerken bui" sheetId="7" r:id="rId2"/>
    <sheet name="Kaart meldingen" sheetId="14" r:id="rId3"/>
    <sheet name="Effecten bui" sheetId="9" r:id="rId4"/>
    <sheet name="Berichten" sheetId="10" r:id="rId5"/>
    <sheet name="Locatie" sheetId="11" r:id="rId6"/>
  </sheets>
  <definedNames>
    <definedName name="BerichtenKolomDatum">Tabel6[Datum]</definedName>
    <definedName name="BerichtenKolomVak1">Tabel6[Vak1]</definedName>
    <definedName name="BerichtenKolomVak2">Tabel6[Vak2]</definedName>
    <definedName name="BerichtenKolomVak3">Tabel6[Vak3]</definedName>
    <definedName name="BerichtenKolomVak4">Tabel6[Vak4]</definedName>
    <definedName name="BerichtenKolomVak5">Tabel6[Vak5]</definedName>
    <definedName name="BerichtenKolomVak6">Tabel6[Vak6]</definedName>
    <definedName name="WaarnemingsLocaties">'Kaart meldingen'!$AA$4:$AA$27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3" i="14" l="1"/>
  <c r="B114" i="14"/>
  <c r="C111" i="14"/>
  <c r="C112" i="14"/>
  <c r="C113" i="14"/>
  <c r="C114" i="14"/>
  <c r="D109" i="14"/>
  <c r="E109" i="14"/>
  <c r="F109" i="14"/>
  <c r="G109" i="14"/>
  <c r="H109" i="14"/>
  <c r="K105" i="14"/>
  <c r="K106" i="14"/>
  <c r="J106" i="14"/>
  <c r="H107" i="14"/>
  <c r="H108" i="14"/>
  <c r="I107" i="14"/>
  <c r="I108" i="14"/>
  <c r="I109" i="14"/>
  <c r="J107" i="14"/>
  <c r="J108" i="14"/>
  <c r="J109" i="14"/>
  <c r="G112" i="14"/>
  <c r="H112" i="14"/>
  <c r="I112" i="14"/>
  <c r="J112" i="14"/>
  <c r="K112" i="14"/>
  <c r="F111" i="14"/>
  <c r="F112" i="14"/>
  <c r="F113" i="14"/>
  <c r="F114" i="14"/>
  <c r="D111" i="14"/>
  <c r="E111" i="14"/>
  <c r="D112" i="14"/>
  <c r="E112" i="14"/>
  <c r="D113" i="14"/>
  <c r="E113" i="14"/>
  <c r="D114" i="14"/>
  <c r="E114" i="14"/>
  <c r="D110" i="14"/>
  <c r="E110" i="14"/>
  <c r="F110" i="14"/>
  <c r="G110" i="14"/>
  <c r="H110" i="14"/>
  <c r="I110" i="14"/>
  <c r="G111" i="14"/>
  <c r="H111" i="14"/>
  <c r="I111" i="14"/>
  <c r="J110" i="14"/>
  <c r="K110" i="14"/>
  <c r="J111" i="14"/>
  <c r="K111" i="14"/>
  <c r="E118" i="14"/>
  <c r="F118" i="14"/>
  <c r="E119" i="14"/>
  <c r="F119" i="14"/>
  <c r="E120" i="14"/>
  <c r="F120" i="14"/>
  <c r="H121" i="14"/>
  <c r="I121" i="14"/>
  <c r="G120" i="14"/>
  <c r="H120" i="14"/>
  <c r="I120" i="14"/>
  <c r="J120" i="14"/>
  <c r="G117" i="14"/>
  <c r="H117" i="14"/>
  <c r="I117" i="14"/>
  <c r="J117" i="14"/>
  <c r="K117" i="14"/>
  <c r="G118" i="14"/>
  <c r="H118" i="14"/>
  <c r="I118" i="14"/>
  <c r="J118" i="14"/>
  <c r="K118" i="14"/>
  <c r="G119" i="14"/>
  <c r="H119" i="14"/>
  <c r="I119" i="14"/>
  <c r="J119" i="14"/>
  <c r="K119" i="14"/>
  <c r="G113" i="14"/>
  <c r="H113" i="14"/>
  <c r="G114" i="14"/>
  <c r="H114" i="14"/>
  <c r="G115" i="14"/>
  <c r="H115" i="14"/>
  <c r="G116" i="14"/>
  <c r="H116" i="14"/>
  <c r="O116" i="14"/>
  <c r="N116" i="14"/>
  <c r="M115" i="14"/>
  <c r="M116" i="14"/>
  <c r="M117" i="14"/>
  <c r="L117" i="14"/>
  <c r="J113" i="14"/>
  <c r="K113" i="14"/>
  <c r="L113" i="14"/>
  <c r="J114" i="14"/>
  <c r="K114" i="14"/>
  <c r="L114" i="14"/>
  <c r="J115" i="14"/>
  <c r="K115" i="14"/>
  <c r="L115" i="14"/>
  <c r="J116" i="14"/>
  <c r="K116" i="14"/>
  <c r="L116" i="14"/>
  <c r="I114" i="14"/>
  <c r="I115" i="14"/>
  <c r="I116" i="14"/>
  <c r="I113" i="14"/>
  <c r="G68" i="14"/>
  <c r="H68" i="14"/>
  <c r="G69" i="14"/>
  <c r="H69" i="14"/>
  <c r="I70" i="14"/>
  <c r="M72" i="14"/>
  <c r="J72" i="14"/>
  <c r="K72" i="14"/>
  <c r="L72" i="14"/>
  <c r="J73" i="14"/>
  <c r="K73" i="14"/>
  <c r="L73" i="14"/>
  <c r="J71" i="14"/>
  <c r="K71" i="14"/>
  <c r="L70" i="14"/>
  <c r="L71" i="14"/>
  <c r="L69" i="14"/>
  <c r="M69" i="14"/>
  <c r="O67" i="14"/>
  <c r="O68" i="14"/>
  <c r="M67" i="14"/>
  <c r="N67" i="14"/>
  <c r="M68" i="14"/>
  <c r="N68" i="14"/>
  <c r="N65" i="14"/>
  <c r="N66" i="14"/>
  <c r="K65" i="14"/>
  <c r="K66" i="14"/>
  <c r="L65" i="14"/>
  <c r="M65" i="14"/>
  <c r="L66" i="14"/>
  <c r="M66" i="14"/>
  <c r="M64" i="14"/>
  <c r="M62" i="14"/>
  <c r="M63" i="14"/>
  <c r="K63" i="14"/>
  <c r="K64" i="14"/>
  <c r="L63" i="14"/>
  <c r="L64" i="14"/>
  <c r="K62" i="14"/>
  <c r="L62" i="14"/>
  <c r="L61" i="14"/>
  <c r="N61" i="14"/>
  <c r="N62" i="14"/>
  <c r="N63" i="14"/>
  <c r="L57" i="14"/>
  <c r="M57" i="14"/>
  <c r="N57" i="14"/>
  <c r="O57" i="14"/>
  <c r="M58" i="14"/>
  <c r="N58" i="14"/>
  <c r="O58" i="14"/>
  <c r="M59" i="14"/>
  <c r="N59" i="14"/>
  <c r="O59" i="14"/>
  <c r="L60" i="14"/>
  <c r="M60" i="14"/>
  <c r="N60" i="14"/>
  <c r="H60" i="14"/>
  <c r="I60" i="14"/>
  <c r="E60" i="14"/>
  <c r="E61" i="14"/>
  <c r="F61" i="14"/>
  <c r="G61" i="14"/>
  <c r="H61" i="14"/>
  <c r="I61" i="14"/>
  <c r="J61" i="14"/>
  <c r="K61" i="14"/>
  <c r="M61" i="14"/>
  <c r="C61" i="14"/>
  <c r="D61" i="14"/>
  <c r="B62" i="14"/>
  <c r="C62" i="14"/>
  <c r="C65" i="14"/>
  <c r="D62" i="14"/>
  <c r="D63" i="14"/>
  <c r="D64" i="14"/>
  <c r="D65" i="14"/>
  <c r="D66" i="14"/>
  <c r="E62" i="14"/>
  <c r="F62" i="14"/>
  <c r="E63" i="14"/>
  <c r="F63" i="14"/>
  <c r="E64" i="14"/>
  <c r="F64" i="14"/>
  <c r="E65" i="14"/>
  <c r="F65" i="14"/>
  <c r="E66" i="14"/>
  <c r="G62" i="14"/>
  <c r="H62" i="14"/>
  <c r="I62" i="14"/>
  <c r="J62" i="14"/>
  <c r="G63" i="14"/>
  <c r="H63" i="14"/>
  <c r="I63" i="14"/>
  <c r="J63" i="14"/>
  <c r="G64" i="14"/>
  <c r="H64" i="14"/>
  <c r="I64" i="14"/>
  <c r="J64" i="14"/>
  <c r="G65" i="14"/>
  <c r="H65" i="14"/>
  <c r="I65" i="14"/>
  <c r="J65" i="14"/>
  <c r="F66" i="14"/>
  <c r="G66" i="14"/>
  <c r="H66" i="14"/>
  <c r="I66" i="14"/>
  <c r="J66" i="14"/>
  <c r="F67" i="14"/>
  <c r="G67" i="14"/>
  <c r="H67" i="14"/>
  <c r="I67" i="14"/>
  <c r="J70" i="14"/>
  <c r="K70" i="14"/>
  <c r="J68" i="14"/>
  <c r="K68" i="14"/>
  <c r="J69" i="14"/>
  <c r="K69" i="14"/>
  <c r="I69" i="14"/>
  <c r="I68" i="14"/>
  <c r="L68" i="14"/>
  <c r="J67" i="14"/>
  <c r="K67" i="14"/>
  <c r="L67" i="14"/>
  <c r="D40" i="9" l="1"/>
  <c r="E40" i="9"/>
  <c r="F40" i="9"/>
  <c r="G40" i="9"/>
  <c r="H40" i="9"/>
  <c r="I40" i="9"/>
  <c r="J40" i="9"/>
  <c r="K40" i="9"/>
  <c r="C40" i="9"/>
  <c r="C39" i="9"/>
  <c r="G25" i="10" l="1"/>
  <c r="I61" i="10"/>
  <c r="K61" i="10"/>
  <c r="I64" i="10"/>
  <c r="K64" i="10"/>
  <c r="I72" i="10"/>
  <c r="K72" i="10"/>
  <c r="I69" i="10"/>
  <c r="K69" i="10"/>
  <c r="I66" i="10"/>
  <c r="I35" i="10"/>
  <c r="K35" i="10"/>
  <c r="I54" i="10"/>
  <c r="K54" i="10"/>
  <c r="I48" i="10"/>
  <c r="I52" i="10"/>
  <c r="G12" i="10"/>
  <c r="I12" i="10"/>
  <c r="K12" i="10"/>
  <c r="I10" i="10"/>
  <c r="K10" i="10"/>
  <c r="I7" i="10"/>
  <c r="I4" i="10"/>
  <c r="K4" i="10"/>
  <c r="G3" i="10"/>
  <c r="G5" i="10"/>
  <c r="G4" i="10"/>
  <c r="G7" i="10"/>
  <c r="G8" i="10"/>
  <c r="G10" i="10"/>
  <c r="G11" i="10"/>
  <c r="G15" i="10"/>
  <c r="G18" i="10"/>
  <c r="G16" i="10"/>
  <c r="G17" i="10"/>
  <c r="G19" i="10"/>
  <c r="G41" i="10"/>
  <c r="G53" i="10"/>
  <c r="G52" i="10"/>
  <c r="G48" i="10"/>
  <c r="G44" i="10"/>
  <c r="G37" i="10"/>
  <c r="G56" i="10"/>
  <c r="G54" i="10"/>
  <c r="G50" i="10"/>
  <c r="G40" i="10"/>
  <c r="G35" i="10"/>
  <c r="G39" i="10"/>
  <c r="G45" i="10"/>
  <c r="G30" i="10"/>
  <c r="G28" i="10"/>
  <c r="G32" i="10"/>
  <c r="G33" i="10"/>
  <c r="G27" i="10"/>
  <c r="G23" i="10"/>
  <c r="G20" i="10"/>
  <c r="G68" i="10"/>
  <c r="G69" i="10"/>
  <c r="G72" i="10"/>
  <c r="G66" i="10"/>
  <c r="G73" i="10"/>
  <c r="G70" i="10"/>
  <c r="G74" i="10"/>
  <c r="G64" i="10"/>
  <c r="G61" i="10"/>
  <c r="G75" i="10"/>
  <c r="E38" i="9" l="1"/>
  <c r="F38" i="9"/>
  <c r="G38" i="9"/>
  <c r="H38" i="9"/>
  <c r="I38" i="9"/>
  <c r="J38" i="9"/>
  <c r="K38" i="9"/>
  <c r="D38" i="9"/>
  <c r="C27" i="9"/>
  <c r="C28" i="9"/>
  <c r="C29" i="9"/>
  <c r="C30" i="9"/>
  <c r="C31" i="9"/>
  <c r="C32" i="9"/>
  <c r="C33" i="9"/>
  <c r="C34" i="9"/>
  <c r="C35" i="9"/>
  <c r="C36" i="9"/>
  <c r="C37" i="9"/>
  <c r="C26" i="9"/>
  <c r="C20" i="9"/>
  <c r="C21" i="9"/>
  <c r="C22" i="9"/>
  <c r="C23" i="9"/>
  <c r="C19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2" i="9"/>
  <c r="E24" i="9"/>
  <c r="F24" i="9"/>
  <c r="G24" i="9"/>
  <c r="H24" i="9"/>
  <c r="I24" i="9"/>
  <c r="J24" i="9"/>
  <c r="K24" i="9"/>
  <c r="D24" i="9"/>
  <c r="T38" i="14"/>
  <c r="C38" i="9" l="1"/>
  <c r="C24" i="9"/>
  <c r="C17" i="9"/>
  <c r="D25" i="7"/>
  <c r="D8" i="7"/>
  <c r="D20" i="7"/>
  <c r="D19" i="7"/>
  <c r="D23" i="7"/>
  <c r="D17" i="7"/>
  <c r="D21" i="7"/>
  <c r="D12" i="7"/>
  <c r="D5" i="7"/>
  <c r="D6" i="7"/>
  <c r="D4" i="7"/>
  <c r="D22" i="7"/>
  <c r="D13" i="7"/>
  <c r="D16" i="7"/>
  <c r="D26" i="7"/>
  <c r="D24" i="7"/>
  <c r="D10" i="7"/>
  <c r="D15" i="7"/>
  <c r="D18" i="7"/>
  <c r="D7" i="7"/>
  <c r="D9" i="7"/>
  <c r="D11" i="7"/>
  <c r="D14" i="7"/>
  <c r="D56" i="7"/>
  <c r="D50" i="7"/>
  <c r="D60" i="7"/>
  <c r="D58" i="7"/>
  <c r="D52" i="7"/>
  <c r="D54" i="7"/>
  <c r="Q267" i="10" l="1"/>
  <c r="G342" i="10"/>
  <c r="K342" i="10"/>
  <c r="I342" i="10" l="1"/>
  <c r="I347" i="10"/>
  <c r="G347" i="10"/>
  <c r="G348" i="10"/>
  <c r="G343" i="10"/>
  <c r="D85" i="7"/>
  <c r="D80" i="7" l="1"/>
  <c r="I329" i="10" l="1"/>
  <c r="G329" i="10"/>
  <c r="D74" i="7" l="1"/>
  <c r="D79" i="7"/>
  <c r="D77" i="7"/>
  <c r="D84" i="7"/>
  <c r="D70" i="7"/>
  <c r="D72" i="7"/>
  <c r="D82" i="7"/>
  <c r="D73" i="7"/>
  <c r="D81" i="7"/>
  <c r="D75" i="7"/>
  <c r="D68" i="7"/>
  <c r="D71" i="7"/>
  <c r="D76" i="7"/>
  <c r="D78" i="7"/>
  <c r="D69" i="7"/>
  <c r="D83" i="7"/>
  <c r="I339" i="10"/>
  <c r="I334" i="10"/>
  <c r="K334" i="10"/>
  <c r="I337" i="10"/>
  <c r="Q335" i="10"/>
  <c r="M335" i="10"/>
  <c r="O335" i="10"/>
  <c r="K335" i="10"/>
  <c r="I335" i="10"/>
  <c r="G335" i="10"/>
  <c r="G337" i="10"/>
  <c r="G334" i="10"/>
  <c r="G339" i="10"/>
  <c r="G332" i="10"/>
  <c r="O60" i="14" l="1"/>
  <c r="D61" i="7"/>
  <c r="D64" i="7"/>
  <c r="D47" i="7"/>
  <c r="D44" i="7"/>
  <c r="D49" i="7"/>
  <c r="D57" i="7"/>
  <c r="D51" i="7"/>
  <c r="D45" i="7"/>
  <c r="D63" i="7"/>
  <c r="D67" i="7"/>
  <c r="D42" i="7"/>
  <c r="D66" i="7"/>
  <c r="D43" i="7"/>
  <c r="D53" i="7"/>
  <c r="D48" i="7"/>
  <c r="D46" i="7"/>
  <c r="D55" i="7"/>
  <c r="D59" i="7"/>
  <c r="D62" i="7"/>
  <c r="D65" i="7"/>
  <c r="D27" i="7"/>
  <c r="D34" i="7"/>
  <c r="D39" i="7"/>
  <c r="D37" i="7"/>
  <c r="D35" i="7"/>
  <c r="D30" i="7"/>
  <c r="D31" i="7"/>
  <c r="D36" i="7"/>
  <c r="D32" i="7"/>
  <c r="D38" i="7"/>
  <c r="D41" i="7"/>
  <c r="D40" i="7"/>
  <c r="D33" i="7"/>
  <c r="D29" i="7"/>
  <c r="D28" i="7"/>
  <c r="N35" i="14" l="1"/>
  <c r="J32" i="14" l="1"/>
  <c r="J33" i="14"/>
  <c r="J34" i="14"/>
  <c r="J35" i="14"/>
  <c r="K32" i="14"/>
  <c r="L32" i="14"/>
  <c r="M32" i="14"/>
  <c r="N32" i="14"/>
  <c r="O32" i="14"/>
  <c r="K33" i="14"/>
  <c r="L33" i="14"/>
  <c r="M33" i="14"/>
  <c r="N33" i="14"/>
  <c r="O33" i="14"/>
  <c r="K34" i="14"/>
  <c r="L34" i="14"/>
  <c r="M34" i="14"/>
  <c r="N34" i="14"/>
  <c r="O34" i="14"/>
  <c r="M35" i="14"/>
  <c r="O35" i="14"/>
  <c r="N36" i="14"/>
  <c r="O36" i="14"/>
  <c r="O37" i="14"/>
  <c r="P33" i="14"/>
  <c r="P34" i="14"/>
  <c r="P35" i="14"/>
  <c r="P36" i="14"/>
  <c r="P37" i="14"/>
  <c r="Q40" i="14"/>
  <c r="M31" i="14"/>
  <c r="N31" i="14"/>
  <c r="H33" i="14"/>
  <c r="H34" i="14"/>
  <c r="I34" i="14"/>
  <c r="G33" i="14"/>
  <c r="Y52" i="14" l="1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H45" i="14"/>
  <c r="E45" i="14"/>
  <c r="D45" i="14"/>
  <c r="C45" i="14"/>
  <c r="B45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C44" i="14"/>
  <c r="B44" i="14"/>
  <c r="Y43" i="14"/>
  <c r="X43" i="14"/>
  <c r="W43" i="14"/>
  <c r="V43" i="14"/>
  <c r="U43" i="14"/>
  <c r="T43" i="14"/>
  <c r="S43" i="14"/>
  <c r="R43" i="14"/>
  <c r="Q43" i="14"/>
  <c r="P43" i="14"/>
  <c r="O43" i="14"/>
  <c r="B43" i="14"/>
  <c r="Y42" i="14"/>
  <c r="X42" i="14"/>
  <c r="W42" i="14"/>
  <c r="V42" i="14"/>
  <c r="U42" i="14"/>
  <c r="T42" i="14"/>
  <c r="S42" i="14"/>
  <c r="R42" i="14"/>
  <c r="Q42" i="14"/>
  <c r="B42" i="14"/>
  <c r="Y41" i="14"/>
  <c r="X41" i="14"/>
  <c r="W41" i="14"/>
  <c r="V41" i="14"/>
  <c r="U41" i="14"/>
  <c r="T41" i="14"/>
  <c r="S41" i="14"/>
  <c r="R41" i="14"/>
  <c r="Q41" i="14"/>
  <c r="B41" i="14"/>
  <c r="Y40" i="14"/>
  <c r="X40" i="14"/>
  <c r="W40" i="14"/>
  <c r="V40" i="14"/>
  <c r="U40" i="14"/>
  <c r="T40" i="14"/>
  <c r="S40" i="14"/>
  <c r="R40" i="14"/>
  <c r="Y39" i="14"/>
  <c r="X39" i="14"/>
  <c r="W39" i="14"/>
  <c r="V39" i="14"/>
  <c r="U39" i="14"/>
  <c r="T39" i="14"/>
  <c r="S39" i="14"/>
  <c r="R39" i="14"/>
  <c r="B39" i="14"/>
  <c r="Y38" i="14"/>
  <c r="X38" i="14"/>
  <c r="W38" i="14"/>
  <c r="V38" i="14"/>
  <c r="U38" i="14"/>
  <c r="S38" i="14"/>
  <c r="R38" i="14"/>
  <c r="E38" i="14"/>
  <c r="B38" i="14"/>
  <c r="Y37" i="14"/>
  <c r="X37" i="14"/>
  <c r="W37" i="14"/>
  <c r="V37" i="14"/>
  <c r="U37" i="14"/>
  <c r="T37" i="14"/>
  <c r="S37" i="14"/>
  <c r="R37" i="14"/>
  <c r="Q37" i="14"/>
  <c r="E37" i="14"/>
  <c r="D37" i="14"/>
  <c r="C37" i="14"/>
  <c r="B37" i="14"/>
  <c r="Y36" i="14"/>
  <c r="X36" i="14"/>
  <c r="W36" i="14"/>
  <c r="V36" i="14"/>
  <c r="U36" i="14"/>
  <c r="T36" i="14"/>
  <c r="S36" i="14"/>
  <c r="R36" i="14"/>
  <c r="Q36" i="14"/>
  <c r="F36" i="14"/>
  <c r="E36" i="14"/>
  <c r="D36" i="14"/>
  <c r="C36" i="14"/>
  <c r="B36" i="14"/>
  <c r="Y35" i="14"/>
  <c r="X35" i="14"/>
  <c r="W35" i="14"/>
  <c r="V35" i="14"/>
  <c r="U35" i="14"/>
  <c r="T35" i="14"/>
  <c r="S35" i="14"/>
  <c r="R35" i="14"/>
  <c r="Q35" i="14"/>
  <c r="G35" i="14"/>
  <c r="F35" i="14"/>
  <c r="E35" i="14"/>
  <c r="D35" i="14"/>
  <c r="C35" i="14"/>
  <c r="B35" i="14"/>
  <c r="Y34" i="14"/>
  <c r="X34" i="14"/>
  <c r="W34" i="14"/>
  <c r="V34" i="14"/>
  <c r="U34" i="14"/>
  <c r="T34" i="14"/>
  <c r="S34" i="14"/>
  <c r="R34" i="14"/>
  <c r="Q34" i="14"/>
  <c r="G34" i="14"/>
  <c r="F34" i="14"/>
  <c r="E34" i="14"/>
  <c r="D34" i="14"/>
  <c r="B34" i="14"/>
  <c r="Y33" i="14"/>
  <c r="X33" i="14"/>
  <c r="W33" i="14"/>
  <c r="V33" i="14"/>
  <c r="U33" i="14"/>
  <c r="T33" i="14"/>
  <c r="S33" i="14"/>
  <c r="R33" i="14"/>
  <c r="Q33" i="14"/>
  <c r="C33" i="14"/>
  <c r="Y32" i="14"/>
  <c r="X32" i="14"/>
  <c r="W32" i="14"/>
  <c r="V32" i="14"/>
  <c r="U32" i="14"/>
  <c r="T32" i="14"/>
  <c r="S32" i="14"/>
  <c r="R32" i="14"/>
  <c r="Q32" i="14"/>
  <c r="P32" i="14"/>
  <c r="I32" i="14"/>
  <c r="H32" i="14"/>
  <c r="G32" i="14"/>
  <c r="F32" i="14"/>
  <c r="E32" i="14"/>
  <c r="D32" i="14"/>
  <c r="C32" i="14"/>
  <c r="B32" i="14"/>
  <c r="Y31" i="14"/>
  <c r="X31" i="14"/>
  <c r="W31" i="14"/>
  <c r="V31" i="14"/>
  <c r="U31" i="14"/>
  <c r="T31" i="14"/>
  <c r="S31" i="14"/>
  <c r="R31" i="14"/>
  <c r="Q31" i="14"/>
  <c r="P31" i="14"/>
  <c r="O31" i="14"/>
  <c r="L31" i="14"/>
  <c r="K31" i="14"/>
  <c r="J31" i="14"/>
  <c r="I31" i="14"/>
  <c r="H31" i="14"/>
  <c r="G31" i="14"/>
  <c r="F31" i="14"/>
  <c r="E31" i="14"/>
  <c r="D31" i="14"/>
  <c r="C31" i="14"/>
  <c r="B31" i="14"/>
  <c r="G294" i="10" l="1"/>
  <c r="G295" i="10"/>
  <c r="I300" i="10"/>
  <c r="K300" i="10"/>
  <c r="G300" i="10"/>
  <c r="I317" i="10"/>
  <c r="I324" i="10"/>
  <c r="K324" i="10"/>
  <c r="G311" i="10"/>
  <c r="I308" i="10"/>
  <c r="K308" i="10"/>
  <c r="I290" i="10"/>
  <c r="K290" i="10"/>
  <c r="M290" i="10"/>
  <c r="O290" i="10"/>
  <c r="Q290" i="10"/>
  <c r="G290" i="10"/>
  <c r="I292" i="10"/>
  <c r="K292" i="10"/>
  <c r="M292" i="10"/>
  <c r="O292" i="10"/>
  <c r="Q292" i="10"/>
  <c r="I291" i="10"/>
  <c r="K291" i="10"/>
  <c r="M291" i="10"/>
  <c r="O291" i="10"/>
  <c r="Q291" i="10"/>
  <c r="I274" i="10"/>
  <c r="K274" i="10"/>
  <c r="I277" i="10"/>
  <c r="K277" i="10"/>
  <c r="M277" i="10"/>
  <c r="I272" i="10"/>
  <c r="K272" i="10"/>
  <c r="I270" i="10"/>
  <c r="I213" i="10"/>
  <c r="G213" i="10"/>
  <c r="I172" i="10"/>
  <c r="G172" i="10"/>
  <c r="I204" i="10"/>
  <c r="I171" i="10"/>
  <c r="K171" i="10"/>
  <c r="M171" i="10"/>
  <c r="I206" i="10"/>
  <c r="G206" i="10"/>
  <c r="I174" i="10"/>
  <c r="G174" i="10"/>
  <c r="I183" i="10"/>
  <c r="I179" i="10"/>
  <c r="I202" i="10"/>
  <c r="I254" i="10"/>
  <c r="Q299" i="10" l="1"/>
  <c r="O299" i="10"/>
  <c r="M299" i="10"/>
  <c r="K299" i="10"/>
  <c r="I299" i="10"/>
  <c r="O298" i="10"/>
  <c r="M298" i="10"/>
  <c r="K298" i="10"/>
  <c r="I298" i="10"/>
  <c r="Q323" i="10"/>
  <c r="O323" i="10"/>
  <c r="M323" i="10"/>
  <c r="K323" i="10"/>
  <c r="I323" i="10"/>
  <c r="Q312" i="10"/>
  <c r="O312" i="10"/>
  <c r="M312" i="10"/>
  <c r="K312" i="10"/>
  <c r="I312" i="10"/>
  <c r="O273" i="10"/>
  <c r="M273" i="10"/>
  <c r="K273" i="10"/>
  <c r="I273" i="10"/>
  <c r="K169" i="10"/>
  <c r="I169" i="10"/>
  <c r="O162" i="10"/>
  <c r="M162" i="10"/>
  <c r="K162" i="10"/>
  <c r="I162" i="10"/>
  <c r="K219" i="10"/>
  <c r="I219" i="10"/>
  <c r="M181" i="10"/>
  <c r="K181" i="10"/>
  <c r="I181" i="10"/>
  <c r="O267" i="10"/>
  <c r="M267" i="10"/>
  <c r="K267" i="10"/>
  <c r="I267" i="10"/>
  <c r="K238" i="10"/>
  <c r="I238" i="10"/>
  <c r="O268" i="10"/>
  <c r="M268" i="10"/>
  <c r="K268" i="10"/>
  <c r="I268" i="10"/>
  <c r="I241" i="10"/>
  <c r="I249" i="10"/>
  <c r="B18" i="5" l="1"/>
  <c r="G80" i="10"/>
  <c r="G299" i="10"/>
  <c r="G298" i="10"/>
  <c r="G297" i="10"/>
  <c r="G319" i="10"/>
  <c r="G323" i="10"/>
  <c r="G317" i="10"/>
  <c r="G312" i="10"/>
  <c r="G320" i="10"/>
  <c r="G310" i="10"/>
  <c r="G324" i="10"/>
  <c r="G308" i="10"/>
  <c r="G292" i="10"/>
  <c r="G291" i="10"/>
  <c r="G285" i="10"/>
  <c r="G273" i="10"/>
  <c r="G274" i="10"/>
  <c r="G277" i="10"/>
  <c r="G276" i="10"/>
  <c r="G272" i="10"/>
  <c r="G269" i="10"/>
  <c r="G270" i="10"/>
  <c r="G271" i="10"/>
  <c r="G169" i="10"/>
  <c r="G161" i="10"/>
  <c r="G162" i="10"/>
  <c r="G219" i="10"/>
  <c r="G220" i="10"/>
  <c r="G218" i="10"/>
  <c r="G221" i="10"/>
  <c r="G204" i="10"/>
  <c r="G171" i="10"/>
  <c r="G183" i="10"/>
  <c r="G179" i="10"/>
  <c r="G202" i="10"/>
  <c r="G181" i="10"/>
  <c r="G254" i="10"/>
  <c r="G246" i="10"/>
  <c r="G235" i="10"/>
  <c r="G242" i="10"/>
  <c r="G234" i="10"/>
  <c r="G267" i="10"/>
  <c r="G231" i="10"/>
  <c r="G238" i="10"/>
  <c r="G268" i="10"/>
  <c r="G241" i="10"/>
  <c r="G249" i="10"/>
  <c r="G266" i="10"/>
  <c r="G259" i="10"/>
  <c r="I255" i="10"/>
  <c r="G255" i="10"/>
  <c r="G253" i="10"/>
  <c r="K252" i="10"/>
  <c r="I252" i="10"/>
  <c r="G252" i="10"/>
  <c r="I251" i="10"/>
  <c r="G251" i="10"/>
  <c r="I250" i="10"/>
  <c r="G250" i="10"/>
  <c r="G247" i="10"/>
  <c r="G240" i="10"/>
  <c r="Q239" i="10"/>
  <c r="O239" i="10"/>
  <c r="M239" i="10"/>
  <c r="K239" i="10"/>
  <c r="I239" i="10"/>
  <c r="G239" i="10"/>
  <c r="G236" i="10"/>
  <c r="K232" i="10"/>
  <c r="I232" i="10"/>
  <c r="G232" i="10"/>
  <c r="M229" i="10"/>
  <c r="K229" i="10"/>
  <c r="I229" i="10"/>
  <c r="G229" i="10"/>
  <c r="O227" i="10"/>
  <c r="M227" i="10"/>
  <c r="K227" i="10"/>
  <c r="I227" i="10"/>
  <c r="G227" i="10"/>
  <c r="G226" i="10"/>
  <c r="G158" i="10"/>
  <c r="G154" i="10"/>
  <c r="O149" i="10"/>
  <c r="M149" i="10"/>
  <c r="K149" i="10"/>
  <c r="I149" i="10"/>
  <c r="G149" i="10"/>
  <c r="K152" i="10"/>
  <c r="I152" i="10"/>
  <c r="G152" i="10"/>
  <c r="I87" i="10"/>
  <c r="G87" i="10"/>
  <c r="O111" i="10"/>
  <c r="M111" i="10"/>
  <c r="K111" i="10"/>
  <c r="I111" i="10"/>
  <c r="G111" i="10"/>
  <c r="G92" i="10"/>
  <c r="G100" i="10"/>
  <c r="G101" i="10"/>
  <c r="G97" i="10"/>
  <c r="G103" i="10"/>
  <c r="G147" i="10"/>
  <c r="G135" i="10"/>
  <c r="G139" i="10"/>
  <c r="G146" i="10"/>
  <c r="G144" i="10"/>
  <c r="G136" i="10"/>
  <c r="G120" i="10"/>
  <c r="G116" i="10"/>
  <c r="O122" i="10"/>
  <c r="M122" i="10"/>
  <c r="K122" i="10"/>
  <c r="I122" i="10"/>
  <c r="G122" i="10"/>
  <c r="Q118" i="10"/>
  <c r="O118" i="10"/>
  <c r="M118" i="10"/>
  <c r="K118" i="10"/>
  <c r="I118" i="10"/>
  <c r="G118" i="10"/>
  <c r="G140" i="10"/>
  <c r="G133" i="10"/>
  <c r="G131" i="10"/>
  <c r="G130" i="10"/>
  <c r="Q127" i="10"/>
  <c r="O127" i="10"/>
  <c r="M127" i="10"/>
  <c r="K127" i="10"/>
  <c r="I127" i="10"/>
  <c r="G127" i="10"/>
  <c r="I115" i="10"/>
  <c r="G115" i="10"/>
  <c r="G81" i="10"/>
  <c r="K82" i="10"/>
  <c r="I82" i="10"/>
  <c r="G82" i="10"/>
  <c r="K80" i="10"/>
  <c r="I80" i="10"/>
  <c r="L118" i="14" l="1"/>
  <c r="H81" i="14"/>
  <c r="P81" i="14"/>
  <c r="X81" i="14"/>
  <c r="N82" i="14"/>
  <c r="V82" i="14"/>
  <c r="L83" i="14"/>
  <c r="T83" i="14"/>
  <c r="J84" i="14"/>
  <c r="R84" i="14"/>
  <c r="H85" i="14"/>
  <c r="P85" i="14"/>
  <c r="X85" i="14"/>
  <c r="N86" i="14"/>
  <c r="V86" i="14"/>
  <c r="L87" i="14"/>
  <c r="T87" i="14"/>
  <c r="J88" i="14"/>
  <c r="R88" i="14"/>
  <c r="H89" i="14"/>
  <c r="P89" i="14"/>
  <c r="X89" i="14"/>
  <c r="N90" i="14"/>
  <c r="V90" i="14"/>
  <c r="L91" i="14"/>
  <c r="T91" i="14"/>
  <c r="J92" i="14"/>
  <c r="R92" i="14"/>
  <c r="H93" i="14"/>
  <c r="P93" i="14"/>
  <c r="X93" i="14"/>
  <c r="N94" i="14"/>
  <c r="V94" i="14"/>
  <c r="L95" i="14"/>
  <c r="T95" i="14"/>
  <c r="J96" i="14"/>
  <c r="R96" i="14"/>
  <c r="H97" i="14"/>
  <c r="P97" i="14"/>
  <c r="X97" i="14"/>
  <c r="N98" i="14"/>
  <c r="V98" i="14"/>
  <c r="L99" i="14"/>
  <c r="T99" i="14"/>
  <c r="J100" i="14"/>
  <c r="R100" i="14"/>
  <c r="H101" i="14"/>
  <c r="P101" i="14"/>
  <c r="X101" i="14"/>
  <c r="N102" i="14"/>
  <c r="V102" i="14"/>
  <c r="F82" i="14"/>
  <c r="B84" i="14"/>
  <c r="D85" i="14"/>
  <c r="F86" i="14"/>
  <c r="B88" i="14"/>
  <c r="D89" i="14"/>
  <c r="F90" i="14"/>
  <c r="B92" i="14"/>
  <c r="D93" i="14"/>
  <c r="F94" i="14"/>
  <c r="B96" i="14"/>
  <c r="D97" i="14"/>
  <c r="F98" i="14"/>
  <c r="B100" i="14"/>
  <c r="D101" i="14"/>
  <c r="F102" i="14"/>
  <c r="I101" i="14"/>
  <c r="O102" i="14"/>
  <c r="C84" i="14"/>
  <c r="C88" i="14"/>
  <c r="C92" i="14"/>
  <c r="C96" i="14"/>
  <c r="C100" i="14"/>
  <c r="N93" i="14"/>
  <c r="N97" i="14"/>
  <c r="P100" i="14"/>
  <c r="F83" i="14"/>
  <c r="D94" i="14"/>
  <c r="I81" i="14"/>
  <c r="Q81" i="14"/>
  <c r="Y81" i="14"/>
  <c r="O82" i="14"/>
  <c r="W82" i="14"/>
  <c r="M83" i="14"/>
  <c r="U83" i="14"/>
  <c r="K84" i="14"/>
  <c r="S84" i="14"/>
  <c r="I85" i="14"/>
  <c r="Q85" i="14"/>
  <c r="Y85" i="14"/>
  <c r="O86" i="14"/>
  <c r="W86" i="14"/>
  <c r="M87" i="14"/>
  <c r="U87" i="14"/>
  <c r="K88" i="14"/>
  <c r="S88" i="14"/>
  <c r="I89" i="14"/>
  <c r="Q89" i="14"/>
  <c r="Y89" i="14"/>
  <c r="O90" i="14"/>
  <c r="W90" i="14"/>
  <c r="M91" i="14"/>
  <c r="U91" i="14"/>
  <c r="K92" i="14"/>
  <c r="S92" i="14"/>
  <c r="I93" i="14"/>
  <c r="Q93" i="14"/>
  <c r="Y93" i="14"/>
  <c r="O94" i="14"/>
  <c r="W94" i="14"/>
  <c r="M95" i="14"/>
  <c r="U95" i="14"/>
  <c r="K96" i="14"/>
  <c r="S96" i="14"/>
  <c r="I97" i="14"/>
  <c r="Q97" i="14"/>
  <c r="Y97" i="14"/>
  <c r="O98" i="14"/>
  <c r="W98" i="14"/>
  <c r="M99" i="14"/>
  <c r="U99" i="14"/>
  <c r="K100" i="14"/>
  <c r="S100" i="14"/>
  <c r="Y101" i="14"/>
  <c r="G82" i="14"/>
  <c r="G86" i="14"/>
  <c r="G90" i="14"/>
  <c r="G94" i="14"/>
  <c r="G98" i="14"/>
  <c r="G102" i="14"/>
  <c r="H96" i="14"/>
  <c r="R99" i="14"/>
  <c r="T102" i="14"/>
  <c r="D90" i="14"/>
  <c r="B101" i="14"/>
  <c r="J81" i="14"/>
  <c r="R81" i="14"/>
  <c r="H82" i="14"/>
  <c r="P82" i="14"/>
  <c r="X82" i="14"/>
  <c r="N83" i="14"/>
  <c r="V83" i="14"/>
  <c r="L84" i="14"/>
  <c r="T84" i="14"/>
  <c r="J85" i="14"/>
  <c r="R85" i="14"/>
  <c r="H86" i="14"/>
  <c r="P86" i="14"/>
  <c r="X86" i="14"/>
  <c r="N87" i="14"/>
  <c r="V87" i="14"/>
  <c r="L88" i="14"/>
  <c r="T88" i="14"/>
  <c r="J89" i="14"/>
  <c r="R89" i="14"/>
  <c r="H90" i="14"/>
  <c r="P90" i="14"/>
  <c r="X90" i="14"/>
  <c r="N91" i="14"/>
  <c r="V91" i="14"/>
  <c r="L92" i="14"/>
  <c r="T92" i="14"/>
  <c r="J93" i="14"/>
  <c r="R93" i="14"/>
  <c r="H94" i="14"/>
  <c r="P94" i="14"/>
  <c r="X94" i="14"/>
  <c r="N95" i="14"/>
  <c r="V95" i="14"/>
  <c r="L96" i="14"/>
  <c r="T96" i="14"/>
  <c r="J97" i="14"/>
  <c r="R97" i="14"/>
  <c r="H98" i="14"/>
  <c r="P98" i="14"/>
  <c r="X98" i="14"/>
  <c r="N99" i="14"/>
  <c r="V99" i="14"/>
  <c r="L100" i="14"/>
  <c r="T100" i="14"/>
  <c r="J101" i="14"/>
  <c r="R101" i="14"/>
  <c r="H102" i="14"/>
  <c r="P102" i="14"/>
  <c r="X102" i="14"/>
  <c r="B83" i="14"/>
  <c r="D84" i="14"/>
  <c r="F85" i="14"/>
  <c r="B87" i="14"/>
  <c r="D88" i="14"/>
  <c r="F89" i="14"/>
  <c r="B91" i="14"/>
  <c r="D92" i="14"/>
  <c r="F93" i="14"/>
  <c r="B95" i="14"/>
  <c r="D96" i="14"/>
  <c r="F97" i="14"/>
  <c r="B99" i="14"/>
  <c r="D100" i="14"/>
  <c r="F101" i="14"/>
  <c r="C81" i="14"/>
  <c r="G97" i="14"/>
  <c r="E100" i="14"/>
  <c r="D81" i="14"/>
  <c r="T86" i="14"/>
  <c r="X88" i="14"/>
  <c r="T90" i="14"/>
  <c r="X92" i="14"/>
  <c r="R95" i="14"/>
  <c r="V97" i="14"/>
  <c r="X100" i="14"/>
  <c r="B85" i="14"/>
  <c r="B93" i="14"/>
  <c r="D102" i="14"/>
  <c r="K81" i="14"/>
  <c r="S81" i="14"/>
  <c r="I82" i="14"/>
  <c r="Q82" i="14"/>
  <c r="Y82" i="14"/>
  <c r="O83" i="14"/>
  <c r="W83" i="14"/>
  <c r="M84" i="14"/>
  <c r="U84" i="14"/>
  <c r="K85" i="14"/>
  <c r="S85" i="14"/>
  <c r="I86" i="14"/>
  <c r="Q86" i="14"/>
  <c r="Y86" i="14"/>
  <c r="O87" i="14"/>
  <c r="W87" i="14"/>
  <c r="M88" i="14"/>
  <c r="U88" i="14"/>
  <c r="K89" i="14"/>
  <c r="S89" i="14"/>
  <c r="I90" i="14"/>
  <c r="Q90" i="14"/>
  <c r="Y90" i="14"/>
  <c r="O91" i="14"/>
  <c r="W91" i="14"/>
  <c r="M92" i="14"/>
  <c r="U92" i="14"/>
  <c r="K93" i="14"/>
  <c r="S93" i="14"/>
  <c r="I94" i="14"/>
  <c r="Q94" i="14"/>
  <c r="Y94" i="14"/>
  <c r="O95" i="14"/>
  <c r="W95" i="14"/>
  <c r="M96" i="14"/>
  <c r="U96" i="14"/>
  <c r="K97" i="14"/>
  <c r="S97" i="14"/>
  <c r="I98" i="14"/>
  <c r="Q98" i="14"/>
  <c r="Y98" i="14"/>
  <c r="O99" i="14"/>
  <c r="W99" i="14"/>
  <c r="M100" i="14"/>
  <c r="U100" i="14"/>
  <c r="K101" i="14"/>
  <c r="S101" i="14"/>
  <c r="I102" i="14"/>
  <c r="Q102" i="14"/>
  <c r="Y102" i="14"/>
  <c r="C83" i="14"/>
  <c r="E84" i="14"/>
  <c r="G85" i="14"/>
  <c r="C87" i="14"/>
  <c r="E88" i="14"/>
  <c r="G89" i="14"/>
  <c r="C91" i="14"/>
  <c r="E92" i="14"/>
  <c r="G93" i="14"/>
  <c r="C95" i="14"/>
  <c r="E96" i="14"/>
  <c r="C99" i="14"/>
  <c r="G101" i="14"/>
  <c r="F81" i="14"/>
  <c r="R87" i="14"/>
  <c r="N89" i="14"/>
  <c r="J91" i="14"/>
  <c r="H92" i="14"/>
  <c r="T94" i="14"/>
  <c r="X96" i="14"/>
  <c r="J99" i="14"/>
  <c r="L102" i="14"/>
  <c r="B89" i="14"/>
  <c r="D98" i="14"/>
  <c r="L81" i="14"/>
  <c r="T81" i="14"/>
  <c r="J82" i="14"/>
  <c r="R82" i="14"/>
  <c r="H83" i="14"/>
  <c r="P83" i="14"/>
  <c r="X83" i="14"/>
  <c r="N84" i="14"/>
  <c r="V84" i="14"/>
  <c r="L85" i="14"/>
  <c r="T85" i="14"/>
  <c r="J86" i="14"/>
  <c r="R86" i="14"/>
  <c r="H87" i="14"/>
  <c r="P87" i="14"/>
  <c r="X87" i="14"/>
  <c r="N88" i="14"/>
  <c r="V88" i="14"/>
  <c r="L89" i="14"/>
  <c r="T89" i="14"/>
  <c r="J90" i="14"/>
  <c r="R90" i="14"/>
  <c r="H91" i="14"/>
  <c r="P91" i="14"/>
  <c r="X91" i="14"/>
  <c r="N92" i="14"/>
  <c r="V92" i="14"/>
  <c r="L93" i="14"/>
  <c r="T93" i="14"/>
  <c r="J94" i="14"/>
  <c r="R94" i="14"/>
  <c r="H95" i="14"/>
  <c r="P95" i="14"/>
  <c r="X95" i="14"/>
  <c r="N96" i="14"/>
  <c r="V96" i="14"/>
  <c r="L97" i="14"/>
  <c r="T97" i="14"/>
  <c r="J98" i="14"/>
  <c r="R98" i="14"/>
  <c r="H99" i="14"/>
  <c r="P99" i="14"/>
  <c r="X99" i="14"/>
  <c r="N100" i="14"/>
  <c r="V100" i="14"/>
  <c r="L101" i="14"/>
  <c r="T101" i="14"/>
  <c r="J102" i="14"/>
  <c r="R102" i="14"/>
  <c r="B82" i="14"/>
  <c r="D83" i="14"/>
  <c r="F84" i="14"/>
  <c r="B86" i="14"/>
  <c r="D87" i="14"/>
  <c r="F88" i="14"/>
  <c r="B90" i="14"/>
  <c r="D91" i="14"/>
  <c r="F92" i="14"/>
  <c r="B94" i="14"/>
  <c r="D95" i="14"/>
  <c r="F96" i="14"/>
  <c r="B98" i="14"/>
  <c r="D99" i="14"/>
  <c r="F100" i="14"/>
  <c r="B102" i="14"/>
  <c r="E81" i="14"/>
  <c r="E95" i="14"/>
  <c r="C98" i="14"/>
  <c r="G100" i="14"/>
  <c r="J87" i="14"/>
  <c r="P88" i="14"/>
  <c r="L90" i="14"/>
  <c r="P92" i="14"/>
  <c r="J95" i="14"/>
  <c r="L98" i="14"/>
  <c r="N101" i="14"/>
  <c r="D86" i="14"/>
  <c r="F95" i="14"/>
  <c r="G81" i="14"/>
  <c r="M81" i="14"/>
  <c r="U81" i="14"/>
  <c r="K82" i="14"/>
  <c r="S82" i="14"/>
  <c r="I83" i="14"/>
  <c r="Q83" i="14"/>
  <c r="Y83" i="14"/>
  <c r="O84" i="14"/>
  <c r="W84" i="14"/>
  <c r="M85" i="14"/>
  <c r="U85" i="14"/>
  <c r="K86" i="14"/>
  <c r="S86" i="14"/>
  <c r="I87" i="14"/>
  <c r="Q87" i="14"/>
  <c r="Y87" i="14"/>
  <c r="O88" i="14"/>
  <c r="W88" i="14"/>
  <c r="M89" i="14"/>
  <c r="U89" i="14"/>
  <c r="K90" i="14"/>
  <c r="S90" i="14"/>
  <c r="I91" i="14"/>
  <c r="Q91" i="14"/>
  <c r="Y91" i="14"/>
  <c r="O92" i="14"/>
  <c r="W92" i="14"/>
  <c r="M93" i="14"/>
  <c r="U93" i="14"/>
  <c r="K94" i="14"/>
  <c r="S94" i="14"/>
  <c r="I95" i="14"/>
  <c r="Q95" i="14"/>
  <c r="Y95" i="14"/>
  <c r="O96" i="14"/>
  <c r="W96" i="14"/>
  <c r="M97" i="14"/>
  <c r="U97" i="14"/>
  <c r="K98" i="14"/>
  <c r="S98" i="14"/>
  <c r="I99" i="14"/>
  <c r="Q99" i="14"/>
  <c r="Y99" i="14"/>
  <c r="O100" i="14"/>
  <c r="W100" i="14"/>
  <c r="M101" i="14"/>
  <c r="U101" i="14"/>
  <c r="K102" i="14"/>
  <c r="S102" i="14"/>
  <c r="C82" i="14"/>
  <c r="E83" i="14"/>
  <c r="G84" i="14"/>
  <c r="C86" i="14"/>
  <c r="E87" i="14"/>
  <c r="G88" i="14"/>
  <c r="C90" i="14"/>
  <c r="E91" i="14"/>
  <c r="G92" i="14"/>
  <c r="C94" i="14"/>
  <c r="G96" i="14"/>
  <c r="E99" i="14"/>
  <c r="C102" i="14"/>
  <c r="H88" i="14"/>
  <c r="V89" i="14"/>
  <c r="R91" i="14"/>
  <c r="L94" i="14"/>
  <c r="P96" i="14"/>
  <c r="H100" i="14"/>
  <c r="D82" i="14"/>
  <c r="F91" i="14"/>
  <c r="F99" i="14"/>
  <c r="N81" i="14"/>
  <c r="V81" i="14"/>
  <c r="L82" i="14"/>
  <c r="T82" i="14"/>
  <c r="J83" i="14"/>
  <c r="R83" i="14"/>
  <c r="H84" i="14"/>
  <c r="P84" i="14"/>
  <c r="X84" i="14"/>
  <c r="N85" i="14"/>
  <c r="V85" i="14"/>
  <c r="L86" i="14"/>
  <c r="O81" i="14"/>
  <c r="W81" i="14"/>
  <c r="M82" i="14"/>
  <c r="U82" i="14"/>
  <c r="K83" i="14"/>
  <c r="S83" i="14"/>
  <c r="I84" i="14"/>
  <c r="Q84" i="14"/>
  <c r="Y84" i="14"/>
  <c r="O85" i="14"/>
  <c r="W85" i="14"/>
  <c r="M86" i="14"/>
  <c r="U86" i="14"/>
  <c r="K87" i="14"/>
  <c r="S87" i="14"/>
  <c r="I88" i="14"/>
  <c r="Q88" i="14"/>
  <c r="Y88" i="14"/>
  <c r="O89" i="14"/>
  <c r="W89" i="14"/>
  <c r="M90" i="14"/>
  <c r="U90" i="14"/>
  <c r="K91" i="14"/>
  <c r="S91" i="14"/>
  <c r="I92" i="14"/>
  <c r="Q92" i="14"/>
  <c r="Y92" i="14"/>
  <c r="O93" i="14"/>
  <c r="W93" i="14"/>
  <c r="M94" i="14"/>
  <c r="U94" i="14"/>
  <c r="K95" i="14"/>
  <c r="S95" i="14"/>
  <c r="I96" i="14"/>
  <c r="Q96" i="14"/>
  <c r="Y96" i="14"/>
  <c r="O97" i="14"/>
  <c r="W97" i="14"/>
  <c r="M98" i="14"/>
  <c r="U98" i="14"/>
  <c r="K99" i="14"/>
  <c r="S99" i="14"/>
  <c r="I100" i="14"/>
  <c r="Q100" i="14"/>
  <c r="Y100" i="14"/>
  <c r="O101" i="14"/>
  <c r="W101" i="14"/>
  <c r="M102" i="14"/>
  <c r="U102" i="14"/>
  <c r="E82" i="14"/>
  <c r="G83" i="14"/>
  <c r="C85" i="14"/>
  <c r="E86" i="14"/>
  <c r="G87" i="14"/>
  <c r="C89" i="14"/>
  <c r="E90" i="14"/>
  <c r="G91" i="14"/>
  <c r="C93" i="14"/>
  <c r="E94" i="14"/>
  <c r="G95" i="14"/>
  <c r="C97" i="14"/>
  <c r="E98" i="14"/>
  <c r="G99" i="14"/>
  <c r="C101" i="14"/>
  <c r="E102" i="14"/>
  <c r="B81" i="14"/>
  <c r="Q101" i="14"/>
  <c r="W102" i="14"/>
  <c r="E85" i="14"/>
  <c r="E89" i="14"/>
  <c r="E93" i="14"/>
  <c r="E97" i="14"/>
  <c r="E101" i="14"/>
  <c r="V93" i="14"/>
  <c r="T98" i="14"/>
  <c r="V101" i="14"/>
  <c r="F87" i="14"/>
  <c r="B97" i="14"/>
  <c r="O10" i="14"/>
  <c r="B5" i="14"/>
  <c r="J5" i="14"/>
  <c r="R5" i="14"/>
  <c r="B6" i="14"/>
  <c r="J6" i="14"/>
  <c r="R6" i="14"/>
  <c r="B7" i="14"/>
  <c r="J7" i="14"/>
  <c r="R7" i="14"/>
  <c r="B8" i="14"/>
  <c r="J8" i="14"/>
  <c r="R8" i="14"/>
  <c r="B9" i="14"/>
  <c r="J9" i="14"/>
  <c r="R9" i="14"/>
  <c r="B10" i="14"/>
  <c r="J10" i="14"/>
  <c r="R10" i="14"/>
  <c r="B11" i="14"/>
  <c r="J11" i="14"/>
  <c r="R11" i="14"/>
  <c r="B12" i="14"/>
  <c r="J12" i="14"/>
  <c r="R12" i="14"/>
  <c r="B13" i="14"/>
  <c r="J13" i="14"/>
  <c r="R13" i="14"/>
  <c r="B14" i="14"/>
  <c r="J14" i="14"/>
  <c r="R14" i="14"/>
  <c r="B15" i="14"/>
  <c r="J15" i="14"/>
  <c r="R15" i="14"/>
  <c r="B16" i="14"/>
  <c r="J16" i="14"/>
  <c r="R16" i="14"/>
  <c r="B17" i="14"/>
  <c r="J17" i="14"/>
  <c r="R17" i="14"/>
  <c r="B18" i="14"/>
  <c r="J18" i="14"/>
  <c r="R18" i="14"/>
  <c r="B19" i="14"/>
  <c r="J19" i="14"/>
  <c r="R19" i="14"/>
  <c r="B20" i="14"/>
  <c r="J20" i="14"/>
  <c r="R20" i="14"/>
  <c r="B21" i="14"/>
  <c r="J21" i="14"/>
  <c r="R21" i="14"/>
  <c r="B22" i="14"/>
  <c r="J22" i="14"/>
  <c r="R22" i="14"/>
  <c r="B23" i="14"/>
  <c r="J23" i="14"/>
  <c r="R23" i="14"/>
  <c r="B24" i="14"/>
  <c r="J24" i="14"/>
  <c r="R24" i="14"/>
  <c r="B25" i="14"/>
  <c r="J25" i="14"/>
  <c r="C4" i="14"/>
  <c r="S4" i="14"/>
  <c r="F19" i="14"/>
  <c r="V21" i="14"/>
  <c r="N24" i="14"/>
  <c r="C5" i="14"/>
  <c r="K5" i="14"/>
  <c r="S5" i="14"/>
  <c r="C6" i="14"/>
  <c r="K6" i="14"/>
  <c r="S6" i="14"/>
  <c r="C7" i="14"/>
  <c r="K7" i="14"/>
  <c r="S7" i="14"/>
  <c r="C8" i="14"/>
  <c r="K8" i="14"/>
  <c r="S8" i="14"/>
  <c r="C9" i="14"/>
  <c r="K9" i="14"/>
  <c r="S9" i="14"/>
  <c r="C10" i="14"/>
  <c r="K10" i="14"/>
  <c r="S10" i="14"/>
  <c r="C11" i="14"/>
  <c r="K11" i="14"/>
  <c r="S11" i="14"/>
  <c r="C12" i="14"/>
  <c r="K12" i="14"/>
  <c r="S12" i="14"/>
  <c r="C13" i="14"/>
  <c r="K13" i="14"/>
  <c r="S13" i="14"/>
  <c r="C14" i="14"/>
  <c r="K14" i="14"/>
  <c r="S14" i="14"/>
  <c r="C15" i="14"/>
  <c r="K15" i="14"/>
  <c r="S15" i="14"/>
  <c r="C16" i="14"/>
  <c r="K16" i="14"/>
  <c r="S16" i="14"/>
  <c r="C17" i="14"/>
  <c r="K17" i="14"/>
  <c r="S17" i="14"/>
  <c r="C18" i="14"/>
  <c r="K18" i="14"/>
  <c r="S18" i="14"/>
  <c r="C19" i="14"/>
  <c r="K19" i="14"/>
  <c r="S19" i="14"/>
  <c r="C20" i="14"/>
  <c r="K20" i="14"/>
  <c r="S20" i="14"/>
  <c r="C21" i="14"/>
  <c r="K21" i="14"/>
  <c r="S21" i="14"/>
  <c r="C22" i="14"/>
  <c r="K22" i="14"/>
  <c r="S22" i="14"/>
  <c r="C23" i="14"/>
  <c r="K23" i="14"/>
  <c r="S23" i="14"/>
  <c r="C24" i="14"/>
  <c r="K24" i="14"/>
  <c r="S24" i="14"/>
  <c r="C25" i="14"/>
  <c r="K25" i="14"/>
  <c r="S25" i="14"/>
  <c r="D4" i="14"/>
  <c r="L4" i="14"/>
  <c r="T4" i="14"/>
  <c r="M24" i="14"/>
  <c r="E25" i="14"/>
  <c r="F4" i="14"/>
  <c r="V19" i="14"/>
  <c r="N22" i="14"/>
  <c r="F25" i="14"/>
  <c r="D5" i="14"/>
  <c r="L5" i="14"/>
  <c r="T5" i="14"/>
  <c r="D6" i="14"/>
  <c r="L6" i="14"/>
  <c r="T6" i="14"/>
  <c r="D7" i="14"/>
  <c r="L7" i="14"/>
  <c r="T7" i="14"/>
  <c r="D8" i="14"/>
  <c r="L8" i="14"/>
  <c r="T8" i="14"/>
  <c r="D9" i="14"/>
  <c r="L9" i="14"/>
  <c r="T9" i="14"/>
  <c r="D10" i="14"/>
  <c r="L10" i="14"/>
  <c r="T10" i="14"/>
  <c r="D11" i="14"/>
  <c r="L11" i="14"/>
  <c r="T11" i="14"/>
  <c r="D12" i="14"/>
  <c r="L12" i="14"/>
  <c r="T12" i="14"/>
  <c r="D13" i="14"/>
  <c r="L13" i="14"/>
  <c r="T13" i="14"/>
  <c r="D14" i="14"/>
  <c r="L14" i="14"/>
  <c r="T14" i="14"/>
  <c r="D15" i="14"/>
  <c r="L15" i="14"/>
  <c r="T15" i="14"/>
  <c r="D16" i="14"/>
  <c r="L16" i="14"/>
  <c r="T16" i="14"/>
  <c r="D17" i="14"/>
  <c r="L17" i="14"/>
  <c r="T17" i="14"/>
  <c r="D18" i="14"/>
  <c r="L18" i="14"/>
  <c r="T18" i="14"/>
  <c r="D19" i="14"/>
  <c r="L19" i="14"/>
  <c r="T19" i="14"/>
  <c r="D20" i="14"/>
  <c r="L20" i="14"/>
  <c r="T20" i="14"/>
  <c r="D21" i="14"/>
  <c r="L21" i="14"/>
  <c r="T21" i="14"/>
  <c r="D22" i="14"/>
  <c r="L22" i="14"/>
  <c r="T22" i="14"/>
  <c r="D23" i="14"/>
  <c r="L23" i="14"/>
  <c r="T23" i="14"/>
  <c r="D24" i="14"/>
  <c r="L24" i="14"/>
  <c r="T24" i="14"/>
  <c r="D25" i="14"/>
  <c r="L25" i="14"/>
  <c r="T25" i="14"/>
  <c r="E4" i="14"/>
  <c r="M4" i="14"/>
  <c r="U4" i="14"/>
  <c r="E24" i="14"/>
  <c r="U24" i="14"/>
  <c r="U25" i="14"/>
  <c r="F18" i="14"/>
  <c r="F21" i="14"/>
  <c r="V23" i="14"/>
  <c r="O4" i="14"/>
  <c r="E5" i="14"/>
  <c r="M5" i="14"/>
  <c r="U5" i="14"/>
  <c r="E6" i="14"/>
  <c r="M6" i="14"/>
  <c r="U6" i="14"/>
  <c r="E7" i="14"/>
  <c r="M7" i="14"/>
  <c r="U7" i="14"/>
  <c r="E8" i="14"/>
  <c r="M8" i="14"/>
  <c r="U8" i="14"/>
  <c r="E9" i="14"/>
  <c r="M9" i="14"/>
  <c r="U9" i="14"/>
  <c r="E10" i="14"/>
  <c r="M10" i="14"/>
  <c r="U10" i="14"/>
  <c r="E11" i="14"/>
  <c r="M11" i="14"/>
  <c r="U11" i="14"/>
  <c r="E12" i="14"/>
  <c r="M12" i="14"/>
  <c r="U12" i="14"/>
  <c r="E13" i="14"/>
  <c r="M13" i="14"/>
  <c r="U13" i="14"/>
  <c r="E14" i="14"/>
  <c r="M14" i="14"/>
  <c r="U14" i="14"/>
  <c r="E15" i="14"/>
  <c r="M15" i="14"/>
  <c r="U15" i="14"/>
  <c r="E16" i="14"/>
  <c r="M16" i="14"/>
  <c r="U16" i="14"/>
  <c r="E17" i="14"/>
  <c r="M17" i="14"/>
  <c r="U17" i="14"/>
  <c r="E18" i="14"/>
  <c r="M18" i="14"/>
  <c r="U18" i="14"/>
  <c r="E19" i="14"/>
  <c r="M19" i="14"/>
  <c r="U19" i="14"/>
  <c r="E20" i="14"/>
  <c r="M20" i="14"/>
  <c r="U20" i="14"/>
  <c r="E21" i="14"/>
  <c r="M21" i="14"/>
  <c r="U21" i="14"/>
  <c r="E22" i="14"/>
  <c r="M22" i="14"/>
  <c r="U22" i="14"/>
  <c r="E23" i="14"/>
  <c r="M23" i="14"/>
  <c r="U23" i="14"/>
  <c r="M25" i="14"/>
  <c r="V18" i="14"/>
  <c r="N21" i="14"/>
  <c r="F24" i="14"/>
  <c r="W4" i="14"/>
  <c r="F5" i="14"/>
  <c r="N5" i="14"/>
  <c r="V5" i="14"/>
  <c r="F6" i="14"/>
  <c r="N6" i="14"/>
  <c r="V6" i="14"/>
  <c r="F7" i="14"/>
  <c r="N7" i="14"/>
  <c r="V7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N18" i="14"/>
  <c r="V20" i="14"/>
  <c r="N23" i="14"/>
  <c r="G4" i="14"/>
  <c r="G5" i="14"/>
  <c r="O5" i="14"/>
  <c r="W5" i="14"/>
  <c r="G6" i="14"/>
  <c r="O6" i="14"/>
  <c r="W6" i="14"/>
  <c r="G7" i="14"/>
  <c r="O7" i="14"/>
  <c r="W7" i="14"/>
  <c r="G8" i="14"/>
  <c r="O8" i="14"/>
  <c r="W8" i="14"/>
  <c r="G9" i="14"/>
  <c r="O9" i="14"/>
  <c r="W9" i="14"/>
  <c r="G10" i="14"/>
  <c r="W10" i="14"/>
  <c r="G11" i="14"/>
  <c r="O11" i="14"/>
  <c r="W11" i="14"/>
  <c r="G12" i="14"/>
  <c r="O12" i="14"/>
  <c r="W12" i="14"/>
  <c r="G13" i="14"/>
  <c r="O13" i="14"/>
  <c r="W13" i="14"/>
  <c r="G14" i="14"/>
  <c r="O14" i="14"/>
  <c r="W14" i="14"/>
  <c r="G15" i="14"/>
  <c r="O15" i="14"/>
  <c r="W15" i="14"/>
  <c r="G16" i="14"/>
  <c r="O16" i="14"/>
  <c r="W16" i="14"/>
  <c r="G17" i="14"/>
  <c r="O17" i="14"/>
  <c r="W17" i="14"/>
  <c r="G18" i="14"/>
  <c r="O18" i="14"/>
  <c r="W18" i="14"/>
  <c r="G19" i="14"/>
  <c r="O19" i="14"/>
  <c r="W19" i="14"/>
  <c r="G20" i="14"/>
  <c r="O20" i="14"/>
  <c r="W20" i="14"/>
  <c r="G21" i="14"/>
  <c r="O21" i="14"/>
  <c r="W21" i="14"/>
  <c r="G22" i="14"/>
  <c r="O22" i="14"/>
  <c r="W22" i="14"/>
  <c r="G23" i="14"/>
  <c r="O23" i="14"/>
  <c r="W23" i="14"/>
  <c r="G24" i="14"/>
  <c r="O24" i="14"/>
  <c r="W24" i="14"/>
  <c r="G25" i="14"/>
  <c r="O25" i="14"/>
  <c r="W25" i="14"/>
  <c r="H4" i="14"/>
  <c r="P4" i="14"/>
  <c r="X4" i="14"/>
  <c r="P25" i="14"/>
  <c r="I4" i="14"/>
  <c r="Y4" i="14"/>
  <c r="N19" i="14"/>
  <c r="F22" i="14"/>
  <c r="V24" i="14"/>
  <c r="H5" i="14"/>
  <c r="P5" i="14"/>
  <c r="X5" i="14"/>
  <c r="H6" i="14"/>
  <c r="P6" i="14"/>
  <c r="X6" i="14"/>
  <c r="H7" i="14"/>
  <c r="P7" i="14"/>
  <c r="X7" i="14"/>
  <c r="H8" i="14"/>
  <c r="P8" i="14"/>
  <c r="X8" i="14"/>
  <c r="H9" i="14"/>
  <c r="P9" i="14"/>
  <c r="X9" i="14"/>
  <c r="H10" i="14"/>
  <c r="P10" i="14"/>
  <c r="X10" i="14"/>
  <c r="H11" i="14"/>
  <c r="P11" i="14"/>
  <c r="X11" i="14"/>
  <c r="H12" i="14"/>
  <c r="P12" i="14"/>
  <c r="X12" i="14"/>
  <c r="H13" i="14"/>
  <c r="P13" i="14"/>
  <c r="X13" i="14"/>
  <c r="H14" i="14"/>
  <c r="P14" i="14"/>
  <c r="X14" i="14"/>
  <c r="H15" i="14"/>
  <c r="P15" i="14"/>
  <c r="X15" i="14"/>
  <c r="H16" i="14"/>
  <c r="P16" i="14"/>
  <c r="X16" i="14"/>
  <c r="H17" i="14"/>
  <c r="P17" i="14"/>
  <c r="X17" i="14"/>
  <c r="H18" i="14"/>
  <c r="P18" i="14"/>
  <c r="X18" i="14"/>
  <c r="H19" i="14"/>
  <c r="P19" i="14"/>
  <c r="X19" i="14"/>
  <c r="H20" i="14"/>
  <c r="P20" i="14"/>
  <c r="X20" i="14"/>
  <c r="H21" i="14"/>
  <c r="P21" i="14"/>
  <c r="X21" i="14"/>
  <c r="H22" i="14"/>
  <c r="P22" i="14"/>
  <c r="X22" i="14"/>
  <c r="H23" i="14"/>
  <c r="P23" i="14"/>
  <c r="X23" i="14"/>
  <c r="H24" i="14"/>
  <c r="P24" i="14"/>
  <c r="X24" i="14"/>
  <c r="H25" i="14"/>
  <c r="X25" i="14"/>
  <c r="Q4" i="14"/>
  <c r="V4" i="14"/>
  <c r="N20" i="14"/>
  <c r="F23" i="14"/>
  <c r="V25" i="14"/>
  <c r="I5" i="14"/>
  <c r="Q5" i="14"/>
  <c r="Y5" i="14"/>
  <c r="I6" i="14"/>
  <c r="Q6" i="14"/>
  <c r="Y6" i="14"/>
  <c r="I7" i="14"/>
  <c r="Q7" i="14"/>
  <c r="Y7" i="14"/>
  <c r="I8" i="14"/>
  <c r="Q8" i="14"/>
  <c r="Y8" i="14"/>
  <c r="I9" i="14"/>
  <c r="Q9" i="14"/>
  <c r="Y9" i="14"/>
  <c r="I10" i="14"/>
  <c r="Q10" i="14"/>
  <c r="Y10" i="14"/>
  <c r="I11" i="14"/>
  <c r="Q11" i="14"/>
  <c r="Y11" i="14"/>
  <c r="I12" i="14"/>
  <c r="Q12" i="14"/>
  <c r="Y12" i="14"/>
  <c r="I13" i="14"/>
  <c r="Q13" i="14"/>
  <c r="Y13" i="14"/>
  <c r="I14" i="14"/>
  <c r="Q14" i="14"/>
  <c r="Y14" i="14"/>
  <c r="I15" i="14"/>
  <c r="Q15" i="14"/>
  <c r="Y15" i="14"/>
  <c r="I16" i="14"/>
  <c r="Q16" i="14"/>
  <c r="Y16" i="14"/>
  <c r="I17" i="14"/>
  <c r="Q17" i="14"/>
  <c r="Y17" i="14"/>
  <c r="I18" i="14"/>
  <c r="Q18" i="14"/>
  <c r="Y18" i="14"/>
  <c r="I19" i="14"/>
  <c r="Q19" i="14"/>
  <c r="Y19" i="14"/>
  <c r="I20" i="14"/>
  <c r="Q20" i="14"/>
  <c r="Y20" i="14"/>
  <c r="I21" i="14"/>
  <c r="Q21" i="14"/>
  <c r="Y21" i="14"/>
  <c r="I22" i="14"/>
  <c r="Q22" i="14"/>
  <c r="Y22" i="14"/>
  <c r="I23" i="14"/>
  <c r="Q23" i="14"/>
  <c r="Y23" i="14"/>
  <c r="I24" i="14"/>
  <c r="Q24" i="14"/>
  <c r="Y24" i="14"/>
  <c r="I25" i="14"/>
  <c r="Q25" i="14"/>
  <c r="Y25" i="14"/>
  <c r="J4" i="14"/>
  <c r="R4" i="14"/>
  <c r="B4" i="14"/>
  <c r="R25" i="14"/>
  <c r="K4" i="14"/>
  <c r="N4" i="14"/>
  <c r="F20" i="14"/>
  <c r="V22" i="14"/>
  <c r="N25" i="14"/>
  <c r="B26" i="5"/>
  <c r="B24" i="5"/>
  <c r="B25" i="5"/>
  <c r="B23" i="5"/>
  <c r="K17" i="9" l="1"/>
  <c r="J17" i="9"/>
  <c r="I17" i="9"/>
  <c r="H17" i="9"/>
  <c r="G17" i="9"/>
  <c r="F17" i="9"/>
  <c r="E17" i="9"/>
  <c r="D17" i="9"/>
  <c r="B19" i="5"/>
  <c r="B20" i="5" l="1"/>
  <c r="B15" i="5"/>
  <c r="B14" i="5"/>
  <c r="B13" i="5"/>
  <c r="B10" i="5"/>
  <c r="B9" i="5"/>
  <c r="B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EDD9AC-2493-48DD-9F39-74032CA1A734}" keepAlive="1" name="Query - wat lekker zeg gerard" description="Verbinding maken met de query wat lekker zeg gerard in de werkmap." type="5" refreshedVersion="6" background="1" saveData="1">
    <dbPr connection="Provider=Microsoft.Mashup.OleDb.1;Data Source=$Workbook$;Location=wat lekker zeg gerard;Extended Properties=&quot;&quot;" command="SELECT * FROM [wat lekker zeg gerard]"/>
  </connection>
</connections>
</file>

<file path=xl/sharedStrings.xml><?xml version="1.0" encoding="utf-8"?>
<sst xmlns="http://schemas.openxmlformats.org/spreadsheetml/2006/main" count="2208" uniqueCount="662">
  <si>
    <t>Datum</t>
  </si>
  <si>
    <t>Enschede</t>
  </si>
  <si>
    <t>https://www.youtube.com/watch?v=AP_Wz291Qpo</t>
  </si>
  <si>
    <t>https://www.youtube.com/watch?v=1JMnU0Wx3yE</t>
  </si>
  <si>
    <t>https://www.youtube.com/watch?v=eGacyUZfkl4</t>
  </si>
  <si>
    <t>https://www.youtube.com/watch?v=BP0eDvZ5o0M</t>
  </si>
  <si>
    <t>https://www.youtube.com/watch?v=MYFfEYKP8p0</t>
  </si>
  <si>
    <t>https://www.youtube.com/watch?v=pH49rT3zQGw</t>
  </si>
  <si>
    <t>https://www.youtube.com/watch?v=_LMSE5o_rFA</t>
  </si>
  <si>
    <t>https://www.youtube.com/watch?v=GXSCnda1Ats</t>
  </si>
  <si>
    <t>https://www.youtube.com/watch?v=MvyuCTXpR6c</t>
  </si>
  <si>
    <t>https://www.youtube.com/watch?v=n7c8rfdulGI</t>
  </si>
  <si>
    <t>https://www.youtube.com/watch?v=np9IkOH77b4</t>
  </si>
  <si>
    <t>https://www.youtube.com/watch?v=oiZKoE0SeOY</t>
  </si>
  <si>
    <t>https://www.youtube.com/watch?v=tT_kx1aBYvw</t>
  </si>
  <si>
    <t>https://www.youtube.com/watch?v=4L47Adyihbk</t>
  </si>
  <si>
    <t>https://www.youtube.com/watch?v=8RyKJgEimfo</t>
  </si>
  <si>
    <t>https://www.youtube.com/watch?v=dN5W3v5ihy8</t>
  </si>
  <si>
    <t>https://www.youtube.com/watch?v=w2IPHF_dmeA</t>
  </si>
  <si>
    <t>https://www.youtube.com/watch?v=x-do6yYGizY</t>
  </si>
  <si>
    <t>https://www.youtube.com/watch?v=tN6XSMi2Ckw</t>
  </si>
  <si>
    <t>https://www.youtube.com/watch?v=oG1x6kLc1Ls</t>
  </si>
  <si>
    <t>https://www.youtube.com/watch?v=EXWQBxUkkMA</t>
  </si>
  <si>
    <t>https://www.youtube.com/watch?v=3CAzfmt4C4E</t>
  </si>
  <si>
    <t>https://www.youtube.com/watch?v=ba0nYW8GWdI</t>
  </si>
  <si>
    <t>https://www.youtube.com/watch?v=-rajU-zmAA0</t>
  </si>
  <si>
    <t>https://www.youtube.com/watch?v=EQTeLdMu3JY</t>
  </si>
  <si>
    <t>https://www.youtube.com/watch?v=AwyiQ2RWvRs</t>
  </si>
  <si>
    <t>https://www.youtube.com/watch?v=-CdZh-ABG6g</t>
  </si>
  <si>
    <t>https://www.youtube.com/watch?v=WIGPO5G6cOA</t>
  </si>
  <si>
    <t>https://www.youtube.com/watch?v=usGACnDzhoY</t>
  </si>
  <si>
    <t>https://www.youtube.com/watch?v=Fbr1XJY0Oqk</t>
  </si>
  <si>
    <t>https://www.youtube.com/watch?v=fUjEYfKf1UU</t>
  </si>
  <si>
    <t>https://www.youtube.com/watch?v=TBB0nsvWb-M</t>
  </si>
  <si>
    <t>https://www.youtube.com/watch?v=Xg38fm0vSZw</t>
  </si>
  <si>
    <t>https://www.youtube.com/watch?v=TnzR2dQte5o</t>
  </si>
  <si>
    <t>https://www.youtube.com/watch?v=LPzMAsjkHMU</t>
  </si>
  <si>
    <t>https://www.youtube.com/watch?v=vqRP8XAbCPU</t>
  </si>
  <si>
    <t>https://www.youtube.com/watch?v=pikG_HTCunI</t>
  </si>
  <si>
    <t>https://www.youtube.com/watch?v=_Kgb8thD7D8</t>
  </si>
  <si>
    <t>https://www.youtube.com/watch?v=zPhEluilmpQ</t>
  </si>
  <si>
    <t>https://www.youtube.com/watch?v=GBhORbFL0P0</t>
  </si>
  <si>
    <t>https://www.youtube.com/watch?v=znqO6ku72XA</t>
  </si>
  <si>
    <t>https://www.youtube.com/watch?v=SQ8g01pe5E0</t>
  </si>
  <si>
    <t>https://www.youtube.com/watch?v=_qmwFVdbJn8</t>
  </si>
  <si>
    <t>https://www.youtube.com/watch?v=kxWZa-Kf47Y</t>
  </si>
  <si>
    <t>https://www.youtube.com/watch?v=pPSaSm_3RFQ</t>
  </si>
  <si>
    <t>https://www.youtube.com/watch?v=85uonP_2YBo</t>
  </si>
  <si>
    <t>https://www.youtube.com/watch?v=5gqzhsfko00</t>
  </si>
  <si>
    <t>https://www.youtube.com/watch?v=7_445zVMvJA</t>
  </si>
  <si>
    <t>https://www.youtube.com/watch?v=9VoN77Gz76g</t>
  </si>
  <si>
    <t>https://www.youtube.com/watch?v=ACXuzjPhOoU</t>
  </si>
  <si>
    <t>https://www.youtube.com/watch?v=BR6HkDsbBno</t>
  </si>
  <si>
    <t>https://www.youtube.com/watch?v=C2lgaF5ETTc</t>
  </si>
  <si>
    <t>https://www.youtube.com/watch?v=cZbZ-oQwyWs</t>
  </si>
  <si>
    <t>https://www.youtube.com/watch?v=EE_i4AISkPw</t>
  </si>
  <si>
    <t>https://www.youtube.com/watch?v=et03Pq6tHdI</t>
  </si>
  <si>
    <t>https://www.youtube.com/watch?v=jF9NU2yytcA</t>
  </si>
  <si>
    <t>https://www.youtube.com/watch?v=mXjTuIu_vkE</t>
  </si>
  <si>
    <t>https://www.youtube.com/watch?v=PLF4iRHbC50</t>
  </si>
  <si>
    <t>https://www.youtube.com/watch?v=pT3etZ7uWs8</t>
  </si>
  <si>
    <t>https://www.youtube.com/watch?v=Px6Lh3r-1QA</t>
  </si>
  <si>
    <t>https://www.youtube.com/watch?v=Qxw305z2010</t>
  </si>
  <si>
    <t>https://www.youtube.com/watch?v=R8nWDqP7__g</t>
  </si>
  <si>
    <t>https://www.youtube.com/watch?v=SzqHYNLI_RU</t>
  </si>
  <si>
    <t>https://www.youtube.com/watch?v=ULGmbUyJhag</t>
  </si>
  <si>
    <t>https://www.youtube.com/watch?v=UP3mKRPgJRI</t>
  </si>
  <si>
    <t>https://www.youtube.com/watch?v=wnobkjJWuF0</t>
  </si>
  <si>
    <t>https://www.youtube.com/watch?v=m7i8QG7cwho</t>
  </si>
  <si>
    <t>https://www.youtube.com/watch?v=WFE32v8a0Ws</t>
  </si>
  <si>
    <t>https://www.youtube.com/watch?v=G9ykSytUz-8</t>
  </si>
  <si>
    <t>https://www.youtube.com/watch?v=ZmSB2jGLo9I</t>
  </si>
  <si>
    <t>https://www.youtube.com/watch?v=hD0eHIfelb8</t>
  </si>
  <si>
    <t>https://www.youtube.com/watch?v=hfLbNd8zvwI</t>
  </si>
  <si>
    <t>https://www.youtube.com/watch?v=dtvAUSWzYQI</t>
  </si>
  <si>
    <t>https://www.youtube.com/watch?v=bhex4Yr1YCE</t>
  </si>
  <si>
    <t>https://www.youtube.com/watch?v=SXLcPH7sJ3M</t>
  </si>
  <si>
    <t>https://www.youtube.com/watch?v=YZbUVRpbCuo</t>
  </si>
  <si>
    <t>https://www.youtube.com/watch?v=AVU3-gt3tcY</t>
  </si>
  <si>
    <t>https://www.youtube.com/watch?v=h4yUpoqcsKs</t>
  </si>
  <si>
    <t>https://www.youtube.com/watch?v=CQ7NiaQcQcU</t>
  </si>
  <si>
    <t>https://www.youtube.com/watch?v=TKM_uk3XzBw</t>
  </si>
  <si>
    <t>https://www.youtube.com/watch?v=SbVPMPKUeSQ</t>
  </si>
  <si>
    <t>https://www.youtube.com/watch?v=ug8d0YQvvsg</t>
  </si>
  <si>
    <t>https://www.youtube.com/watch?v=U7QLr3L_njM</t>
  </si>
  <si>
    <t>https://www.youtube.com/watch?v=Gyq-SV57Sjo</t>
  </si>
  <si>
    <t>https://www.youtube.com/watch?v=cQbEn0XEBWY</t>
  </si>
  <si>
    <t>https://www.youtube.com/watch?v=hIc5KdJXN9s</t>
  </si>
  <si>
    <t>https://www.youtube.com/watch?v=Db1UYmJtgfU</t>
  </si>
  <si>
    <t>https://www.youtube.com/watch?v=050BAD7ODng</t>
  </si>
  <si>
    <t>https://www.youtube.com/watch?v=JgelsQqTxQI</t>
  </si>
  <si>
    <t>https://www.youtube.com/watch?v=Pzdj4bOF5CM</t>
  </si>
  <si>
    <t>https://www.youtube.com/watch?v=fp26PYt4Hwg</t>
  </si>
  <si>
    <t>https://www.youtube.com/watch?v=_FuhdjzHgFI</t>
  </si>
  <si>
    <t>https://www.youtube.com/watch?v=qB9EyDjOKBU</t>
  </si>
  <si>
    <t>https://www.youtube.com/watch?v=GdliLu5XZdk</t>
  </si>
  <si>
    <t>https://www.youtube.com/watch?v=560qfH4rNmU</t>
  </si>
  <si>
    <t>https://www.youtube.com/watch?v=r6ZS7BF7jnI</t>
  </si>
  <si>
    <t>https://www.youtube.com/watch?v=1hgvCFBr6yE</t>
  </si>
  <si>
    <t>https://www.youtube.com/watch?v=je4A2ilNFXw</t>
  </si>
  <si>
    <t>https://www.youtube.com/watch?v=6qI4knq4ASs</t>
  </si>
  <si>
    <t>https://www.youtube.com/watch?v=A9o5nqEBgm0</t>
  </si>
  <si>
    <t>https://www.youtube.com/watch?v=jQW0tNQ_BgQ</t>
  </si>
  <si>
    <t>https://www.youtube.com/watch?v=6R5vBubBBq8</t>
  </si>
  <si>
    <t>https://www.youtube.com/watch?v=YL9yXyDHEa4</t>
  </si>
  <si>
    <t>https://www.youtube.com/watch?v=k-4-DS-0G5k</t>
  </si>
  <si>
    <t>https://www.youtube.com/watch?v=9FKC58QerXQ</t>
  </si>
  <si>
    <t>https://www.youtube.com/watch?v=u7dqxitFFWM</t>
  </si>
  <si>
    <t>https://www.youtube.com/watch?v=gayzi38r-I4</t>
  </si>
  <si>
    <t>https://www.youtube.com/watch?v=LWL7dRTE8a8</t>
  </si>
  <si>
    <t>https://www.youtube.com/watch?v=Ygmp0ImJ7Zw</t>
  </si>
  <si>
    <t>https://www.youtube.com/watch?v=V3gbg3W-SA0</t>
  </si>
  <si>
    <t>https://www.youtube.com/watch?v=STCBdfGATyQ</t>
  </si>
  <si>
    <t>https://www.youtube.com/watch?v=_sQ2U1dSoy8</t>
  </si>
  <si>
    <t>https://www.youtube.com/watch?v=uhY73fK4uy0</t>
  </si>
  <si>
    <t>https://www.youtube.com/watch?v=F9CZDnIno84</t>
  </si>
  <si>
    <t xml:space="preserve">https://twitter.com/Drflexcon/status/22188661648 </t>
  </si>
  <si>
    <t>https://twitter.com/jdalsem/status/22190827500</t>
  </si>
  <si>
    <t>https://twitter.com/edonkers75/status/22252629409</t>
  </si>
  <si>
    <t>https://twitter.com/Wimku2/status/22186435629</t>
  </si>
  <si>
    <t>https://twitter.com/_Gijs/status/22189707353</t>
  </si>
  <si>
    <t>https://twitter.com/chapter42/status/22164467447</t>
  </si>
  <si>
    <t>https://twitter.com/kjybh/status/22207821826</t>
  </si>
  <si>
    <t>https://twitter.com/hesselma/status/22203409946</t>
  </si>
  <si>
    <t>https://www.youtube.com/watch?v=qcfdlV-2KOc&amp;</t>
  </si>
  <si>
    <t xml:space="preserve">https://twitter.com/edwin_v/status/22198207820 </t>
  </si>
  <si>
    <t>https://twitter.com/NielsLimbeek/status/22191822480</t>
  </si>
  <si>
    <t>https://twitter.com/rzenhorst/status/22191527133</t>
  </si>
  <si>
    <t>https://twitter.com/EwoudSmedinga/status/22190611414</t>
  </si>
  <si>
    <t>https://twitter.com/Graafiez/status/22184716058</t>
  </si>
  <si>
    <t>https://twitter.com/tubantia/status/22168244327</t>
  </si>
  <si>
    <t>https://www.flickr.com/photos/rtvoost/sets/72157624686106809/</t>
  </si>
  <si>
    <t>https://www.flickr.com/photos/rtvoost/albums/72157624689584119</t>
  </si>
  <si>
    <t>https://twitter.com/driving4x4/status/63274913745731584</t>
  </si>
  <si>
    <t>https://twitter.com/Bart_Hockey_ON/status/63260290590052352</t>
  </si>
  <si>
    <t>https://www.rtvoost.nl/nieuws/124793/Lichte-wateroverlast-door-regenbui-in-Twente</t>
  </si>
  <si>
    <t>https://www.flickr.com/photos/rtvoost/albums/72157626592636212</t>
  </si>
  <si>
    <t xml:space="preserve">https://twitter.com/DennisMoekotte/status/77781024012115968 </t>
  </si>
  <si>
    <t>https://twitter.com/DoreenHendrikss/status/347720210230427648</t>
  </si>
  <si>
    <t>https://twitter.com/vangorkum/status/347999398665523200</t>
  </si>
  <si>
    <t>https://twitter.com/RmkoSchippers/status/347715517949280257</t>
  </si>
  <si>
    <t>https://twitter.com/vangorkum/status/347999182604353536</t>
  </si>
  <si>
    <t>https://twitter.com/ollieno/status/347736398700367872</t>
  </si>
  <si>
    <t xml:space="preserve">https://twitter.com/martyvandijken/status/347711201519742979 </t>
  </si>
  <si>
    <t xml:space="preserve">https://twitter.com/Wimku2/status/347706206112083968 </t>
  </si>
  <si>
    <t xml:space="preserve">https://twitter.com/MansfieldNL/status/347703938499358720 </t>
  </si>
  <si>
    <t xml:space="preserve">https://twitter.com/dezeeuwpatrick/status/347731875604881409 </t>
  </si>
  <si>
    <t xml:space="preserve">https://twitter.com/bounty4girl/status/347730061979435010 </t>
  </si>
  <si>
    <t xml:space="preserve">https://twitter.com/evaesserss/status/347710633191538689 </t>
  </si>
  <si>
    <t xml:space="preserve">https://twitter.com/wroosenburg/status/347707781828202496 </t>
  </si>
  <si>
    <t xml:space="preserve">https://twitter.com/evaesserss/status/347706802768592896 </t>
  </si>
  <si>
    <t xml:space="preserve">https://twitter.com/dj_hartman/status/347705935944355840 </t>
  </si>
  <si>
    <t xml:space="preserve">https://twitter.com/evaesserss/status/347705420695089152 </t>
  </si>
  <si>
    <t>https://twitter.com/LauraTongeren/status/347764266226552833</t>
  </si>
  <si>
    <t>https://twitter.com/MathijsDubbe/status/347734639462477825</t>
  </si>
  <si>
    <t>https://twitter.com/StannD_/status/347706461037658113</t>
  </si>
  <si>
    <t>https://twitter.com/frenkr/status/347730071735382016</t>
  </si>
  <si>
    <t>https://twitter.com/EchtNu/status/347756980905066497</t>
  </si>
  <si>
    <t>https://twitter.com/Joooyy1991/status/347715427650125826</t>
  </si>
  <si>
    <t>https://twitter.com/Berkotelli/status/347751258901344256</t>
  </si>
  <si>
    <t>https://twitter.com/Harrietvwijngaa/status/347758238101549057</t>
  </si>
  <si>
    <t>https://twitter.com/Sultan1herb/status/347734521699000320</t>
  </si>
  <si>
    <t>https://twitter.com/bammo_kun/status/347742751095410689</t>
  </si>
  <si>
    <t>https://twitter.com/Geth/status/347730278351003648</t>
  </si>
  <si>
    <t>https://twitter.com/SUIamena/status/347735706728296448</t>
  </si>
  <si>
    <t>https://twitter.com/Bjorn_W/status/347737996780515330</t>
  </si>
  <si>
    <t>https://twitter.com/Lentebriesje/status/347737075304525826</t>
  </si>
  <si>
    <t>https://twitter.com/112Losser/status/347814958765076481</t>
  </si>
  <si>
    <t>https://twitter.com/112Twente/status/347811003620265985</t>
  </si>
  <si>
    <t>https://twitter.com/whoebert/status/347726040111652865</t>
  </si>
  <si>
    <t>https://twitter.com/weermanreinier/status/347724711842705408</t>
  </si>
  <si>
    <t>https://twitter.com/EZGMusic/status/347759952045166594</t>
  </si>
  <si>
    <t>https://twitter.com/CoostoNL/status/347732148494671872</t>
  </si>
  <si>
    <t>https://twitter.com/bokke1969/status/347732036464816131</t>
  </si>
  <si>
    <t>https://twitter.com/StiefMcClaren/status/347730494378635267</t>
  </si>
  <si>
    <t>https://twitter.com/Gem_Enschede/status/347728809132449792</t>
  </si>
  <si>
    <t>https://twitter.com/astridstweets/status/347723114051928065</t>
  </si>
  <si>
    <t>https://twitter.com/DuBlanqeBogarde/status/347715007401836544</t>
  </si>
  <si>
    <t>https://twitter.com/NBbreaking/status/347714348413763586</t>
  </si>
  <si>
    <t>https://twitter.com/leonvansteensel/status/347704695852257280</t>
  </si>
  <si>
    <t>https://twitter.com/erikbusscher/status/347703382598905856</t>
  </si>
  <si>
    <t>https://112twente.nl/artikel/11955/video1-wateroverlast-gronausestraat-enschede</t>
  </si>
  <si>
    <t>https://112twente.nl/artikel/11948/wateroverlast-malangstraat-enschede</t>
  </si>
  <si>
    <t>https://www.rtlnieuws.nl/node/2547451</t>
  </si>
  <si>
    <t>https://112twente.nl/artikel/11964/foto2-wateroverlast-prinsessetunnel-enschede-tunnel-volledig-onder-water-en-afgesloten</t>
  </si>
  <si>
    <t>https://www.utwente.nl/nieuws/!/2013/6/172805/wateroverlast-campus-update-1808-uur</t>
  </si>
  <si>
    <t>https://nieuws.tpo.nl/2013/06/20/fototopic-enschede-ondergelopen/</t>
  </si>
  <si>
    <t>https://www.flickr.com/photos/rtvoost/albums/72157634227155087</t>
  </si>
  <si>
    <t xml:space="preserve">https://twitter.com/IlseScholten/status/377307845148299264 </t>
  </si>
  <si>
    <t xml:space="preserve">https://twitter.com/veldmaatboys/status/377297187405062144 </t>
  </si>
  <si>
    <t xml:space="preserve">https://twitter.com/112Twente/status/377340873790738432 </t>
  </si>
  <si>
    <t>https://twitter.com/112Twente/status/377338662838476800</t>
  </si>
  <si>
    <t>https://twitter.com/EnschedeNieuws/status/377358585246011392</t>
  </si>
  <si>
    <t>https://twitter.com/Stefanuzz/status/369363023405654016</t>
  </si>
  <si>
    <t>https://www.rtvoost.nl/nieuws/169159/Plafond-van-school-in-Enschede-komt-naar-beneden-door-hoosbui</t>
  </si>
  <si>
    <t xml:space="preserve">https://twitter.com/BauerJup/status/493782284894744576 </t>
  </si>
  <si>
    <t xml:space="preserve">https://twitter.com/lieveCynthia/status/493849143161683968 </t>
  </si>
  <si>
    <t xml:space="preserve">https://twitter.com/Troel/status/493808611559485440 </t>
  </si>
  <si>
    <t>https://112twente.nl/artikel/22997/video-wateroverlast-na-extreem-weer-in-overijssel</t>
  </si>
  <si>
    <t>https://mobiel.rtvoost.nl/nieuws/194851/noodweer-veroorzaakt-overlast-in-overijssel-straten-op-veel-plekken-blank?rub=0&amp;jwsource=cl</t>
  </si>
  <si>
    <t>https://www.flickr.com/photos/rtvoost/albums/72157645995732614/page2</t>
  </si>
  <si>
    <t>https://www.flickr.com/photos/rtvoost/albums/72157645919886557</t>
  </si>
  <si>
    <t xml:space="preserve">https://twitter.com/112Twente/status/498570892495306752 </t>
  </si>
  <si>
    <t xml:space="preserve">https://twitter.com/Sreblov/status/498530380928925696 </t>
  </si>
  <si>
    <t xml:space="preserve">https://twitter.com/Tuttitalia053/status/498573933625757697 </t>
  </si>
  <si>
    <t xml:space="preserve">https://twitter.com/MauriceErmen/status/498556649519730688 </t>
  </si>
  <si>
    <t xml:space="preserve">https://twitter.com/rickwildeman/status/22168558005 </t>
  </si>
  <si>
    <t xml:space="preserve">https://twitter.com/HeinzeHavinga/status/22177394137 </t>
  </si>
  <si>
    <t xml:space="preserve">https://twitter.com/Burgemeester/status/22198588523 </t>
  </si>
  <si>
    <t xml:space="preserve">https://twitter.com/AnoukTimmerman/status/22197352365 </t>
  </si>
  <si>
    <t xml:space="preserve">https://twitter.com/vanmaanen/status/22194286552 </t>
  </si>
  <si>
    <t xml:space="preserve">https://twitter.com/mathys/status/22192163334 </t>
  </si>
  <si>
    <t xml:space="preserve">https://twitter.com/HennieEdelenbos/status/22190972256 </t>
  </si>
  <si>
    <t xml:space="preserve">https://twitter.com/drsDannydeVries/status/22189899271 </t>
  </si>
  <si>
    <t xml:space="preserve">https://twitter.com/tubantia/status/22183433004 </t>
  </si>
  <si>
    <t xml:space="preserve">https://twitter.com/EwoudSmedinga/status/22190241483 </t>
  </si>
  <si>
    <t>https://twitter.com/112Twente/status/583169747069628416</t>
  </si>
  <si>
    <t>https://www.rtvoost.nl/nieuws/214605/Wateroverlast-voor-verkeer-op-Westerval-Enschede</t>
  </si>
  <si>
    <t>https://www.flickr.com/photos/rtvoost/sets/72157651658093902</t>
  </si>
  <si>
    <t xml:space="preserve">https://twitter.com/overijssel112/status/737339549047771136 </t>
  </si>
  <si>
    <t xml:space="preserve">https://twitter.com/overijssel112/status/737337282668167168 </t>
  </si>
  <si>
    <t>https://www.flickr.com/photos/rtvoost/sets/72157669014090556</t>
  </si>
  <si>
    <t>https://www.rtvoost.nl/nieuws/296133/Regio-Enschede-krijgt-plens-hemelwater-noodweer-zet-straten-blank</t>
  </si>
  <si>
    <t>https://twitter.com/ikbenonline/status/1022192096021753856</t>
  </si>
  <si>
    <t>Plaatsnaam</t>
  </si>
  <si>
    <t>Youtube</t>
  </si>
  <si>
    <t>Aantal berichten per plaats</t>
  </si>
  <si>
    <t>Aantal berichten per datum</t>
  </si>
  <si>
    <t>Aantal berichten per plaats + datum</t>
  </si>
  <si>
    <t>Twitter</t>
  </si>
  <si>
    <t>Facebook</t>
  </si>
  <si>
    <t>Link</t>
  </si>
  <si>
    <t>https://www.facebook.com/arno.brummelhuis/posts/487610064653161</t>
  </si>
  <si>
    <t>https://www.rtvoost.nl/nieuws/165829/De-10-beste-foto-s-van-de-wateroverlast-in-Overijssel</t>
  </si>
  <si>
    <t>https://www.facebook.com/photo.php?fbid=661871663828467&amp;set=a.208252262523745&amp;type=3</t>
  </si>
  <si>
    <t>https://www.facebook.com/focusstudio.nl/posts/556659557710943</t>
  </si>
  <si>
    <t>https://www.facebook.com/groups/227468614264488/permalink/284160285261987/</t>
  </si>
  <si>
    <t>https://www.facebook.com/automobieltom/photos/a.283164415133322/944719965644427/?type=3</t>
  </si>
  <si>
    <t>https://www.facebook.com/photo.php?fbid=347094175372728&amp;set=a.245889688826511&amp;type=3</t>
  </si>
  <si>
    <t>https://www.facebook.com/patrick.vanderveen.16/posts/1005355729541897</t>
  </si>
  <si>
    <t>https://www.facebook.com/twekkelerveld/photos/a.1113850882013955/1113850925347284/?type=3</t>
  </si>
  <si>
    <t>https://www.rtvoost.nl/nieuws/165794/Brandweer-Twente-druk-met-400-meldingen-noodweer</t>
  </si>
  <si>
    <t>https://www.facebook.com/WateruniversiteitTwente/posts/1121903157869413?__xts__[0]=68.ARDuAza2Kw5o01htu7BFNQYov_eAFG73zeUFgYkgr-f2GXGypdXAdRkTjFXPmRaD5zBuFKyafANYXXCpgttRLIdTYezt9kJg-3e45hD51oppobk8jj7LzBE5u1NeOtalLAZfp0LKeOFGcF-ih5k1d9dyuI65rll1iyeOHPaqk4QL-8vvBSG9F_2XEIUCUVPdtuCJtYvlpSrlhfrB2Waj8rGQkeBU2yrjlsg4cHmRDGHGes2_JvW8U_PL0rg_wpN6V0sWftO5z7sI8h3nI2J0AQnonUS41nVSKWp_uIvW1WpELWl88KoYxD6yXjBc0JOK_U-31IRZbn0u5yuPwjGot0aFcg&amp;__tn__=-R</t>
  </si>
  <si>
    <t>https://www.facebook.com/WateruniversiteitTwente/videos/1121888301204232/?__xts__[0]=68.ARBsYVo-IHKH_tjz3AsTRBhb-U7KjYRYTAXy_yHsrnmMFIV8esdRys9_6jFn98Ut49pRB4RD2q4z_XD1gjgIQYWxcTQ-Gj8Gwf2qCOwhDaIR2-oXe3-XCg2mC1a1EuKd68W4f-3jq9KR6vN5uaw2NSNnmq50xYswlK-zqhgjqIvXUa1W2gt2csv3D1MVOi8msHvIKe7LabI-MWTH95c425a0g0bAQ0ohUEIA7KRDrW9cK7_2dwGfbdnnLfDF99thQ_azGhTNKGnpxxkMqSIfGxIOKplemnnxGbbssYuZ29zAOsNK02LSAZficenbn3itnNo9R7LVlolyputPQpiuFV6ISCUlhQnAyvPRpQ&amp;__tn__=-R</t>
  </si>
  <si>
    <t>https://www.facebook.com/WateruniversiteitTwente/videos/vb.548566625203072/1121884284537967/?type=2&amp;theater</t>
  </si>
  <si>
    <t>https://www.facebook.com/WateruniversiteitTwente/videos/1121849041208158/?__xts__[0]=68.ARBJ8OekULMlLtOJ6LVhPUmrUGAHT4eUmsMoIunZ5FagQTP2HhqWppUwMVunW0n85RlfVh2YxTJMSuq8_LTWHRPPJ1lenaHxSynMxdnQAf_O9bpnb2KmSdMTP2CJQfglqMUeuIi5JIS3DoYr038_nGYsFLDSDORzB6UqZKnCO0VcH5kFYCwrVMGxJTAabSxihneKdPRjNxZGKDq4d1Mi9HgRb8Qm3oVnixN45gJJnaApLgv6ippxkDxDgbE0SggiMTGGnBPKHmcHU4zwsrnT8dyPA4ujOkfMNLMC7AFpmLUOXDiXup3dYY7baiiQB9fPWspFGM_gm3pAE1M8JeTnQigvPpf2tGaLLAQEsw&amp;__tn__=-R</t>
  </si>
  <si>
    <t>https://www.facebook.com/WateruniversiteitTwente/photos/a.549104998482568/1121847801208282/?type=3&amp;theater</t>
  </si>
  <si>
    <t>https://www.facebook.com/WateruniversiteitTwente/photos/a.549104998482568/549553128437755/?type=3&amp;theater</t>
  </si>
  <si>
    <t>https://www.facebook.com/WateruniversiteitTwente/posts/549440761782325?__xts__[0]=68.ARCVVlkf5yP04SDqHwLgzsnLsCvr9nos-wvlb00ZqwxMPpRQqO6vVJ1eVWMgPsZ2C9nlid6bS32J0-_YE6OWCYOfdEKxsJpscbwpS03H-vaFxDfAqwhJG0zET2q4rOtDTCgBn9PM8oNbKDbmAn1JZq-0Tv5ynsQ7ciCAVArlH5Yjzka1__h_bU6LC52IlDgLAiwsShVUKnJ2HEaKy86ikT1rnRzi6FwrK2-LuryFmUkWe3iNOpyIMjWxoWguUFCXPpQjGIVRaYKu8bXaRswr1GlFY9D61hTnXzs9TAcrP_lNRKufFDrqQmb2o2kyIVs_5_RCW5YW33K9Aa7SfrbZOoLMNDJxYkHEtHuVI1ezFs0HsHIDHX1Whb6IXmtgEqBsWilAOWtn3gGr-hlV523XxzRi7YXDQkD5O48iYcPsc-in3ypUXUN0eQdLxZHuC8kAQvZZgf2dvIFIRWLmGg&amp;__tn__=-R</t>
  </si>
  <si>
    <t>https://www.facebook.com/WateruniversiteitTwente/photos/a.548569871869414/549425268450541/?type=3&amp;theater</t>
  </si>
  <si>
    <t>https://www.facebook.com/WateruniversiteitTwente/photos/a.549104998482568/549105005149234/?type=3&amp;theater</t>
  </si>
  <si>
    <t>https://www.facebook.com/WateruniversiteitTwente/videos/588822917804496/?__xts__[0]=68.ARAjUPtXVdfzpVmYmMpiRkAvrU-IVfaWYaivYUisTvSOKw3Ah14wN16yTPAdhAUHPxF6ban0OcaZJEeSYHsuOO5BQjzgrVnrYh8LD1N4Z-0-cdoWUij6qzdy50KYY_ldG7KWPdJa-_N-t-09ZOZOXuOe5dbEnFLLwzyKrErP3jIMJw-Jd6zCFu22HVEAxjBqlbl2N70R5vxLI77Cd-LGUayGve_6YCoFz33RCLC3TX3Am78tQtHIDGMZBWCW7_-jMBBXE7I3iDCi_pcLpSwOJ_CmZJPLV7DP_njUQvEf6NnQ-lG1dd-qJI0agW_wyTNZh4r-z80N5X6ilkW6UEvubevZgT6KGvCF98k&amp;__tn__=-R</t>
  </si>
  <si>
    <t>https://www.facebook.com/pg/WateruniversiteitTwente/photos/?tab=album&amp;album_id=548569871869414&amp;__xts__%5B0%5D=68.ARCLsVC2seC9NuGoVZAJcJL3KSZM6_IwQvei-_W6tI3VkmL-K63QjLeYt6gm_C3byRkliDl_ip-Avmd0jAacXnutiGUgYoXS_2SrMNCOYsFqdxc5NN9syd_Pi_iIV9_S4cvY4gmtK2i5XeneL7LRDzPTbZarbw7JJKxVWmEXga80WumTkSY6zv6W-7qZTtoLnflHKZMKrCit5kqONddCggGLRFRehaItKAAhhlRWc6EequISDhfg2H2Teae8cCaPKXNDnsq24GwmemiNeD9Zvw_zQb88TcK1dvMuSk-whQ174-2oiuLgWqvvOdAaz0khxikgTT0LyyhhJL6_I3OV56vqLTzwT_qZMqYzCBS8gd8IUCKF3KuxeYkF2k2TT07K2otZIXHMGqk1qfYmpHhfXJRRmDXiYzDgBEYDbPrPKqM4kE4BxKie39pEi94H8ql-Ei12yBBSz3YH&amp;__tn__=-UC-R</t>
  </si>
  <si>
    <t>https://www.facebook.com/WateruniversiteitTwente/photos/a.548586548534413/548586555201079/?type=3&amp;theater</t>
  </si>
  <si>
    <t>https://www.facebook.com/media/set/?set=ms.c.eJw9jMENwEAIwzaqgCTA7b9YpdLjadmJ2CogW1DBHw2Xdx5LLisscOpn2tfHso~%3BH~_tnfP2J6vvnLFrI~-.bps.a.548573355202399&amp;type=1&amp;__xts__[0]=68.ARAajO8Nrr_ggnnqH0nXoLAFHDDcmJ5JfL5loSjRrd-ug2OntfL-PrylDcJHeXfAEYUDA5bc-jv56eJeCwpVoi-4aFuxQ-r_mRzTHilukVKLVg7vXhL3zDBNXWdkVXguNSMHTrq4_9GRVLhc4G6VRhkSDR7X-A8gkIzWrtpQyCpuGg0E6WtyO5kKN5x9ZG-sYGu97YCWLsZVVkpZgRat1BWrqGKoBVJe_3sWSydERzbWoyGO5FsTqd3Rbjr6dTm5XkNyX-ah_ETaIzt5WUwZlKrXJ0D1-TzHZ531esX9hn15MyIzQl_uO3_yQYRI7-5EHEbF-q-V5JzSEQ0hFy-CL6sDHF-lHsqV5JUnHm26mYSd_8xYRrguoLD5ScgCQJBA-l7Uns3fFnZOjOiUpDFdgCD_i8fx24O7EE-xTLhZO7c_ufJT1cBnXtXdrEJwkxW_TJxkkHyhGq5ZDN60gA&amp;__tn__=HH-R</t>
  </si>
  <si>
    <t>https://www.tubantia.nl/overig/wateroverlast-in-beeld~aec79258/</t>
  </si>
  <si>
    <t>https://www.weerwoord.be/m/1620678</t>
  </si>
  <si>
    <t>https://www.rtvoost.nl/nieuws/114632/Wateroverlast-door-regenval</t>
  </si>
  <si>
    <t>&lt; 1</t>
  </si>
  <si>
    <t>&gt; 1 &amp; &lt; 6</t>
  </si>
  <si>
    <t>&gt; 6</t>
  </si>
  <si>
    <t>ID</t>
  </si>
  <si>
    <t>Start</t>
  </si>
  <si>
    <t>Einde</t>
  </si>
  <si>
    <t>Duur (uur)</t>
  </si>
  <si>
    <t>-</t>
  </si>
  <si>
    <t>Water op straat</t>
  </si>
  <si>
    <t>https://www.youtube.com/watch?v=4-oY4TwQbis</t>
  </si>
  <si>
    <t>Gemeente</t>
  </si>
  <si>
    <t>Platform</t>
  </si>
  <si>
    <t>WOS</t>
  </si>
  <si>
    <t>AOS</t>
  </si>
  <si>
    <t>OHW</t>
  </si>
  <si>
    <t>Medium</t>
  </si>
  <si>
    <t>Social media</t>
  </si>
  <si>
    <t>Nieuws</t>
  </si>
  <si>
    <t>RTV Oost</t>
  </si>
  <si>
    <t>Tubantia</t>
  </si>
  <si>
    <t>Weerwoord</t>
  </si>
  <si>
    <t>112 Twente</t>
  </si>
  <si>
    <t>RTL nieuws</t>
  </si>
  <si>
    <t>Universiteit Twente</t>
  </si>
  <si>
    <t>The Post Online</t>
  </si>
  <si>
    <t>Radar totaal</t>
  </si>
  <si>
    <t>Radar bebouwd</t>
  </si>
  <si>
    <t>Ens20090626</t>
  </si>
  <si>
    <t>Ens20090703</t>
  </si>
  <si>
    <t>Ens20100826</t>
  </si>
  <si>
    <t>Ens20110427</t>
  </si>
  <si>
    <t>Ens20110606</t>
  </si>
  <si>
    <t>Ens20120826</t>
  </si>
  <si>
    <t>Ens20130620</t>
  </si>
  <si>
    <t>Ens20130910</t>
  </si>
  <si>
    <t>Ens20130819</t>
  </si>
  <si>
    <t>Ens20140728</t>
  </si>
  <si>
    <t>Ens20140810</t>
  </si>
  <si>
    <t>Ens20150401</t>
  </si>
  <si>
    <t>Ens20160530</t>
  </si>
  <si>
    <t>Ens20180725</t>
  </si>
  <si>
    <t>OTW</t>
  </si>
  <si>
    <t>Overspoelde toiletten, wasbakken &amp; douchputjes</t>
  </si>
  <si>
    <t>DPD</t>
  </si>
  <si>
    <t>Drijvende putdeksels</t>
  </si>
  <si>
    <t>Overstroomde tuinen</t>
  </si>
  <si>
    <t>Afvalwater op straat (bij een gemengd riool)</t>
  </si>
  <si>
    <t>OVT</t>
  </si>
  <si>
    <t>PLZ</t>
  </si>
  <si>
    <t>Plezier</t>
  </si>
  <si>
    <t>Berichten</t>
  </si>
  <si>
    <t>&lt;--</t>
  </si>
  <si>
    <t>INVOER</t>
  </si>
  <si>
    <t>Ens20130906</t>
  </si>
  <si>
    <t>NZB</t>
  </si>
  <si>
    <t>Overstroomde huizen &amp; winkels</t>
  </si>
  <si>
    <t>Nietszeggende berichten (Berichten geven geen informatie over de effecten, ze geven alleen informatie over de locatie of ze bevestigen de regenbui)</t>
  </si>
  <si>
    <t>EnsTotaal</t>
  </si>
  <si>
    <t>Locatie 1</t>
  </si>
  <si>
    <t>Vak</t>
  </si>
  <si>
    <t>Locatie 2</t>
  </si>
  <si>
    <t>Locatie 3</t>
  </si>
  <si>
    <t>Locatie 4</t>
  </si>
  <si>
    <t>Locatie 5</t>
  </si>
  <si>
    <t>Locatie 6</t>
  </si>
  <si>
    <t>Lasondersingel 1</t>
  </si>
  <si>
    <t>Lasondersingel 2</t>
  </si>
  <si>
    <t>Lasondersingel 3</t>
  </si>
  <si>
    <t>Floraparkstraat</t>
  </si>
  <si>
    <t>Parkweg 1</t>
  </si>
  <si>
    <t>Parkweg 2</t>
  </si>
  <si>
    <t>Twekkelerveld 1</t>
  </si>
  <si>
    <t>Twekkelerveld 2</t>
  </si>
  <si>
    <t>Twekkelerveld 3</t>
  </si>
  <si>
    <t>Twekkelerveld 4</t>
  </si>
  <si>
    <t>Twekkelerveld 5</t>
  </si>
  <si>
    <t>Twekkelerveld 6</t>
  </si>
  <si>
    <t>Moerasspirealaan</t>
  </si>
  <si>
    <t>Wethouder Beversstraat</t>
  </si>
  <si>
    <t>Prinsessetunnel</t>
  </si>
  <si>
    <t>Oldenzaalsestraat kruising de Heurne</t>
  </si>
  <si>
    <t>Haaksbergerstraat 1</t>
  </si>
  <si>
    <t>Haaksbergerstraat 2</t>
  </si>
  <si>
    <t>Haaksbergerstraat 3</t>
  </si>
  <si>
    <t>Haaksbergerstraat 4</t>
  </si>
  <si>
    <t>Haaksbergerstraat 5</t>
  </si>
  <si>
    <t>Kottendijk</t>
  </si>
  <si>
    <t>De Heurne</t>
  </si>
  <si>
    <t>Hogeland</t>
  </si>
  <si>
    <t>Kerkstraat</t>
  </si>
  <si>
    <t>Drienerlo</t>
  </si>
  <si>
    <t>Antaresstraat</t>
  </si>
  <si>
    <t>Kanaalstraat 1</t>
  </si>
  <si>
    <t>Kanaalstraat 2</t>
  </si>
  <si>
    <t>Kanaalstraat 3</t>
  </si>
  <si>
    <t>Voortsweg 1</t>
  </si>
  <si>
    <t>Voortsweg 2</t>
  </si>
  <si>
    <t>Diekmanstraat</t>
  </si>
  <si>
    <t>Hogeland-Noord</t>
  </si>
  <si>
    <t>Jupiterstraat kruising Auke Vleerstraat</t>
  </si>
  <si>
    <t>Gronausestraat 1</t>
  </si>
  <si>
    <t>Gronausestraat 2</t>
  </si>
  <si>
    <t>Gronausestraat 3</t>
  </si>
  <si>
    <t>Gronausestraat 4</t>
  </si>
  <si>
    <t>Gronausestraat 5</t>
  </si>
  <si>
    <t>Haaksbergerstraat Rotonde  Zuiderval</t>
  </si>
  <si>
    <t>Deurningerstraat 1</t>
  </si>
  <si>
    <t>Deurningerstraat 2</t>
  </si>
  <si>
    <t>Deurningerstraat 3</t>
  </si>
  <si>
    <t>Deurningerstraat 4</t>
  </si>
  <si>
    <t>Pijlhovestraat</t>
  </si>
  <si>
    <t>Calslaan</t>
  </si>
  <si>
    <t xml:space="preserve">Boulevard 1945 kruising Nijverheidsstraat </t>
  </si>
  <si>
    <t>Tubantiasingel 1</t>
  </si>
  <si>
    <t>Tubantiasingel 2</t>
  </si>
  <si>
    <t>Kuipersdijk 1</t>
  </si>
  <si>
    <t>Kuipersdijk 2</t>
  </si>
  <si>
    <t>Campus UT 1</t>
  </si>
  <si>
    <t>Campus UT 2</t>
  </si>
  <si>
    <t>Campus UT 3</t>
  </si>
  <si>
    <t>Van Lochemsstraat 1</t>
  </si>
  <si>
    <t>Van Lochemsstraat 2</t>
  </si>
  <si>
    <t>Haaksbergerstraat rotonde Zuiderval</t>
  </si>
  <si>
    <t>Jupiterstraat kruising Auke vleerstraat</t>
  </si>
  <si>
    <t>Oldenzaalsestraat kruising de heurne</t>
  </si>
  <si>
    <t>Locatie</t>
  </si>
  <si>
    <t>Aantal berichten per vak</t>
  </si>
  <si>
    <t>Vak2</t>
  </si>
  <si>
    <t>Vak3</t>
  </si>
  <si>
    <t>Vak4</t>
  </si>
  <si>
    <t>Vak5</t>
  </si>
  <si>
    <t>Vak6</t>
  </si>
  <si>
    <t>Aantal berichten per vak + datum</t>
  </si>
  <si>
    <t>Piekuren (2uur)</t>
  </si>
  <si>
    <t>Van Galenstraat</t>
  </si>
  <si>
    <t>Helenastraat</t>
  </si>
  <si>
    <t>Oosterstraat</t>
  </si>
  <si>
    <t>Tollensstraat</t>
  </si>
  <si>
    <t>Boulevard 1945 kruising Oliemolensingel</t>
  </si>
  <si>
    <t>Lage Bothofstraat</t>
  </si>
  <si>
    <t>Esdoornstraat</t>
  </si>
  <si>
    <t>Drienerlolaan</t>
  </si>
  <si>
    <t>Rembrandtlaan 1</t>
  </si>
  <si>
    <t>Rembrandtlaan 2</t>
  </si>
  <si>
    <t>Centrum 2</t>
  </si>
  <si>
    <t>Centrum 1</t>
  </si>
  <si>
    <t>Auke vleerstraat 1</t>
  </si>
  <si>
    <t>Auke vleerstraat 2</t>
  </si>
  <si>
    <t>Auke vleerstraat 3</t>
  </si>
  <si>
    <t>Auke vleerstraat 4</t>
  </si>
  <si>
    <t>Auke Vleerstraat 1</t>
  </si>
  <si>
    <t>Auke Vleerstraat 2</t>
  </si>
  <si>
    <t>Auke Vleerstraat 3</t>
  </si>
  <si>
    <t>Auke Vleerstraat 4</t>
  </si>
  <si>
    <t>Vastertlanden</t>
  </si>
  <si>
    <t>Enschede Station 1</t>
  </si>
  <si>
    <t>Enschede Station 2</t>
  </si>
  <si>
    <t>Zuid Esmarkerrondweg 1</t>
  </si>
  <si>
    <t>Zuid Esmarkerrondweg 2</t>
  </si>
  <si>
    <t>Zuid Esmarkerrondweg 3</t>
  </si>
  <si>
    <t>Van Diemenstraat</t>
  </si>
  <si>
    <t>Haven Enschede 1</t>
  </si>
  <si>
    <t>Haven Enschede 2</t>
  </si>
  <si>
    <t>Haven Enschede 3</t>
  </si>
  <si>
    <t>Haven Enschede 4</t>
  </si>
  <si>
    <t>Klomp kruising Oldenzaalsestraat</t>
  </si>
  <si>
    <t>Westerval 1</t>
  </si>
  <si>
    <t>Westerval 2</t>
  </si>
  <si>
    <t>Westerval 3</t>
  </si>
  <si>
    <t>Westerval 4</t>
  </si>
  <si>
    <t>Westerval 5</t>
  </si>
  <si>
    <t>Westerval 6</t>
  </si>
  <si>
    <t>Euregioweg 1</t>
  </si>
  <si>
    <t>Euregioweg 2</t>
  </si>
  <si>
    <t>Euregioweg 3</t>
  </si>
  <si>
    <t>Deurningerstraat kruising Roomweg</t>
  </si>
  <si>
    <t>Elferinksweg 1</t>
  </si>
  <si>
    <t>Elferinksweg 2</t>
  </si>
  <si>
    <t>Elferinksweg 3</t>
  </si>
  <si>
    <t>Hulsmaatstraat kruising Steenbeltweg</t>
  </si>
  <si>
    <t>Noord Esmarkerrondweg 1</t>
  </si>
  <si>
    <t>Noord Esmarkerrondweg 2</t>
  </si>
  <si>
    <t>Tubantiastraat kruising Goolkatenweg</t>
  </si>
  <si>
    <t>Tubantiastraat kruising goolkatenweg</t>
  </si>
  <si>
    <t>Dollardstraat</t>
  </si>
  <si>
    <t>Dagtotaal (KNMI)</t>
  </si>
  <si>
    <t>Neerslag vakken</t>
  </si>
  <si>
    <t>Waarnemingslocaties</t>
  </si>
  <si>
    <t>totaal 156 vakjes</t>
  </si>
  <si>
    <t>Vakken stedelijk</t>
  </si>
  <si>
    <t>meerdere dagen</t>
  </si>
  <si>
    <t>Aantal berichten per vak + plaats</t>
  </si>
  <si>
    <t>Aantal berichten per vak + plaats + datum</t>
  </si>
  <si>
    <t>15 min.     &gt;15 mm</t>
  </si>
  <si>
    <t>30 min       &gt;20mm</t>
  </si>
  <si>
    <t>60 min       &gt;30 mm</t>
  </si>
  <si>
    <t>180 min     &gt;40mm</t>
  </si>
  <si>
    <t>Legenda 1</t>
  </si>
  <si>
    <t>Legenda 2</t>
  </si>
  <si>
    <t>Neerslag</t>
  </si>
  <si>
    <t>Mol20140727</t>
  </si>
  <si>
    <t xml:space="preserve">Mol20110628 </t>
  </si>
  <si>
    <t xml:space="preserve">Mol20140526 </t>
  </si>
  <si>
    <t>Mol20090526</t>
  </si>
  <si>
    <t>Mol20100709</t>
  </si>
  <si>
    <t>Mol20150830</t>
  </si>
  <si>
    <t>Mol20110720</t>
  </si>
  <si>
    <t>Mol20090721</t>
  </si>
  <si>
    <t>Mol20150813</t>
  </si>
  <si>
    <t>Mol20170720</t>
  </si>
  <si>
    <t>Mol20080728</t>
  </si>
  <si>
    <t>Mol20160626</t>
  </si>
  <si>
    <t>Mol20080808</t>
  </si>
  <si>
    <t>Mol20120611</t>
  </si>
  <si>
    <t>Mol20100802</t>
  </si>
  <si>
    <t>Mol20090724</t>
  </si>
  <si>
    <t>Mol20130727</t>
  </si>
  <si>
    <t>Mol20140713</t>
  </si>
  <si>
    <t>Mol20140807</t>
  </si>
  <si>
    <t>Mol20160622</t>
  </si>
  <si>
    <t>181 min     &gt;40mm</t>
  </si>
  <si>
    <t>180 min     &gt;40mm2</t>
  </si>
  <si>
    <t>180 min     &gt;40mm3</t>
  </si>
  <si>
    <t>Molenlanden</t>
  </si>
  <si>
    <t>Zwolle</t>
  </si>
  <si>
    <t>https://www.youtube.com/watch?v=flc7BDhbREk</t>
  </si>
  <si>
    <t>https://www.youtube.com/watch?v=KFzYsaGGiSk</t>
  </si>
  <si>
    <t>https://www.youtube.com/watch?v=w0quRYEcPU8</t>
  </si>
  <si>
    <t>https://www.youtube.com/watch?v=_COnsxEiSyc</t>
  </si>
  <si>
    <t>https://www.youtube.com/watch?v=Q5ScMCdvgbw</t>
  </si>
  <si>
    <t>https://twitter.com/erikenl/status/96631491198586880</t>
  </si>
  <si>
    <t>Webblog Zwolle</t>
  </si>
  <si>
    <t>https://www.weblogzwolle.nl/nieuws/47162/wateroverlast-in-zwolle.html</t>
  </si>
  <si>
    <t>https://www.destentor.nl/zwolle/hoosbuien-zorgen-voor-wateroverlast~aa3ad371/</t>
  </si>
  <si>
    <t>De Stentor</t>
  </si>
  <si>
    <t>https://www.rtvoost.nl/nieuws/222923/Wolkbreuk-zorgt-voor-wateroverlast-in-Zwolle</t>
  </si>
  <si>
    <t>RTV Focus Zwolle</t>
  </si>
  <si>
    <t>https://www.rtvfocuszwolle.nl/%e2%96%ba-video-rietweg-en-onderdoorgang-blalobrug-volledig-blank-door-wolkbreuk/amp/</t>
  </si>
  <si>
    <t>https://www.rtvoost.nl/nieuws/194743/Wateroverlast-in-Ommen-Zwolle-Dedemsvaart-en-Balkbrug-door-lokale-buien</t>
  </si>
  <si>
    <t>Kerkstraat Zwolle</t>
  </si>
  <si>
    <t>https://www.rtlnieuws.nl/node/36316</t>
  </si>
  <si>
    <t>ZwoTotaal</t>
  </si>
  <si>
    <t>Schumannlaan1</t>
  </si>
  <si>
    <t>Schumannlaan2</t>
  </si>
  <si>
    <t>Katwolderweg</t>
  </si>
  <si>
    <t>Middelweg1</t>
  </si>
  <si>
    <t>Middelweg2</t>
  </si>
  <si>
    <t>Middelweg3</t>
  </si>
  <si>
    <t>Koningin Wilhelminastraat</t>
  </si>
  <si>
    <t>westenholte1</t>
  </si>
  <si>
    <t>Westenholte1</t>
  </si>
  <si>
    <t>Westenholte2</t>
  </si>
  <si>
    <t>Westenholte3</t>
  </si>
  <si>
    <t>westenholte2</t>
  </si>
  <si>
    <t>westenholte3</t>
  </si>
  <si>
    <t>Rieteweg1</t>
  </si>
  <si>
    <t>Rieteweg2</t>
  </si>
  <si>
    <t>Kolom1</t>
  </si>
  <si>
    <t>Aantal vakken 24h</t>
  </si>
  <si>
    <t>Vak1</t>
  </si>
  <si>
    <t>https://twitter.com/GSterrenburg/status/493682496153083904</t>
  </si>
  <si>
    <t>Julianastraat Groot Ammers 1</t>
  </si>
  <si>
    <t>Julianastraat Groot Ammers 2</t>
  </si>
  <si>
    <t>https://www.destentor.nl/zwolle/wateroverlast-na-noodweer-in-oost-nederland-supermarkten-in-heerde-en-zwolle-dicht~a73e38d9/</t>
  </si>
  <si>
    <t>Pijpmanstraat</t>
  </si>
  <si>
    <t>https://twitter.com/POL_ZwolleOost/status/1152634399244115968</t>
  </si>
  <si>
    <t>https://twitter.com/YElsendoorn/status/1152663366609059840</t>
  </si>
  <si>
    <t>Timmermeesterlaan</t>
  </si>
  <si>
    <t>https://twitter.com/casakleinhuis/status/1152634987981824001</t>
  </si>
  <si>
    <t>https://twitter.com/casakleinhuis/status/1152635278282113025</t>
  </si>
  <si>
    <t>https://twitter.com/casakleinhuis/status/1152636363243741184</t>
  </si>
  <si>
    <t>https://indebuurt.nl/zwolle/nieuws/albert-heijn-zwolle-zuid-gesloten-vanwege-wateroverlast~86521/</t>
  </si>
  <si>
    <t>Indebuurt</t>
  </si>
  <si>
    <t>Marslanden 2</t>
  </si>
  <si>
    <t>Marslanden 1</t>
  </si>
  <si>
    <t>Mol20131012</t>
  </si>
  <si>
    <t>Mol20110712</t>
  </si>
  <si>
    <t xml:space="preserve">Mol20140726 </t>
  </si>
  <si>
    <t>Mol20140527</t>
  </si>
  <si>
    <t>Mol20110828</t>
  </si>
  <si>
    <t>Mol20130507</t>
  </si>
  <si>
    <t>Zwo20080603(1)</t>
  </si>
  <si>
    <t>Zwo20080603(2)</t>
  </si>
  <si>
    <t>Zwo</t>
  </si>
  <si>
    <t>Arnhem</t>
  </si>
  <si>
    <t>https://www.youtube.com/watch?v=HWE0dXHTKdY</t>
  </si>
  <si>
    <t>youtube.com/watch?v=SS67CWKb8vQ</t>
  </si>
  <si>
    <t>https://www.youtube.com/watch?v=tij7AGeG0qA</t>
  </si>
  <si>
    <t>https://www.youtube.com/watch?v=Ic_K05XG2Io</t>
  </si>
  <si>
    <t>Wichard van Pontlaan</t>
  </si>
  <si>
    <t>https://www.omroepgelderland.nl/nieuws/2110937/Zwemmen-en-waterskien-noodweer-in-Gelderland-in-12-opvallende-filmpjes</t>
  </si>
  <si>
    <t>Omroep Gelderland</t>
  </si>
  <si>
    <t>https://www.youtube.com/watch?v=JMfKmTnt_yM</t>
  </si>
  <si>
    <t>https://www.youtube.com/watch?v=RPZ4HDmz3ok</t>
  </si>
  <si>
    <t>https://twitter.com/ThomasWustman/status/737314234804109314</t>
  </si>
  <si>
    <t>https://www.facebook.com/sjonniesbar.bar/videos/909726415820371/</t>
  </si>
  <si>
    <t>https://www.youtube.com/watch?v=2R0W5dK9yjc</t>
  </si>
  <si>
    <t>https://www.youtube.com/watch?v=B92Ic64BO1g</t>
  </si>
  <si>
    <t>Koolstraat</t>
  </si>
  <si>
    <t>https://www.youtube.com/watch?v=rUbx1Uwv730</t>
  </si>
  <si>
    <t>leuke linde</t>
  </si>
  <si>
    <t>https://www.youtube.com/watch?v=RJ4vfVF-eQ4</t>
  </si>
  <si>
    <t>https://www.youtube.com/watch?v=RJSN86wu25k</t>
  </si>
  <si>
    <t>https://www.youtube.com/watch?v=DRnkbHTWLts</t>
  </si>
  <si>
    <t>https://www.omroepgelderland.nl/nieuws/2321810/Wolkbreuken-zorgen-voor-wateroverlast</t>
  </si>
  <si>
    <t>https://www.youtube.com/watch?v=MvvzLGt-umE</t>
  </si>
  <si>
    <t>https://www.youtube.com/watch?v=QKFeKz5tFXY</t>
  </si>
  <si>
    <t>https://www.youtube.com/watch?v=geEGJmbKWic</t>
  </si>
  <si>
    <t>https://www.youtube.com/watch?v=70FYuZMu0uQ</t>
  </si>
  <si>
    <t>https://www.youtube.com/watch?v=FzNX8SfVwVo</t>
  </si>
  <si>
    <t>https://www.youtube.com/watch?v=jgK4o8h_lbA</t>
  </si>
  <si>
    <t>https://www.youtube.com/watch?v=ZBVu2NtnIj0</t>
  </si>
  <si>
    <t>https://www.youtube.com/watch?v=ZrYBICylQR0</t>
  </si>
  <si>
    <t>https://www.youtube.com/watch?v=q3PrAhISzM8</t>
  </si>
  <si>
    <t>https://www.youtube.com/watch?v=w-uhWYwNIV4</t>
  </si>
  <si>
    <t>https://www.youtube.com/watch?v=_LMjFStIVF0</t>
  </si>
  <si>
    <t>https://www.youtube.com/watch?v=hJmo4qEG5b4</t>
  </si>
  <si>
    <t>https://www.youtube.com/watch?v=4NO0AKODnDA</t>
  </si>
  <si>
    <t>https://www.youtube.com/watch?v=9eHolH79hXY</t>
  </si>
  <si>
    <t>https://www.youtube.com/watch?v=P-pQJY2zf04</t>
  </si>
  <si>
    <t>https://www.youtube.com/watch?v=V4qMzWcK06o</t>
  </si>
  <si>
    <t>https://www.youtube.com/watch?v=Xp51GILSV8s</t>
  </si>
  <si>
    <t>https://www.youtube.com/watch?v=Raw4r-BG6H0</t>
  </si>
  <si>
    <t>https://www.youtube.com/watch?v=FYHqwvLOf2U</t>
  </si>
  <si>
    <t>https://www.youtube.com/watch?v=aRuOjRu0gns</t>
  </si>
  <si>
    <t>Hommelseweg</t>
  </si>
  <si>
    <t>https://www.youtube.com/watch?v=La1hKBRhhvk</t>
  </si>
  <si>
    <t>Oranjewachtstraat</t>
  </si>
  <si>
    <t>https://www.youtube.com/watch?v=1sGpQtqG5aA</t>
  </si>
  <si>
    <t>https://www.youtube.com/watch?v=373MwIi1n9o</t>
  </si>
  <si>
    <t>https://www.youtube.com/watch?v=aAyHTaTtQ1A</t>
  </si>
  <si>
    <t>Sonsbeek</t>
  </si>
  <si>
    <t>https://www.youtube.com/watch?v=9va9sY2W1DU</t>
  </si>
  <si>
    <t>https://www.youtube.com/watch?v=6gBxjryXDD8</t>
  </si>
  <si>
    <t>Hotel Groot Warnsborn</t>
  </si>
  <si>
    <t>https://www.youtube.com/watch?v=Fz74mMpqPgA</t>
  </si>
  <si>
    <t>https://www.youtube.com/watch?v=rf6pliU5PiQ</t>
  </si>
  <si>
    <t>https://www.youtube.com/watch?v=cSquBp4hXH0</t>
  </si>
  <si>
    <t>https://www.youtube.com/watch?v=SKbjrXXSYtA</t>
  </si>
  <si>
    <t>https://www.youtube.com/watch?v=KsVaBTGCFcc</t>
  </si>
  <si>
    <t>https://www.youtube.com/watch?v=7dJBb1ba_8w</t>
  </si>
  <si>
    <t>https://www.youtube.com/watch?v=k3LC04wX7E8</t>
  </si>
  <si>
    <t>Spoortunnel Vosdijk</t>
  </si>
  <si>
    <t>https://www.youtube.com/watch?v=AiICcpgdmQc</t>
  </si>
  <si>
    <t>Lauwersgracht</t>
  </si>
  <si>
    <t>https://www.youtube.com/watch?v=HjvvklAHiWw</t>
  </si>
  <si>
    <t>Middenweg</t>
  </si>
  <si>
    <t>https://www.youtube.com/watch?v=InTaw4fwpGo</t>
  </si>
  <si>
    <t>https://www.youtube.com/watch?v=dzQ5-h9HhnA</t>
  </si>
  <si>
    <t>https://youtube.com/watch?v=ow36Cbl4cF4</t>
  </si>
  <si>
    <t>https://twitter.com/LindaLedderhof/status/493749730963628033</t>
  </si>
  <si>
    <t>Molenbeke</t>
  </si>
  <si>
    <t>https://twitter.com/Hoefakker/status/493830671668764673</t>
  </si>
  <si>
    <t>https://twitter.com/HanAltena/status/493823163432980480</t>
  </si>
  <si>
    <t>Watermuseum</t>
  </si>
  <si>
    <t>https://twitter.com/Jacqueline_j66/status/493791101791522818</t>
  </si>
  <si>
    <t>https://twitter.com/maryvanderes/status/493750249912283136</t>
  </si>
  <si>
    <t>https://twitter.com/henkabma/status/493748292019556353</t>
  </si>
  <si>
    <t>Arnhem centraal</t>
  </si>
  <si>
    <t>https://twitter.com/mathijsste/status/493720342763147264</t>
  </si>
  <si>
    <t>https://twitter.com/Jeff026/status/488009997285343233</t>
  </si>
  <si>
    <t>https://twitter.com/swartpeh/status/737356422560813056</t>
  </si>
  <si>
    <t>https://twitter.com/swartpeh/status/737353721437376516</t>
  </si>
  <si>
    <t>https://twitter.com/henrivanveen/status/493755714746482688</t>
  </si>
  <si>
    <t>https://twitter.com/Watermuseum/status/493778793765797888</t>
  </si>
  <si>
    <t>https://twitter.com/Hoefakker/status/493723993636368384</t>
  </si>
  <si>
    <t>https://twitter.com/BrengOV/status/493729541253103616</t>
  </si>
  <si>
    <t>https://www.bndestem.nl/overig/watermuseum-arnhem-gesloten-wegens-wateroverlast~a8fb78e2/?referrer=https://www.google.com/</t>
  </si>
  <si>
    <t>BN de Stem</t>
  </si>
  <si>
    <t>https://www.omroepgelderland.nl/nieuws/2065149/Wateroverlast-in-Gelderland</t>
  </si>
  <si>
    <t>https://www.gelrenieuws.nl/2014/07/wateroverlast-teistert-de-regio.html</t>
  </si>
  <si>
    <t>Gelrenieuws</t>
  </si>
  <si>
    <t>https://www.omroepgelderland.nl/nieuws/2110926/Honderden-meldingen-over-wateroverlast-in-Gelderland-liveblog</t>
  </si>
  <si>
    <t>De Gelderlander</t>
  </si>
  <si>
    <t>https://www.gelderlander.nl/default/overvloedige-regen-treft-vooral-presikhaaf-bus-rijdt-door-video~a513b7c3/</t>
  </si>
  <si>
    <t>Arn</t>
  </si>
  <si>
    <t>https://indebuurt.nl/enschede/nieuws/eindelijk-regen-in-enschede~50579/</t>
  </si>
  <si>
    <t>k</t>
  </si>
  <si>
    <t>ArnTotaal</t>
  </si>
  <si>
    <t>Angerenstein 1</t>
  </si>
  <si>
    <t>Angerenstein 2</t>
  </si>
  <si>
    <t>Angerenstein 3</t>
  </si>
  <si>
    <t>Malburgen-west 1</t>
  </si>
  <si>
    <t>Malburgen-west 2</t>
  </si>
  <si>
    <t>Geitenkamp 1</t>
  </si>
  <si>
    <t>Geitenkamp 2</t>
  </si>
  <si>
    <t>Geitenkamp 3</t>
  </si>
  <si>
    <t>Hotel groot warnsborn</t>
  </si>
  <si>
    <t>Leuke Linde</t>
  </si>
  <si>
    <t>Velperweg 1</t>
  </si>
  <si>
    <t>Velperweg 2</t>
  </si>
  <si>
    <t>Plattenburg 1</t>
  </si>
  <si>
    <t>Plattenburg 2</t>
  </si>
  <si>
    <t>Presikhaaf 1</t>
  </si>
  <si>
    <t>Presikhaaf 2</t>
  </si>
  <si>
    <t>Presikhaaf 3</t>
  </si>
  <si>
    <t>Rijnstate ziekenhuis</t>
  </si>
  <si>
    <t>Arnhem Centraal</t>
  </si>
  <si>
    <t>Velperbroek</t>
  </si>
  <si>
    <t>https://www.facebook.com/photo.php?fbid=10152355065938897&amp;set=a.10150604283888897&amp;type=3&amp;theater</t>
  </si>
  <si>
    <t>https://www.facebook.com/martin.tilstra/posts/679521048790759</t>
  </si>
  <si>
    <t>https://www.facebook.com/watch/?v=325463947619119</t>
  </si>
  <si>
    <t>TOTAAL</t>
  </si>
  <si>
    <t>ARNHEM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</si>
</sst>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b/>
      <sz val="8"/>
      <color rgb="FF6600FF"/>
      <name val="Arial"/>
      <family val="2"/>
    </font>
    <font>
      <sz val="8"/>
      <color theme="4" tint="0.79998168889431442"/>
      <name val="Arial"/>
      <family val="2"/>
    </font>
    <font>
      <b/>
      <sz val="8"/>
      <color theme="4" tint="-0.499984740745262"/>
      <name val="Arial"/>
      <family val="2"/>
    </font>
    <font>
      <sz val="8"/>
      <name val="Arial"/>
      <family val="2"/>
    </font>
    <font>
      <sz val="8"/>
      <color theme="4" tint="0.39997558519241921"/>
      <name val="Arial"/>
      <family val="2"/>
    </font>
    <font>
      <sz val="8"/>
      <color theme="4" tint="0.59999389629810485"/>
      <name val="Arial"/>
      <family val="2"/>
    </font>
    <font>
      <sz val="8"/>
      <color theme="4" tint="-0.249977111117893"/>
      <name val="Arial"/>
      <family val="2"/>
    </font>
    <font>
      <b/>
      <sz val="8"/>
      <color theme="4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CCFFCC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</cellStyleXfs>
  <cellXfs count="99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distributed"/>
    </xf>
    <xf numFmtId="0" fontId="0" fillId="0" borderId="0" xfId="0" applyAlignment="1">
      <alignment vertical="distributed"/>
    </xf>
    <xf numFmtId="0" fontId="1" fillId="0" borderId="0" xfId="0" applyFont="1"/>
    <xf numFmtId="20" fontId="0" fillId="0" borderId="0" xfId="0" applyNumberFormat="1"/>
    <xf numFmtId="22" fontId="0" fillId="0" borderId="0" xfId="0" applyNumberFormat="1"/>
    <xf numFmtId="0" fontId="0" fillId="3" borderId="0" xfId="0" applyFont="1" applyFill="1" applyAlignment="1">
      <alignment horizontal="center"/>
    </xf>
    <xf numFmtId="0" fontId="6" fillId="0" borderId="0" xfId="0" applyFont="1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3" fillId="5" borderId="0" xfId="3"/>
    <xf numFmtId="0" fontId="4" fillId="4" borderId="0" xfId="2"/>
    <xf numFmtId="14" fontId="4" fillId="4" borderId="0" xfId="2" applyNumberFormat="1"/>
    <xf numFmtId="0" fontId="1" fillId="5" borderId="0" xfId="3" applyFont="1"/>
    <xf numFmtId="0" fontId="5" fillId="6" borderId="3" xfId="0" applyFont="1" applyFill="1" applyBorder="1"/>
    <xf numFmtId="0" fontId="5" fillId="6" borderId="4" xfId="0" applyFont="1" applyFill="1" applyBorder="1"/>
    <xf numFmtId="0" fontId="0" fillId="7" borderId="2" xfId="0" applyFill="1" applyBorder="1"/>
    <xf numFmtId="0" fontId="0" fillId="7" borderId="2" xfId="0" applyFill="1" applyBorder="1" applyAlignment="1">
      <alignment horizontal="right"/>
    </xf>
    <xf numFmtId="0" fontId="1" fillId="5" borderId="0" xfId="3" applyFont="1" applyAlignment="1">
      <alignment horizontal="left"/>
    </xf>
    <xf numFmtId="0" fontId="0" fillId="7" borderId="6" xfId="0" applyFill="1" applyBorder="1"/>
    <xf numFmtId="0" fontId="0" fillId="7" borderId="5" xfId="0" applyFill="1" applyBorder="1"/>
    <xf numFmtId="0" fontId="8" fillId="8" borderId="0" xfId="4" applyBorder="1"/>
    <xf numFmtId="14" fontId="9" fillId="0" borderId="0" xfId="0" applyNumberFormat="1" applyFont="1"/>
    <xf numFmtId="0" fontId="5" fillId="6" borderId="9" xfId="0" applyFont="1" applyFill="1" applyBorder="1" applyAlignment="1">
      <alignment vertical="distributed"/>
    </xf>
    <xf numFmtId="0" fontId="5" fillId="6" borderId="10" xfId="0" applyFont="1" applyFill="1" applyBorder="1" applyAlignment="1">
      <alignment vertical="distributed"/>
    </xf>
    <xf numFmtId="0" fontId="5" fillId="6" borderId="11" xfId="0" applyFont="1" applyFill="1" applyBorder="1" applyAlignment="1">
      <alignment vertical="distributed"/>
    </xf>
    <xf numFmtId="0" fontId="0" fillId="2" borderId="7" xfId="0" applyNumberFormat="1" applyFill="1" applyBorder="1" applyAlignment="1">
      <alignment vertical="distributed"/>
    </xf>
    <xf numFmtId="0" fontId="0" fillId="9" borderId="7" xfId="0" applyNumberFormat="1" applyFill="1" applyBorder="1" applyAlignment="1">
      <alignment vertical="distributed"/>
    </xf>
    <xf numFmtId="0" fontId="0" fillId="2" borderId="8" xfId="0" applyNumberFormat="1" applyFill="1" applyBorder="1" applyAlignment="1">
      <alignment vertical="distributed"/>
    </xf>
    <xf numFmtId="0" fontId="0" fillId="9" borderId="8" xfId="0" applyNumberFormat="1" applyFill="1" applyBorder="1" applyAlignment="1">
      <alignment vertical="distributed"/>
    </xf>
    <xf numFmtId="49" fontId="0" fillId="0" borderId="0" xfId="0" applyNumberFormat="1"/>
    <xf numFmtId="0" fontId="0" fillId="0" borderId="0" xfId="0" applyNumberFormat="1" applyAlignment="1">
      <alignment vertical="distributed"/>
    </xf>
    <xf numFmtId="0" fontId="2" fillId="0" borderId="0" xfId="1" applyNumberFormat="1" applyAlignment="1">
      <alignment vertical="distributed"/>
    </xf>
    <xf numFmtId="0" fontId="2" fillId="0" borderId="0" xfId="1" applyNumberFormat="1"/>
    <xf numFmtId="0" fontId="2" fillId="0" borderId="0" xfId="1" applyNumberFormat="1" applyBorder="1" applyAlignment="1">
      <alignment vertical="distributed"/>
    </xf>
    <xf numFmtId="0" fontId="0" fillId="0" borderId="0" xfId="0" applyNumberFormat="1"/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center" textRotation="90"/>
    </xf>
    <xf numFmtId="0" fontId="0" fillId="0" borderId="14" xfId="0" applyBorder="1"/>
    <xf numFmtId="0" fontId="0" fillId="0" borderId="15" xfId="0" applyBorder="1"/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4" fontId="0" fillId="0" borderId="13" xfId="0" applyNumberFormat="1" applyBorder="1"/>
    <xf numFmtId="0" fontId="10" fillId="0" borderId="0" xfId="0" applyNumberFormat="1" applyFont="1" applyAlignment="1">
      <alignment horizontal="center"/>
    </xf>
    <xf numFmtId="0" fontId="10" fillId="0" borderId="2" xfId="0" applyNumberFormat="1" applyFont="1" applyBorder="1" applyAlignment="1">
      <alignment horizontal="center"/>
    </xf>
    <xf numFmtId="0" fontId="10" fillId="0" borderId="16" xfId="0" applyNumberFormat="1" applyFont="1" applyBorder="1" applyAlignment="1">
      <alignment horizontal="center"/>
    </xf>
    <xf numFmtId="0" fontId="10" fillId="0" borderId="19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0" fontId="10" fillId="0" borderId="17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20" fontId="0" fillId="0" borderId="0" xfId="0" applyNumberFormat="1" applyAlignment="1"/>
    <xf numFmtId="0" fontId="9" fillId="0" borderId="0" xfId="0" applyFont="1"/>
    <xf numFmtId="0" fontId="2" fillId="0" borderId="0" xfId="1"/>
    <xf numFmtId="0" fontId="0" fillId="0" borderId="20" xfId="0" applyNumberFormat="1" applyBorder="1" applyAlignment="1">
      <alignment vertical="distributed"/>
    </xf>
    <xf numFmtId="0" fontId="2" fillId="0" borderId="0" xfId="1" applyAlignment="1">
      <alignment vertical="distributed"/>
    </xf>
    <xf numFmtId="0" fontId="0" fillId="7" borderId="12" xfId="0" applyFill="1" applyBorder="1"/>
    <xf numFmtId="0" fontId="2" fillId="0" borderId="0" xfId="1" applyNumberFormat="1" applyBorder="1"/>
    <xf numFmtId="0" fontId="0" fillId="0" borderId="0" xfId="0" applyNumberFormat="1" applyBorder="1" applyAlignment="1">
      <alignment vertical="distributed"/>
    </xf>
    <xf numFmtId="0" fontId="0" fillId="0" borderId="0" xfId="0" applyFill="1" applyAlignment="1">
      <alignment vertical="distributed"/>
    </xf>
    <xf numFmtId="14" fontId="0" fillId="0" borderId="0" xfId="0" applyNumberFormat="1" applyFill="1" applyAlignment="1">
      <alignment vertical="distributed"/>
    </xf>
    <xf numFmtId="0" fontId="0" fillId="0" borderId="0" xfId="0" applyNumberFormat="1" applyFill="1" applyAlignment="1">
      <alignment vertical="distributed"/>
    </xf>
    <xf numFmtId="0" fontId="2" fillId="0" borderId="1" xfId="1" applyBorder="1"/>
    <xf numFmtId="0" fontId="2" fillId="2" borderId="0" xfId="1" applyNumberFormat="1" applyFont="1" applyFill="1" applyBorder="1" applyAlignment="1">
      <alignment vertical="distributed"/>
    </xf>
    <xf numFmtId="0" fontId="0" fillId="0" borderId="7" xfId="0" applyNumberFormat="1" applyBorder="1" applyAlignment="1">
      <alignment vertical="distributed"/>
    </xf>
    <xf numFmtId="0" fontId="0" fillId="2" borderId="0" xfId="0" applyNumberFormat="1" applyFill="1" applyBorder="1" applyAlignment="1">
      <alignment vertical="distributed"/>
    </xf>
    <xf numFmtId="0" fontId="0" fillId="9" borderId="0" xfId="0" applyNumberFormat="1" applyFill="1" applyBorder="1" applyAlignment="1">
      <alignment vertical="distributed"/>
    </xf>
    <xf numFmtId="0" fontId="0" fillId="2" borderId="20" xfId="0" applyNumberFormat="1" applyFill="1" applyBorder="1" applyAlignment="1">
      <alignment vertical="distributed"/>
    </xf>
    <xf numFmtId="0" fontId="0" fillId="9" borderId="20" xfId="0" applyNumberFormat="1" applyFill="1" applyBorder="1" applyAlignment="1">
      <alignment vertical="distributed"/>
    </xf>
    <xf numFmtId="0" fontId="0" fillId="0" borderId="8" xfId="0" applyNumberFormat="1" applyBorder="1" applyAlignment="1">
      <alignment vertical="distributed"/>
    </xf>
    <xf numFmtId="0" fontId="10" fillId="0" borderId="21" xfId="0" applyNumberFormat="1" applyFont="1" applyBorder="1" applyAlignment="1">
      <alignment horizontal="center"/>
    </xf>
    <xf numFmtId="0" fontId="10" fillId="10" borderId="2" xfId="0" applyNumberFormat="1" applyFont="1" applyFill="1" applyBorder="1" applyAlignment="1">
      <alignment horizontal="center"/>
    </xf>
    <xf numFmtId="0" fontId="10" fillId="10" borderId="16" xfId="0" applyNumberFormat="1" applyFont="1" applyFill="1" applyBorder="1" applyAlignment="1">
      <alignment horizontal="center"/>
    </xf>
    <xf numFmtId="0" fontId="10" fillId="0" borderId="22" xfId="0" applyNumberFormat="1" applyFont="1" applyBorder="1" applyAlignment="1">
      <alignment horizontal="center"/>
    </xf>
    <xf numFmtId="0" fontId="10" fillId="0" borderId="23" xfId="0" applyNumberFormat="1" applyFont="1" applyBorder="1" applyAlignment="1">
      <alignment horizontal="center"/>
    </xf>
    <xf numFmtId="0" fontId="10" fillId="0" borderId="2" xfId="0" applyNumberFormat="1" applyFont="1" applyFill="1" applyBorder="1" applyAlignment="1">
      <alignment horizontal="center"/>
    </xf>
    <xf numFmtId="0" fontId="10" fillId="10" borderId="17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distributed"/>
    </xf>
    <xf numFmtId="0" fontId="10" fillId="0" borderId="17" xfId="0" applyNumberFormat="1" applyFont="1" applyFill="1" applyBorder="1" applyAlignment="1">
      <alignment horizontal="center"/>
    </xf>
    <xf numFmtId="14" fontId="0" fillId="0" borderId="7" xfId="0" applyNumberFormat="1" applyBorder="1" applyAlignment="1">
      <alignment vertical="distributed"/>
    </xf>
    <xf numFmtId="0" fontId="2" fillId="0" borderId="0" xfId="1" applyBorder="1"/>
    <xf numFmtId="0" fontId="0" fillId="11" borderId="0" xfId="0" applyFill="1"/>
    <xf numFmtId="0" fontId="5" fillId="11" borderId="12" xfId="0" applyFont="1" applyFill="1" applyBorder="1"/>
    <xf numFmtId="0" fontId="8" fillId="11" borderId="0" xfId="0" applyNumberFormat="1" applyFont="1" applyFill="1" applyBorder="1"/>
    <xf numFmtId="0" fontId="10" fillId="0" borderId="0" xfId="0" applyNumberFormat="1" applyFont="1" applyFill="1" applyBorder="1" applyAlignment="1">
      <alignment horizontal="center"/>
    </xf>
    <xf numFmtId="0" fontId="10" fillId="10" borderId="19" xfId="0" applyNumberFormat="1" applyFont="1" applyFill="1" applyBorder="1" applyAlignment="1">
      <alignment horizontal="center"/>
    </xf>
  </cellXfs>
  <cellStyles count="5">
    <cellStyle name="40% - Accent1" xfId="3" builtinId="31"/>
    <cellStyle name="Goed" xfId="4" builtinId="26"/>
    <cellStyle name="Hyperlink" xfId="1" builtinId="8"/>
    <cellStyle name="Neutraal" xfId="2" builtinId="28"/>
    <cellStyle name="Standaard" xfId="0" builtinId="0"/>
  </cellStyles>
  <dxfs count="74">
    <dxf>
      <font>
        <b val="0"/>
        <i val="0"/>
        <color theme="0" tint="-0.14996795556505021"/>
      </font>
    </dxf>
    <dxf>
      <font>
        <b/>
        <i val="0"/>
        <color theme="4" tint="-0.499984740745262"/>
      </font>
    </dxf>
    <dxf>
      <font>
        <b/>
        <i val="0"/>
        <color theme="4" tint="-0.24994659260841701"/>
      </font>
    </dxf>
    <dxf>
      <font>
        <b/>
        <i val="0"/>
        <color theme="4" tint="0.39994506668294322"/>
      </font>
    </dxf>
    <dxf>
      <font>
        <b/>
        <i val="0"/>
        <color theme="4" tint="0.59996337778862885"/>
      </font>
    </dxf>
    <dxf>
      <font>
        <b val="0"/>
        <i val="0"/>
        <color theme="4" tint="0.79998168889431442"/>
      </font>
    </dxf>
    <dxf>
      <font>
        <b val="0"/>
        <i val="0"/>
        <color theme="0" tint="-0.14996795556505021"/>
      </font>
    </dxf>
    <dxf>
      <font>
        <b val="0"/>
        <i val="0"/>
        <color theme="0" tint="-0.14996795556505021"/>
      </font>
    </dxf>
    <dxf>
      <font>
        <b val="0"/>
        <i val="0"/>
        <color theme="0" tint="-0.14996795556505021"/>
      </font>
    </dxf>
    <dxf>
      <font>
        <b/>
        <i val="0"/>
        <color theme="4" tint="-0.499984740745262"/>
      </font>
    </dxf>
    <dxf>
      <font>
        <b/>
        <i val="0"/>
        <color theme="4" tint="-0.24994659260841701"/>
      </font>
    </dxf>
    <dxf>
      <font>
        <b/>
        <i val="0"/>
        <color theme="4" tint="0.39994506668294322"/>
      </font>
    </dxf>
    <dxf>
      <font>
        <b/>
        <i val="0"/>
        <color theme="4" tint="0.59996337778862885"/>
      </font>
    </dxf>
    <dxf>
      <font>
        <b val="0"/>
        <i val="0"/>
        <color theme="4" tint="0.79998168889431442"/>
      </font>
    </dxf>
    <dxf>
      <font>
        <b val="0"/>
        <i val="0"/>
        <color theme="0" tint="-0.14996795556505021"/>
      </font>
    </dxf>
    <dxf>
      <font>
        <b val="0"/>
        <i val="0"/>
        <color theme="0" tint="-0.14996795556505021"/>
      </font>
    </dxf>
    <dxf>
      <font>
        <b val="0"/>
        <i val="0"/>
        <color theme="0" tint="-0.24994659260841701"/>
      </font>
      <fill>
        <patternFill patternType="none">
          <bgColor auto="1"/>
        </patternFill>
      </fill>
    </dxf>
    <dxf>
      <numFmt numFmtId="0" formatCode="General"/>
      <alignment horizontal="general" vertical="distributed" textRotation="0" wrapText="0" indent="0" justifyLastLine="0" shrinkToFit="0" readingOrder="0"/>
    </dxf>
    <dxf>
      <numFmt numFmtId="0" formatCode="General"/>
      <alignment horizontal="general" vertical="distributed" textRotation="0" wrapText="0" indent="0" justifyLastLine="0" shrinkToFit="0" readingOrder="0"/>
      <border outline="0">
        <right style="thin">
          <color theme="0"/>
        </right>
      </border>
    </dxf>
    <dxf>
      <numFmt numFmtId="0" formatCode="General"/>
      <alignment horizontal="general" vertical="distributed" textRotation="0" wrapText="0" indent="0" justifyLastLine="0" shrinkToFit="0" readingOrder="0"/>
      <border outline="0">
        <right style="thin">
          <color theme="0"/>
        </right>
      </border>
    </dxf>
    <dxf>
      <numFmt numFmtId="0" formatCode="General"/>
      <alignment horizontal="general" vertical="distributed" textRotation="0" wrapText="0" indent="0" justifyLastLine="0" shrinkToFit="0" readingOrder="0"/>
      <border outline="0">
        <right style="thin">
          <color theme="0"/>
        </right>
      </border>
    </dxf>
    <dxf>
      <numFmt numFmtId="0" formatCode="General"/>
      <alignment horizontal="general" vertical="distributed" textRotation="0" wrapText="0" indent="0" justifyLastLine="0" shrinkToFit="0" readingOrder="0"/>
      <border outline="0">
        <right style="thin">
          <color theme="0"/>
        </right>
      </border>
    </dxf>
    <dxf>
      <numFmt numFmtId="0" formatCode="General"/>
      <alignment horizontal="general" vertical="distributed" textRotation="0" wrapText="0" indent="0" justifyLastLine="0" shrinkToFit="0" readingOrder="0"/>
      <border outline="0">
        <right style="thin">
          <color theme="0"/>
        </right>
      </border>
    </dxf>
    <dxf>
      <numFmt numFmtId="0" formatCode="General"/>
      <alignment horizontal="general" vertical="distributed" textRotation="0" wrapText="0" indent="0" justifyLastLine="0" shrinkToFit="0" readingOrder="0"/>
      <border outline="0">
        <right style="thin">
          <color theme="0"/>
        </right>
      </border>
    </dxf>
    <dxf>
      <numFmt numFmtId="0" formatCode="General"/>
      <alignment horizontal="general" vertical="distributed" textRotation="0" wrapText="0" indent="0" justifyLastLine="0" shrinkToFit="0" readingOrder="0"/>
      <border outline="0">
        <right style="thin">
          <color theme="0"/>
        </right>
      </border>
    </dxf>
    <dxf>
      <numFmt numFmtId="0" formatCode="General"/>
      <alignment horizontal="general" vertical="distributed" textRotation="0" wrapText="0" indent="0" justifyLastLine="0" shrinkToFit="0" readingOrder="0"/>
      <border outline="0">
        <right style="thin">
          <color theme="0"/>
        </right>
      </border>
    </dxf>
    <dxf>
      <numFmt numFmtId="0" formatCode="General"/>
      <alignment horizontal="general" vertical="distributed" textRotation="0" wrapText="0" indent="0" justifyLastLine="0" shrinkToFit="0" readingOrder="0"/>
      <border outline="0">
        <right style="thin">
          <color theme="0"/>
        </right>
      </border>
    </dxf>
    <dxf>
      <numFmt numFmtId="19" formatCode="d/m/yyyy"/>
      <alignment horizontal="general" vertical="distributed" textRotation="0" wrapText="0" indent="0" justifyLastLine="0" shrinkToFit="0" readingOrder="0"/>
      <border outline="0">
        <right style="thin">
          <color theme="0"/>
        </right>
      </border>
    </dxf>
    <dxf>
      <numFmt numFmtId="0" formatCode="General"/>
      <alignment horizontal="general" vertical="distributed" textRotation="0" wrapText="0" indent="0" justifyLastLine="0" shrinkToFit="0" readingOrder="0"/>
    </dxf>
    <dxf>
      <numFmt numFmtId="0" formatCode="General"/>
      <alignment horizontal="general" vertical="distributed" textRotation="0" wrapText="0" indent="0" justifyLastLine="0" shrinkToFit="0" readingOrder="0"/>
    </dxf>
    <dxf>
      <numFmt numFmtId="0" formatCode="General"/>
      <alignment horizontal="general" vertical="distributed" textRotation="0" wrapText="0" indent="0" justifyLastLine="0" shrinkToFit="0" readingOrder="0"/>
    </dxf>
    <dxf>
      <numFmt numFmtId="0" formatCode="General"/>
      <alignment horizontal="general" vertical="distributed" textRotation="0" wrapText="0" indent="0" justifyLastLine="0" shrinkToFit="0" readingOrder="0"/>
    </dxf>
    <dxf>
      <numFmt numFmtId="19" formatCode="d/m/yyyy"/>
      <alignment horizontal="general" vertical="distributed" textRotation="0" wrapText="0" indent="0" justifyLastLine="0" shrinkToFit="0" readingOrder="0"/>
    </dxf>
    <dxf>
      <alignment horizontal="general" vertical="distributed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0" formatCode="General"/>
      <fill>
        <patternFill patternType="solid">
          <fgColor indexed="64"/>
          <bgColor rgb="FFFFC00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0" formatCode="General"/>
      <fill>
        <patternFill patternType="solid">
          <fgColor indexed="64"/>
          <bgColor rgb="FFFFC00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0" formatCode="General"/>
      <fill>
        <patternFill patternType="solid">
          <fgColor indexed="64"/>
          <bgColor rgb="FFFFC00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0" formatCode="General"/>
      <fill>
        <patternFill patternType="solid">
          <fgColor indexed="64"/>
          <bgColor rgb="FFFFC00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0" formatCode="General"/>
      <fill>
        <patternFill patternType="solid">
          <fgColor indexed="64"/>
          <bgColor rgb="FFFFC00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0" formatCode="General"/>
      <fill>
        <patternFill patternType="solid">
          <fgColor indexed="64"/>
          <bgColor rgb="FFFFC00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0" formatCode="General"/>
      <fill>
        <patternFill patternType="solid">
          <fgColor indexed="64"/>
          <bgColor rgb="FFFFC00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0" formatCode="General"/>
      <fill>
        <patternFill patternType="solid">
          <fgColor indexed="64"/>
          <bgColor rgb="FFFFC000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numFmt numFmtId="0" formatCode="General"/>
      <fill>
        <patternFill patternType="solid">
          <fgColor indexed="64"/>
          <bgColor rgb="FFFFC000"/>
        </patternFill>
      </fill>
      <border diagonalUp="0" diagonalDown="0" outline="0">
        <left/>
        <right/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ill>
        <patternFill>
          <fgColor indexed="64"/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</dxf>
    <dxf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</dxfs>
  <tableStyles count="3" defaultTableStyle="TableStyleMedium2" defaultPivotStyle="PivotStyleLight16">
    <tableStyle name="Tabelstijl 1" pivot="0" count="1" xr9:uid="{A686B30A-5501-4AB2-BC0C-B0CB4AC22FC0}">
      <tableStyleElement type="wholeTable" dxfId="73"/>
    </tableStyle>
    <tableStyle name="Tabelstijl 2" pivot="0" count="1" xr9:uid="{A4E99D1E-BE36-4D21-8D8B-B7C57FC10A0D}">
      <tableStyleElement type="wholeTable" dxfId="72"/>
    </tableStyle>
    <tableStyle name="Tabelstijl 3" pivot="0" count="1" xr9:uid="{4BEB5AF6-3266-4A16-AD7C-45224FCD6732}">
      <tableStyleElement type="wholeTable" dxfId="71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'Kenmerken bui'!$J$3</c:f>
              <c:strCache>
                <c:ptCount val="1"/>
                <c:pt idx="0">
                  <c:v>Dagtotaal (KNMI)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'Kenmerken bui'!$J$4:$J$23</c:f>
              <c:numCache>
                <c:formatCode>General</c:formatCode>
                <c:ptCount val="20"/>
              </c:numCache>
            </c:numRef>
          </c:xVal>
          <c:yVal>
            <c:numRef>
              <c:f>'Kenmerken bui'!$D$4:$D$23</c:f>
              <c:numCache>
                <c:formatCode>General</c:formatCode>
                <c:ptCount val="2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41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1-4939-8510-52699544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4824"/>
        <c:axId val="511218432"/>
      </c:scatterChart>
      <c:valAx>
        <c:axId val="5112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Totale neerslag</a:t>
                </a:r>
                <a:r>
                  <a:rPr lang="nl-NL" baseline="0"/>
                  <a:t> dag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1218432"/>
        <c:crosses val="autoZero"/>
        <c:crossBetween val="midCat"/>
      </c:valAx>
      <c:valAx>
        <c:axId val="5112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berichten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12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formule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'Kenmerken bui'!$N$88:$N$91</c:f>
              <c:numCache>
                <c:formatCode>General</c:formatCode>
                <c:ptCount val="4"/>
              </c:numCache>
            </c:numRef>
          </c:xVal>
          <c:yVal>
            <c:numRef>
              <c:f>'Kenmerken bui'!$M$88:$M$91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89-4664-8AB9-44463EB79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644264"/>
        <c:axId val="1119649184"/>
      </c:scatterChart>
      <c:valAx>
        <c:axId val="111964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9649184"/>
        <c:crosses val="autoZero"/>
        <c:crossBetween val="midCat"/>
      </c:valAx>
      <c:valAx>
        <c:axId val="11196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964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423862</xdr:colOff>
      <xdr:row>88</xdr:row>
      <xdr:rowOff>171450</xdr:rowOff>
    </xdr:from>
    <xdr:to>
      <xdr:col>21</xdr:col>
      <xdr:colOff>4762</xdr:colOff>
      <xdr:row>103</xdr:row>
      <xdr:rowOff>57150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3B8DB08-1B24-4626-83BF-C52778E1F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714375</xdr:colOff>
      <xdr:row>110</xdr:row>
      <xdr:rowOff>85725</xdr:rowOff>
    </xdr:from>
    <xdr:to>
      <xdr:col>20</xdr:col>
      <xdr:colOff>295275</xdr:colOff>
      <xdr:row>124</xdr:row>
      <xdr:rowOff>161925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F858B2C-6792-4BA3-AD2A-B2053C85F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141577</xdr:colOff>
      <xdr:row>81</xdr:row>
      <xdr:rowOff>10932</xdr:rowOff>
    </xdr:from>
    <xdr:to>
      <xdr:col>18</xdr:col>
      <xdr:colOff>163395</xdr:colOff>
      <xdr:row>95</xdr:row>
      <xdr:rowOff>107467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9F039E7A-5C22-4FED-ACEF-2C55CD67133C}"/>
            </a:ext>
          </a:extLst>
        </xdr:cNvPr>
        <xdr:cNvPicPr/>
      </xdr:nvPicPr>
      <xdr:blipFill>
        <a:blip xmlns:r="http://schemas.openxmlformats.org/officeDocument/2006/relationships" r:embed="rId1">
          <a:alphaModFix amt="65000"/>
        </a:blip>
        <a:stretch>
          <a:fillRect/>
        </a:stretch>
      </xdr:blipFill>
      <xdr:spPr>
        <a:xfrm rot="21251220">
          <a:off x="749712" y="14364374"/>
          <a:ext cx="3135760" cy="27635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89E644-F2E3-406E-9D41-EADF427153E0}" name="Tabel7" displayName="Tabel7" ref="A3:Y85" totalsRowShown="0" dataDxfId="70">
  <autoFilter ref="A3:Y85" xr:uid="{D5EA6A62-5E07-49DA-82FA-B9B3014B62EF}"/>
  <sortState xmlns:xlrd2="http://schemas.microsoft.com/office/spreadsheetml/2017/richdata2" ref="A4:Y85">
    <sortCondition ref="B3:B85"/>
  </sortState>
  <tableColumns count="25">
    <tableColumn id="1" xr3:uid="{4FE95E2E-F05D-42BC-8A80-95C4A55F009D}" name="ID" dataDxfId="69"/>
    <tableColumn id="24" xr3:uid="{7ACB0AE3-FDF4-4487-BC01-07E2E2429C6D}" name="Gemeente" dataDxfId="68"/>
    <tableColumn id="11" xr3:uid="{49E5E452-A970-4053-9322-2F95FB2F5283}" name="Datum" dataDxfId="67"/>
    <tableColumn id="13" xr3:uid="{FA7DAA7A-0053-4FB1-853D-ACA2FE4C748E}" name="Berichten" dataDxfId="66" dataCellStyle="Goed"/>
    <tableColumn id="2" xr3:uid="{B3865CD9-9565-4189-BC98-DE86EFEBC21E}" name="Duur (uur)"/>
    <tableColumn id="3" xr3:uid="{F9318D10-1601-40E8-A8BA-8E1F24B16895}" name="Start" dataDxfId="65"/>
    <tableColumn id="4" xr3:uid="{FF8D91BD-1EBD-4EF9-9337-9A135FDC62E8}" name="Einde" dataDxfId="64"/>
    <tableColumn id="17" xr3:uid="{FAEAB898-C022-40DB-895D-A5206063DF81}" name="Piekuren (2uur)" dataDxfId="63"/>
    <tableColumn id="25" xr3:uid="{F19EBB99-2921-4972-BE9B-3119721B8C93}" name="Kolom1" dataDxfId="62"/>
    <tableColumn id="5" xr3:uid="{4F4AB628-0E54-4B84-B834-6551C0E8D122}" name="Dagtotaal (KNMI)"/>
    <tableColumn id="12" xr3:uid="{9AD075AB-28FD-4010-9677-90B958859A2F}" name="Neerslag vakken"/>
    <tableColumn id="18" xr3:uid="{76AEAA11-B550-4461-AB7D-2313DC675DC8}" name="Aantal vakken 24h"/>
    <tableColumn id="14" xr3:uid="{F05D492A-8C48-456B-87BA-DDABA6120A2E}" name="Vakken stedelijk"/>
    <tableColumn id="16" xr3:uid="{93F2BB72-1223-47BE-9C69-EE81D82BD5DF}" name="15 min.     &gt;15 mm"/>
    <tableColumn id="19" xr3:uid="{A509FF59-B09D-4CCB-A64B-53A1697F8422}" name="30 min       &gt;20mm"/>
    <tableColumn id="20" xr3:uid="{FBBEAAA3-8FD0-44FB-8BD5-D9203C93A686}" name="60 min       &gt;30 mm"/>
    <tableColumn id="21" xr3:uid="{3353ACDC-84D6-447D-9A31-51C784A61DAC}" name="180 min     &gt;40mm"/>
    <tableColumn id="23" xr3:uid="{5F4CBEC4-38E3-41DB-A3C6-4AAECE380AEE}" name="180 min     &gt;40mm3"/>
    <tableColumn id="22" xr3:uid="{F5A10357-A139-4120-A703-8C804A80537F}" name="180 min     &gt;40mm2"/>
    <tableColumn id="15" xr3:uid="{4553C9A1-3AFB-47A0-ACA7-9E96A6200F95}" name="181 min     &gt;40mm"/>
    <tableColumn id="6" xr3:uid="{C00A0603-3817-43E1-A36A-057AA8A4DD2A}" name="&lt; 1" dataDxfId="61"/>
    <tableColumn id="7" xr3:uid="{558656F5-9516-467C-A43E-5F892EF46D24}" name="&gt; 1 &amp; &lt; 6" dataDxfId="60"/>
    <tableColumn id="8" xr3:uid="{B26F67B4-9170-477C-9166-20B1C8C47A6D}" name="&gt; 6" dataDxfId="59"/>
    <tableColumn id="9" xr3:uid="{899C32B9-D705-40F1-A283-01D6DC939080}" name="Radar totaal" dataDxfId="58"/>
    <tableColumn id="10" xr3:uid="{4B24192E-0AE5-462C-8AEA-45F5DF6E5F12}" name="Radar bebouwd" dataDxfId="57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B692D5-C109-49E7-9737-B8F8020793C1}" name="Tabel8" displayName="Tabel8" ref="A1:K40" totalsRowCount="1" totalsRowDxfId="56">
  <autoFilter ref="A1:K39" xr:uid="{D71AD2EF-11EA-494C-A49E-1BEFE6AC0D01}"/>
  <tableColumns count="11">
    <tableColumn id="1" xr3:uid="{93C01049-68B4-4883-A750-774A85B81CE1}" name="ID" totalsRowLabel="TOTAAL" dataDxfId="55" totalsRowDxfId="54"/>
    <tableColumn id="12" xr3:uid="{0E92F34D-C80B-4618-AD0B-F060AC2EDE0E}" name="Kolom1" dataDxfId="53" totalsRowDxfId="52"/>
    <tableColumn id="11" xr3:uid="{5C1C44FB-CE4D-4476-988B-2CB3100154C9}" name="Berichten" totalsRowFunction="custom" dataDxfId="51" totalsRowDxfId="50" dataCellStyle="Goed">
      <calculatedColumnFormula>COUNTIF(Tabel6[Datum], "29-6-2009")</calculatedColumnFormula>
      <totalsRowFormula>SUM(C38,C24,C17,C39)</totalsRowFormula>
    </tableColumn>
    <tableColumn id="2" xr3:uid="{6B5A93E1-A4CE-4C6B-B6DA-4CBBC1925A2D}" name="WOS" totalsRowFunction="custom" dataDxfId="49" totalsRowDxfId="48">
      <totalsRowFormula>SUM(D38,D24,D17,D39)</totalsRowFormula>
    </tableColumn>
    <tableColumn id="3" xr3:uid="{6FA84A0D-8964-4D4B-963A-ED6147FBFF95}" name="OTW" totalsRowFunction="custom" dataDxfId="47" totalsRowDxfId="46">
      <totalsRowFormula>SUM(E38,E24,E17,E39)</totalsRowFormula>
    </tableColumn>
    <tableColumn id="4" xr3:uid="{582F1F1B-6CA1-4416-B41B-33F0E4A2BB60}" name="DPD" totalsRowFunction="custom" dataDxfId="45" totalsRowDxfId="44">
      <totalsRowFormula>SUM(F38,F24,F17,F39)</totalsRowFormula>
    </tableColumn>
    <tableColumn id="5" xr3:uid="{43F65A65-19D4-4632-9DD3-759331B723B4}" name="OVT" totalsRowFunction="custom" dataDxfId="43" totalsRowDxfId="42">
      <totalsRowFormula>SUM(G38,G24,G17,G39)</totalsRowFormula>
    </tableColumn>
    <tableColumn id="6" xr3:uid="{631EFF45-7A26-44D0-8FCF-66BF76DC72F8}" name="AOS" totalsRowFunction="custom" dataDxfId="41" totalsRowDxfId="40">
      <totalsRowFormula>SUM(H38,H24,H17,H39)</totalsRowFormula>
    </tableColumn>
    <tableColumn id="7" xr3:uid="{EFAF13DE-4189-4491-9948-231C315AC38E}" name="OHW" totalsRowFunction="custom" dataDxfId="39" totalsRowDxfId="38">
      <totalsRowFormula>SUM(I38,I24,I17,I39)</totalsRowFormula>
    </tableColumn>
    <tableColumn id="8" xr3:uid="{A148EA99-694C-4BD9-BBC8-83B5EFA8B310}" name="PLZ" totalsRowFunction="custom" dataDxfId="37" totalsRowDxfId="36">
      <totalsRowFormula>SUM(J38,J24,J17,J39)</totalsRowFormula>
    </tableColumn>
    <tableColumn id="9" xr3:uid="{E628B954-32C4-42D7-BA29-2070BE818409}" name="NZB" totalsRowFunction="custom" dataDxfId="35" totalsRowDxfId="34">
      <totalsRowFormula>SUM(K38,K24,K17,K39)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564768-8AD2-4AB9-9E26-6312EA9E5865}" name="Tabel6" displayName="Tabel6" ref="A1:Q348" totalsRowShown="0">
  <autoFilter ref="A1:Q348" xr:uid="{7AE4BB2F-0458-4A1C-A6EB-CB276D413764}"/>
  <sortState xmlns:xlrd2="http://schemas.microsoft.com/office/spreadsheetml/2017/richdata2" ref="A2:Q348">
    <sortCondition ref="A1:A348"/>
  </sortState>
  <tableColumns count="17">
    <tableColumn id="2" xr3:uid="{FFDF4911-E19B-4E9F-97D2-FD80E61561C7}" name="Gemeente" dataDxfId="33"/>
    <tableColumn id="3" xr3:uid="{275B1CDD-A1C8-4559-B1E0-BAF05A603F3D}" name="Datum" dataDxfId="32"/>
    <tableColumn id="12" xr3:uid="{7BDFF87A-745D-4376-93EA-6A17859DD2F6}" name="Medium" dataDxfId="31"/>
    <tableColumn id="11" xr3:uid="{CF20A92E-B7BB-477D-A5D4-3741ECC9F6DD}" name="Platform" dataDxfId="30"/>
    <tableColumn id="4" xr3:uid="{1D83C4AC-C81D-4BC9-A652-8902B878B290}" name="Link" dataDxfId="29" dataCellStyle="Hyperlink"/>
    <tableColumn id="5" xr3:uid="{BDCC82D0-BB4E-4E5E-9CDC-443E1FDF4C76}" name="Locatie 1" dataDxfId="28"/>
    <tableColumn id="6" xr3:uid="{A85BE92C-F610-4935-85ED-824DF644F25F}" name="Vak1" dataDxfId="27"/>
    <tableColumn id="7" xr3:uid="{D253A40C-02E2-40F1-B195-59D1DF7C6F1F}" name="Locatie 2" dataDxfId="26"/>
    <tableColumn id="8" xr3:uid="{683A9034-DA2A-45CC-86BE-AD7D2A780627}" name="Vak2" dataDxfId="25"/>
    <tableColumn id="9" xr3:uid="{F0DACAF2-9DA9-450F-AD65-F85D64FBF965}" name="Locatie 3" dataDxfId="24"/>
    <tableColumn id="10" xr3:uid="{87A8216C-5E68-4D2A-AF49-1D246B7EB532}" name="Vak3" dataDxfId="23"/>
    <tableColumn id="13" xr3:uid="{8EE014CB-5064-4B02-9CCC-59AE6A7B268D}" name="Locatie 4" dataDxfId="22"/>
    <tableColumn id="14" xr3:uid="{854ACDA9-0C97-43CC-82A1-14DB0A189883}" name="Vak4" dataDxfId="21"/>
    <tableColumn id="15" xr3:uid="{C8198B39-B499-44EC-B88E-1EBA6EE3D980}" name="Locatie 5" dataDxfId="20"/>
    <tableColumn id="16" xr3:uid="{11A60C4F-7543-4C1A-A395-5FE8830BC9E4}" name="Vak5" dataDxfId="19"/>
    <tableColumn id="17" xr3:uid="{8CE251DF-1C45-4A28-A71A-D09CF2F7F45F}" name="Locatie 6" dataDxfId="18"/>
    <tableColumn id="18" xr3:uid="{7C7607BD-7D76-42A5-94BB-3D29C69746E7}" name="Vak6" dataDxfId="17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0BA9CF-2F7C-46D4-B449-B525E9550F07}" name="Tabel1" displayName="Tabel1" ref="A1:B153" totalsRowShown="0">
  <autoFilter ref="A1:B153" xr:uid="{7B9C059A-F45D-43F0-8639-0B9B6AAA1A22}"/>
  <sortState xmlns:xlrd2="http://schemas.microsoft.com/office/spreadsheetml/2017/richdata2" ref="A2:B58">
    <sortCondition ref="B1:B58"/>
  </sortState>
  <tableColumns count="2">
    <tableColumn id="1" xr3:uid="{8242EC5B-BA38-4292-B4F4-AE53CAE22C99}" name="Locatie"/>
    <tableColumn id="2" xr3:uid="{ADBD9059-6E7A-4AD6-999F-0400E0E8F872}" name="Va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.30\NasGasten\Projecten\Srn\Srn002%20RIONED_Stageplek\CiT%20module%2012%20-%20afstudeeropdracht\Afbeeldingen%20radartools\Ens20130620(1).png" TargetMode="External"/><Relationship Id="rId13" Type="http://schemas.openxmlformats.org/officeDocument/2006/relationships/hyperlink" Target="file:///\\192.168.1.30\NasGasten\Projecten\Srn\Srn002%20RIONED_Stageplek\CiT%20module%2012%20-%20afstudeeropdracht\Afbeeldingen%20radartools\Ens20140728.png" TargetMode="External"/><Relationship Id="rId18" Type="http://schemas.openxmlformats.org/officeDocument/2006/relationships/hyperlink" Target="file:///\\192.168.1.30\NasGasten\Projecten\Srn\Srn002%20RIONED_Stageplek\CiT%20module%2012%20-%20afstudeeropdracht\Afbeeldingen%20radartools\Ens20160530(1).png" TargetMode="External"/><Relationship Id="rId3" Type="http://schemas.openxmlformats.org/officeDocument/2006/relationships/hyperlink" Target="file:///\\192.168.1.30\NasGasten\Projecten\Srn\Srn002%20RIONED_Stageplek\CiT%20module%2012%20-%20afstudeeropdracht\Afbeeldingen%20radartools\Ens20100826.png" TargetMode="External"/><Relationship Id="rId21" Type="http://schemas.openxmlformats.org/officeDocument/2006/relationships/table" Target="../tables/table1.xml"/><Relationship Id="rId7" Type="http://schemas.openxmlformats.org/officeDocument/2006/relationships/hyperlink" Target="file:///\\192.168.1.30\NasGasten\Projecten\Srn\Srn002%20RIONED_Stageplek\CiT%20module%2012%20-%20afstudeeropdracht\Afbeeldingen%20radartools\Ens20130620.png" TargetMode="External"/><Relationship Id="rId12" Type="http://schemas.openxmlformats.org/officeDocument/2006/relationships/hyperlink" Target="file:///\\192.168.1.30\NasGasten\Projecten\Srn\Srn002%20RIONED_Stageplek\CiT%20module%2012%20-%20afstudeeropdracht\Afbeeldingen%20radartools\Ens20130818(1).png" TargetMode="External"/><Relationship Id="rId17" Type="http://schemas.openxmlformats.org/officeDocument/2006/relationships/hyperlink" Target="file:///\\192.168.1.30\NasGasten\Projecten\Srn\Srn002%20RIONED_Stageplek\CiT%20module%2012%20-%20afstudeeropdracht\Afbeeldingen%20radartools\Ens20160530.png" TargetMode="External"/><Relationship Id="rId2" Type="http://schemas.openxmlformats.org/officeDocument/2006/relationships/hyperlink" Target="file:///\\192.168.1.30\NasGasten\Projecten\Srn\Srn002%20RIONED_Stageplek\CiT%20module%2012%20-%20afstudeeropdracht\Afbeeldingen%20radartools\Ens20090703(1).png" TargetMode="External"/><Relationship Id="rId16" Type="http://schemas.openxmlformats.org/officeDocument/2006/relationships/hyperlink" Target="file:///\\192.168.1.30\NasGasten\Projecten\Srn\Srn002%20RIONED_Stageplek\CiT%20module%2012%20-%20afstudeeropdracht\Afbeeldingen%20radartools\Ens20140810(1).png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file:///\\192.168.1.30\NasGasten\Projecten\Srn\Srn002%20RIONED_Stageplek\CiT%20module%2012%20-%20afstudeeropdracht\Afbeeldingen%20radartools\Ens20090703.png" TargetMode="External"/><Relationship Id="rId6" Type="http://schemas.openxmlformats.org/officeDocument/2006/relationships/hyperlink" Target="file:///\\192.168.1.30\NasGasten\Projecten\Srn\Srn002%20RIONED_Stageplek\CiT%20module%2012%20-%20afstudeeropdracht\Afbeeldingen%20radartools\Ens20110606(1).png" TargetMode="External"/><Relationship Id="rId11" Type="http://schemas.openxmlformats.org/officeDocument/2006/relationships/hyperlink" Target="file:///\\192.168.1.30\NasGasten\Projecten\Srn\Srn002%20RIONED_Stageplek\CiT%20module%2012%20-%20afstudeeropdracht\Afbeeldingen%20radartools\Ens20130818.png" TargetMode="External"/><Relationship Id="rId5" Type="http://schemas.openxmlformats.org/officeDocument/2006/relationships/hyperlink" Target="file:///\\192.168.1.30\NasGasten\Projecten\Srn\Srn002%20RIONED_Stageplek\CiT%20module%2012%20-%20afstudeeropdracht\Afbeeldingen%20radartools\Ens20110606.png" TargetMode="External"/><Relationship Id="rId15" Type="http://schemas.openxmlformats.org/officeDocument/2006/relationships/hyperlink" Target="file:///\\192.168.1.30\NasGasten\Projecten\Srn\Srn002%20RIONED_Stageplek\CiT%20module%2012%20-%20afstudeeropdracht\Afbeeldingen%20radartools\Ens20140810.png" TargetMode="External"/><Relationship Id="rId10" Type="http://schemas.openxmlformats.org/officeDocument/2006/relationships/hyperlink" Target="file:///\\192.168.1.30\NasGasten\Projecten\Srn\Srn002%20RIONED_Stageplek\CiT%20module%2012%20-%20afstudeeropdracht\Afbeeldingen%20radartools\Ens20130909(1).png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file:///\\192.168.1.30\NasGasten\Projecten\Srn\Srn002%20RIONED_Stageplek\CiT%20module%2012%20-%20afstudeeropdracht\Afbeeldingen%20radartools\Ens20100826(1).png" TargetMode="External"/><Relationship Id="rId9" Type="http://schemas.openxmlformats.org/officeDocument/2006/relationships/hyperlink" Target="file:///\\192.168.1.30\NasGasten\Projecten\Srn\Srn002%20RIONED_Stageplek\CiT%20module%2012%20-%20afstudeeropdracht\Afbeeldingen%20radartools\Ens20130909.png" TargetMode="External"/><Relationship Id="rId14" Type="http://schemas.openxmlformats.org/officeDocument/2006/relationships/hyperlink" Target="file:///\\192.168.1.30\NasGasten\Projecten\Srn\Srn002%20RIONED_Stageplek\CiT%20module%2012%20-%20afstudeeropdracht\Afbeeldingen%20radartools\Ens20140728(1)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twitter.com/Drflexcon/status/22188661648" TargetMode="External"/><Relationship Id="rId299" Type="http://schemas.openxmlformats.org/officeDocument/2006/relationships/hyperlink" Target="https://www.youtube.com/watch?v=1sGpQtqG5aA" TargetMode="External"/><Relationship Id="rId303" Type="http://schemas.openxmlformats.org/officeDocument/2006/relationships/hyperlink" Target="https://www.youtube.com/watch?v=6gBxjryXDD8" TargetMode="External"/><Relationship Id="rId21" Type="http://schemas.openxmlformats.org/officeDocument/2006/relationships/hyperlink" Target="https://www.youtube.com/watch?v=Gyq-SV57Sjo" TargetMode="External"/><Relationship Id="rId42" Type="http://schemas.openxmlformats.org/officeDocument/2006/relationships/hyperlink" Target="https://www.youtube.com/watch?v=7_445zVMvJA" TargetMode="External"/><Relationship Id="rId63" Type="http://schemas.openxmlformats.org/officeDocument/2006/relationships/hyperlink" Target="https://www.youtube.com/watch?v=n7c8rfdulGI" TargetMode="External"/><Relationship Id="rId84" Type="http://schemas.openxmlformats.org/officeDocument/2006/relationships/hyperlink" Target="https://www.youtube.com/watch?v=je4A2ilNFXw" TargetMode="External"/><Relationship Id="rId138" Type="http://schemas.openxmlformats.org/officeDocument/2006/relationships/hyperlink" Target="https://twitter.com/ollieno/status/347736398700367872" TargetMode="External"/><Relationship Id="rId159" Type="http://schemas.openxmlformats.org/officeDocument/2006/relationships/hyperlink" Target="https://twitter.com/mathys/status/22192163334" TargetMode="External"/><Relationship Id="rId324" Type="http://schemas.openxmlformats.org/officeDocument/2006/relationships/hyperlink" Target="https://www.gelderlander.nl/default/overvloedige-regen-treft-vooral-presikhaaf-bus-rijdt-door-video~a513b7c3/" TargetMode="External"/><Relationship Id="rId170" Type="http://schemas.openxmlformats.org/officeDocument/2006/relationships/hyperlink" Target="https://www.facebook.com/photo.php?fbid=661871663828467&amp;set=a.208252262523745&amp;type=3" TargetMode="External"/><Relationship Id="rId191" Type="http://schemas.openxmlformats.org/officeDocument/2006/relationships/hyperlink" Target="https://www.flickr.com/photos/rtvoost/albums/72157624689584119" TargetMode="External"/><Relationship Id="rId205" Type="http://schemas.openxmlformats.org/officeDocument/2006/relationships/hyperlink" Target="https://www.flickr.com/photos/rtvoost/albums/72157645919886557" TargetMode="External"/><Relationship Id="rId226" Type="http://schemas.openxmlformats.org/officeDocument/2006/relationships/hyperlink" Target="https://twitter.com/Sultan1herb/status/347734521699000320" TargetMode="External"/><Relationship Id="rId247" Type="http://schemas.openxmlformats.org/officeDocument/2006/relationships/hyperlink" Target="https://www.youtube.com/watch?v=w0quRYEcPU8" TargetMode="External"/><Relationship Id="rId107" Type="http://schemas.openxmlformats.org/officeDocument/2006/relationships/hyperlink" Target="https://www.youtube.com/watch?v=gayzi38r-I4" TargetMode="External"/><Relationship Id="rId268" Type="http://schemas.openxmlformats.org/officeDocument/2006/relationships/hyperlink" Target="https://twitter.com/ThomasWustman/status/737314234804109314" TargetMode="External"/><Relationship Id="rId289" Type="http://schemas.openxmlformats.org/officeDocument/2006/relationships/hyperlink" Target="https://www.youtube.com/watch?v=4NO0AKODnDA" TargetMode="External"/><Relationship Id="rId11" Type="http://schemas.openxmlformats.org/officeDocument/2006/relationships/hyperlink" Target="https://www.youtube.com/watch?v=EQTeLdMu3JY" TargetMode="External"/><Relationship Id="rId32" Type="http://schemas.openxmlformats.org/officeDocument/2006/relationships/hyperlink" Target="https://www.youtube.com/watch?v=dtvAUSWzYQI" TargetMode="External"/><Relationship Id="rId53" Type="http://schemas.openxmlformats.org/officeDocument/2006/relationships/hyperlink" Target="https://www.youtube.com/watch?v=ACXuzjPhOoU" TargetMode="External"/><Relationship Id="rId74" Type="http://schemas.openxmlformats.org/officeDocument/2006/relationships/hyperlink" Target="https://www.youtube.com/watch?v=560qfH4rNmU" TargetMode="External"/><Relationship Id="rId128" Type="http://schemas.openxmlformats.org/officeDocument/2006/relationships/hyperlink" Target="https://twitter.com/evaesserss/status/347705420695089152" TargetMode="External"/><Relationship Id="rId149" Type="http://schemas.openxmlformats.org/officeDocument/2006/relationships/hyperlink" Target="https://twitter.com/BauerJup/status/493782284894744576" TargetMode="External"/><Relationship Id="rId314" Type="http://schemas.openxmlformats.org/officeDocument/2006/relationships/hyperlink" Target="https://www.youtube.com/watch?v=dzQ5-h9HhnA" TargetMode="External"/><Relationship Id="rId335" Type="http://schemas.openxmlformats.org/officeDocument/2006/relationships/table" Target="../tables/table3.xml"/><Relationship Id="rId5" Type="http://schemas.openxmlformats.org/officeDocument/2006/relationships/hyperlink" Target="https://www.youtube.com/watch?v=fUjEYfKf1UU" TargetMode="External"/><Relationship Id="rId95" Type="http://schemas.openxmlformats.org/officeDocument/2006/relationships/hyperlink" Target="https://www.youtube.com/watch?v=MYFfEYKP8p0" TargetMode="External"/><Relationship Id="rId160" Type="http://schemas.openxmlformats.org/officeDocument/2006/relationships/hyperlink" Target="https://twitter.com/HennieEdelenbos/status/22190972256" TargetMode="External"/><Relationship Id="rId181" Type="http://schemas.openxmlformats.org/officeDocument/2006/relationships/hyperlink" Target="https://www.facebook.com/WateruniversiteitTwente/photos/a.549104998482568/1121847801208282/?type=3&amp;theater" TargetMode="External"/><Relationship Id="rId216" Type="http://schemas.openxmlformats.org/officeDocument/2006/relationships/hyperlink" Target="https://www.rtvoost.nl/nieuws/114632/Wateroverlast-door-regenval" TargetMode="External"/><Relationship Id="rId237" Type="http://schemas.openxmlformats.org/officeDocument/2006/relationships/hyperlink" Target="https://twitter.com/bokke1969/status/347732036464816131" TargetMode="External"/><Relationship Id="rId258" Type="http://schemas.openxmlformats.org/officeDocument/2006/relationships/hyperlink" Target="https://www.destentor.nl/zwolle/wateroverlast-na-noodweer-in-oost-nederland-supermarkten-in-heerde-en-zwolle-dicht~a73e38d9/" TargetMode="External"/><Relationship Id="rId279" Type="http://schemas.openxmlformats.org/officeDocument/2006/relationships/hyperlink" Target="https://www.youtube.com/watch?v=geEGJmbKWic" TargetMode="External"/><Relationship Id="rId22" Type="http://schemas.openxmlformats.org/officeDocument/2006/relationships/hyperlink" Target="https://www.youtube.com/watch?v=U7QLr3L_njM" TargetMode="External"/><Relationship Id="rId43" Type="http://schemas.openxmlformats.org/officeDocument/2006/relationships/hyperlink" Target="https://www.youtube.com/watch?v=et03Pq6tHdI" TargetMode="External"/><Relationship Id="rId64" Type="http://schemas.openxmlformats.org/officeDocument/2006/relationships/hyperlink" Target="https://www.youtube.com/watch?v=Qxw305z2010" TargetMode="External"/><Relationship Id="rId118" Type="http://schemas.openxmlformats.org/officeDocument/2006/relationships/hyperlink" Target="https://twitter.com/edonkers75/status/22252629409" TargetMode="External"/><Relationship Id="rId139" Type="http://schemas.openxmlformats.org/officeDocument/2006/relationships/hyperlink" Target="https://twitter.com/vangorkum/status/347999182604353536" TargetMode="External"/><Relationship Id="rId290" Type="http://schemas.openxmlformats.org/officeDocument/2006/relationships/hyperlink" Target="https://www.youtube.com/watch?v=9eHolH79hXY" TargetMode="External"/><Relationship Id="rId304" Type="http://schemas.openxmlformats.org/officeDocument/2006/relationships/hyperlink" Target="https://www.youtube.com/watch?v=Fz74mMpqPgA" TargetMode="External"/><Relationship Id="rId325" Type="http://schemas.openxmlformats.org/officeDocument/2006/relationships/hyperlink" Target="https://twitter.com/Jacqueline_j66/status/493791101791522818" TargetMode="External"/><Relationship Id="rId85" Type="http://schemas.openxmlformats.org/officeDocument/2006/relationships/hyperlink" Target="https://www.youtube.com/watch?v=8RyKJgEimfo" TargetMode="External"/><Relationship Id="rId150" Type="http://schemas.openxmlformats.org/officeDocument/2006/relationships/hyperlink" Target="https://twitter.com/112Twente/status/498570892495306752" TargetMode="External"/><Relationship Id="rId171" Type="http://schemas.openxmlformats.org/officeDocument/2006/relationships/hyperlink" Target="https://www.facebook.com/focusstudio.nl/posts/556659557710943" TargetMode="External"/><Relationship Id="rId192" Type="http://schemas.openxmlformats.org/officeDocument/2006/relationships/hyperlink" Target="https://www.rtvoost.nl/nieuws/124793/Lichte-wateroverlast-door-regenbui-in-Twente" TargetMode="External"/><Relationship Id="rId206" Type="http://schemas.openxmlformats.org/officeDocument/2006/relationships/hyperlink" Target="https://www.rtvoost.nl/nieuws/214605/Wateroverlast-voor-verkeer-op-Westerval-Enschede" TargetMode="External"/><Relationship Id="rId227" Type="http://schemas.openxmlformats.org/officeDocument/2006/relationships/hyperlink" Target="https://twitter.com/bammo_kun/status/347742751095410689" TargetMode="External"/><Relationship Id="rId248" Type="http://schemas.openxmlformats.org/officeDocument/2006/relationships/hyperlink" Target="https://www.youtube.com/watch?v=_COnsxEiSyc" TargetMode="External"/><Relationship Id="rId269" Type="http://schemas.openxmlformats.org/officeDocument/2006/relationships/hyperlink" Target="https://www.facebook.com/sjonniesbar.bar/videos/909726415820371/" TargetMode="External"/><Relationship Id="rId12" Type="http://schemas.openxmlformats.org/officeDocument/2006/relationships/hyperlink" Target="https://www.youtube.com/watch?v=-rajU-zmAA0" TargetMode="External"/><Relationship Id="rId33" Type="http://schemas.openxmlformats.org/officeDocument/2006/relationships/hyperlink" Target="https://www.youtube.com/watch?v=hfLbNd8zvwI" TargetMode="External"/><Relationship Id="rId108" Type="http://schemas.openxmlformats.org/officeDocument/2006/relationships/hyperlink" Target="https://www.youtube.com/watch?v=LWL7dRTE8a8" TargetMode="External"/><Relationship Id="rId129" Type="http://schemas.openxmlformats.org/officeDocument/2006/relationships/hyperlink" Target="https://twitter.com/dj_hartman/status/347705935944355840" TargetMode="External"/><Relationship Id="rId280" Type="http://schemas.openxmlformats.org/officeDocument/2006/relationships/hyperlink" Target="https://www.youtube.com/watch?v=70FYuZMu0uQ" TargetMode="External"/><Relationship Id="rId315" Type="http://schemas.openxmlformats.org/officeDocument/2006/relationships/hyperlink" Target="https://youtube.com/watch?v=ow36Cbl4cF4" TargetMode="External"/><Relationship Id="rId54" Type="http://schemas.openxmlformats.org/officeDocument/2006/relationships/hyperlink" Target="https://www.youtube.com/watch?v=MvyuCTXpR6c" TargetMode="External"/><Relationship Id="rId75" Type="http://schemas.openxmlformats.org/officeDocument/2006/relationships/hyperlink" Target="https://www.youtube.com/watch?v=AwyiQ2RWvRs" TargetMode="External"/><Relationship Id="rId96" Type="http://schemas.openxmlformats.org/officeDocument/2006/relationships/hyperlink" Target="https://www.youtube.com/watch?v=znqO6ku72XA" TargetMode="External"/><Relationship Id="rId140" Type="http://schemas.openxmlformats.org/officeDocument/2006/relationships/hyperlink" Target="https://twitter.com/weermanreinier/status/347724711842705408" TargetMode="External"/><Relationship Id="rId161" Type="http://schemas.openxmlformats.org/officeDocument/2006/relationships/hyperlink" Target="https://twitter.com/drsDannydeVries/status/22189899271" TargetMode="External"/><Relationship Id="rId182" Type="http://schemas.openxmlformats.org/officeDocument/2006/relationships/hyperlink" Target="https://www.facebook.com/WateruniversiteitTwente/photos/a.549104998482568/549553128437755/?type=3&amp;theater" TargetMode="External"/><Relationship Id="rId217" Type="http://schemas.openxmlformats.org/officeDocument/2006/relationships/hyperlink" Target="https://twitter.com/RmkoSchippers/status/347715517949280257" TargetMode="External"/><Relationship Id="rId6" Type="http://schemas.openxmlformats.org/officeDocument/2006/relationships/hyperlink" Target="https://www.youtube.com/watch?v=Fbr1XJY0Oqk" TargetMode="External"/><Relationship Id="rId238" Type="http://schemas.openxmlformats.org/officeDocument/2006/relationships/hyperlink" Target="https://twitter.com/StiefMcClaren/status/347730494378635267" TargetMode="External"/><Relationship Id="rId259" Type="http://schemas.openxmlformats.org/officeDocument/2006/relationships/hyperlink" Target="https://twitter.com/POL_ZwolleOost/status/1152634399244115968" TargetMode="External"/><Relationship Id="rId23" Type="http://schemas.openxmlformats.org/officeDocument/2006/relationships/hyperlink" Target="https://www.youtube.com/watch?v=ug8d0YQvvsg" TargetMode="External"/><Relationship Id="rId119" Type="http://schemas.openxmlformats.org/officeDocument/2006/relationships/hyperlink" Target="https://twitter.com/_Gijs/status/22189707353" TargetMode="External"/><Relationship Id="rId270" Type="http://schemas.openxmlformats.org/officeDocument/2006/relationships/hyperlink" Target="https://www.youtube.com/watch?v=2R0W5dK9yjc" TargetMode="External"/><Relationship Id="rId291" Type="http://schemas.openxmlformats.org/officeDocument/2006/relationships/hyperlink" Target="https://www.youtube.com/watch?v=P-pQJY2zf04" TargetMode="External"/><Relationship Id="rId305" Type="http://schemas.openxmlformats.org/officeDocument/2006/relationships/hyperlink" Target="https://www.youtube.com/watch?v=rf6pliU5PiQ" TargetMode="External"/><Relationship Id="rId326" Type="http://schemas.openxmlformats.org/officeDocument/2006/relationships/hyperlink" Target="https://indebuurt.nl/enschede/nieuws/eindelijk-regen-in-enschede~50579/" TargetMode="External"/><Relationship Id="rId44" Type="http://schemas.openxmlformats.org/officeDocument/2006/relationships/hyperlink" Target="https://www.youtube.com/watch?v=UP3mKRPgJRI" TargetMode="External"/><Relationship Id="rId65" Type="http://schemas.openxmlformats.org/officeDocument/2006/relationships/hyperlink" Target="https://www.youtube.com/watch?v=r6ZS7BF7jnI" TargetMode="External"/><Relationship Id="rId86" Type="http://schemas.openxmlformats.org/officeDocument/2006/relationships/hyperlink" Target="https://www.youtube.com/watch?v=A9o5nqEBgm0" TargetMode="External"/><Relationship Id="rId130" Type="http://schemas.openxmlformats.org/officeDocument/2006/relationships/hyperlink" Target="https://twitter.com/evaesserss/status/347706802768592896" TargetMode="External"/><Relationship Id="rId151" Type="http://schemas.openxmlformats.org/officeDocument/2006/relationships/hyperlink" Target="https://twitter.com/Sreblov/status/498530380928925696" TargetMode="External"/><Relationship Id="rId172" Type="http://schemas.openxmlformats.org/officeDocument/2006/relationships/hyperlink" Target="https://www.facebook.com/groups/227468614264488/permalink/284160285261987/" TargetMode="External"/><Relationship Id="rId193" Type="http://schemas.openxmlformats.org/officeDocument/2006/relationships/hyperlink" Target="https://www.flickr.com/photos/rtvoost/albums/72157626592636212" TargetMode="External"/><Relationship Id="rId207" Type="http://schemas.openxmlformats.org/officeDocument/2006/relationships/hyperlink" Target="https://www.flickr.com/photos/rtvoost/sets/72157651658093902" TargetMode="External"/><Relationship Id="rId228" Type="http://schemas.openxmlformats.org/officeDocument/2006/relationships/hyperlink" Target="https://twitter.com/Geth/status/347730278351003648" TargetMode="External"/><Relationship Id="rId249" Type="http://schemas.openxmlformats.org/officeDocument/2006/relationships/hyperlink" Target="https://www.youtube.com/watch?v=Q5ScMCdvgbw" TargetMode="External"/><Relationship Id="rId13" Type="http://schemas.openxmlformats.org/officeDocument/2006/relationships/hyperlink" Target="https://www.youtube.com/watch?v=EXWQBxUkkMA" TargetMode="External"/><Relationship Id="rId109" Type="http://schemas.openxmlformats.org/officeDocument/2006/relationships/hyperlink" Target="https://www.youtube.com/watch?v=Ygmp0ImJ7Zw" TargetMode="External"/><Relationship Id="rId260" Type="http://schemas.openxmlformats.org/officeDocument/2006/relationships/hyperlink" Target="https://twitter.com/casakleinhuis/status/1152634987981824001" TargetMode="External"/><Relationship Id="rId281" Type="http://schemas.openxmlformats.org/officeDocument/2006/relationships/hyperlink" Target="https://www.youtube.com/watch?v=FzNX8SfVwVo" TargetMode="External"/><Relationship Id="rId316" Type="http://schemas.openxmlformats.org/officeDocument/2006/relationships/hyperlink" Target="https://twitter.com/mathijsste/status/493720342763147264" TargetMode="External"/><Relationship Id="rId34" Type="http://schemas.openxmlformats.org/officeDocument/2006/relationships/hyperlink" Target="https://www.youtube.com/watch?v=hD0eHIfelb8" TargetMode="External"/><Relationship Id="rId55" Type="http://schemas.openxmlformats.org/officeDocument/2006/relationships/hyperlink" Target="https://www.youtube.com/watch?v=BR6HkDsbBno" TargetMode="External"/><Relationship Id="rId76" Type="http://schemas.openxmlformats.org/officeDocument/2006/relationships/hyperlink" Target="https://www.youtube.com/watch?v=1hgvCFBr6yE" TargetMode="External"/><Relationship Id="rId97" Type="http://schemas.openxmlformats.org/officeDocument/2006/relationships/hyperlink" Target="https://www.youtube.com/watch?v=kxWZa-Kf47Y" TargetMode="External"/><Relationship Id="rId120" Type="http://schemas.openxmlformats.org/officeDocument/2006/relationships/hyperlink" Target="https://twitter.com/chapter42/status/22164467447" TargetMode="External"/><Relationship Id="rId141" Type="http://schemas.openxmlformats.org/officeDocument/2006/relationships/hyperlink" Target="https://twitter.com/112Twente/status/377340873790738432" TargetMode="External"/><Relationship Id="rId7" Type="http://schemas.openxmlformats.org/officeDocument/2006/relationships/hyperlink" Target="https://www.youtube.com/watch?v=usGACnDzhoY" TargetMode="External"/><Relationship Id="rId162" Type="http://schemas.openxmlformats.org/officeDocument/2006/relationships/hyperlink" Target="https://twitter.com/tubantia/status/22183433004" TargetMode="External"/><Relationship Id="rId183" Type="http://schemas.openxmlformats.org/officeDocument/2006/relationships/hyperlink" Target="https://www.facebook.com/WateruniversiteitTwente/posts/549440761782325?__xts__%5b0%5d=68.ARCVVlkf5yP04SDqHwLgzsnLsCvr9nos-wvlb00ZqwxMPpRQqO6vVJ1eVWMgPsZ2C9nlid6bS32J0-_YE6OWCYOfdEKxsJpscbwpS03H-vaFxDfAqwhJG0zET2q4rOtDTCgBn9PM8oNbKDbmAn1JZq-0Tv5ynsQ7ciCAVArlH5Yjzka1__h_bU6LC52IlDgLAiwsShVUKnJ2HEaKy86ikT1rnRzi6FwrK2-LuryFmUkWe3iNOpyIMjWxoWguUFCXPpQjGIVRaYKu8bXaRswr1GlFY9D61hTnXzs9TAcrP_lNRKufFDrqQmb2o2kyIVs_5_RCW5YW33K9Aa7SfrbZOoLMNDJxYkHEtHuVI1ezFs0HsHIDHX1Whb6IXmtgEqBsWilAOWtn3gGr-hlV523XxzRi7YXDQkD5O48iYcPsc-in3ypUXUN0eQdLxZHuC8kAQvZZgf2dvIFIRWLmGg&amp;__tn__=-R" TargetMode="External"/><Relationship Id="rId218" Type="http://schemas.openxmlformats.org/officeDocument/2006/relationships/hyperlink" Target="https://twitter.com/LauraTongeren/status/347764266226552833" TargetMode="External"/><Relationship Id="rId239" Type="http://schemas.openxmlformats.org/officeDocument/2006/relationships/hyperlink" Target="https://twitter.com/Gem_Enschede/status/347728809132449792" TargetMode="External"/><Relationship Id="rId250" Type="http://schemas.openxmlformats.org/officeDocument/2006/relationships/hyperlink" Target="https://twitter.com/erikenl/status/96631491198586880" TargetMode="External"/><Relationship Id="rId271" Type="http://schemas.openxmlformats.org/officeDocument/2006/relationships/hyperlink" Target="https://www.youtube.com/watch?v=B92Ic64BO1g" TargetMode="External"/><Relationship Id="rId292" Type="http://schemas.openxmlformats.org/officeDocument/2006/relationships/hyperlink" Target="https://www.youtube.com/watch?v=V4qMzWcK06o" TargetMode="External"/><Relationship Id="rId306" Type="http://schemas.openxmlformats.org/officeDocument/2006/relationships/hyperlink" Target="https://www.youtube.com/watch?v=cSquBp4hXH0" TargetMode="External"/><Relationship Id="rId24" Type="http://schemas.openxmlformats.org/officeDocument/2006/relationships/hyperlink" Target="https://www.youtube.com/watch?v=SbVPMPKUeSQ" TargetMode="External"/><Relationship Id="rId45" Type="http://schemas.openxmlformats.org/officeDocument/2006/relationships/hyperlink" Target="https://www.youtube.com/watch?v=R8nWDqP7__g" TargetMode="External"/><Relationship Id="rId66" Type="http://schemas.openxmlformats.org/officeDocument/2006/relationships/hyperlink" Target="https://www.youtube.com/watch?v=qB9EyDjOKBU" TargetMode="External"/><Relationship Id="rId87" Type="http://schemas.openxmlformats.org/officeDocument/2006/relationships/hyperlink" Target="https://www.youtube.com/watch?v=3CAzfmt4C4E" TargetMode="External"/><Relationship Id="rId110" Type="http://schemas.openxmlformats.org/officeDocument/2006/relationships/hyperlink" Target="https://www.youtube.com/watch?v=V3gbg3W-SA0" TargetMode="External"/><Relationship Id="rId131" Type="http://schemas.openxmlformats.org/officeDocument/2006/relationships/hyperlink" Target="https://twitter.com/evaesserss/status/347710633191538689" TargetMode="External"/><Relationship Id="rId327" Type="http://schemas.openxmlformats.org/officeDocument/2006/relationships/hyperlink" Target="https://twitter.com/casakleinhuis/status/1152636363243741184" TargetMode="External"/><Relationship Id="rId152" Type="http://schemas.openxmlformats.org/officeDocument/2006/relationships/hyperlink" Target="https://twitter.com/Tuttitalia053/status/498573933625757697" TargetMode="External"/><Relationship Id="rId173" Type="http://schemas.openxmlformats.org/officeDocument/2006/relationships/hyperlink" Target="https://www.facebook.com/automobieltom/photos/a.283164415133322/944719965644427/?type=3" TargetMode="External"/><Relationship Id="rId194" Type="http://schemas.openxmlformats.org/officeDocument/2006/relationships/hyperlink" Target="https://www.utwente.nl/nieuws/!/2013/6/172805/wateroverlast-campus-update-1808-uur" TargetMode="External"/><Relationship Id="rId208" Type="http://schemas.openxmlformats.org/officeDocument/2006/relationships/hyperlink" Target="https://twitter.com/overijssel112/status/737337282668167168" TargetMode="External"/><Relationship Id="rId229" Type="http://schemas.openxmlformats.org/officeDocument/2006/relationships/hyperlink" Target="https://twitter.com/SUIamena/status/347735706728296448" TargetMode="External"/><Relationship Id="rId240" Type="http://schemas.openxmlformats.org/officeDocument/2006/relationships/hyperlink" Target="https://twitter.com/astridstweets/status/347723114051928065" TargetMode="External"/><Relationship Id="rId261" Type="http://schemas.openxmlformats.org/officeDocument/2006/relationships/hyperlink" Target="https://indebuurt.nl/zwolle/nieuws/albert-heijn-zwolle-zuid-gesloten-vanwege-wateroverlast~86521/" TargetMode="External"/><Relationship Id="rId14" Type="http://schemas.openxmlformats.org/officeDocument/2006/relationships/hyperlink" Target="https://www.youtube.com/watch?v=oG1x6kLc1Ls" TargetMode="External"/><Relationship Id="rId35" Type="http://schemas.openxmlformats.org/officeDocument/2006/relationships/hyperlink" Target="https://www.youtube.com/watch?v=ZmSB2jGLo9I" TargetMode="External"/><Relationship Id="rId56" Type="http://schemas.openxmlformats.org/officeDocument/2006/relationships/hyperlink" Target="https://www.youtube.com/watch?v=np9IkOH77b4" TargetMode="External"/><Relationship Id="rId77" Type="http://schemas.openxmlformats.org/officeDocument/2006/relationships/hyperlink" Target="https://www.youtube.com/watch?v=LPzMAsjkHMU" TargetMode="External"/><Relationship Id="rId100" Type="http://schemas.openxmlformats.org/officeDocument/2006/relationships/hyperlink" Target="https://www.youtube.com/watch?v=JgelsQqTxQI" TargetMode="External"/><Relationship Id="rId282" Type="http://schemas.openxmlformats.org/officeDocument/2006/relationships/hyperlink" Target="https://www.youtube.com/watch?v=jgK4o8h_lbA" TargetMode="External"/><Relationship Id="rId317" Type="http://schemas.openxmlformats.org/officeDocument/2006/relationships/hyperlink" Target="https://twitter.com/swartpeh/status/737356422560813056" TargetMode="External"/><Relationship Id="rId8" Type="http://schemas.openxmlformats.org/officeDocument/2006/relationships/hyperlink" Target="https://www.youtube.com/watch?v=WIGPO5G6cOA" TargetMode="External"/><Relationship Id="rId51" Type="http://schemas.openxmlformats.org/officeDocument/2006/relationships/hyperlink" Target="https://www.youtube.com/watch?v=pT3etZ7uWs8" TargetMode="External"/><Relationship Id="rId72" Type="http://schemas.openxmlformats.org/officeDocument/2006/relationships/hyperlink" Target="https://www.youtube.com/watch?v=w2IPHF_dmeA" TargetMode="External"/><Relationship Id="rId93" Type="http://schemas.openxmlformats.org/officeDocument/2006/relationships/hyperlink" Target="https://www.youtube.com/watch?v=BP0eDvZ5o0M" TargetMode="External"/><Relationship Id="rId98" Type="http://schemas.openxmlformats.org/officeDocument/2006/relationships/hyperlink" Target="https://www.youtube.com/watch?v=pPSaSm_3RFQ" TargetMode="External"/><Relationship Id="rId121" Type="http://schemas.openxmlformats.org/officeDocument/2006/relationships/hyperlink" Target="https://twitter.com/edwin_v/status/22198207820" TargetMode="External"/><Relationship Id="rId142" Type="http://schemas.openxmlformats.org/officeDocument/2006/relationships/hyperlink" Target="https://twitter.com/112Twente/status/377338662838476800" TargetMode="External"/><Relationship Id="rId163" Type="http://schemas.openxmlformats.org/officeDocument/2006/relationships/hyperlink" Target="https://twitter.com/Graafiez/status/22184716058" TargetMode="External"/><Relationship Id="rId184" Type="http://schemas.openxmlformats.org/officeDocument/2006/relationships/hyperlink" Target="https://www.facebook.com/WateruniversiteitTwente/photos/a.548569871869414/549425268450541/?type=3&amp;theater" TargetMode="External"/><Relationship Id="rId189" Type="http://schemas.openxmlformats.org/officeDocument/2006/relationships/hyperlink" Target="https://www.facebook.com/media/set/?set=ms.c.eJw9jMENwEAIwzaqgCTA7b9YpdLjadmJ2CogW1DBHw2Xdx5LLisscOpn2tfHso~%3BH~_tnfP2J6vvnLFrI~-.bps.a.548573355202399&amp;type=1&amp;__xts__%5b0%5d=68.ARAajO8Nrr_ggnnqH0nXoLAFHDDcmJ5JfL5loSjRrd-ug2OntfL-PrylDcJHeXfAEYUDA5bc-jv56eJeCwpVoi-4aFuxQ-r_mRzTHilukVKLVg7vXhL3zDBNXWdkVXguNSMHTrq4_9GRVLhc4G6VRhkSDR7X-A8gkIzWrtpQyCpuGg0E6WtyO5kKN5x9ZG-sYGu97YCWLsZVVkpZgRat1BWrqGKoBVJe_3sWSydERzbWoyGO5FsTqd3Rbjr6dTm5XkNyX-ah_ETaIzt5WUwZlKrXJ0D1-TzHZ531esX9hn15MyIzQl_uO3_yQYRI7-5EHEbF-q-V5JzSEQ0hFy-CL6sDHF-lHsqV5JUnHm26mYSd_8xYRrguoLD5ScgCQJBA-l7Uns3fFnZOjOiUpDFdgCD_i8fx24O7EE-xTLhZO7c_ufJT1cBnXtXdrEJwkxW_TJxkkHyhGq5ZDN60gA&amp;__tn__=HH-R" TargetMode="External"/><Relationship Id="rId219" Type="http://schemas.openxmlformats.org/officeDocument/2006/relationships/hyperlink" Target="https://twitter.com/MathijsDubbe/status/347734639462477825" TargetMode="External"/><Relationship Id="rId3" Type="http://schemas.openxmlformats.org/officeDocument/2006/relationships/hyperlink" Target="https://www.youtube.com/watch?v=vqRP8XAbCPU" TargetMode="External"/><Relationship Id="rId214" Type="http://schemas.openxmlformats.org/officeDocument/2006/relationships/hyperlink" Target="https://www.tubantia.nl/overig/wateroverlast-in-beeld~aec79258/" TargetMode="External"/><Relationship Id="rId230" Type="http://schemas.openxmlformats.org/officeDocument/2006/relationships/hyperlink" Target="https://twitter.com/Bjorn_W/status/347737996780515330" TargetMode="External"/><Relationship Id="rId235" Type="http://schemas.openxmlformats.org/officeDocument/2006/relationships/hyperlink" Target="https://twitter.com/EZGMusic/status/347759952045166594" TargetMode="External"/><Relationship Id="rId251" Type="http://schemas.openxmlformats.org/officeDocument/2006/relationships/hyperlink" Target="https://www.weblogzwolle.nl/nieuws/47162/wateroverlast-in-zwolle.html" TargetMode="External"/><Relationship Id="rId256" Type="http://schemas.openxmlformats.org/officeDocument/2006/relationships/hyperlink" Target="https://www.rtlnieuws.nl/node/36316" TargetMode="External"/><Relationship Id="rId277" Type="http://schemas.openxmlformats.org/officeDocument/2006/relationships/hyperlink" Target="https://www.youtube.com/watch?v=MvvzLGt-umE" TargetMode="External"/><Relationship Id="rId298" Type="http://schemas.openxmlformats.org/officeDocument/2006/relationships/hyperlink" Target="https://www.youtube.com/watch?v=La1hKBRhhvk" TargetMode="External"/><Relationship Id="rId25" Type="http://schemas.openxmlformats.org/officeDocument/2006/relationships/hyperlink" Target="https://www.youtube.com/watch?v=TKM_uk3XzBw" TargetMode="External"/><Relationship Id="rId46" Type="http://schemas.openxmlformats.org/officeDocument/2006/relationships/hyperlink" Target="https://www.youtube.com/watch?v=C2lgaF5ETTc" TargetMode="External"/><Relationship Id="rId67" Type="http://schemas.openxmlformats.org/officeDocument/2006/relationships/hyperlink" Target="https://www.youtube.com/watch?v=mXjTuIu_vkE" TargetMode="External"/><Relationship Id="rId116" Type="http://schemas.openxmlformats.org/officeDocument/2006/relationships/hyperlink" Target="https://www.youtube.com/watch?v=qcfdlV-2KOc&amp;" TargetMode="External"/><Relationship Id="rId137" Type="http://schemas.openxmlformats.org/officeDocument/2006/relationships/hyperlink" Target="https://twitter.com/martyvandijken/status/347711201519742979" TargetMode="External"/><Relationship Id="rId158" Type="http://schemas.openxmlformats.org/officeDocument/2006/relationships/hyperlink" Target="https://twitter.com/vanmaanen/status/22194286552" TargetMode="External"/><Relationship Id="rId272" Type="http://schemas.openxmlformats.org/officeDocument/2006/relationships/hyperlink" Target="https://www.youtube.com/watch?v=rUbx1Uwv730" TargetMode="External"/><Relationship Id="rId293" Type="http://schemas.openxmlformats.org/officeDocument/2006/relationships/hyperlink" Target="https://www.youtube.com/watch?v=V4qMzWcK06o" TargetMode="External"/><Relationship Id="rId302" Type="http://schemas.openxmlformats.org/officeDocument/2006/relationships/hyperlink" Target="https://www.youtube.com/watch?v=9va9sY2W1DU" TargetMode="External"/><Relationship Id="rId307" Type="http://schemas.openxmlformats.org/officeDocument/2006/relationships/hyperlink" Target="https://www.youtube.com/watch?v=SKbjrXXSYtA" TargetMode="External"/><Relationship Id="rId323" Type="http://schemas.openxmlformats.org/officeDocument/2006/relationships/hyperlink" Target="https://www.omroepgelderland.nl/nieuws/2110926/Honderden-meldingen-over-wateroverlast-in-Gelderland-liveblog" TargetMode="External"/><Relationship Id="rId328" Type="http://schemas.openxmlformats.org/officeDocument/2006/relationships/hyperlink" Target="https://twitter.com/casakleinhuis/status/1152635278282113025" TargetMode="External"/><Relationship Id="rId20" Type="http://schemas.openxmlformats.org/officeDocument/2006/relationships/hyperlink" Target="https://www.youtube.com/watch?v=cQbEn0XEBWY" TargetMode="External"/><Relationship Id="rId41" Type="http://schemas.openxmlformats.org/officeDocument/2006/relationships/hyperlink" Target="https://www.youtube.com/watch?v=4L47Adyihbk" TargetMode="External"/><Relationship Id="rId62" Type="http://schemas.openxmlformats.org/officeDocument/2006/relationships/hyperlink" Target="https://www.youtube.com/watch?v=Px6Lh3r-1QA" TargetMode="External"/><Relationship Id="rId83" Type="http://schemas.openxmlformats.org/officeDocument/2006/relationships/hyperlink" Target="https://www.youtube.com/watch?v=Xg38fm0vSZw" TargetMode="External"/><Relationship Id="rId88" Type="http://schemas.openxmlformats.org/officeDocument/2006/relationships/hyperlink" Target="https://www.youtube.com/watch?v=ba0nYW8GWdI" TargetMode="External"/><Relationship Id="rId111" Type="http://schemas.openxmlformats.org/officeDocument/2006/relationships/hyperlink" Target="https://www.youtube.com/watch?v=STCBdfGATyQ" TargetMode="External"/><Relationship Id="rId132" Type="http://schemas.openxmlformats.org/officeDocument/2006/relationships/hyperlink" Target="https://twitter.com/wroosenburg/status/347707781828202496" TargetMode="External"/><Relationship Id="rId153" Type="http://schemas.openxmlformats.org/officeDocument/2006/relationships/hyperlink" Target="https://twitter.com/MauriceErmen/status/498556649519730688" TargetMode="External"/><Relationship Id="rId174" Type="http://schemas.openxmlformats.org/officeDocument/2006/relationships/hyperlink" Target="https://www.facebook.com/photo.php?fbid=347094175372728&amp;set=a.245889688826511&amp;type=3" TargetMode="External"/><Relationship Id="rId179" Type="http://schemas.openxmlformats.org/officeDocument/2006/relationships/hyperlink" Target="https://www.facebook.com/WateruniversiteitTwente/videos/vb.548566625203072/1121884284537967/?type=2&amp;theater" TargetMode="External"/><Relationship Id="rId195" Type="http://schemas.openxmlformats.org/officeDocument/2006/relationships/hyperlink" Target="https://112twente.nl/artikel/11964/foto2-wateroverlast-prinsessetunnel-enschede-tunnel-volledig-onder-water-en-afgesloten" TargetMode="External"/><Relationship Id="rId209" Type="http://schemas.openxmlformats.org/officeDocument/2006/relationships/hyperlink" Target="https://twitter.com/overijssel112/status/737339549047771136" TargetMode="External"/><Relationship Id="rId190" Type="http://schemas.openxmlformats.org/officeDocument/2006/relationships/hyperlink" Target="https://www.flickr.com/photos/rtvoost/sets/72157624686106809/" TargetMode="External"/><Relationship Id="rId204" Type="http://schemas.openxmlformats.org/officeDocument/2006/relationships/hyperlink" Target="https://www.flickr.com/photos/rtvoost/albums/72157645995732614/page2" TargetMode="External"/><Relationship Id="rId220" Type="http://schemas.openxmlformats.org/officeDocument/2006/relationships/hyperlink" Target="https://twitter.com/StannD_/status/347706461037658113" TargetMode="External"/><Relationship Id="rId225" Type="http://schemas.openxmlformats.org/officeDocument/2006/relationships/hyperlink" Target="https://twitter.com/Harrietvwijngaa/status/347758238101549057" TargetMode="External"/><Relationship Id="rId241" Type="http://schemas.openxmlformats.org/officeDocument/2006/relationships/hyperlink" Target="https://twitter.com/DuBlanqeBogarde/status/347715007401836544" TargetMode="External"/><Relationship Id="rId246" Type="http://schemas.openxmlformats.org/officeDocument/2006/relationships/hyperlink" Target="https://www.youtube.com/watch?v=KFzYsaGGiSk" TargetMode="External"/><Relationship Id="rId267" Type="http://schemas.openxmlformats.org/officeDocument/2006/relationships/hyperlink" Target="https://www.youtube.com/watch?v=RPZ4HDmz3ok" TargetMode="External"/><Relationship Id="rId288" Type="http://schemas.openxmlformats.org/officeDocument/2006/relationships/hyperlink" Target="https://www.youtube.com/watch?v=hJmo4qEG5b4" TargetMode="External"/><Relationship Id="rId15" Type="http://schemas.openxmlformats.org/officeDocument/2006/relationships/hyperlink" Target="https://www.youtube.com/watch?v=tN6XSMi2Ckw" TargetMode="External"/><Relationship Id="rId36" Type="http://schemas.openxmlformats.org/officeDocument/2006/relationships/hyperlink" Target="https://www.youtube.com/watch?v=G9ykSytUz-8" TargetMode="External"/><Relationship Id="rId57" Type="http://schemas.openxmlformats.org/officeDocument/2006/relationships/hyperlink" Target="https://www.youtube.com/watch?v=tT_kx1aBYvw" TargetMode="External"/><Relationship Id="rId106" Type="http://schemas.openxmlformats.org/officeDocument/2006/relationships/hyperlink" Target="https://www.youtube.com/watch?v=u7dqxitFFWM" TargetMode="External"/><Relationship Id="rId127" Type="http://schemas.openxmlformats.org/officeDocument/2006/relationships/hyperlink" Target="https://twitter.com/DoreenHendrikss/status/347720210230427648" TargetMode="External"/><Relationship Id="rId262" Type="http://schemas.openxmlformats.org/officeDocument/2006/relationships/hyperlink" Target="https://www.youtube.com/watch?v=HWE0dXHTKdY" TargetMode="External"/><Relationship Id="rId283" Type="http://schemas.openxmlformats.org/officeDocument/2006/relationships/hyperlink" Target="https://www.youtube.com/watch?v=ZBVu2NtnIj0" TargetMode="External"/><Relationship Id="rId313" Type="http://schemas.openxmlformats.org/officeDocument/2006/relationships/hyperlink" Target="https://www.youtube.com/watch?v=InTaw4fwpGo" TargetMode="External"/><Relationship Id="rId318" Type="http://schemas.openxmlformats.org/officeDocument/2006/relationships/hyperlink" Target="https://twitter.com/swartpeh/status/737353721437376516" TargetMode="External"/><Relationship Id="rId10" Type="http://schemas.openxmlformats.org/officeDocument/2006/relationships/hyperlink" Target="https://www.youtube.com/watch?v=TBB0nsvWb-M" TargetMode="External"/><Relationship Id="rId31" Type="http://schemas.openxmlformats.org/officeDocument/2006/relationships/hyperlink" Target="https://www.youtube.com/watch?v=bhex4Yr1YCE" TargetMode="External"/><Relationship Id="rId52" Type="http://schemas.openxmlformats.org/officeDocument/2006/relationships/hyperlink" Target="https://www.youtube.com/watch?v=SzqHYNLI_RU" TargetMode="External"/><Relationship Id="rId73" Type="http://schemas.openxmlformats.org/officeDocument/2006/relationships/hyperlink" Target="https://www.youtube.com/watch?v=dN5W3v5ihy8" TargetMode="External"/><Relationship Id="rId78" Type="http://schemas.openxmlformats.org/officeDocument/2006/relationships/hyperlink" Target="https://www.youtube.com/watch?v=GBhORbFL0P0" TargetMode="External"/><Relationship Id="rId94" Type="http://schemas.openxmlformats.org/officeDocument/2006/relationships/hyperlink" Target="https://www.youtube.com/watch?v=pH49rT3zQGw" TargetMode="External"/><Relationship Id="rId99" Type="http://schemas.openxmlformats.org/officeDocument/2006/relationships/hyperlink" Target="https://www.youtube.com/watch?v=85uonP_2YBo" TargetMode="External"/><Relationship Id="rId101" Type="http://schemas.openxmlformats.org/officeDocument/2006/relationships/hyperlink" Target="https://www.youtube.com/watch?v=jQW0tNQ_BgQ" TargetMode="External"/><Relationship Id="rId122" Type="http://schemas.openxmlformats.org/officeDocument/2006/relationships/hyperlink" Target="https://twitter.com/EwoudSmedinga/status/22190611414" TargetMode="External"/><Relationship Id="rId143" Type="http://schemas.openxmlformats.org/officeDocument/2006/relationships/hyperlink" Target="https://twitter.com/IlseScholten/status/377307845148299264" TargetMode="External"/><Relationship Id="rId148" Type="http://schemas.openxmlformats.org/officeDocument/2006/relationships/hyperlink" Target="https://twitter.com/Troel/status/493808611559485440" TargetMode="External"/><Relationship Id="rId164" Type="http://schemas.openxmlformats.org/officeDocument/2006/relationships/hyperlink" Target="https://twitter.com/EwoudSmedinga/status/22190241483" TargetMode="External"/><Relationship Id="rId169" Type="http://schemas.openxmlformats.org/officeDocument/2006/relationships/hyperlink" Target="https://www.facebook.com/arno.brummelhuis/posts/487610064653161" TargetMode="External"/><Relationship Id="rId185" Type="http://schemas.openxmlformats.org/officeDocument/2006/relationships/hyperlink" Target="https://www.facebook.com/WateruniversiteitTwente/photos/a.549104998482568/549105005149234/?type=3&amp;theater" TargetMode="External"/><Relationship Id="rId334" Type="http://schemas.openxmlformats.org/officeDocument/2006/relationships/printerSettings" Target="../printerSettings/printerSettings5.bin"/><Relationship Id="rId4" Type="http://schemas.openxmlformats.org/officeDocument/2006/relationships/hyperlink" Target="https://www.youtube.com/watch?v=TnzR2dQte5o" TargetMode="External"/><Relationship Id="rId9" Type="http://schemas.openxmlformats.org/officeDocument/2006/relationships/hyperlink" Target="https://www.youtube.com/watch?v=-CdZh-ABG6g" TargetMode="External"/><Relationship Id="rId180" Type="http://schemas.openxmlformats.org/officeDocument/2006/relationships/hyperlink" Target="https://www.facebook.com/WateruniversiteitTwente/videos/1121849041208158/?__xts__%5b0%5d=68.ARBJ8OekULMlLtOJ6LVhPUmrUGAHT4eUmsMoIunZ5FagQTP2HhqWppUwMVunW0n85RlfVh2YxTJMSuq8_LTWHRPPJ1lenaHxSynMxdnQAf_O9bpnb2KmSdMTP2CJQfglqMUeuIi5JIS3DoYr038_nGYsFLDSDORzB6UqZKnCO0VcH5kFYCwrVMGxJTAabSxihneKdPRjNxZGKDq4d1Mi9HgRb8Qm3oVnixN45gJJnaApLgv6ippxkDxDgbE0SggiMTGGnBPKHmcHU4zwsrnT8dyPA4ujOkfMNLMC7AFpmLUOXDiXup3dYY7baiiQB9fPWspFGM_gm3pAE1M8JeTnQigvPpf2tGaLLAQEsw&amp;__tn__=-R" TargetMode="External"/><Relationship Id="rId210" Type="http://schemas.openxmlformats.org/officeDocument/2006/relationships/hyperlink" Target="https://www.flickr.com/photos/rtvoost/sets/72157669014090556" TargetMode="External"/><Relationship Id="rId215" Type="http://schemas.openxmlformats.org/officeDocument/2006/relationships/hyperlink" Target="https://www.weerwoord.be/m/1620678" TargetMode="External"/><Relationship Id="rId236" Type="http://schemas.openxmlformats.org/officeDocument/2006/relationships/hyperlink" Target="https://twitter.com/CoostoNL/status/347732148494671872" TargetMode="External"/><Relationship Id="rId257" Type="http://schemas.openxmlformats.org/officeDocument/2006/relationships/hyperlink" Target="https://twitter.com/GSterrenburg/status/493682496153083904" TargetMode="External"/><Relationship Id="rId278" Type="http://schemas.openxmlformats.org/officeDocument/2006/relationships/hyperlink" Target="https://www.youtube.com/watch?v=QKFeKz5tFXY" TargetMode="External"/><Relationship Id="rId26" Type="http://schemas.openxmlformats.org/officeDocument/2006/relationships/hyperlink" Target="https://www.youtube.com/watch?v=CQ7NiaQcQcU" TargetMode="External"/><Relationship Id="rId231" Type="http://schemas.openxmlformats.org/officeDocument/2006/relationships/hyperlink" Target="https://twitter.com/Lentebriesje/status/347737075304525826" TargetMode="External"/><Relationship Id="rId252" Type="http://schemas.openxmlformats.org/officeDocument/2006/relationships/hyperlink" Target="https://www.destentor.nl/zwolle/hoosbuien-zorgen-voor-wateroverlast~aa3ad371/" TargetMode="External"/><Relationship Id="rId273" Type="http://schemas.openxmlformats.org/officeDocument/2006/relationships/hyperlink" Target="https://www.youtube.com/watch?v=RJ4vfVF-eQ4" TargetMode="External"/><Relationship Id="rId294" Type="http://schemas.openxmlformats.org/officeDocument/2006/relationships/hyperlink" Target="https://www.youtube.com/watch?v=Xp51GILSV8s" TargetMode="External"/><Relationship Id="rId308" Type="http://schemas.openxmlformats.org/officeDocument/2006/relationships/hyperlink" Target="https://www.youtube.com/watch?v=KsVaBTGCFcc" TargetMode="External"/><Relationship Id="rId329" Type="http://schemas.openxmlformats.org/officeDocument/2006/relationships/hyperlink" Target="https://twitter.com/YElsendoorn/status/1152663366609059840" TargetMode="External"/><Relationship Id="rId47" Type="http://schemas.openxmlformats.org/officeDocument/2006/relationships/hyperlink" Target="https://www.youtube.com/watch?v=wnobkjJWuF0" TargetMode="External"/><Relationship Id="rId68" Type="http://schemas.openxmlformats.org/officeDocument/2006/relationships/hyperlink" Target="https://www.youtube.com/watch?v=oiZKoE0SeOY" TargetMode="External"/><Relationship Id="rId89" Type="http://schemas.openxmlformats.org/officeDocument/2006/relationships/hyperlink" Target="https://www.youtube.com/watch?v=fp26PYt4Hwg" TargetMode="External"/><Relationship Id="rId112" Type="http://schemas.openxmlformats.org/officeDocument/2006/relationships/hyperlink" Target="https://www.youtube.com/watch?v=_sQ2U1dSoy8" TargetMode="External"/><Relationship Id="rId133" Type="http://schemas.openxmlformats.org/officeDocument/2006/relationships/hyperlink" Target="https://twitter.com/bounty4girl/status/347730061979435010" TargetMode="External"/><Relationship Id="rId154" Type="http://schemas.openxmlformats.org/officeDocument/2006/relationships/hyperlink" Target="https://twitter.com/rickwildeman/status/22168558005" TargetMode="External"/><Relationship Id="rId175" Type="http://schemas.openxmlformats.org/officeDocument/2006/relationships/hyperlink" Target="https://www.facebook.com/patrick.vanderveen.16/posts/1005355729541897" TargetMode="External"/><Relationship Id="rId196" Type="http://schemas.openxmlformats.org/officeDocument/2006/relationships/hyperlink" Target="https://www.rtlnieuws.nl/node/2547451" TargetMode="External"/><Relationship Id="rId200" Type="http://schemas.openxmlformats.org/officeDocument/2006/relationships/hyperlink" Target="https://nieuws.tpo.nl/2013/06/20/fototopic-enschede-ondergelopen/" TargetMode="External"/><Relationship Id="rId16" Type="http://schemas.openxmlformats.org/officeDocument/2006/relationships/hyperlink" Target="https://www.youtube.com/watch?v=x-do6yYGizY" TargetMode="External"/><Relationship Id="rId221" Type="http://schemas.openxmlformats.org/officeDocument/2006/relationships/hyperlink" Target="https://twitter.com/frenkr/status/347730071735382016" TargetMode="External"/><Relationship Id="rId242" Type="http://schemas.openxmlformats.org/officeDocument/2006/relationships/hyperlink" Target="https://twitter.com/NBbreaking/status/347714348413763586" TargetMode="External"/><Relationship Id="rId263" Type="http://schemas.openxmlformats.org/officeDocument/2006/relationships/hyperlink" Target="https://www.youtube.com/watch?v=tij7AGeG0qA" TargetMode="External"/><Relationship Id="rId284" Type="http://schemas.openxmlformats.org/officeDocument/2006/relationships/hyperlink" Target="https://www.youtube.com/watch?v=ZrYBICylQR0" TargetMode="External"/><Relationship Id="rId319" Type="http://schemas.openxmlformats.org/officeDocument/2006/relationships/hyperlink" Target="https://twitter.com/henrivanveen/status/493755714746482688" TargetMode="External"/><Relationship Id="rId37" Type="http://schemas.openxmlformats.org/officeDocument/2006/relationships/hyperlink" Target="https://www.youtube.com/watch?v=WFE32v8a0Ws" TargetMode="External"/><Relationship Id="rId58" Type="http://schemas.openxmlformats.org/officeDocument/2006/relationships/hyperlink" Target="https://www.youtube.com/watch?v=5gqzhsfko00" TargetMode="External"/><Relationship Id="rId79" Type="http://schemas.openxmlformats.org/officeDocument/2006/relationships/hyperlink" Target="https://www.youtube.com/watch?v=_qmwFVdbJn8" TargetMode="External"/><Relationship Id="rId102" Type="http://schemas.openxmlformats.org/officeDocument/2006/relationships/hyperlink" Target="https://www.youtube.com/watch?v=6R5vBubBBq8" TargetMode="External"/><Relationship Id="rId123" Type="http://schemas.openxmlformats.org/officeDocument/2006/relationships/hyperlink" Target="https://twitter.com/driving4x4/status/63274913745731584" TargetMode="External"/><Relationship Id="rId144" Type="http://schemas.openxmlformats.org/officeDocument/2006/relationships/hyperlink" Target="https://twitter.com/veldmaatboys/status/377297187405062144" TargetMode="External"/><Relationship Id="rId330" Type="http://schemas.openxmlformats.org/officeDocument/2006/relationships/hyperlink" Target="https://www.facebook.com/photo.php?fbid=10152355065938897&amp;set=a.10150604283888897&amp;type=3&amp;theater" TargetMode="External"/><Relationship Id="rId90" Type="http://schemas.openxmlformats.org/officeDocument/2006/relationships/hyperlink" Target="https://www.youtube.com/watch?v=6qI4knq4ASs" TargetMode="External"/><Relationship Id="rId165" Type="http://schemas.openxmlformats.org/officeDocument/2006/relationships/hyperlink" Target="https://twitter.com/112Twente/status/583169747069628416" TargetMode="External"/><Relationship Id="rId186" Type="http://schemas.openxmlformats.org/officeDocument/2006/relationships/hyperlink" Target="https://www.facebook.com/WateruniversiteitTwente/videos/588822917804496/?__xts__%5b0%5d=68.ARAjUPtXVdfzpVmYmMpiRkAvrU-IVfaWYaivYUisTvSOKw3Ah14wN16yTPAdhAUHPxF6ban0OcaZJEeSYHsuOO5BQjzgrVnrYh8LD1N4Z-0-cdoWUij6qzdy50KYY_ldG7KWPdJa-_N-t-09ZOZOXuOe5dbEnFLLwzyKrErP3jIMJw-Jd6zCFu22HVEAxjBqlbl2N70R5vxLI77Cd-LGUayGve_6YCoFz33RCLC3TX3Am78tQtHIDGMZBWCW7_-jMBBXE7I3iDCi_pcLpSwOJ_CmZJPLV7DP_njUQvEf6NnQ-lG1dd-qJI0agW_wyTNZh4r-z80N5X6ilkW6UEvubevZgT6KGvCF98k&amp;__tn__=-R" TargetMode="External"/><Relationship Id="rId211" Type="http://schemas.openxmlformats.org/officeDocument/2006/relationships/hyperlink" Target="https://www.rtvoost.nl/nieuws/296133/Regio-Enschede-krijgt-plens-hemelwater-noodweer-zet-straten-blank" TargetMode="External"/><Relationship Id="rId232" Type="http://schemas.openxmlformats.org/officeDocument/2006/relationships/hyperlink" Target="https://twitter.com/112Losser/status/347814958765076481" TargetMode="External"/><Relationship Id="rId253" Type="http://schemas.openxmlformats.org/officeDocument/2006/relationships/hyperlink" Target="https://www.rtvoost.nl/nieuws/222923/Wolkbreuk-zorgt-voor-wateroverlast-in-Zwolle" TargetMode="External"/><Relationship Id="rId274" Type="http://schemas.openxmlformats.org/officeDocument/2006/relationships/hyperlink" Target="https://www.youtube.com/watch?v=RJSN86wu25k" TargetMode="External"/><Relationship Id="rId295" Type="http://schemas.openxmlformats.org/officeDocument/2006/relationships/hyperlink" Target="https://www.youtube.com/watch?v=Raw4r-BG6H0" TargetMode="External"/><Relationship Id="rId309" Type="http://schemas.openxmlformats.org/officeDocument/2006/relationships/hyperlink" Target="https://www.youtube.com/watch?v=7dJBb1ba_8w" TargetMode="External"/><Relationship Id="rId27" Type="http://schemas.openxmlformats.org/officeDocument/2006/relationships/hyperlink" Target="https://www.youtube.com/watch?v=h4yUpoqcsKs" TargetMode="External"/><Relationship Id="rId48" Type="http://schemas.openxmlformats.org/officeDocument/2006/relationships/hyperlink" Target="https://www.youtube.com/watch?v=cZbZ-oQwyWs" TargetMode="External"/><Relationship Id="rId69" Type="http://schemas.openxmlformats.org/officeDocument/2006/relationships/hyperlink" Target="https://www.youtube.com/watch?v=_LMSE5o_rFA" TargetMode="External"/><Relationship Id="rId113" Type="http://schemas.openxmlformats.org/officeDocument/2006/relationships/hyperlink" Target="https://www.youtube.com/watch?v=uhY73fK4uy0" TargetMode="External"/><Relationship Id="rId134" Type="http://schemas.openxmlformats.org/officeDocument/2006/relationships/hyperlink" Target="https://twitter.com/dezeeuwpatrick/status/347731875604881409" TargetMode="External"/><Relationship Id="rId320" Type="http://schemas.openxmlformats.org/officeDocument/2006/relationships/hyperlink" Target="https://www.bndestem.nl/overig/watermuseum-arnhem-gesloten-wegens-wateroverlast~a8fb78e2/?referrer=https://www.google.com/" TargetMode="External"/><Relationship Id="rId80" Type="http://schemas.openxmlformats.org/officeDocument/2006/relationships/hyperlink" Target="https://www.youtube.com/watch?v=_Kgb8thD7D8" TargetMode="External"/><Relationship Id="rId155" Type="http://schemas.openxmlformats.org/officeDocument/2006/relationships/hyperlink" Target="https://twitter.com/HeinzeHavinga/status/22177394137" TargetMode="External"/><Relationship Id="rId176" Type="http://schemas.openxmlformats.org/officeDocument/2006/relationships/hyperlink" Target="https://www.facebook.com/twekkelerveld/photos/a.1113850882013955/1113850925347284/?type=3" TargetMode="External"/><Relationship Id="rId197" Type="http://schemas.openxmlformats.org/officeDocument/2006/relationships/hyperlink" Target="https://www.flickr.com/photos/rtvoost/albums/72157634227155087" TargetMode="External"/><Relationship Id="rId201" Type="http://schemas.openxmlformats.org/officeDocument/2006/relationships/hyperlink" Target="https://www.rtvoost.nl/nieuws/169159/Plafond-van-school-in-Enschede-komt-naar-beneden-door-hoosbui" TargetMode="External"/><Relationship Id="rId222" Type="http://schemas.openxmlformats.org/officeDocument/2006/relationships/hyperlink" Target="https://twitter.com/EchtNu/status/347756980905066497" TargetMode="External"/><Relationship Id="rId243" Type="http://schemas.openxmlformats.org/officeDocument/2006/relationships/hyperlink" Target="https://twitter.com/leonvansteensel/status/347704695852257280" TargetMode="External"/><Relationship Id="rId264" Type="http://schemas.openxmlformats.org/officeDocument/2006/relationships/hyperlink" Target="https://www.youtube.com/watch?v=Ic_K05XG2Io" TargetMode="External"/><Relationship Id="rId285" Type="http://schemas.openxmlformats.org/officeDocument/2006/relationships/hyperlink" Target="https://www.youtube.com/watch?v=q3PrAhISzM8" TargetMode="External"/><Relationship Id="rId17" Type="http://schemas.openxmlformats.org/officeDocument/2006/relationships/hyperlink" Target="https://www.youtube.com/watch?v=_FuhdjzHgFI" TargetMode="External"/><Relationship Id="rId38" Type="http://schemas.openxmlformats.org/officeDocument/2006/relationships/hyperlink" Target="https://www.youtube.com/watch?v=m7i8QG7cwho" TargetMode="External"/><Relationship Id="rId59" Type="http://schemas.openxmlformats.org/officeDocument/2006/relationships/hyperlink" Target="https://www.youtube.com/watch?v=GdliLu5XZdk" TargetMode="External"/><Relationship Id="rId103" Type="http://schemas.openxmlformats.org/officeDocument/2006/relationships/hyperlink" Target="https://www.youtube.com/watch?v=YL9yXyDHEa4" TargetMode="External"/><Relationship Id="rId124" Type="http://schemas.openxmlformats.org/officeDocument/2006/relationships/hyperlink" Target="https://twitter.com/Bart_Hockey_ON/status/63260290590052352" TargetMode="External"/><Relationship Id="rId310" Type="http://schemas.openxmlformats.org/officeDocument/2006/relationships/hyperlink" Target="https://www.youtube.com/watch?v=k3LC04wX7E8" TargetMode="External"/><Relationship Id="rId70" Type="http://schemas.openxmlformats.org/officeDocument/2006/relationships/hyperlink" Target="https://www.youtube.com/watch?v=EE_i4AISkPw" TargetMode="External"/><Relationship Id="rId91" Type="http://schemas.openxmlformats.org/officeDocument/2006/relationships/hyperlink" Target="https://www.youtube.com/watch?v=1JMnU0Wx3yE" TargetMode="External"/><Relationship Id="rId145" Type="http://schemas.openxmlformats.org/officeDocument/2006/relationships/hyperlink" Target="https://twitter.com/EnschedeNieuws/status/377358585246011392" TargetMode="External"/><Relationship Id="rId166" Type="http://schemas.openxmlformats.org/officeDocument/2006/relationships/hyperlink" Target="https://twitter.com/ikbenonline/status/1022192096021753856" TargetMode="External"/><Relationship Id="rId187" Type="http://schemas.openxmlformats.org/officeDocument/2006/relationships/hyperlink" Target="https://www.facebook.com/pg/WateruniversiteitTwente/photos/?tab=album&amp;album_id=548569871869414&amp;__xts__%5B0%5D=68.ARCLsVC2seC9NuGoVZAJcJL3KSZM6_IwQvei-_W6tI3VkmL-K63QjLeYt6gm_C3byRkliDl_ip-Avmd0jAacXnutiGUgYoXS_2SrMNCOYsFqdxc5NN9syd_Pi_iIV9_S4cvY4gmtK2i5XeneL7LRDzPTbZarbw7JJKxVWmEXga80WumTkSY6zv6W-7qZTtoLnflHKZMKrCit5kqONddCggGLRFRehaItKAAhhlRWc6EequISDhfg2H2Teae8cCaPKXNDnsq24GwmemiNeD9Zvw_zQb88TcK1dvMuSk-whQ174-2oiuLgWqvvOdAaz0khxikgTT0LyyhhJL6_I3OV56vqLTzwT_qZMqYzCBS8gd8IUCKF3KuxeYkF2k2TT07K2otZIXHMGqk1qfYmpHhfXJRRmDXiYzDgBEYDbPrPKqM4kE4BxKie39pEi94H8ql-Ei12yBBSz3YH&amp;__tn__=-UC-R" TargetMode="External"/><Relationship Id="rId331" Type="http://schemas.openxmlformats.org/officeDocument/2006/relationships/hyperlink" Target="https://www.facebook.com/martin.tilstra/posts/679521048790759" TargetMode="External"/><Relationship Id="rId1" Type="http://schemas.openxmlformats.org/officeDocument/2006/relationships/hyperlink" Target="https://www.youtube.com/watch?v=AP_Wz291Qpo" TargetMode="External"/><Relationship Id="rId212" Type="http://schemas.openxmlformats.org/officeDocument/2006/relationships/hyperlink" Target="https://www.rtvoost.nl/nieuws/165829/De-10-beste-foto-s-van-de-wateroverlast-in-Overijssel" TargetMode="External"/><Relationship Id="rId233" Type="http://schemas.openxmlformats.org/officeDocument/2006/relationships/hyperlink" Target="https://twitter.com/112Twente/status/347811003620265985" TargetMode="External"/><Relationship Id="rId254" Type="http://schemas.openxmlformats.org/officeDocument/2006/relationships/hyperlink" Target="https://www.rtvfocuszwolle.nl/%e2%96%ba-video-rietweg-en-onderdoorgang-blalobrug-volledig-blank-door-wolkbreuk/amp/" TargetMode="External"/><Relationship Id="rId28" Type="http://schemas.openxmlformats.org/officeDocument/2006/relationships/hyperlink" Target="https://www.youtube.com/watch?v=AVU3-gt3tcY" TargetMode="External"/><Relationship Id="rId49" Type="http://schemas.openxmlformats.org/officeDocument/2006/relationships/hyperlink" Target="https://www.youtube.com/watch?v=ULGmbUyJhag" TargetMode="External"/><Relationship Id="rId114" Type="http://schemas.openxmlformats.org/officeDocument/2006/relationships/hyperlink" Target="https://www.youtube.com/watch?v=Pzdj4bOF5CM" TargetMode="External"/><Relationship Id="rId275" Type="http://schemas.openxmlformats.org/officeDocument/2006/relationships/hyperlink" Target="https://www.youtube.com/watch?v=DRnkbHTWLts" TargetMode="External"/><Relationship Id="rId296" Type="http://schemas.openxmlformats.org/officeDocument/2006/relationships/hyperlink" Target="https://www.youtube.com/watch?v=FYHqwvLOf2U" TargetMode="External"/><Relationship Id="rId300" Type="http://schemas.openxmlformats.org/officeDocument/2006/relationships/hyperlink" Target="https://www.youtube.com/watch?v=373MwIi1n9o" TargetMode="External"/><Relationship Id="rId60" Type="http://schemas.openxmlformats.org/officeDocument/2006/relationships/hyperlink" Target="https://www.youtube.com/watch?v=SQ8g01pe5E0" TargetMode="External"/><Relationship Id="rId81" Type="http://schemas.openxmlformats.org/officeDocument/2006/relationships/hyperlink" Target="https://www.youtube.com/watch?v=F9CZDnIno84" TargetMode="External"/><Relationship Id="rId135" Type="http://schemas.openxmlformats.org/officeDocument/2006/relationships/hyperlink" Target="https://twitter.com/MansfieldNL/status/347703938499358720" TargetMode="External"/><Relationship Id="rId156" Type="http://schemas.openxmlformats.org/officeDocument/2006/relationships/hyperlink" Target="https://twitter.com/Burgemeester/status/22198588523" TargetMode="External"/><Relationship Id="rId177" Type="http://schemas.openxmlformats.org/officeDocument/2006/relationships/hyperlink" Target="https://www.facebook.com/WateruniversiteitTwente/posts/1121903157869413?__xts__%5b0%5d=68.ARDuAza2Kw5o01htu7BFNQYov_eAFG73zeUFgYkgr-f2GXGypdXAdRkTjFXPmRaD5zBuFKyafANYXXCpgttRLIdTYezt9kJg-3e45hD51oppobk8jj7LzBE5u1NeOtalLAZfp0LKeOFGcF-ih5k1d9dyuI65rll1iyeOHPaqk4QL-8vvBSG9F_2XEIUCUVPdtuCJtYvlpSrlhfrB2Waj8rGQkeBU2yrjlsg4cHmRDGHGes2_JvW8U_PL0rg_wpN6V0sWftO5z7sI8h3nI2J0AQnonUS41nVSKWp_uIvW1WpELWl88KoYxD6yXjBc0JOK_U-31IRZbn0u5yuPwjGot0aFcg&amp;__tn__=-R" TargetMode="External"/><Relationship Id="rId198" Type="http://schemas.openxmlformats.org/officeDocument/2006/relationships/hyperlink" Target="https://112twente.nl/artikel/11948/wateroverlast-malangstraat-enschede" TargetMode="External"/><Relationship Id="rId321" Type="http://schemas.openxmlformats.org/officeDocument/2006/relationships/hyperlink" Target="https://www.omroepgelderland.nl/nieuws/2065149/Wateroverlast-in-Gelderland" TargetMode="External"/><Relationship Id="rId202" Type="http://schemas.openxmlformats.org/officeDocument/2006/relationships/hyperlink" Target="https://mobiel.rtvoost.nl/nieuws/194851/noodweer-veroorzaakt-overlast-in-overijssel-straten-op-veel-plekken-blank?rub=0&amp;jwsource=cl" TargetMode="External"/><Relationship Id="rId223" Type="http://schemas.openxmlformats.org/officeDocument/2006/relationships/hyperlink" Target="https://twitter.com/Joooyy1991/status/347715427650125826" TargetMode="External"/><Relationship Id="rId244" Type="http://schemas.openxmlformats.org/officeDocument/2006/relationships/hyperlink" Target="https://twitter.com/erikbusscher/status/347703382598905856" TargetMode="External"/><Relationship Id="rId18" Type="http://schemas.openxmlformats.org/officeDocument/2006/relationships/hyperlink" Target="https://www.youtube.com/watch?v=Db1UYmJtgfU" TargetMode="External"/><Relationship Id="rId39" Type="http://schemas.openxmlformats.org/officeDocument/2006/relationships/hyperlink" Target="https://www.youtube.com/watch?v=PLF4iRHbC50" TargetMode="External"/><Relationship Id="rId265" Type="http://schemas.openxmlformats.org/officeDocument/2006/relationships/hyperlink" Target="https://www.omroepgelderland.nl/nieuws/2110937/Zwemmen-en-waterskien-noodweer-in-Gelderland-in-12-opvallende-filmpjes" TargetMode="External"/><Relationship Id="rId286" Type="http://schemas.openxmlformats.org/officeDocument/2006/relationships/hyperlink" Target="https://www.youtube.com/watch?v=w-uhWYwNIV4" TargetMode="External"/><Relationship Id="rId50" Type="http://schemas.openxmlformats.org/officeDocument/2006/relationships/hyperlink" Target="https://www.youtube.com/watch?v=9VoN77Gz76g" TargetMode="External"/><Relationship Id="rId104" Type="http://schemas.openxmlformats.org/officeDocument/2006/relationships/hyperlink" Target="https://www.youtube.com/watch?v=k-4-DS-0G5k" TargetMode="External"/><Relationship Id="rId125" Type="http://schemas.openxmlformats.org/officeDocument/2006/relationships/hyperlink" Target="https://twitter.com/DennisMoekotte/status/77781024012115968" TargetMode="External"/><Relationship Id="rId146" Type="http://schemas.openxmlformats.org/officeDocument/2006/relationships/hyperlink" Target="https://twitter.com/Stefanuzz/status/369363023405654016" TargetMode="External"/><Relationship Id="rId167" Type="http://schemas.openxmlformats.org/officeDocument/2006/relationships/hyperlink" Target="https://twitter.com/jdalsem/status/22190827500" TargetMode="External"/><Relationship Id="rId188" Type="http://schemas.openxmlformats.org/officeDocument/2006/relationships/hyperlink" Target="https://www.facebook.com/WateruniversiteitTwente/photos/a.548586548534413/548586555201079/?type=3&amp;theater" TargetMode="External"/><Relationship Id="rId311" Type="http://schemas.openxmlformats.org/officeDocument/2006/relationships/hyperlink" Target="https://www.youtube.com/watch?v=AiICcpgdmQc" TargetMode="External"/><Relationship Id="rId332" Type="http://schemas.openxmlformats.org/officeDocument/2006/relationships/hyperlink" Target="https://www.facebook.com/watch/?v=325463947619119" TargetMode="External"/><Relationship Id="rId71" Type="http://schemas.openxmlformats.org/officeDocument/2006/relationships/hyperlink" Target="https://www.youtube.com/watch?v=050BAD7ODng" TargetMode="External"/><Relationship Id="rId92" Type="http://schemas.openxmlformats.org/officeDocument/2006/relationships/hyperlink" Target="https://www.youtube.com/watch?v=eGacyUZfkl4" TargetMode="External"/><Relationship Id="rId213" Type="http://schemas.openxmlformats.org/officeDocument/2006/relationships/hyperlink" Target="https://www.rtvoost.nl/nieuws/165794/Brandweer-Twente-druk-met-400-meldingen-noodweer" TargetMode="External"/><Relationship Id="rId234" Type="http://schemas.openxmlformats.org/officeDocument/2006/relationships/hyperlink" Target="https://twitter.com/whoebert/status/347726040111652865" TargetMode="External"/><Relationship Id="rId2" Type="http://schemas.openxmlformats.org/officeDocument/2006/relationships/hyperlink" Target="https://www.youtube.com/watch?v=pikG_HTCunI" TargetMode="External"/><Relationship Id="rId29" Type="http://schemas.openxmlformats.org/officeDocument/2006/relationships/hyperlink" Target="https://www.youtube.com/watch?v=YZbUVRpbCuo" TargetMode="External"/><Relationship Id="rId255" Type="http://schemas.openxmlformats.org/officeDocument/2006/relationships/hyperlink" Target="https://www.rtvoost.nl/nieuws/194743/Wateroverlast-in-Ommen-Zwolle-Dedemsvaart-en-Balkbrug-door-lokale-buien" TargetMode="External"/><Relationship Id="rId276" Type="http://schemas.openxmlformats.org/officeDocument/2006/relationships/hyperlink" Target="https://www.omroepgelderland.nl/nieuws/2321810/Wolkbreuken-zorgen-voor-wateroverlast" TargetMode="External"/><Relationship Id="rId297" Type="http://schemas.openxmlformats.org/officeDocument/2006/relationships/hyperlink" Target="https://www.youtube.com/watch?v=aRuOjRu0gns" TargetMode="External"/><Relationship Id="rId40" Type="http://schemas.openxmlformats.org/officeDocument/2006/relationships/hyperlink" Target="https://www.youtube.com/watch?v=jF9NU2yytcA" TargetMode="External"/><Relationship Id="rId115" Type="http://schemas.openxmlformats.org/officeDocument/2006/relationships/hyperlink" Target="https://www.youtube.com/watch?v=4-oY4TwQbis" TargetMode="External"/><Relationship Id="rId136" Type="http://schemas.openxmlformats.org/officeDocument/2006/relationships/hyperlink" Target="https://twitter.com/Wimku2/status/347706206112083968" TargetMode="External"/><Relationship Id="rId157" Type="http://schemas.openxmlformats.org/officeDocument/2006/relationships/hyperlink" Target="https://twitter.com/AnoukTimmerman/status/22197352365" TargetMode="External"/><Relationship Id="rId178" Type="http://schemas.openxmlformats.org/officeDocument/2006/relationships/hyperlink" Target="https://www.facebook.com/WateruniversiteitTwente/videos/1121888301204232/?__xts__%5b0%5d=68.ARBsYVo-IHKH_tjz3AsTRBhb-U7KjYRYTAXy_yHsrnmMFIV8esdRys9_6jFn98Ut49pRB4RD2q4z_XD1gjgIQYWxcTQ-Gj8Gwf2qCOwhDaIR2-oXe3-XCg2mC1a1EuKd68W4f-3jq9KR6vN5uaw2NSNnmq50xYswlK-zqhgjqIvXUa1W2gt2csv3D1MVOi8msHvIKe7LabI-MWTH95c425a0g0bAQ0ohUEIA7KRDrW9cK7_2dwGfbdnnLfDF99thQ_azGhTNKGnpxxkMqSIfGxIOKplemnnxGbbssYuZ29zAOsNK02LSAZficenbn3itnNo9R7LVlolyputPQpiuFV6ISCUlhQnAyvPRpQ&amp;__tn__=-R" TargetMode="External"/><Relationship Id="rId301" Type="http://schemas.openxmlformats.org/officeDocument/2006/relationships/hyperlink" Target="https://www.youtube.com/watch?v=aAyHTaTtQ1A" TargetMode="External"/><Relationship Id="rId322" Type="http://schemas.openxmlformats.org/officeDocument/2006/relationships/hyperlink" Target="https://www.gelrenieuws.nl/2014/07/wateroverlast-teistert-de-regio.html" TargetMode="External"/><Relationship Id="rId61" Type="http://schemas.openxmlformats.org/officeDocument/2006/relationships/hyperlink" Target="https://www.youtube.com/watch?v=GXSCnda1Ats" TargetMode="External"/><Relationship Id="rId82" Type="http://schemas.openxmlformats.org/officeDocument/2006/relationships/hyperlink" Target="https://www.youtube.com/watch?v=zPhEluilmpQ" TargetMode="External"/><Relationship Id="rId199" Type="http://schemas.openxmlformats.org/officeDocument/2006/relationships/hyperlink" Target="https://112twente.nl/artikel/11955/video1-wateroverlast-gronausestraat-enschede" TargetMode="External"/><Relationship Id="rId203" Type="http://schemas.openxmlformats.org/officeDocument/2006/relationships/hyperlink" Target="https://112twente.nl/artikel/22997/video-wateroverlast-na-extreem-weer-in-overijssel" TargetMode="External"/><Relationship Id="rId19" Type="http://schemas.openxmlformats.org/officeDocument/2006/relationships/hyperlink" Target="https://www.youtube.com/watch?v=hIc5KdJXN9s" TargetMode="External"/><Relationship Id="rId224" Type="http://schemas.openxmlformats.org/officeDocument/2006/relationships/hyperlink" Target="https://twitter.com/Berkotelli/status/347751258901344256" TargetMode="External"/><Relationship Id="rId245" Type="http://schemas.openxmlformats.org/officeDocument/2006/relationships/hyperlink" Target="https://www.youtube.com/watch?v=flc7BDhbREk" TargetMode="External"/><Relationship Id="rId266" Type="http://schemas.openxmlformats.org/officeDocument/2006/relationships/hyperlink" Target="https://www.youtube.com/watch?v=JMfKmTnt_yM" TargetMode="External"/><Relationship Id="rId287" Type="http://schemas.openxmlformats.org/officeDocument/2006/relationships/hyperlink" Target="https://www.youtube.com/watch?v=_LMjFStIVF0" TargetMode="External"/><Relationship Id="rId30" Type="http://schemas.openxmlformats.org/officeDocument/2006/relationships/hyperlink" Target="https://www.youtube.com/watch?v=SXLcPH7sJ3M" TargetMode="External"/><Relationship Id="rId105" Type="http://schemas.openxmlformats.org/officeDocument/2006/relationships/hyperlink" Target="https://www.youtube.com/watch?v=9FKC58QerXQ" TargetMode="External"/><Relationship Id="rId126" Type="http://schemas.openxmlformats.org/officeDocument/2006/relationships/hyperlink" Target="https://twitter.com/vangorkum/status/347999398665523200" TargetMode="External"/><Relationship Id="rId147" Type="http://schemas.openxmlformats.org/officeDocument/2006/relationships/hyperlink" Target="https://twitter.com/lieveCynthia/status/493849143161683968" TargetMode="External"/><Relationship Id="rId168" Type="http://schemas.openxmlformats.org/officeDocument/2006/relationships/hyperlink" Target="https://twitter.com/Wimku2/status/22186435629" TargetMode="External"/><Relationship Id="rId312" Type="http://schemas.openxmlformats.org/officeDocument/2006/relationships/hyperlink" Target="https://www.youtube.com/watch?v=HjvvklAHiWw" TargetMode="External"/><Relationship Id="rId333" Type="http://schemas.openxmlformats.org/officeDocument/2006/relationships/hyperlink" Target="https://twitter.com/Watermuseum/status/49377879376579788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5760-9E58-4992-B2EF-87AD4BDEA909}">
  <sheetPr codeName="Blad1"/>
  <dimension ref="A1:N38"/>
  <sheetViews>
    <sheetView workbookViewId="0">
      <selection activeCell="E12" sqref="E12"/>
    </sheetView>
  </sheetViews>
  <sheetFormatPr defaultRowHeight="15" x14ac:dyDescent="0.25"/>
  <cols>
    <col min="1" max="1" width="42.28515625" bestFit="1" customWidth="1"/>
    <col min="2" max="2" width="12.140625" bestFit="1" customWidth="1"/>
    <col min="4" max="5" width="9.140625" customWidth="1"/>
    <col min="7" max="9" width="10.7109375" bestFit="1" customWidth="1"/>
  </cols>
  <sheetData>
    <row r="1" spans="1:9" x14ac:dyDescent="0.25">
      <c r="A1" s="19" t="s">
        <v>224</v>
      </c>
      <c r="B1" s="12" t="s">
        <v>1</v>
      </c>
      <c r="C1" t="s">
        <v>309</v>
      </c>
    </row>
    <row r="2" spans="1:9" x14ac:dyDescent="0.25">
      <c r="A2" s="19" t="s">
        <v>0</v>
      </c>
      <c r="B2" s="13">
        <v>41445</v>
      </c>
      <c r="C2" t="s">
        <v>309</v>
      </c>
    </row>
    <row r="3" spans="1:9" x14ac:dyDescent="0.25">
      <c r="A3" s="19" t="s">
        <v>273</v>
      </c>
      <c r="B3" s="12" t="s">
        <v>274</v>
      </c>
      <c r="C3" t="s">
        <v>309</v>
      </c>
      <c r="D3" t="s">
        <v>310</v>
      </c>
      <c r="G3" s="1"/>
      <c r="H3" s="1"/>
      <c r="I3" s="1"/>
    </row>
    <row r="4" spans="1:9" x14ac:dyDescent="0.25">
      <c r="A4" s="19" t="s">
        <v>269</v>
      </c>
      <c r="B4" s="12" t="s">
        <v>225</v>
      </c>
      <c r="C4" t="s">
        <v>309</v>
      </c>
      <c r="G4" s="1"/>
      <c r="H4" s="1"/>
      <c r="I4" s="1"/>
    </row>
    <row r="5" spans="1:9" x14ac:dyDescent="0.25">
      <c r="A5" s="19" t="s">
        <v>317</v>
      </c>
      <c r="B5" s="12">
        <v>400490</v>
      </c>
      <c r="C5" t="s">
        <v>309</v>
      </c>
      <c r="G5" s="1"/>
      <c r="H5" s="1"/>
      <c r="I5" s="1"/>
    </row>
    <row r="6" spans="1:9" x14ac:dyDescent="0.25">
      <c r="A6" s="11"/>
      <c r="B6" s="11"/>
      <c r="G6" s="1"/>
      <c r="H6" s="1"/>
      <c r="I6" s="1"/>
    </row>
    <row r="7" spans="1:9" x14ac:dyDescent="0.25">
      <c r="A7" s="14" t="s">
        <v>308</v>
      </c>
      <c r="B7" s="11"/>
      <c r="G7" s="1"/>
      <c r="I7" s="1"/>
    </row>
    <row r="8" spans="1:9" x14ac:dyDescent="0.25">
      <c r="A8" s="11" t="s">
        <v>226</v>
      </c>
      <c r="B8" s="11">
        <f>COUNTIF(Tabel6[Gemeente],B1)</f>
        <v>250</v>
      </c>
      <c r="G8" s="1"/>
      <c r="I8" s="1"/>
    </row>
    <row r="9" spans="1:9" x14ac:dyDescent="0.25">
      <c r="A9" s="11" t="s">
        <v>227</v>
      </c>
      <c r="B9" s="11">
        <f>COUNTIF(Tabel6[Datum],B2)</f>
        <v>108</v>
      </c>
      <c r="G9" s="1"/>
      <c r="I9" s="1"/>
    </row>
    <row r="10" spans="1:9" x14ac:dyDescent="0.25">
      <c r="A10" s="11" t="s">
        <v>228</v>
      </c>
      <c r="B10" s="11">
        <f>COUNTIFS(Tabel6[Gemeente],B1,Tabel6[Datum],B2)</f>
        <v>108</v>
      </c>
      <c r="G10" s="1"/>
      <c r="I10" s="1"/>
    </row>
    <row r="11" spans="1:9" x14ac:dyDescent="0.25">
      <c r="A11" s="11"/>
      <c r="B11" s="11"/>
      <c r="G11" s="1"/>
      <c r="I11" s="1"/>
    </row>
    <row r="12" spans="1:9" x14ac:dyDescent="0.25">
      <c r="A12" s="14" t="s">
        <v>273</v>
      </c>
      <c r="B12" s="11"/>
      <c r="D12" s="4"/>
      <c r="G12" s="1"/>
      <c r="I12" s="1"/>
    </row>
    <row r="13" spans="1:9" x14ac:dyDescent="0.25">
      <c r="A13" s="11" t="s">
        <v>226</v>
      </c>
      <c r="B13" s="11">
        <f>COUNTIFS(Tabel6[Gemeente],B1,Tabel6[Medium],B3)</f>
        <v>224</v>
      </c>
      <c r="G13" s="1"/>
      <c r="I13" s="1"/>
    </row>
    <row r="14" spans="1:9" x14ac:dyDescent="0.25">
      <c r="A14" s="11" t="s">
        <v>227</v>
      </c>
      <c r="B14" s="11">
        <f>COUNTIFS(Tabel6[Datum],B2,Tabel6[Medium],B3)</f>
        <v>99</v>
      </c>
      <c r="G14" s="1"/>
      <c r="I14" s="1"/>
    </row>
    <row r="15" spans="1:9" x14ac:dyDescent="0.25">
      <c r="A15" s="11" t="s">
        <v>228</v>
      </c>
      <c r="B15" s="11">
        <f>COUNTIFS(Tabel6[Gemeente],B1,Tabel6[Datum],B2,Tabel6[Medium],B3)</f>
        <v>99</v>
      </c>
      <c r="G15" s="1"/>
      <c r="I15" s="1"/>
    </row>
    <row r="16" spans="1:9" x14ac:dyDescent="0.25">
      <c r="A16" s="11"/>
      <c r="B16" s="11"/>
      <c r="G16" s="1"/>
      <c r="I16" s="1"/>
    </row>
    <row r="17" spans="1:14" x14ac:dyDescent="0.25">
      <c r="A17" s="14" t="s">
        <v>269</v>
      </c>
      <c r="B17" s="11"/>
      <c r="D17" s="4"/>
      <c r="G17" s="1"/>
      <c r="I17" s="1"/>
    </row>
    <row r="18" spans="1:14" x14ac:dyDescent="0.25">
      <c r="A18" s="11" t="s">
        <v>226</v>
      </c>
      <c r="B18" s="11">
        <f>COUNTIFS(Tabel6[Gemeente],B1,Tabel6[Medium],B3,Tabel6[Platform],B4)</f>
        <v>116</v>
      </c>
      <c r="G18" s="1"/>
      <c r="I18" s="1"/>
    </row>
    <row r="19" spans="1:14" x14ac:dyDescent="0.25">
      <c r="A19" s="11" t="s">
        <v>227</v>
      </c>
      <c r="B19" s="11">
        <f>COUNTIFS(Tabel6[Datum],B2,Tabel6[Medium],B3,Tabel6[Platform],B4)</f>
        <v>45</v>
      </c>
      <c r="G19" s="1"/>
      <c r="I19" s="1"/>
    </row>
    <row r="20" spans="1:14" x14ac:dyDescent="0.25">
      <c r="A20" s="11" t="s">
        <v>228</v>
      </c>
      <c r="B20" s="11">
        <f>COUNTIFS(Tabel6[Gemeente],B1,Tabel6[Datum],B2,Tabel6[Medium],B3,Tabel6[Platform],B4)</f>
        <v>45</v>
      </c>
    </row>
    <row r="21" spans="1:14" x14ac:dyDescent="0.25">
      <c r="A21" s="11"/>
      <c r="B21" s="11"/>
    </row>
    <row r="22" spans="1:14" x14ac:dyDescent="0.25">
      <c r="A22" s="14" t="s">
        <v>383</v>
      </c>
      <c r="B22" s="11"/>
    </row>
    <row r="23" spans="1:14" x14ac:dyDescent="0.25">
      <c r="A23" s="11" t="s">
        <v>384</v>
      </c>
      <c r="B23" s="11">
        <f>COUNTIFS(Berichten!G:G,B5)+COUNTIF(Berichten!I:I,B5)+COUNTIF(Berichten!K:K,B5)+COUNTIF(Berichten!M:M,B5)+COUNTIF(Berichten!O:O,B5)+COUNTIF(Berichten!Q:Q,B5)</f>
        <v>7</v>
      </c>
    </row>
    <row r="24" spans="1:14" x14ac:dyDescent="0.25">
      <c r="A24" s="11" t="s">
        <v>449</v>
      </c>
      <c r="B24" s="11">
        <f>COUNTIFS(Tabel6[Gemeente],B1,Tabel6[Vak1],B5)+COUNTIFS(Tabel6[Gemeente],B1,Tabel6[Vak2],B5)+COUNTIFS(Tabel6[Gemeente],B1,Tabel6[Vak3],B5)+COUNTIFS(Tabel6[Gemeente],B1,Tabel6[Vak4],B5)+COUNTIFS(Tabel6[Gemeente],B1,Tabel6[Vak5],B5)+COUNTIFS(Tabel6[Gemeente],B1,Tabel6[Vak6],B5)</f>
        <v>7</v>
      </c>
    </row>
    <row r="25" spans="1:14" x14ac:dyDescent="0.25">
      <c r="A25" s="11" t="s">
        <v>390</v>
      </c>
      <c r="B25" s="11">
        <f>COUNTIFS(Tabel6[Datum],B2,Tabel6[Vak1],B5)+COUNTIFS(Tabel6[Datum],B2,Tabel6[Vak2],B5)+COUNTIFS(Tabel6[Datum],B2,Tabel6[Vak3],B5)+COUNTIFS(Tabel6[Datum],B2,Tabel6[Vak4],B5)+COUNTIFS(Tabel6[Datum],B2,Tabel6[Vak5],B5)+COUNTIFS(Tabel6[Datum],B2,Tabel6[Vak6],B5)</f>
        <v>2</v>
      </c>
    </row>
    <row r="26" spans="1:14" x14ac:dyDescent="0.25">
      <c r="A26" s="11" t="s">
        <v>450</v>
      </c>
      <c r="B26" s="11">
        <f>COUNTIFS(Tabel6[Gemeente],B1,Tabel6[Datum],B2,Tabel6[Vak1],B5)+COUNTIFS(Tabel6[Gemeente],B1,Tabel6[Datum],B2,Tabel6[Vak2],B5)+COUNTIFS(Tabel6[Gemeente],B1,Tabel6[Datum],B2,Tabel6[Vak3],B5)+COUNTIFS(Tabel6[Gemeente],B1,Tabel6[Datum],B2,Tabel6[Vak4],B5)+COUNTIFS(Tabel6[Gemeente],B1,Tabel6[Datum],B2,Tabel6[Vak5],B5)+COUNTIFS(Tabel6[Gemeente],B1,Tabel6[Datum],B2,Tabel6[Vak6],B5)</f>
        <v>2</v>
      </c>
    </row>
    <row r="28" spans="1:14" x14ac:dyDescent="0.25">
      <c r="A28" s="4"/>
    </row>
    <row r="32" spans="1:14" x14ac:dyDescent="0.25">
      <c r="N32" s="1"/>
    </row>
    <row r="33" spans="1:1" x14ac:dyDescent="0.25">
      <c r="A33" s="4"/>
    </row>
    <row r="38" spans="1:1" x14ac:dyDescent="0.25">
      <c r="A38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A51C-4D88-452A-AE11-717D8FDBE244}">
  <dimension ref="A2:AC106"/>
  <sheetViews>
    <sheetView topLeftCell="A49" zoomScaleNormal="100" workbookViewId="0">
      <pane xSplit="1" topLeftCell="B1" activePane="topRight" state="frozen"/>
      <selection activeCell="M6" sqref="M6"/>
      <selection pane="topRight" activeCell="K8" sqref="K8"/>
    </sheetView>
  </sheetViews>
  <sheetFormatPr defaultRowHeight="15" x14ac:dyDescent="0.25"/>
  <cols>
    <col min="1" max="2" width="20.28515625" customWidth="1"/>
    <col min="3" max="4" width="11.85546875" customWidth="1"/>
    <col min="5" max="5" width="12.28515625" customWidth="1"/>
    <col min="6" max="7" width="15.85546875" bestFit="1" customWidth="1"/>
    <col min="8" max="12" width="15.85546875" customWidth="1"/>
    <col min="13" max="13" width="18.7109375" bestFit="1" customWidth="1"/>
    <col min="14" max="23" width="18.7109375" customWidth="1"/>
    <col min="24" max="24" width="11.5703125" customWidth="1"/>
    <col min="25" max="26" width="5.5703125" customWidth="1"/>
    <col min="27" max="27" width="13.85546875" bestFit="1" customWidth="1"/>
    <col min="28" max="28" width="17.28515625" bestFit="1" customWidth="1"/>
  </cols>
  <sheetData>
    <row r="2" spans="1:29" x14ac:dyDescent="0.25">
      <c r="O2" t="s">
        <v>446</v>
      </c>
    </row>
    <row r="3" spans="1:29" x14ac:dyDescent="0.25">
      <c r="A3" s="8" t="s">
        <v>261</v>
      </c>
      <c r="B3" s="8" t="s">
        <v>268</v>
      </c>
      <c r="C3" s="8" t="s">
        <v>0</v>
      </c>
      <c r="D3" t="s">
        <v>308</v>
      </c>
      <c r="E3" t="s">
        <v>264</v>
      </c>
      <c r="F3" t="s">
        <v>262</v>
      </c>
      <c r="G3" t="s">
        <v>263</v>
      </c>
      <c r="H3" t="s">
        <v>391</v>
      </c>
      <c r="I3" t="s">
        <v>515</v>
      </c>
      <c r="J3" t="s">
        <v>443</v>
      </c>
      <c r="K3" t="s">
        <v>444</v>
      </c>
      <c r="L3" t="s">
        <v>516</v>
      </c>
      <c r="M3" t="s">
        <v>447</v>
      </c>
      <c r="N3" t="s">
        <v>451</v>
      </c>
      <c r="O3" t="s">
        <v>452</v>
      </c>
      <c r="P3" t="s">
        <v>453</v>
      </c>
      <c r="Q3" t="s">
        <v>454</v>
      </c>
      <c r="R3" t="s">
        <v>480</v>
      </c>
      <c r="S3" t="s">
        <v>479</v>
      </c>
      <c r="T3" t="s">
        <v>478</v>
      </c>
      <c r="U3" t="s">
        <v>258</v>
      </c>
      <c r="V3" t="s">
        <v>259</v>
      </c>
      <c r="W3" t="s">
        <v>260</v>
      </c>
      <c r="X3" t="s">
        <v>283</v>
      </c>
      <c r="Y3" t="s">
        <v>284</v>
      </c>
    </row>
    <row r="4" spans="1:29" x14ac:dyDescent="0.25">
      <c r="A4" s="8" t="s">
        <v>633</v>
      </c>
      <c r="B4" s="65" t="s">
        <v>542</v>
      </c>
      <c r="C4" s="23">
        <v>39621</v>
      </c>
      <c r="D4" s="22">
        <f>COUNTIFS(Tabel6[Datum], Tabel7[[#This Row],[Datum]],Tabel6[Gemeente],Tabel7[[#This Row],[Gemeente]])</f>
        <v>4</v>
      </c>
      <c r="F4" s="5"/>
      <c r="G4" s="5"/>
      <c r="H4" s="5"/>
      <c r="I4" s="5"/>
      <c r="U4" s="7"/>
      <c r="V4" s="7"/>
      <c r="W4" s="7"/>
      <c r="X4" s="10"/>
      <c r="Y4" s="10"/>
    </row>
    <row r="5" spans="1:29" x14ac:dyDescent="0.25">
      <c r="A5" s="8" t="s">
        <v>633</v>
      </c>
      <c r="B5" s="65" t="s">
        <v>542</v>
      </c>
      <c r="C5" s="23">
        <v>39633</v>
      </c>
      <c r="D5" s="22">
        <f>COUNTIFS(Tabel6[Datum], Tabel7[[#This Row],[Datum]],Tabel6[Gemeente],Tabel7[[#This Row],[Gemeente]])</f>
        <v>0</v>
      </c>
      <c r="F5" s="5"/>
      <c r="G5" s="5"/>
      <c r="H5" s="5"/>
      <c r="I5" s="5"/>
      <c r="U5" s="7"/>
      <c r="V5" s="7"/>
      <c r="W5" s="7"/>
      <c r="X5" s="10"/>
      <c r="Y5" s="10"/>
    </row>
    <row r="6" spans="1:29" x14ac:dyDescent="0.25">
      <c r="A6" s="8" t="s">
        <v>633</v>
      </c>
      <c r="B6" s="65" t="s">
        <v>542</v>
      </c>
      <c r="C6" s="23">
        <v>39655</v>
      </c>
      <c r="D6" s="22">
        <f>COUNTIFS(Tabel6[Datum], Tabel7[[#This Row],[Datum]],Tabel6[Gemeente],Tabel7[[#This Row],[Gemeente]])</f>
        <v>1</v>
      </c>
      <c r="F6" s="5"/>
      <c r="G6" s="5"/>
      <c r="H6" s="5"/>
      <c r="I6" s="5"/>
      <c r="U6" s="7"/>
      <c r="V6" s="7"/>
      <c r="W6" s="7"/>
      <c r="X6" s="10"/>
      <c r="Y6" s="10"/>
    </row>
    <row r="7" spans="1:29" x14ac:dyDescent="0.25">
      <c r="A7" s="8" t="s">
        <v>633</v>
      </c>
      <c r="B7" s="65" t="s">
        <v>542</v>
      </c>
      <c r="C7" s="23">
        <v>40000</v>
      </c>
      <c r="D7" s="22">
        <f>COUNTIFS(Tabel6[Datum], Tabel7[[#This Row],[Datum]],Tabel6[Gemeente],Tabel7[[#This Row],[Gemeente]])</f>
        <v>1</v>
      </c>
      <c r="F7" s="5"/>
      <c r="G7" s="5"/>
      <c r="H7" s="5"/>
      <c r="I7" s="5"/>
      <c r="U7" s="7"/>
      <c r="V7" s="7"/>
      <c r="W7" s="7"/>
      <c r="X7" s="10"/>
      <c r="Y7" s="10"/>
    </row>
    <row r="8" spans="1:29" x14ac:dyDescent="0.25">
      <c r="A8" s="8" t="s">
        <v>633</v>
      </c>
      <c r="B8" s="65" t="s">
        <v>542</v>
      </c>
      <c r="C8" s="23">
        <v>40416</v>
      </c>
      <c r="D8" s="22">
        <f>COUNTIFS(Tabel6[Datum], Tabel7[[#This Row],[Datum]],Tabel6[Gemeente],Tabel7[[#This Row],[Gemeente]])</f>
        <v>2</v>
      </c>
      <c r="F8" s="5"/>
      <c r="G8" s="5"/>
      <c r="H8" s="5"/>
      <c r="I8" s="5"/>
      <c r="U8" s="7"/>
      <c r="V8" s="7"/>
      <c r="W8" s="7"/>
      <c r="X8" s="10"/>
      <c r="Y8" s="10"/>
    </row>
    <row r="9" spans="1:29" x14ac:dyDescent="0.25">
      <c r="A9" s="8" t="s">
        <v>633</v>
      </c>
      <c r="B9" s="65" t="s">
        <v>542</v>
      </c>
      <c r="C9" s="23">
        <v>40430</v>
      </c>
      <c r="D9" s="22">
        <f>COUNTIFS(Tabel6[Datum], Tabel7[[#This Row],[Datum]],Tabel6[Gemeente],Tabel7[[#This Row],[Gemeente]])</f>
        <v>0</v>
      </c>
      <c r="F9" s="5"/>
      <c r="G9" s="5"/>
      <c r="H9" s="5"/>
      <c r="I9" s="5"/>
      <c r="U9" s="7"/>
      <c r="V9" s="7"/>
      <c r="W9" s="7"/>
      <c r="X9" s="10"/>
      <c r="Y9" s="10"/>
    </row>
    <row r="10" spans="1:29" x14ac:dyDescent="0.25">
      <c r="A10" s="8" t="s">
        <v>633</v>
      </c>
      <c r="B10" s="65" t="s">
        <v>542</v>
      </c>
      <c r="C10" s="23">
        <v>40699</v>
      </c>
      <c r="D10" s="22">
        <f>COUNTIFS(Tabel6[Datum], Tabel7[[#This Row],[Datum]],Tabel6[Gemeente],Tabel7[[#This Row],[Gemeente]])</f>
        <v>3</v>
      </c>
      <c r="F10" s="5"/>
      <c r="G10" s="5"/>
      <c r="H10" s="5"/>
      <c r="I10" s="5"/>
      <c r="U10" s="7"/>
      <c r="V10" s="7"/>
      <c r="W10" s="7"/>
      <c r="X10" s="10"/>
      <c r="Y10" s="10"/>
    </row>
    <row r="11" spans="1:29" x14ac:dyDescent="0.25">
      <c r="A11" s="8" t="s">
        <v>633</v>
      </c>
      <c r="B11" s="65" t="s">
        <v>542</v>
      </c>
      <c r="C11" s="23">
        <v>40700</v>
      </c>
      <c r="D11" s="22">
        <f>COUNTIFS(Tabel6[Datum], Tabel7[[#This Row],[Datum]],Tabel6[Gemeente],Tabel7[[#This Row],[Gemeente]])</f>
        <v>0</v>
      </c>
      <c r="F11" s="5"/>
      <c r="G11" s="5"/>
      <c r="H11" s="5"/>
      <c r="I11" s="5"/>
      <c r="U11" s="7"/>
      <c r="V11" s="7"/>
      <c r="W11" s="7"/>
      <c r="X11" s="10"/>
      <c r="Y11" s="10"/>
      <c r="AA11" t="s">
        <v>448</v>
      </c>
    </row>
    <row r="12" spans="1:29" x14ac:dyDescent="0.25">
      <c r="A12" s="8" t="s">
        <v>633</v>
      </c>
      <c r="B12" s="65" t="s">
        <v>542</v>
      </c>
      <c r="C12" s="23">
        <v>40751</v>
      </c>
      <c r="D12" s="22">
        <f>COUNTIFS(Tabel6[Datum], Tabel7[[#This Row],[Datum]],Tabel6[Gemeente],Tabel7[[#This Row],[Gemeente]])</f>
        <v>0</v>
      </c>
      <c r="F12" s="5"/>
      <c r="G12" s="5"/>
      <c r="H12" s="5"/>
      <c r="I12" s="5"/>
      <c r="U12" s="7"/>
      <c r="V12" s="7"/>
      <c r="W12" s="7"/>
      <c r="X12" s="10"/>
      <c r="Y12" s="10"/>
      <c r="Z12" s="38"/>
      <c r="AA12" s="38"/>
      <c r="AB12" s="38"/>
      <c r="AC12" s="38"/>
    </row>
    <row r="13" spans="1:29" x14ac:dyDescent="0.25">
      <c r="A13" s="8" t="s">
        <v>633</v>
      </c>
      <c r="B13" s="65" t="s">
        <v>542</v>
      </c>
      <c r="C13" s="23">
        <v>40758</v>
      </c>
      <c r="D13" s="22">
        <f>COUNTIFS(Tabel6[Datum], Tabel7[[#This Row],[Datum]],Tabel6[Gemeente],Tabel7[[#This Row],[Gemeente]])</f>
        <v>3</v>
      </c>
      <c r="F13" s="5"/>
      <c r="G13" s="5"/>
      <c r="H13" s="5"/>
      <c r="I13" s="5"/>
      <c r="U13" s="7"/>
      <c r="V13" s="7"/>
      <c r="W13" s="7"/>
      <c r="X13" s="10"/>
      <c r="Y13" s="10"/>
      <c r="Z13" s="38"/>
      <c r="AA13" s="38"/>
      <c r="AB13" s="38"/>
      <c r="AC13" s="38"/>
    </row>
    <row r="14" spans="1:29" x14ac:dyDescent="0.25">
      <c r="A14" s="8" t="s">
        <v>633</v>
      </c>
      <c r="B14" s="65" t="s">
        <v>542</v>
      </c>
      <c r="C14" s="23">
        <v>40761</v>
      </c>
      <c r="D14" s="22">
        <f>COUNTIFS(Tabel6[Datum], Tabel7[[#This Row],[Datum]],Tabel6[Gemeente],Tabel7[[#This Row],[Gemeente]])</f>
        <v>0</v>
      </c>
      <c r="F14" s="5"/>
      <c r="G14" s="5"/>
      <c r="H14" s="5"/>
      <c r="I14" s="5"/>
      <c r="U14" s="7"/>
      <c r="V14" s="7"/>
      <c r="W14" s="7"/>
      <c r="X14" s="10"/>
      <c r="Y14" s="10"/>
    </row>
    <row r="15" spans="1:29" x14ac:dyDescent="0.25">
      <c r="A15" s="8" t="s">
        <v>633</v>
      </c>
      <c r="B15" s="65" t="s">
        <v>542</v>
      </c>
      <c r="C15" s="23">
        <v>41052</v>
      </c>
      <c r="D15" s="22">
        <f>COUNTIFS(Tabel6[Datum], Tabel7[[#This Row],[Datum]],Tabel6[Gemeente],Tabel7[[#This Row],[Gemeente]])</f>
        <v>0</v>
      </c>
      <c r="F15" s="5"/>
      <c r="G15" s="5"/>
      <c r="H15" s="5"/>
      <c r="I15" s="5"/>
      <c r="U15" s="7"/>
      <c r="V15" s="7"/>
      <c r="W15" s="7"/>
      <c r="X15" s="10"/>
      <c r="Y15" s="10"/>
    </row>
    <row r="16" spans="1:29" x14ac:dyDescent="0.25">
      <c r="A16" s="8" t="s">
        <v>633</v>
      </c>
      <c r="B16" s="65" t="s">
        <v>542</v>
      </c>
      <c r="C16" s="23">
        <v>41569</v>
      </c>
      <c r="D16" s="22">
        <f>COUNTIFS(Tabel6[Datum], Tabel7[[#This Row],[Datum]],Tabel6[Gemeente],Tabel7[[#This Row],[Gemeente]])</f>
        <v>0</v>
      </c>
      <c r="F16" s="5"/>
      <c r="G16" s="5"/>
      <c r="H16" s="5"/>
      <c r="I16" s="5"/>
      <c r="U16" s="7"/>
      <c r="V16" s="7"/>
      <c r="W16" s="7"/>
      <c r="X16" s="10"/>
      <c r="Y16" s="10"/>
    </row>
    <row r="17" spans="1:25" x14ac:dyDescent="0.25">
      <c r="A17" s="8" t="s">
        <v>633</v>
      </c>
      <c r="B17" s="65" t="s">
        <v>542</v>
      </c>
      <c r="C17" s="23">
        <v>41758</v>
      </c>
      <c r="D17" s="22">
        <f>COUNTIFS(Tabel6[Datum], Tabel7[[#This Row],[Datum]],Tabel6[Gemeente],Tabel7[[#This Row],[Gemeente]])</f>
        <v>3</v>
      </c>
      <c r="F17" s="5"/>
      <c r="G17" s="5"/>
      <c r="H17" s="5"/>
      <c r="I17" s="5"/>
      <c r="U17" s="7"/>
      <c r="V17" s="7"/>
      <c r="W17" s="7"/>
      <c r="X17" s="10"/>
      <c r="Y17" s="10"/>
    </row>
    <row r="18" spans="1:25" x14ac:dyDescent="0.25">
      <c r="A18" s="8" t="s">
        <v>633</v>
      </c>
      <c r="B18" s="65" t="s">
        <v>542</v>
      </c>
      <c r="C18" s="23">
        <v>41830</v>
      </c>
      <c r="D18" s="22">
        <f>COUNTIFS(Tabel6[Datum], Tabel7[[#This Row],[Datum]],Tabel6[Gemeente],Tabel7[[#This Row],[Gemeente]])</f>
        <v>0</v>
      </c>
      <c r="F18" s="5"/>
      <c r="G18" s="5"/>
      <c r="H18" s="5"/>
      <c r="I18" s="5"/>
      <c r="U18" s="7"/>
      <c r="V18" s="7"/>
      <c r="W18" s="7"/>
      <c r="X18" s="10"/>
      <c r="Y18" s="10"/>
    </row>
    <row r="19" spans="1:25" x14ac:dyDescent="0.25">
      <c r="A19" s="8" t="s">
        <v>633</v>
      </c>
      <c r="B19" s="65" t="s">
        <v>542</v>
      </c>
      <c r="C19" s="23">
        <v>41831</v>
      </c>
      <c r="D19" s="22">
        <f>COUNTIFS(Tabel6[Datum], Tabel7[[#This Row],[Datum]],Tabel6[Gemeente],Tabel7[[#This Row],[Gemeente]])</f>
        <v>1</v>
      </c>
      <c r="F19" s="5"/>
      <c r="G19" s="5"/>
      <c r="H19" s="5"/>
      <c r="I19" s="5"/>
      <c r="U19" s="7"/>
      <c r="V19" s="7"/>
      <c r="W19" s="7"/>
      <c r="X19" s="10"/>
      <c r="Y19" s="10"/>
    </row>
    <row r="20" spans="1:25" x14ac:dyDescent="0.25">
      <c r="A20" s="8" t="s">
        <v>633</v>
      </c>
      <c r="B20" s="65" t="s">
        <v>542</v>
      </c>
      <c r="C20" s="23">
        <v>41847</v>
      </c>
      <c r="D20" s="22">
        <f>COUNTIFS(Tabel6[Datum], Tabel7[[#This Row],[Datum]],Tabel6[Gemeente],Tabel7[[#This Row],[Gemeente]])</f>
        <v>41</v>
      </c>
      <c r="F20" s="5"/>
      <c r="G20" s="5"/>
      <c r="H20" s="5"/>
      <c r="I20" s="5"/>
      <c r="U20" s="7"/>
      <c r="V20" s="7"/>
      <c r="W20" s="7"/>
      <c r="X20" s="10"/>
      <c r="Y20" s="10"/>
    </row>
    <row r="21" spans="1:25" x14ac:dyDescent="0.25">
      <c r="A21" s="8" t="s">
        <v>633</v>
      </c>
      <c r="B21" s="65" t="s">
        <v>542</v>
      </c>
      <c r="C21" s="23">
        <v>41853</v>
      </c>
      <c r="D21" s="22">
        <f>COUNTIFS(Tabel6[Datum], Tabel7[[#This Row],[Datum]],Tabel6[Gemeente],Tabel7[[#This Row],[Gemeente]])</f>
        <v>0</v>
      </c>
      <c r="F21" s="5"/>
      <c r="G21" s="5"/>
      <c r="H21" s="5"/>
      <c r="I21" s="5"/>
      <c r="U21" s="7"/>
      <c r="V21" s="7"/>
      <c r="W21" s="7"/>
      <c r="X21" s="10"/>
      <c r="Y21" s="10"/>
    </row>
    <row r="22" spans="1:25" x14ac:dyDescent="0.25">
      <c r="A22" s="8" t="s">
        <v>633</v>
      </c>
      <c r="B22" s="65" t="s">
        <v>542</v>
      </c>
      <c r="C22" s="23">
        <v>42246</v>
      </c>
      <c r="D22" s="22">
        <f>COUNTIFS(Tabel6[Datum], Tabel7[[#This Row],[Datum]],Tabel6[Gemeente],Tabel7[[#This Row],[Gemeente]])</f>
        <v>0</v>
      </c>
      <c r="F22" s="5"/>
      <c r="G22" s="5"/>
      <c r="H22" s="5"/>
      <c r="I22" s="5"/>
      <c r="U22" s="7"/>
      <c r="V22" s="7"/>
      <c r="W22" s="7"/>
      <c r="X22" s="10"/>
      <c r="Y22" s="10"/>
    </row>
    <row r="23" spans="1:25" x14ac:dyDescent="0.25">
      <c r="A23" s="8" t="s">
        <v>633</v>
      </c>
      <c r="B23" s="65" t="s">
        <v>542</v>
      </c>
      <c r="C23" s="23">
        <v>42520</v>
      </c>
      <c r="D23" s="22">
        <f>COUNTIFS(Tabel6[Datum], Tabel7[[#This Row],[Datum]],Tabel6[Gemeente],Tabel7[[#This Row],[Gemeente]])</f>
        <v>14</v>
      </c>
      <c r="F23" s="5"/>
      <c r="G23" s="5"/>
      <c r="H23" s="5"/>
      <c r="I23" s="5"/>
      <c r="U23" s="7"/>
      <c r="V23" s="7"/>
      <c r="W23" s="7"/>
      <c r="X23" s="10"/>
      <c r="Y23" s="10"/>
    </row>
    <row r="24" spans="1:25" x14ac:dyDescent="0.25">
      <c r="A24" s="8" t="s">
        <v>633</v>
      </c>
      <c r="B24" s="65" t="s">
        <v>542</v>
      </c>
      <c r="C24" s="23">
        <v>42883</v>
      </c>
      <c r="D24" s="22">
        <f>COUNTIFS(Tabel6[Datum], Tabel7[[#This Row],[Datum]],Tabel6[Gemeente],Tabel7[[#This Row],[Gemeente]])</f>
        <v>0</v>
      </c>
      <c r="F24" s="5"/>
      <c r="G24" s="5"/>
      <c r="H24" s="5"/>
      <c r="I24" s="5"/>
      <c r="U24" s="7"/>
      <c r="V24" s="7"/>
      <c r="W24" s="7"/>
      <c r="X24" s="10"/>
      <c r="Y24" s="10"/>
    </row>
    <row r="25" spans="1:25" x14ac:dyDescent="0.25">
      <c r="A25" s="8" t="s">
        <v>633</v>
      </c>
      <c r="B25" s="65" t="s">
        <v>542</v>
      </c>
      <c r="C25" s="23">
        <v>42977</v>
      </c>
      <c r="D25" s="22">
        <f>COUNTIFS(Tabel6[Datum], Tabel7[[#This Row],[Datum]],Tabel6[Gemeente],Tabel7[[#This Row],[Gemeente]])</f>
        <v>1</v>
      </c>
      <c r="F25" s="5"/>
      <c r="G25" s="5"/>
      <c r="H25" s="5"/>
      <c r="I25" s="5"/>
      <c r="U25" s="7"/>
      <c r="V25" s="7"/>
      <c r="W25" s="7"/>
      <c r="X25" s="10"/>
      <c r="Y25" s="10"/>
    </row>
    <row r="26" spans="1:25" x14ac:dyDescent="0.25">
      <c r="A26" s="8" t="s">
        <v>633</v>
      </c>
      <c r="B26" s="65" t="s">
        <v>542</v>
      </c>
      <c r="C26" s="23">
        <v>43325</v>
      </c>
      <c r="D26" s="22">
        <f>COUNTIFS(Tabel6[Datum], Tabel7[[#This Row],[Datum]],Tabel6[Gemeente],Tabel7[[#This Row],[Gemeente]])</f>
        <v>3</v>
      </c>
      <c r="F26" s="5"/>
      <c r="G26" s="5"/>
      <c r="H26" s="5"/>
      <c r="I26" s="5"/>
      <c r="U26" s="7"/>
      <c r="V26" s="7"/>
      <c r="W26" s="7"/>
      <c r="X26" s="10"/>
      <c r="Y26" s="10"/>
    </row>
    <row r="27" spans="1:25" x14ac:dyDescent="0.25">
      <c r="A27" s="8" t="s">
        <v>285</v>
      </c>
      <c r="B27" s="65" t="s">
        <v>1</v>
      </c>
      <c r="C27" s="23">
        <v>39993</v>
      </c>
      <c r="D27" s="22">
        <f>COUNTIFS(Tabel6[Datum], Tabel7[[#This Row],[Datum]],Tabel6[Gemeente],Tabel7[[#This Row],[Gemeente]])</f>
        <v>1</v>
      </c>
      <c r="E27">
        <v>0</v>
      </c>
      <c r="F27" t="s">
        <v>265</v>
      </c>
      <c r="G27" t="s">
        <v>265</v>
      </c>
      <c r="H27">
        <v>0</v>
      </c>
      <c r="J27">
        <v>0</v>
      </c>
      <c r="U27" s="7">
        <v>0</v>
      </c>
      <c r="V27" s="7">
        <v>0</v>
      </c>
      <c r="W27" s="7">
        <v>0</v>
      </c>
      <c r="X27" s="10"/>
      <c r="Y27" s="10"/>
    </row>
    <row r="28" spans="1:25" x14ac:dyDescent="0.25">
      <c r="A28" s="8" t="s">
        <v>286</v>
      </c>
      <c r="B28" s="65" t="s">
        <v>1</v>
      </c>
      <c r="C28" s="23">
        <v>39997</v>
      </c>
      <c r="D28" s="22">
        <f>COUNTIFS(Tabel6[Datum], Tabel7[[#This Row],[Datum]],Tabel6[Gemeente],Tabel7[[#This Row],[Gemeente]])</f>
        <v>5</v>
      </c>
      <c r="E28">
        <v>4.3</v>
      </c>
      <c r="F28" s="5">
        <v>0.625</v>
      </c>
      <c r="G28" s="5">
        <v>0.83333333333333337</v>
      </c>
      <c r="H28" s="36">
        <v>30.2</v>
      </c>
      <c r="I28" s="36"/>
      <c r="J28">
        <v>33.299999999999997</v>
      </c>
      <c r="K28">
        <v>40</v>
      </c>
      <c r="L28">
        <v>103</v>
      </c>
      <c r="M28">
        <v>50</v>
      </c>
      <c r="N28">
        <v>84</v>
      </c>
      <c r="O28">
        <v>103</v>
      </c>
      <c r="P28">
        <v>50</v>
      </c>
      <c r="Q28">
        <v>17</v>
      </c>
      <c r="U28" s="7">
        <v>0</v>
      </c>
      <c r="V28" s="7">
        <v>1</v>
      </c>
      <c r="W28" s="7">
        <v>0</v>
      </c>
      <c r="X28" s="9" t="s">
        <v>231</v>
      </c>
      <c r="Y28" s="9" t="s">
        <v>231</v>
      </c>
    </row>
    <row r="29" spans="1:25" x14ac:dyDescent="0.25">
      <c r="A29" s="8" t="s">
        <v>287</v>
      </c>
      <c r="B29" s="65" t="s">
        <v>1</v>
      </c>
      <c r="C29" s="23">
        <v>40416</v>
      </c>
      <c r="D29" s="22">
        <f>COUNTIFS(Tabel6[Datum], Tabel7[[#This Row],[Datum]],Tabel6[Gemeente],Tabel7[[#This Row],[Gemeente]])</f>
        <v>63</v>
      </c>
      <c r="E29">
        <v>20.8</v>
      </c>
      <c r="F29" s="6">
        <v>43702.916666666664</v>
      </c>
      <c r="G29" s="6">
        <v>43704.666666666664</v>
      </c>
      <c r="H29" s="36">
        <v>28.3</v>
      </c>
      <c r="I29" s="36"/>
      <c r="J29">
        <v>106.4</v>
      </c>
      <c r="K29">
        <v>100</v>
      </c>
      <c r="L29">
        <v>155</v>
      </c>
      <c r="M29">
        <v>62</v>
      </c>
      <c r="N29">
        <v>0</v>
      </c>
      <c r="O29">
        <v>0</v>
      </c>
      <c r="P29">
        <v>0</v>
      </c>
      <c r="Q29">
        <v>0</v>
      </c>
      <c r="U29" s="7">
        <v>0</v>
      </c>
      <c r="V29" s="7">
        <v>0</v>
      </c>
      <c r="W29" s="7">
        <v>1</v>
      </c>
      <c r="X29" s="9" t="s">
        <v>231</v>
      </c>
      <c r="Y29" s="9" t="s">
        <v>231</v>
      </c>
    </row>
    <row r="30" spans="1:25" x14ac:dyDescent="0.25">
      <c r="A30" s="8" t="s">
        <v>288</v>
      </c>
      <c r="B30" s="65" t="s">
        <v>1</v>
      </c>
      <c r="C30" s="23">
        <v>40660</v>
      </c>
      <c r="D30" s="22">
        <f>COUNTIFS(Tabel6[Datum], Tabel7[[#This Row],[Datum]],Tabel6[Gemeente],Tabel7[[#This Row],[Gemeente]])</f>
        <v>5</v>
      </c>
      <c r="E30">
        <v>1.4</v>
      </c>
      <c r="F30" s="5">
        <v>0.66666666666666663</v>
      </c>
      <c r="G30" s="5">
        <v>0.70833333333333337</v>
      </c>
      <c r="H30" s="36">
        <v>5.8</v>
      </c>
      <c r="I30" s="36"/>
      <c r="J30">
        <v>6</v>
      </c>
      <c r="U30" s="7">
        <v>0</v>
      </c>
      <c r="V30" s="7">
        <v>1</v>
      </c>
      <c r="W30" s="7">
        <v>0</v>
      </c>
      <c r="X30" s="10"/>
      <c r="Y30" s="10"/>
    </row>
    <row r="31" spans="1:25" x14ac:dyDescent="0.25">
      <c r="A31" s="8" t="s">
        <v>289</v>
      </c>
      <c r="B31" s="65" t="s">
        <v>1</v>
      </c>
      <c r="C31" s="23">
        <v>40700</v>
      </c>
      <c r="D31" s="22">
        <f>COUNTIFS(Tabel6[Datum], Tabel7[[#This Row],[Datum]],Tabel6[Gemeente],Tabel7[[#This Row],[Gemeente]])</f>
        <v>2</v>
      </c>
      <c r="E31">
        <v>0.9</v>
      </c>
      <c r="F31" s="5">
        <v>0.66666666666666663</v>
      </c>
      <c r="G31" s="5">
        <v>0.79166666666666663</v>
      </c>
      <c r="H31" s="36">
        <v>13.3</v>
      </c>
      <c r="I31" s="36"/>
      <c r="J31">
        <v>13.4</v>
      </c>
      <c r="K31">
        <v>30</v>
      </c>
      <c r="L31">
        <v>27</v>
      </c>
      <c r="M31">
        <v>12</v>
      </c>
      <c r="N31">
        <v>22</v>
      </c>
      <c r="O31">
        <v>25</v>
      </c>
      <c r="P31">
        <v>6</v>
      </c>
      <c r="Q31">
        <v>0</v>
      </c>
      <c r="U31" s="7">
        <v>1</v>
      </c>
      <c r="V31" s="7">
        <v>0</v>
      </c>
      <c r="W31" s="7">
        <v>0</v>
      </c>
      <c r="X31" s="9" t="s">
        <v>231</v>
      </c>
      <c r="Y31" s="9" t="s">
        <v>231</v>
      </c>
    </row>
    <row r="32" spans="1:25" x14ac:dyDescent="0.25">
      <c r="A32" s="8" t="s">
        <v>290</v>
      </c>
      <c r="B32" s="65" t="s">
        <v>1</v>
      </c>
      <c r="C32" s="23">
        <v>41147</v>
      </c>
      <c r="D32" s="22">
        <f>COUNTIFS(Tabel6[Datum], Tabel7[[#This Row],[Datum]],Tabel6[Gemeente],Tabel7[[#This Row],[Gemeente]])</f>
        <v>6</v>
      </c>
      <c r="E32">
        <v>6.8</v>
      </c>
      <c r="F32" s="5">
        <v>0.20833333333333334</v>
      </c>
      <c r="G32" s="5">
        <v>0.83333333333333337</v>
      </c>
      <c r="H32" s="36">
        <v>23.1</v>
      </c>
      <c r="I32" s="36"/>
      <c r="J32">
        <v>27</v>
      </c>
      <c r="U32" s="7">
        <v>0</v>
      </c>
      <c r="V32" s="7">
        <v>1</v>
      </c>
      <c r="W32" s="7">
        <v>0</v>
      </c>
      <c r="X32" s="9"/>
      <c r="Y32" s="9"/>
    </row>
    <row r="33" spans="1:25" x14ac:dyDescent="0.25">
      <c r="A33" s="8" t="s">
        <v>291</v>
      </c>
      <c r="B33" s="65" t="s">
        <v>1</v>
      </c>
      <c r="C33" s="23">
        <v>41445</v>
      </c>
      <c r="D33" s="22">
        <f>COUNTIFS(Tabel6[Datum], Tabel7[[#This Row],[Datum]],Tabel6[Gemeente],Tabel7[[#This Row],[Gemeente]])</f>
        <v>108</v>
      </c>
      <c r="E33">
        <v>2.1</v>
      </c>
      <c r="F33" s="5">
        <v>0.54166666666666663</v>
      </c>
      <c r="G33" s="5">
        <v>0.66666666666666663</v>
      </c>
      <c r="H33" s="36">
        <v>27.8</v>
      </c>
      <c r="I33" s="36"/>
      <c r="J33">
        <v>31.6</v>
      </c>
      <c r="K33">
        <v>60</v>
      </c>
      <c r="L33">
        <v>94</v>
      </c>
      <c r="M33">
        <v>42</v>
      </c>
      <c r="N33">
        <v>0</v>
      </c>
      <c r="O33">
        <v>10</v>
      </c>
      <c r="P33">
        <v>2</v>
      </c>
      <c r="Q33">
        <v>27</v>
      </c>
      <c r="U33" s="7">
        <v>0</v>
      </c>
      <c r="V33" s="7">
        <v>1</v>
      </c>
      <c r="W33" s="7">
        <v>0</v>
      </c>
      <c r="X33" s="9" t="s">
        <v>231</v>
      </c>
      <c r="Y33" s="9" t="s">
        <v>231</v>
      </c>
    </row>
    <row r="34" spans="1:25" x14ac:dyDescent="0.25">
      <c r="A34" s="8" t="s">
        <v>293</v>
      </c>
      <c r="B34" s="65" t="s">
        <v>1</v>
      </c>
      <c r="C34" s="23">
        <v>41505</v>
      </c>
      <c r="D34" s="22">
        <f>COUNTIFS(Tabel6[Datum], Tabel7[[#This Row],[Datum]],Tabel6[Gemeente],Tabel7[[#This Row],[Gemeente]])</f>
        <v>3</v>
      </c>
      <c r="E34">
        <v>5.8</v>
      </c>
      <c r="F34" s="5">
        <v>0.20833333333333334</v>
      </c>
      <c r="G34" s="5">
        <v>0.45833333333333331</v>
      </c>
      <c r="H34" s="36">
        <v>3.2</v>
      </c>
      <c r="I34" s="36"/>
      <c r="J34">
        <v>8.6999999999999993</v>
      </c>
      <c r="K34">
        <v>50</v>
      </c>
      <c r="L34">
        <v>19</v>
      </c>
      <c r="M34">
        <v>10</v>
      </c>
      <c r="N34">
        <v>10</v>
      </c>
      <c r="O34">
        <v>18</v>
      </c>
      <c r="P34">
        <v>1</v>
      </c>
      <c r="Q34">
        <v>0</v>
      </c>
      <c r="U34" s="7">
        <v>0</v>
      </c>
      <c r="V34" s="7">
        <v>1</v>
      </c>
      <c r="W34" s="7">
        <v>0</v>
      </c>
      <c r="X34" s="9" t="s">
        <v>231</v>
      </c>
      <c r="Y34" s="9" t="s">
        <v>231</v>
      </c>
    </row>
    <row r="35" spans="1:25" x14ac:dyDescent="0.25">
      <c r="A35" s="8" t="s">
        <v>311</v>
      </c>
      <c r="B35" s="65" t="s">
        <v>1</v>
      </c>
      <c r="C35" s="23">
        <v>41523</v>
      </c>
      <c r="D35" s="22">
        <f>COUNTIFS(Tabel6[Datum], Tabel7[[#This Row],[Datum]],Tabel6[Gemeente],Tabel7[[#This Row],[Gemeente]])</f>
        <v>1</v>
      </c>
      <c r="E35">
        <v>0.6</v>
      </c>
      <c r="F35" s="5">
        <v>0.66666666666666663</v>
      </c>
      <c r="G35" s="5">
        <v>0.70833333333333337</v>
      </c>
      <c r="H35" s="36">
        <v>5.3</v>
      </c>
      <c r="I35" s="36"/>
      <c r="J35">
        <v>5.8</v>
      </c>
      <c r="K35">
        <v>10</v>
      </c>
      <c r="U35" s="7">
        <v>1</v>
      </c>
      <c r="V35" s="7">
        <v>0</v>
      </c>
      <c r="W35" s="7">
        <v>0</v>
      </c>
      <c r="X35" s="9"/>
      <c r="Y35" s="9"/>
    </row>
    <row r="36" spans="1:25" x14ac:dyDescent="0.25">
      <c r="A36" s="8" t="s">
        <v>292</v>
      </c>
      <c r="B36" s="65" t="s">
        <v>1</v>
      </c>
      <c r="C36" s="23">
        <v>41527</v>
      </c>
      <c r="D36" s="22">
        <f>COUNTIFS(Tabel6[Datum], Tabel7[[#This Row],[Datum]],Tabel6[Gemeente],Tabel7[[#This Row],[Gemeente]])</f>
        <v>5</v>
      </c>
      <c r="E36">
        <v>16.600000000000001</v>
      </c>
      <c r="F36" s="6">
        <v>41526.833333333336</v>
      </c>
      <c r="G36" s="6">
        <v>41527.875</v>
      </c>
      <c r="H36" s="36">
        <v>19.8</v>
      </c>
      <c r="I36" s="36"/>
      <c r="J36">
        <v>57.8</v>
      </c>
      <c r="K36">
        <v>80</v>
      </c>
      <c r="L36">
        <v>154</v>
      </c>
      <c r="M36">
        <v>62</v>
      </c>
      <c r="N36">
        <v>0</v>
      </c>
      <c r="O36">
        <v>0</v>
      </c>
      <c r="P36">
        <v>0</v>
      </c>
      <c r="Q36">
        <v>0</v>
      </c>
      <c r="U36" s="7">
        <v>0</v>
      </c>
      <c r="V36" s="7">
        <v>0</v>
      </c>
      <c r="W36" s="7">
        <v>1</v>
      </c>
      <c r="X36" s="9" t="s">
        <v>231</v>
      </c>
      <c r="Y36" s="9" t="s">
        <v>231</v>
      </c>
    </row>
    <row r="37" spans="1:25" x14ac:dyDescent="0.25">
      <c r="A37" s="8" t="s">
        <v>294</v>
      </c>
      <c r="B37" s="65" t="s">
        <v>1</v>
      </c>
      <c r="C37" s="23">
        <v>41848</v>
      </c>
      <c r="D37" s="22">
        <f>COUNTIFS(Tabel6[Datum], Tabel7[[#This Row],[Datum]],Tabel6[Gemeente],Tabel7[[#This Row],[Gemeente]])</f>
        <v>6</v>
      </c>
      <c r="E37">
        <v>5.7</v>
      </c>
      <c r="F37" s="5">
        <v>0.20833333333333334</v>
      </c>
      <c r="G37" s="5">
        <v>0.5</v>
      </c>
      <c r="H37" s="36">
        <v>3.9</v>
      </c>
      <c r="I37" s="36"/>
      <c r="J37">
        <v>9</v>
      </c>
      <c r="K37">
        <v>60</v>
      </c>
      <c r="L37">
        <v>36</v>
      </c>
      <c r="M37">
        <v>10</v>
      </c>
      <c r="N37">
        <v>22</v>
      </c>
      <c r="O37">
        <v>31</v>
      </c>
      <c r="P37">
        <v>27</v>
      </c>
      <c r="Q37">
        <v>18</v>
      </c>
      <c r="U37" s="7">
        <v>0</v>
      </c>
      <c r="V37" s="7">
        <v>1</v>
      </c>
      <c r="W37" s="7">
        <v>0</v>
      </c>
      <c r="X37" s="9" t="s">
        <v>231</v>
      </c>
      <c r="Y37" s="9" t="s">
        <v>231</v>
      </c>
    </row>
    <row r="38" spans="1:25" x14ac:dyDescent="0.25">
      <c r="A38" s="8" t="s">
        <v>295</v>
      </c>
      <c r="B38" s="65" t="s">
        <v>1</v>
      </c>
      <c r="C38" s="23">
        <v>41861</v>
      </c>
      <c r="D38" s="22">
        <f>COUNTIFS(Tabel6[Datum], Tabel7[[#This Row],[Datum]],Tabel6[Gemeente],Tabel7[[#This Row],[Gemeente]])</f>
        <v>5</v>
      </c>
      <c r="E38">
        <v>2.2000000000000002</v>
      </c>
      <c r="F38" s="5">
        <v>0.76250000000000007</v>
      </c>
      <c r="G38" s="5">
        <v>0.85416666666666663</v>
      </c>
      <c r="H38" s="36">
        <v>23.5</v>
      </c>
      <c r="I38" s="36"/>
      <c r="J38">
        <v>24.6</v>
      </c>
      <c r="K38">
        <v>10</v>
      </c>
      <c r="L38">
        <v>15</v>
      </c>
      <c r="M38">
        <v>1</v>
      </c>
      <c r="N38">
        <v>15</v>
      </c>
      <c r="O38">
        <v>0</v>
      </c>
      <c r="P38">
        <v>0</v>
      </c>
      <c r="Q38">
        <v>0</v>
      </c>
      <c r="U38" s="7">
        <v>0</v>
      </c>
      <c r="V38" s="7">
        <v>1</v>
      </c>
      <c r="W38" s="7">
        <v>0</v>
      </c>
      <c r="X38" s="9" t="s">
        <v>231</v>
      </c>
      <c r="Y38" s="9" t="s">
        <v>231</v>
      </c>
    </row>
    <row r="39" spans="1:25" x14ac:dyDescent="0.25">
      <c r="A39" s="8" t="s">
        <v>296</v>
      </c>
      <c r="B39" s="65" t="s">
        <v>1</v>
      </c>
      <c r="C39" s="23">
        <v>42095</v>
      </c>
      <c r="D39" s="22">
        <f>COUNTIFS(Tabel6[Datum], Tabel7[[#This Row],[Datum]],Tabel6[Gemeente],Tabel7[[#This Row],[Gemeente]])</f>
        <v>4</v>
      </c>
      <c r="E39">
        <v>6.2</v>
      </c>
      <c r="F39" s="5">
        <v>0.83333333333333337</v>
      </c>
      <c r="G39" s="6">
        <v>42096.208333333336</v>
      </c>
      <c r="H39" s="36">
        <v>3.4</v>
      </c>
      <c r="I39" s="36"/>
      <c r="J39">
        <v>11.2</v>
      </c>
      <c r="U39" s="7">
        <v>0</v>
      </c>
      <c r="V39" s="7">
        <v>0</v>
      </c>
      <c r="W39" s="7">
        <v>1</v>
      </c>
      <c r="X39" s="10"/>
      <c r="Y39" s="10"/>
    </row>
    <row r="40" spans="1:25" x14ac:dyDescent="0.25">
      <c r="A40" s="8" t="s">
        <v>297</v>
      </c>
      <c r="B40" s="65" t="s">
        <v>1</v>
      </c>
      <c r="C40" s="23">
        <v>42520</v>
      </c>
      <c r="D40" s="22">
        <f>COUNTIFS(Tabel6[Datum], Tabel7[[#This Row],[Datum]],Tabel6[Gemeente],Tabel7[[#This Row],[Gemeente]])</f>
        <v>32</v>
      </c>
      <c r="E40">
        <v>2.2999999999999998</v>
      </c>
      <c r="F40" s="5">
        <v>0.625</v>
      </c>
      <c r="G40" s="5">
        <v>0.83333333333333337</v>
      </c>
      <c r="H40" s="36">
        <v>26.7</v>
      </c>
      <c r="I40" s="36"/>
      <c r="J40">
        <v>30.9</v>
      </c>
      <c r="K40">
        <v>20</v>
      </c>
      <c r="L40">
        <v>35</v>
      </c>
      <c r="M40">
        <v>15</v>
      </c>
      <c r="N40">
        <v>31</v>
      </c>
      <c r="O40">
        <v>15</v>
      </c>
      <c r="P40">
        <v>0</v>
      </c>
      <c r="Q40">
        <v>0</v>
      </c>
      <c r="U40" s="7">
        <v>0</v>
      </c>
      <c r="V40" s="7">
        <v>1</v>
      </c>
      <c r="W40" s="7">
        <v>0</v>
      </c>
      <c r="X40" s="9" t="s">
        <v>231</v>
      </c>
      <c r="Y40" s="9" t="s">
        <v>231</v>
      </c>
    </row>
    <row r="41" spans="1:25" x14ac:dyDescent="0.25">
      <c r="A41" s="8" t="s">
        <v>298</v>
      </c>
      <c r="B41" s="65" t="s">
        <v>1</v>
      </c>
      <c r="C41" s="23">
        <v>43306</v>
      </c>
      <c r="D41" s="22">
        <f>COUNTIFS(Tabel6[Datum], Tabel7[[#This Row],[Datum]],Tabel6[Gemeente],Tabel7[[#This Row],[Gemeente]])</f>
        <v>4</v>
      </c>
      <c r="E41">
        <v>2.6</v>
      </c>
      <c r="F41" s="5">
        <v>0.75</v>
      </c>
      <c r="G41" s="5">
        <v>0.91666666666666663</v>
      </c>
      <c r="H41" s="36">
        <v>25.9</v>
      </c>
      <c r="I41" s="36"/>
      <c r="J41">
        <v>26.5</v>
      </c>
      <c r="U41" s="7">
        <v>0</v>
      </c>
      <c r="V41" s="7">
        <v>1</v>
      </c>
      <c r="W41" s="7">
        <v>0</v>
      </c>
      <c r="X41" s="10"/>
      <c r="Y41" s="10"/>
    </row>
    <row r="42" spans="1:25" x14ac:dyDescent="0.25">
      <c r="A42" s="8" t="s">
        <v>468</v>
      </c>
      <c r="B42" s="65" t="s">
        <v>481</v>
      </c>
      <c r="C42" s="23">
        <v>39657</v>
      </c>
      <c r="D42" s="22">
        <f>COUNTIFS(Tabel6[Datum], Tabel7[[#This Row],[Datum]],Tabel6[Gemeente],Tabel7[[#This Row],[Gemeente]])</f>
        <v>0</v>
      </c>
      <c r="E42" s="36">
        <v>0.5</v>
      </c>
      <c r="F42" s="5">
        <v>0.12847222222222224</v>
      </c>
      <c r="H42" s="6"/>
      <c r="I42" s="6"/>
      <c r="K42" s="6"/>
      <c r="N42">
        <v>3</v>
      </c>
      <c r="O42">
        <v>5</v>
      </c>
    </row>
    <row r="43" spans="1:25" x14ac:dyDescent="0.25">
      <c r="A43" s="8" t="s">
        <v>470</v>
      </c>
      <c r="B43" s="65" t="s">
        <v>481</v>
      </c>
      <c r="C43" s="23">
        <v>39668</v>
      </c>
      <c r="D43" s="22">
        <f>COUNTIFS(Tabel6[Datum], Tabel7[[#This Row],[Datum]],Tabel6[Gemeente],Tabel7[[#This Row],[Gemeente]])</f>
        <v>0</v>
      </c>
      <c r="E43" s="36">
        <v>0.5</v>
      </c>
      <c r="F43" s="5">
        <v>0.30902777777777779</v>
      </c>
      <c r="H43" s="6"/>
      <c r="I43" s="6"/>
      <c r="K43" s="6"/>
      <c r="N43">
        <v>2</v>
      </c>
      <c r="O43">
        <v>2</v>
      </c>
    </row>
    <row r="44" spans="1:25" x14ac:dyDescent="0.25">
      <c r="A44" s="8" t="s">
        <v>461</v>
      </c>
      <c r="B44" s="65" t="s">
        <v>481</v>
      </c>
      <c r="C44" s="23">
        <v>39959</v>
      </c>
      <c r="D44" s="22">
        <f>COUNTIFS(Tabel6[Datum], Tabel7[[#This Row],[Datum]],Tabel6[Gemeente],Tabel7[[#This Row],[Gemeente]])</f>
        <v>0</v>
      </c>
      <c r="E44" s="36">
        <v>3</v>
      </c>
      <c r="F44" s="5">
        <v>4.5138888888888888E-2</v>
      </c>
      <c r="H44" s="5"/>
      <c r="I44" s="5"/>
      <c r="K44" s="5"/>
      <c r="N44">
        <v>55</v>
      </c>
      <c r="O44">
        <v>53</v>
      </c>
      <c r="P44">
        <v>23</v>
      </c>
      <c r="Q44">
        <v>1</v>
      </c>
    </row>
    <row r="45" spans="1:25" x14ac:dyDescent="0.25">
      <c r="A45" s="8" t="s">
        <v>465</v>
      </c>
      <c r="B45" s="65" t="s">
        <v>481</v>
      </c>
      <c r="C45" s="23">
        <v>40015</v>
      </c>
      <c r="D45" s="22">
        <f>COUNTIFS(Tabel6[Datum], Tabel7[[#This Row],[Datum]],Tabel6[Gemeente],Tabel7[[#This Row],[Gemeente]])</f>
        <v>0</v>
      </c>
      <c r="E45" s="36">
        <v>0.6</v>
      </c>
      <c r="F45" s="5">
        <v>0.65625</v>
      </c>
      <c r="H45" s="5"/>
      <c r="I45" s="5"/>
      <c r="K45" s="5"/>
      <c r="N45">
        <v>16</v>
      </c>
      <c r="O45">
        <v>8</v>
      </c>
    </row>
    <row r="46" spans="1:25" x14ac:dyDescent="0.25">
      <c r="A46" s="8" t="s">
        <v>473</v>
      </c>
      <c r="B46" s="65" t="s">
        <v>481</v>
      </c>
      <c r="C46" s="23">
        <v>40018</v>
      </c>
      <c r="D46" s="22">
        <f>COUNTIFS(Tabel6[Datum], Tabel7[[#This Row],[Datum]],Tabel6[Gemeente],Tabel7[[#This Row],[Gemeente]])</f>
        <v>0</v>
      </c>
      <c r="E46" s="36">
        <v>0.5</v>
      </c>
      <c r="F46" s="5">
        <v>0.96527777777777779</v>
      </c>
      <c r="H46" s="5"/>
      <c r="I46" s="5"/>
      <c r="K46" s="5"/>
      <c r="O46">
        <v>1</v>
      </c>
    </row>
    <row r="47" spans="1:25" x14ac:dyDescent="0.25">
      <c r="A47" s="8" t="s">
        <v>462</v>
      </c>
      <c r="B47" s="65" t="s">
        <v>481</v>
      </c>
      <c r="C47" s="23">
        <v>40368</v>
      </c>
      <c r="D47" s="22">
        <f>COUNTIFS(Tabel6[Datum], Tabel7[[#This Row],[Datum]],Tabel6[Gemeente],Tabel7[[#This Row],[Gemeente]])</f>
        <v>0</v>
      </c>
      <c r="E47" s="36">
        <v>39</v>
      </c>
      <c r="F47" s="5">
        <v>0.95833333333333337</v>
      </c>
      <c r="H47" s="6"/>
      <c r="I47" s="6"/>
      <c r="K47" s="6"/>
      <c r="N47">
        <v>13</v>
      </c>
      <c r="O47">
        <v>23</v>
      </c>
      <c r="P47">
        <v>38</v>
      </c>
      <c r="Q47">
        <v>73</v>
      </c>
      <c r="R47">
        <v>56</v>
      </c>
      <c r="S47">
        <v>16</v>
      </c>
      <c r="U47" s="7"/>
      <c r="V47" s="7"/>
      <c r="W47" s="7"/>
    </row>
    <row r="48" spans="1:25" x14ac:dyDescent="0.25">
      <c r="A48" s="8" t="s">
        <v>472</v>
      </c>
      <c r="B48" s="65" t="s">
        <v>481</v>
      </c>
      <c r="C48" s="23">
        <v>40392</v>
      </c>
      <c r="D48" s="22">
        <f>COUNTIFS(Tabel6[Datum], Tabel7[[#This Row],[Datum]],Tabel6[Gemeente],Tabel7[[#This Row],[Gemeente]])</f>
        <v>0</v>
      </c>
      <c r="E48" s="36">
        <v>0.5</v>
      </c>
      <c r="F48" s="5">
        <v>0.57638888888888895</v>
      </c>
      <c r="H48" s="6"/>
      <c r="I48" s="6"/>
      <c r="K48" s="6"/>
      <c r="N48">
        <v>1</v>
      </c>
      <c r="O48">
        <v>1</v>
      </c>
    </row>
    <row r="49" spans="1:25" x14ac:dyDescent="0.25">
      <c r="A49" s="8" t="s">
        <v>459</v>
      </c>
      <c r="B49" s="65" t="s">
        <v>481</v>
      </c>
      <c r="C49" s="23">
        <v>40722</v>
      </c>
      <c r="D49" s="22">
        <f>COUNTIFS(Tabel6[Datum], Tabel7[[#This Row],[Datum]],Tabel6[Gemeente],Tabel7[[#This Row],[Gemeente]])</f>
        <v>0</v>
      </c>
      <c r="E49" s="36">
        <v>1.25</v>
      </c>
      <c r="F49" s="5">
        <v>0.71527777777777779</v>
      </c>
      <c r="H49" s="6"/>
      <c r="I49" s="6"/>
      <c r="K49" s="6"/>
      <c r="N49">
        <v>29</v>
      </c>
      <c r="O49">
        <v>18</v>
      </c>
      <c r="P49">
        <v>3</v>
      </c>
    </row>
    <row r="50" spans="1:25" x14ac:dyDescent="0.25">
      <c r="A50" s="8" t="s">
        <v>534</v>
      </c>
      <c r="B50" s="65" t="s">
        <v>481</v>
      </c>
      <c r="C50" s="23">
        <v>40736</v>
      </c>
      <c r="D50" s="22">
        <f>COUNTIFS(Tabel6[Datum], Tabel7[[#This Row],[Datum]],Tabel6[Gemeente],Tabel7[[#This Row],[Gemeente]])</f>
        <v>0</v>
      </c>
      <c r="E50">
        <v>24</v>
      </c>
      <c r="F50" s="5"/>
      <c r="G50" s="5"/>
      <c r="H50" s="5"/>
      <c r="I50" s="5"/>
      <c r="U50" s="7"/>
      <c r="V50" s="7"/>
      <c r="W50" s="7"/>
      <c r="X50" s="10"/>
      <c r="Y50" s="10"/>
    </row>
    <row r="51" spans="1:25" x14ac:dyDescent="0.25">
      <c r="A51" s="8" t="s">
        <v>464</v>
      </c>
      <c r="B51" s="65" t="s">
        <v>481</v>
      </c>
      <c r="C51" s="23">
        <v>40744</v>
      </c>
      <c r="D51" s="22">
        <f>COUNTIFS(Tabel6[Datum], Tabel7[[#This Row],[Datum]],Tabel6[Gemeente],Tabel7[[#This Row],[Gemeente]])</f>
        <v>0</v>
      </c>
      <c r="E51" s="36">
        <v>0.6</v>
      </c>
      <c r="F51" s="5">
        <v>0.57291666666666663</v>
      </c>
      <c r="H51" s="6"/>
      <c r="I51" s="6"/>
      <c r="K51" s="6"/>
      <c r="N51">
        <v>11</v>
      </c>
      <c r="O51">
        <v>9</v>
      </c>
    </row>
    <row r="52" spans="1:25" x14ac:dyDescent="0.25">
      <c r="A52" s="8" t="s">
        <v>537</v>
      </c>
      <c r="B52" s="65" t="s">
        <v>481</v>
      </c>
      <c r="C52" s="23">
        <v>40783</v>
      </c>
      <c r="D52" s="22">
        <f>COUNTIFS(Tabel6[Datum], Tabel7[[#This Row],[Datum]],Tabel6[Gemeente],Tabel7[[#This Row],[Gemeente]])</f>
        <v>0</v>
      </c>
      <c r="F52" s="5"/>
      <c r="G52" s="5"/>
      <c r="H52" s="5"/>
      <c r="I52" s="5"/>
      <c r="U52" s="7"/>
      <c r="V52" s="7"/>
      <c r="W52" s="7"/>
      <c r="X52" s="10"/>
      <c r="Y52" s="10"/>
    </row>
    <row r="53" spans="1:25" x14ac:dyDescent="0.25">
      <c r="A53" s="8" t="s">
        <v>471</v>
      </c>
      <c r="B53" s="65" t="s">
        <v>481</v>
      </c>
      <c r="C53" s="23">
        <v>41071</v>
      </c>
      <c r="D53" s="22">
        <f>COUNTIFS(Tabel6[Datum], Tabel7[[#This Row],[Datum]],Tabel6[Gemeente],Tabel7[[#This Row],[Gemeente]])</f>
        <v>0</v>
      </c>
      <c r="E53" s="36">
        <v>0.5</v>
      </c>
      <c r="F53" s="5">
        <v>0.60763888888888895</v>
      </c>
      <c r="H53" s="5"/>
      <c r="I53" s="5"/>
      <c r="K53" s="5"/>
      <c r="N53">
        <v>2</v>
      </c>
      <c r="O53">
        <v>2</v>
      </c>
    </row>
    <row r="54" spans="1:25" x14ac:dyDescent="0.25">
      <c r="A54" s="8" t="s">
        <v>538</v>
      </c>
      <c r="B54" s="65" t="s">
        <v>481</v>
      </c>
      <c r="C54" s="23">
        <v>41401</v>
      </c>
      <c r="D54" s="22">
        <f>COUNTIFS(Tabel6[Datum], Tabel7[[#This Row],[Datum]],Tabel6[Gemeente],Tabel7[[#This Row],[Gemeente]])</f>
        <v>0</v>
      </c>
      <c r="F54" s="5"/>
      <c r="G54" s="5"/>
      <c r="H54" s="5"/>
      <c r="I54" s="5"/>
      <c r="U54" s="7"/>
      <c r="V54" s="7"/>
      <c r="W54" s="7"/>
      <c r="X54" s="10"/>
      <c r="Y54" s="10"/>
    </row>
    <row r="55" spans="1:25" x14ac:dyDescent="0.25">
      <c r="A55" s="8" t="s">
        <v>474</v>
      </c>
      <c r="B55" s="65" t="s">
        <v>481</v>
      </c>
      <c r="C55" s="23">
        <v>41482</v>
      </c>
      <c r="D55" s="22">
        <f>COUNTIFS(Tabel6[Datum], Tabel7[[#This Row],[Datum]],Tabel6[Gemeente],Tabel7[[#This Row],[Gemeente]])</f>
        <v>0</v>
      </c>
      <c r="E55" s="36">
        <v>0.25</v>
      </c>
      <c r="F55" s="5">
        <v>0.3888888888888889</v>
      </c>
      <c r="H55" s="6"/>
      <c r="I55" s="6"/>
      <c r="K55" s="6"/>
      <c r="N55">
        <v>6</v>
      </c>
    </row>
    <row r="56" spans="1:25" x14ac:dyDescent="0.25">
      <c r="A56" s="8" t="s">
        <v>533</v>
      </c>
      <c r="B56" s="65" t="s">
        <v>481</v>
      </c>
      <c r="C56" s="23">
        <v>41559</v>
      </c>
      <c r="D56" s="22">
        <f>COUNTIFS(Tabel6[Datum], Tabel7[[#This Row],[Datum]],Tabel6[Gemeente],Tabel7[[#This Row],[Gemeente]])</f>
        <v>0</v>
      </c>
      <c r="E56">
        <v>24</v>
      </c>
      <c r="F56" s="5"/>
      <c r="G56" s="5"/>
      <c r="H56" s="5"/>
      <c r="I56" s="5"/>
      <c r="U56" s="7"/>
      <c r="V56" s="7"/>
      <c r="W56" s="7"/>
      <c r="X56" s="10"/>
      <c r="Y56" s="10"/>
    </row>
    <row r="57" spans="1:25" x14ac:dyDescent="0.25">
      <c r="A57" s="8" t="s">
        <v>460</v>
      </c>
      <c r="B57" s="65" t="s">
        <v>481</v>
      </c>
      <c r="C57" s="23">
        <v>41785</v>
      </c>
      <c r="D57" s="22">
        <f>COUNTIFS(Tabel6[Datum], Tabel7[[#This Row],[Datum]],Tabel6[Gemeente],Tabel7[[#This Row],[Gemeente]])</f>
        <v>0</v>
      </c>
      <c r="E57" s="36">
        <v>24</v>
      </c>
      <c r="F57" s="5">
        <v>0.83333333333333337</v>
      </c>
      <c r="H57" s="5"/>
      <c r="I57" s="5"/>
      <c r="K57" s="5"/>
      <c r="N57">
        <v>7</v>
      </c>
      <c r="O57">
        <v>16</v>
      </c>
      <c r="P57">
        <v>2</v>
      </c>
    </row>
    <row r="58" spans="1:25" x14ac:dyDescent="0.25">
      <c r="A58" s="8" t="s">
        <v>536</v>
      </c>
      <c r="B58" s="65" t="s">
        <v>481</v>
      </c>
      <c r="C58" s="23">
        <v>41786</v>
      </c>
      <c r="D58" s="22">
        <f>COUNTIFS(Tabel6[Datum], Tabel7[[#This Row],[Datum]],Tabel6[Gemeente],Tabel7[[#This Row],[Gemeente]])</f>
        <v>0</v>
      </c>
      <c r="F58" s="5"/>
      <c r="G58" s="5"/>
      <c r="H58" s="5"/>
      <c r="I58" s="5"/>
      <c r="U58" s="7"/>
      <c r="V58" s="7"/>
      <c r="W58" s="7"/>
      <c r="X58" s="10"/>
      <c r="Y58" s="10"/>
    </row>
    <row r="59" spans="1:25" x14ac:dyDescent="0.25">
      <c r="A59" s="8" t="s">
        <v>475</v>
      </c>
      <c r="B59" s="65" t="s">
        <v>481</v>
      </c>
      <c r="C59" s="23">
        <v>41833</v>
      </c>
      <c r="D59" s="22">
        <f>COUNTIFS(Tabel6[Datum], Tabel7[[#This Row],[Datum]],Tabel6[Gemeente],Tabel7[[#This Row],[Gemeente]])</f>
        <v>0</v>
      </c>
      <c r="E59">
        <v>0.25</v>
      </c>
      <c r="F59" s="5">
        <v>0.65625</v>
      </c>
      <c r="H59" s="5"/>
      <c r="I59" s="5"/>
      <c r="K59" s="5"/>
      <c r="N59">
        <v>4</v>
      </c>
    </row>
    <row r="60" spans="1:25" x14ac:dyDescent="0.25">
      <c r="A60" s="8" t="s">
        <v>535</v>
      </c>
      <c r="B60" s="65" t="s">
        <v>481</v>
      </c>
      <c r="C60" s="23">
        <v>41846</v>
      </c>
      <c r="D60" s="22">
        <f>COUNTIFS(Tabel6[Datum], Tabel7[[#This Row],[Datum]],Tabel6[Gemeente],Tabel7[[#This Row],[Gemeente]])</f>
        <v>0</v>
      </c>
      <c r="F60" s="5"/>
      <c r="G60" s="5"/>
      <c r="H60" s="5"/>
      <c r="I60" s="5"/>
      <c r="U60" s="7"/>
      <c r="V60" s="7"/>
      <c r="W60" s="7"/>
      <c r="X60" s="10"/>
      <c r="Y60" s="10"/>
    </row>
    <row r="61" spans="1:25" x14ac:dyDescent="0.25">
      <c r="A61" s="8" t="s">
        <v>458</v>
      </c>
      <c r="B61" s="65" t="s">
        <v>481</v>
      </c>
      <c r="C61" s="23">
        <v>41847</v>
      </c>
      <c r="D61" s="22">
        <f>COUNTIFS(Tabel6[Datum], Tabel7[[#This Row],[Datum]],Tabel6[Gemeente],Tabel7[[#This Row],[Gemeente]])</f>
        <v>1</v>
      </c>
      <c r="E61" s="36">
        <v>24</v>
      </c>
      <c r="F61" s="5">
        <v>0.45833333333333331</v>
      </c>
      <c r="H61" s="6"/>
      <c r="I61" s="6"/>
      <c r="K61" s="6"/>
      <c r="N61">
        <v>4</v>
      </c>
      <c r="O61">
        <v>7</v>
      </c>
      <c r="P61">
        <v>13</v>
      </c>
      <c r="Q61">
        <v>72</v>
      </c>
      <c r="R61">
        <v>66</v>
      </c>
      <c r="S61">
        <v>47</v>
      </c>
      <c r="T61">
        <v>25</v>
      </c>
      <c r="U61" s="7"/>
      <c r="V61" s="7"/>
      <c r="W61" s="7"/>
    </row>
    <row r="62" spans="1:25" x14ac:dyDescent="0.25">
      <c r="A62" s="8" t="s">
        <v>476</v>
      </c>
      <c r="B62" s="65" t="s">
        <v>481</v>
      </c>
      <c r="C62" s="23">
        <v>41858</v>
      </c>
      <c r="D62" s="22">
        <f>COUNTIFS(Tabel6[Datum], Tabel7[[#This Row],[Datum]],Tabel6[Gemeente],Tabel7[[#This Row],[Gemeente]])</f>
        <v>0</v>
      </c>
      <c r="E62" s="36">
        <v>0.33</v>
      </c>
      <c r="F62" s="5">
        <v>0.51736111111111105</v>
      </c>
      <c r="H62" s="6"/>
      <c r="I62" s="6"/>
      <c r="K62" s="6"/>
      <c r="N62">
        <v>3</v>
      </c>
    </row>
    <row r="63" spans="1:25" x14ac:dyDescent="0.25">
      <c r="A63" s="8" t="s">
        <v>466</v>
      </c>
      <c r="B63" s="65" t="s">
        <v>481</v>
      </c>
      <c r="C63" s="23">
        <v>42229</v>
      </c>
      <c r="D63" s="22">
        <f>COUNTIFS(Tabel6[Datum], Tabel7[[#This Row],[Datum]],Tabel6[Gemeente],Tabel7[[#This Row],[Gemeente]])</f>
        <v>0</v>
      </c>
      <c r="E63">
        <v>0.6</v>
      </c>
      <c r="F63" s="5">
        <v>0.80902777777777779</v>
      </c>
      <c r="H63" s="6"/>
      <c r="I63" s="6"/>
      <c r="K63" s="6"/>
      <c r="N63">
        <v>7</v>
      </c>
      <c r="O63">
        <v>8</v>
      </c>
    </row>
    <row r="64" spans="1:25" x14ac:dyDescent="0.25">
      <c r="A64" s="8" t="s">
        <v>463</v>
      </c>
      <c r="B64" s="65" t="s">
        <v>481</v>
      </c>
      <c r="C64" s="23">
        <v>42246</v>
      </c>
      <c r="D64" s="22">
        <f>COUNTIFS(Tabel6[Datum], Tabel7[[#This Row],[Datum]],Tabel6[Gemeente],Tabel7[[#This Row],[Gemeente]])</f>
        <v>0</v>
      </c>
      <c r="E64" s="36">
        <v>12</v>
      </c>
      <c r="F64" s="5">
        <v>4.1666666666666664E-2</v>
      </c>
      <c r="H64" s="5"/>
      <c r="I64" s="5"/>
      <c r="K64" s="5"/>
      <c r="N64">
        <v>11</v>
      </c>
      <c r="O64">
        <v>29</v>
      </c>
      <c r="P64">
        <v>25</v>
      </c>
      <c r="Q64">
        <v>21</v>
      </c>
      <c r="R64">
        <v>27</v>
      </c>
      <c r="S64">
        <v>8</v>
      </c>
      <c r="T64">
        <v>2</v>
      </c>
      <c r="U64" s="7"/>
      <c r="V64" s="7"/>
      <c r="W64" s="7"/>
    </row>
    <row r="65" spans="1:25" x14ac:dyDescent="0.25">
      <c r="A65" s="8" t="s">
        <v>477</v>
      </c>
      <c r="B65" s="65" t="s">
        <v>481</v>
      </c>
      <c r="C65" s="23">
        <v>42543</v>
      </c>
      <c r="D65" s="22">
        <f>COUNTIFS(Tabel6[Datum], Tabel7[[#This Row],[Datum]],Tabel6[Gemeente],Tabel7[[#This Row],[Gemeente]])</f>
        <v>0</v>
      </c>
      <c r="E65" s="36">
        <v>24</v>
      </c>
      <c r="F65" s="5">
        <v>0.95833333333333337</v>
      </c>
      <c r="H65" s="5"/>
      <c r="I65" s="5"/>
      <c r="K65" s="5"/>
      <c r="N65">
        <v>2</v>
      </c>
    </row>
    <row r="66" spans="1:25" x14ac:dyDescent="0.25">
      <c r="A66" s="8" t="s">
        <v>469</v>
      </c>
      <c r="B66" s="65" t="s">
        <v>481</v>
      </c>
      <c r="C66" s="23">
        <v>42547</v>
      </c>
      <c r="D66" s="22">
        <f>COUNTIFS(Tabel6[Datum], Tabel7[[#This Row],[Datum]],Tabel6[Gemeente],Tabel7[[#This Row],[Gemeente]])</f>
        <v>0</v>
      </c>
      <c r="E66" s="36">
        <v>0.6</v>
      </c>
      <c r="F66" s="5">
        <v>0.4236111111111111</v>
      </c>
      <c r="H66" s="5"/>
      <c r="I66" s="5"/>
      <c r="K66" s="5"/>
      <c r="N66">
        <v>5</v>
      </c>
      <c r="O66">
        <v>2</v>
      </c>
    </row>
    <row r="67" spans="1:25" x14ac:dyDescent="0.25">
      <c r="A67" s="8" t="s">
        <v>467</v>
      </c>
      <c r="B67" s="65" t="s">
        <v>481</v>
      </c>
      <c r="C67" s="23">
        <v>42936</v>
      </c>
      <c r="D67" s="22">
        <f>COUNTIFS(Tabel6[Datum], Tabel7[[#This Row],[Datum]],Tabel6[Gemeente],Tabel7[[#This Row],[Gemeente]])</f>
        <v>0</v>
      </c>
      <c r="E67" s="36">
        <v>0.7</v>
      </c>
      <c r="F67" s="64">
        <v>0.28819444444444448</v>
      </c>
      <c r="H67" s="5"/>
      <c r="I67" s="5"/>
      <c r="K67" s="5"/>
      <c r="N67">
        <v>22</v>
      </c>
      <c r="O67">
        <v>5</v>
      </c>
    </row>
    <row r="68" spans="1:25" x14ac:dyDescent="0.25">
      <c r="A68" s="8" t="s">
        <v>539</v>
      </c>
      <c r="B68" s="65" t="s">
        <v>482</v>
      </c>
      <c r="C68" s="23">
        <v>39602</v>
      </c>
      <c r="D68" s="22">
        <f>COUNTIFS(Tabel6[Datum], Tabel7[[#This Row],[Datum]],Tabel6[Gemeente],Tabel7[[#This Row],[Gemeente]])</f>
        <v>0</v>
      </c>
      <c r="E68">
        <v>0.5</v>
      </c>
      <c r="F68" s="5">
        <v>0.79166666666666663</v>
      </c>
      <c r="G68" s="6"/>
      <c r="H68" s="5"/>
      <c r="I68" s="5"/>
      <c r="N68">
        <v>1</v>
      </c>
      <c r="O68">
        <v>1</v>
      </c>
      <c r="U68" s="7"/>
      <c r="V68" s="7"/>
      <c r="W68" s="7"/>
      <c r="X68" s="10"/>
      <c r="Y68" s="10"/>
    </row>
    <row r="69" spans="1:25" x14ac:dyDescent="0.25">
      <c r="A69" s="8" t="s">
        <v>540</v>
      </c>
      <c r="B69" s="65" t="s">
        <v>482</v>
      </c>
      <c r="C69" s="23">
        <v>39602</v>
      </c>
      <c r="D69" s="22">
        <f>COUNTIFS(Tabel6[Datum], Tabel7[[#This Row],[Datum]],Tabel6[Gemeente],Tabel7[[#This Row],[Gemeente]])</f>
        <v>0</v>
      </c>
      <c r="E69">
        <v>0.25</v>
      </c>
      <c r="F69" s="5">
        <v>3.8194444444444441E-2</v>
      </c>
      <c r="G69" s="6"/>
      <c r="H69" s="5"/>
      <c r="I69" s="5"/>
      <c r="N69">
        <v>1</v>
      </c>
      <c r="U69" s="7"/>
      <c r="V69" s="7"/>
      <c r="W69" s="7"/>
      <c r="X69" s="10"/>
      <c r="Y69" s="10"/>
    </row>
    <row r="70" spans="1:25" x14ac:dyDescent="0.25">
      <c r="A70" s="8" t="s">
        <v>541</v>
      </c>
      <c r="B70" s="65" t="s">
        <v>482</v>
      </c>
      <c r="C70" s="23">
        <v>39655</v>
      </c>
      <c r="D70" s="22">
        <f>COUNTIFS(Tabel6[Datum], Tabel7[[#This Row],[Datum]],Tabel6[Gemeente],Tabel7[[#This Row],[Gemeente]])</f>
        <v>0</v>
      </c>
      <c r="E70">
        <v>0.75</v>
      </c>
      <c r="F70" s="5">
        <v>0.78125</v>
      </c>
      <c r="G70" s="6"/>
      <c r="H70" s="5"/>
      <c r="I70" s="5"/>
      <c r="N70">
        <v>37</v>
      </c>
      <c r="O70">
        <v>7</v>
      </c>
      <c r="U70" s="7"/>
      <c r="V70" s="7"/>
      <c r="W70" s="7"/>
      <c r="X70" s="10"/>
      <c r="Y70" s="10"/>
    </row>
    <row r="71" spans="1:25" x14ac:dyDescent="0.25">
      <c r="A71" s="8" t="s">
        <v>541</v>
      </c>
      <c r="B71" s="65" t="s">
        <v>482</v>
      </c>
      <c r="C71" s="23">
        <v>40369</v>
      </c>
      <c r="D71" s="22">
        <f>COUNTIFS(Tabel6[Datum], Tabel7[[#This Row],[Datum]],Tabel6[Gemeente],Tabel7[[#This Row],[Gemeente]])</f>
        <v>0</v>
      </c>
      <c r="E71">
        <v>0.25</v>
      </c>
      <c r="F71" s="5">
        <v>0.99305555555555547</v>
      </c>
      <c r="G71" s="6"/>
      <c r="H71" s="5"/>
      <c r="I71" s="5"/>
      <c r="N71">
        <v>5</v>
      </c>
      <c r="U71" s="7"/>
      <c r="V71" s="7"/>
      <c r="W71" s="7"/>
      <c r="X71" s="10"/>
      <c r="Y71" s="10"/>
    </row>
    <row r="72" spans="1:25" x14ac:dyDescent="0.25">
      <c r="A72" s="8" t="s">
        <v>541</v>
      </c>
      <c r="B72" s="65" t="s">
        <v>482</v>
      </c>
      <c r="C72" s="23">
        <v>40751</v>
      </c>
      <c r="D72" s="22">
        <f>COUNTIFS(Tabel6[Datum], Tabel7[[#This Row],[Datum]],Tabel6[Gemeente],Tabel7[[#This Row],[Gemeente]])</f>
        <v>2</v>
      </c>
      <c r="E72">
        <v>0.6</v>
      </c>
      <c r="F72" s="5">
        <v>0.74652777777777779</v>
      </c>
      <c r="G72" s="6"/>
      <c r="H72" s="5"/>
      <c r="I72" s="5"/>
      <c r="J72">
        <v>2011</v>
      </c>
      <c r="L72">
        <v>0</v>
      </c>
      <c r="N72">
        <v>8</v>
      </c>
      <c r="O72">
        <v>6</v>
      </c>
      <c r="U72" s="7"/>
      <c r="V72" s="7"/>
      <c r="W72" s="7"/>
      <c r="X72" s="10"/>
      <c r="Y72" s="10"/>
    </row>
    <row r="73" spans="1:25" x14ac:dyDescent="0.25">
      <c r="A73" s="8" t="s">
        <v>541</v>
      </c>
      <c r="B73" s="65" t="s">
        <v>482</v>
      </c>
      <c r="C73" s="23">
        <v>40796</v>
      </c>
      <c r="D73" s="22">
        <f>COUNTIFS(Tabel6[Datum], Tabel7[[#This Row],[Datum]],Tabel6[Gemeente],Tabel7[[#This Row],[Gemeente]])</f>
        <v>0</v>
      </c>
      <c r="E73">
        <v>0.5</v>
      </c>
      <c r="F73" s="5">
        <v>0.88888888888888884</v>
      </c>
      <c r="G73" s="6"/>
      <c r="H73" s="5"/>
      <c r="I73" s="5"/>
      <c r="O73">
        <v>5</v>
      </c>
      <c r="U73" s="7"/>
      <c r="V73" s="7"/>
      <c r="W73" s="7"/>
      <c r="X73" s="10"/>
      <c r="Y73" s="10"/>
    </row>
    <row r="74" spans="1:25" x14ac:dyDescent="0.25">
      <c r="A74" s="8" t="s">
        <v>541</v>
      </c>
      <c r="B74" s="65" t="s">
        <v>482</v>
      </c>
      <c r="C74" s="23">
        <v>41094</v>
      </c>
      <c r="D74" s="22">
        <f>COUNTIFS(Tabel6[Datum], Tabel7[[#This Row],[Datum]],Tabel6[Gemeente],Tabel7[[#This Row],[Gemeente]])</f>
        <v>0</v>
      </c>
      <c r="E74">
        <v>41</v>
      </c>
      <c r="F74" s="5">
        <v>0.70833333333333337</v>
      </c>
      <c r="G74" s="5"/>
      <c r="H74" s="5"/>
      <c r="I74" s="5"/>
      <c r="N74">
        <v>17</v>
      </c>
      <c r="O74">
        <v>16</v>
      </c>
      <c r="P74">
        <v>12</v>
      </c>
      <c r="Q74">
        <v>13</v>
      </c>
      <c r="R74">
        <v>12</v>
      </c>
      <c r="S74">
        <v>7</v>
      </c>
      <c r="U74" s="7"/>
      <c r="V74" s="7"/>
      <c r="W74" s="7"/>
      <c r="X74" s="10"/>
      <c r="Y74" s="10"/>
    </row>
    <row r="75" spans="1:25" x14ac:dyDescent="0.25">
      <c r="A75" s="8" t="s">
        <v>541</v>
      </c>
      <c r="B75" s="65" t="s">
        <v>482</v>
      </c>
      <c r="C75" s="23">
        <v>41782</v>
      </c>
      <c r="D75" s="22">
        <f>COUNTIFS(Tabel6[Datum], Tabel7[[#This Row],[Datum]],Tabel6[Gemeente],Tabel7[[#This Row],[Gemeente]])</f>
        <v>0</v>
      </c>
      <c r="E75">
        <v>0.6</v>
      </c>
      <c r="F75" s="5">
        <v>0.54166666666666663</v>
      </c>
      <c r="G75" s="5"/>
      <c r="H75" s="5"/>
      <c r="I75" s="5"/>
      <c r="O75">
        <v>2</v>
      </c>
      <c r="U75" s="7"/>
      <c r="V75" s="7"/>
      <c r="W75" s="7"/>
      <c r="X75" s="10"/>
      <c r="Y75" s="10"/>
    </row>
    <row r="76" spans="1:25" x14ac:dyDescent="0.25">
      <c r="A76" s="8" t="s">
        <v>541</v>
      </c>
      <c r="B76" s="65" t="s">
        <v>482</v>
      </c>
      <c r="C76" s="23">
        <v>41818</v>
      </c>
      <c r="D76" s="22">
        <f>COUNTIFS(Tabel6[Datum], Tabel7[[#This Row],[Datum]],Tabel6[Gemeente],Tabel7[[#This Row],[Gemeente]])</f>
        <v>0</v>
      </c>
      <c r="E76">
        <v>0.25</v>
      </c>
      <c r="F76" s="5">
        <v>0.60069444444444442</v>
      </c>
      <c r="G76" s="5"/>
      <c r="H76" s="5"/>
      <c r="I76" s="5"/>
      <c r="N76">
        <v>3</v>
      </c>
      <c r="U76" s="7"/>
      <c r="V76" s="7"/>
      <c r="W76" s="7"/>
      <c r="X76" s="10"/>
      <c r="Y76" s="10"/>
    </row>
    <row r="77" spans="1:25" x14ac:dyDescent="0.25">
      <c r="A77" s="8" t="s">
        <v>541</v>
      </c>
      <c r="B77" s="65" t="s">
        <v>482</v>
      </c>
      <c r="C77" s="23">
        <v>41846</v>
      </c>
      <c r="D77" s="22">
        <f>COUNTIFS(Tabel6[Datum], Tabel7[[#This Row],[Datum]],Tabel6[Gemeente],Tabel7[[#This Row],[Gemeente]])</f>
        <v>2</v>
      </c>
      <c r="E77">
        <v>24</v>
      </c>
      <c r="F77" s="5">
        <v>0.25</v>
      </c>
      <c r="G77" s="6"/>
      <c r="H77" s="5"/>
      <c r="I77" s="5"/>
      <c r="J77">
        <v>2014</v>
      </c>
      <c r="L77">
        <v>0</v>
      </c>
      <c r="N77">
        <v>2</v>
      </c>
      <c r="O77">
        <v>3</v>
      </c>
      <c r="P77">
        <v>2</v>
      </c>
      <c r="U77" s="7"/>
      <c r="V77" s="7"/>
      <c r="W77" s="7"/>
      <c r="X77" s="10"/>
      <c r="Y77" s="10"/>
    </row>
    <row r="78" spans="1:25" x14ac:dyDescent="0.25">
      <c r="A78" s="8" t="s">
        <v>541</v>
      </c>
      <c r="B78" s="65" t="s">
        <v>482</v>
      </c>
      <c r="C78" s="23">
        <v>42129</v>
      </c>
      <c r="D78" s="22">
        <f>COUNTIFS(Tabel6[Datum], Tabel7[[#This Row],[Datum]],Tabel6[Gemeente],Tabel7[[#This Row],[Gemeente]])</f>
        <v>0</v>
      </c>
      <c r="E78">
        <v>0.25</v>
      </c>
      <c r="F78" s="5">
        <v>0.46527777777777773</v>
      </c>
      <c r="G78" s="6"/>
      <c r="H78" s="5"/>
      <c r="I78" s="5"/>
      <c r="N78">
        <v>3</v>
      </c>
      <c r="U78" s="7"/>
      <c r="V78" s="7"/>
      <c r="W78" s="7"/>
      <c r="X78" s="10"/>
      <c r="Y78" s="10"/>
    </row>
    <row r="79" spans="1:25" x14ac:dyDescent="0.25">
      <c r="A79" s="8" t="s">
        <v>541</v>
      </c>
      <c r="B79" s="65" t="s">
        <v>482</v>
      </c>
      <c r="C79" s="23">
        <v>42212</v>
      </c>
      <c r="D79" s="22">
        <f>COUNTIFS(Tabel6[Datum], Tabel7[[#This Row],[Datum]],Tabel6[Gemeente],Tabel7[[#This Row],[Gemeente]])</f>
        <v>3</v>
      </c>
      <c r="E79">
        <v>27</v>
      </c>
      <c r="F79" s="5">
        <v>8.3333333333333329E-2</v>
      </c>
      <c r="G79" s="6"/>
      <c r="H79" s="5"/>
      <c r="I79" s="5"/>
      <c r="J79">
        <v>2015</v>
      </c>
      <c r="L79">
        <v>23</v>
      </c>
      <c r="Q79">
        <v>11</v>
      </c>
      <c r="R79">
        <v>2</v>
      </c>
      <c r="U79" s="7"/>
      <c r="V79" s="7"/>
      <c r="W79" s="7"/>
      <c r="X79" s="10"/>
      <c r="Y79" s="10"/>
    </row>
    <row r="80" spans="1:25" x14ac:dyDescent="0.25">
      <c r="A80" s="8" t="s">
        <v>541</v>
      </c>
      <c r="B80" s="65" t="s">
        <v>482</v>
      </c>
      <c r="C80" s="23">
        <v>42232</v>
      </c>
      <c r="D80" s="22">
        <f>COUNTIFS(Tabel6[Datum], Tabel7[[#This Row],[Datum]],Tabel6[Gemeente],Tabel7[[#This Row],[Gemeente]])</f>
        <v>0</v>
      </c>
      <c r="F80" s="5"/>
      <c r="G80" s="6"/>
      <c r="H80" s="5"/>
      <c r="I80" s="5"/>
      <c r="U80" s="7"/>
      <c r="V80" s="7"/>
      <c r="W80" s="7"/>
      <c r="X80" s="10"/>
      <c r="Y80" s="10"/>
    </row>
    <row r="81" spans="1:25" x14ac:dyDescent="0.25">
      <c r="A81" s="8" t="s">
        <v>541</v>
      </c>
      <c r="B81" s="65" t="s">
        <v>482</v>
      </c>
      <c r="C81" s="23">
        <v>42455</v>
      </c>
      <c r="D81" s="22">
        <f>COUNTIFS(Tabel6[Datum], Tabel7[[#This Row],[Datum]],Tabel6[Gemeente],Tabel7[[#This Row],[Gemeente]])</f>
        <v>0</v>
      </c>
      <c r="E81">
        <v>0.5</v>
      </c>
      <c r="F81" s="5">
        <v>0.1111111111111111</v>
      </c>
      <c r="G81" s="6"/>
      <c r="H81" s="5"/>
      <c r="I81" s="5"/>
      <c r="O81">
        <v>5</v>
      </c>
      <c r="U81" s="7"/>
      <c r="V81" s="7"/>
      <c r="W81" s="7"/>
      <c r="X81" s="10"/>
      <c r="Y81" s="10"/>
    </row>
    <row r="82" spans="1:25" x14ac:dyDescent="0.25">
      <c r="A82" s="8" t="s">
        <v>541</v>
      </c>
      <c r="B82" s="65" t="s">
        <v>482</v>
      </c>
      <c r="C82" s="23">
        <v>42579</v>
      </c>
      <c r="D82" s="22">
        <f>COUNTIFS(Tabel6[Datum], Tabel7[[#This Row],[Datum]],Tabel6[Gemeente],Tabel7[[#This Row],[Gemeente]])</f>
        <v>0</v>
      </c>
      <c r="E82">
        <v>0.75</v>
      </c>
      <c r="F82" s="5">
        <v>0.53472222222222221</v>
      </c>
      <c r="G82" s="5"/>
      <c r="H82" s="5"/>
      <c r="I82" s="5"/>
      <c r="N82">
        <v>6</v>
      </c>
      <c r="O82">
        <v>6</v>
      </c>
      <c r="U82" s="7"/>
      <c r="V82" s="7"/>
      <c r="W82" s="7"/>
      <c r="X82" s="10"/>
      <c r="Y82" s="10"/>
    </row>
    <row r="83" spans="1:25" x14ac:dyDescent="0.25">
      <c r="A83" s="8" t="s">
        <v>541</v>
      </c>
      <c r="B83" s="65" t="s">
        <v>482</v>
      </c>
      <c r="C83" s="23">
        <v>42867</v>
      </c>
      <c r="D83" s="22">
        <f>COUNTIFS(Tabel6[Datum], Tabel7[[#This Row],[Datum]],Tabel6[Gemeente],Tabel7[[#This Row],[Gemeente]])</f>
        <v>0</v>
      </c>
      <c r="E83">
        <v>0.25</v>
      </c>
      <c r="F83" s="5">
        <v>0.51736111111111105</v>
      </c>
      <c r="G83" s="5"/>
      <c r="H83" s="5"/>
      <c r="I83" s="5"/>
      <c r="N83">
        <v>1</v>
      </c>
      <c r="U83" s="7"/>
      <c r="V83" s="7"/>
      <c r="W83" s="7"/>
      <c r="X83" s="10"/>
      <c r="Y83" s="10"/>
    </row>
    <row r="84" spans="1:25" x14ac:dyDescent="0.25">
      <c r="A84" s="8" t="s">
        <v>541</v>
      </c>
      <c r="B84" s="65" t="s">
        <v>482</v>
      </c>
      <c r="C84" s="23">
        <v>42913</v>
      </c>
      <c r="D84" s="22">
        <f>COUNTIFS(Tabel6[Datum], Tabel7[[#This Row],[Datum]],Tabel6[Gemeente],Tabel7[[#This Row],[Gemeente]])</f>
        <v>5</v>
      </c>
      <c r="E84">
        <v>24</v>
      </c>
      <c r="F84" s="5">
        <v>0.79166666666666663</v>
      </c>
      <c r="G84" s="5"/>
      <c r="H84" s="5"/>
      <c r="I84" s="5"/>
      <c r="J84">
        <v>2017</v>
      </c>
      <c r="L84">
        <v>32</v>
      </c>
      <c r="N84">
        <v>16</v>
      </c>
      <c r="O84">
        <v>15</v>
      </c>
      <c r="U84" s="7"/>
      <c r="V84" s="7"/>
      <c r="W84" s="7"/>
      <c r="X84" s="10"/>
      <c r="Y84" s="10"/>
    </row>
    <row r="85" spans="1:25" x14ac:dyDescent="0.25">
      <c r="A85" s="8" t="s">
        <v>541</v>
      </c>
      <c r="B85" s="65" t="s">
        <v>482</v>
      </c>
      <c r="C85" s="23">
        <v>43666</v>
      </c>
      <c r="D85" s="22">
        <f>COUNTIFS(Tabel6[Datum], Tabel7[[#This Row],[Datum]],Tabel6[Gemeente],Tabel7[[#This Row],[Gemeente]])</f>
        <v>7</v>
      </c>
      <c r="F85" s="5"/>
      <c r="G85" s="5"/>
      <c r="H85" s="5"/>
      <c r="I85" s="5"/>
      <c r="U85" s="7"/>
      <c r="V85" s="7"/>
      <c r="W85" s="7"/>
      <c r="X85" s="10"/>
      <c r="Y85" s="10"/>
    </row>
    <row r="86" spans="1:25" x14ac:dyDescent="0.25">
      <c r="A86" s="8"/>
      <c r="B86" s="65"/>
      <c r="C86" s="23"/>
      <c r="F86" s="5"/>
      <c r="G86" s="5"/>
      <c r="H86" s="5"/>
      <c r="I86" s="5"/>
      <c r="U86" s="7"/>
      <c r="V86" s="7"/>
      <c r="W86" s="7"/>
      <c r="X86" s="10"/>
      <c r="Y86" s="10"/>
    </row>
    <row r="88" spans="1:25" x14ac:dyDescent="0.25">
      <c r="A88" s="1"/>
    </row>
    <row r="89" spans="1:25" x14ac:dyDescent="0.25">
      <c r="A89" s="1"/>
    </row>
    <row r="90" spans="1:25" x14ac:dyDescent="0.25">
      <c r="A90" s="1"/>
    </row>
    <row r="91" spans="1:25" x14ac:dyDescent="0.25">
      <c r="A91" s="1"/>
    </row>
    <row r="92" spans="1:25" x14ac:dyDescent="0.25">
      <c r="A92" s="1"/>
    </row>
    <row r="93" spans="1:25" x14ac:dyDescent="0.25">
      <c r="A93" s="1"/>
    </row>
    <row r="94" spans="1:25" x14ac:dyDescent="0.25">
      <c r="A94" s="1"/>
    </row>
    <row r="95" spans="1:25" x14ac:dyDescent="0.25">
      <c r="A95" s="1"/>
    </row>
    <row r="96" spans="1:25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</sheetData>
  <phoneticPr fontId="7" type="noConversion"/>
  <conditionalFormatting sqref="U4:W18">
    <cfRule type="cellIs" dxfId="16" priority="3" operator="equal">
      <formula>0</formula>
    </cfRule>
  </conditionalFormatting>
  <conditionalFormatting sqref="D4:D86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{1E322224-1A5D-4854-B008-C0CFA48EC77E}</x14:id>
        </ext>
      </extLst>
    </cfRule>
  </conditionalFormatting>
  <hyperlinks>
    <hyperlink ref="X28" r:id="rId1" xr:uid="{222D9E75-F9B0-40C9-A510-71F7CF3F44AF}"/>
    <hyperlink ref="Y28" r:id="rId2" xr:uid="{E72A3685-B1F1-4F29-8C50-1A689FFB2403}"/>
    <hyperlink ref="X29" r:id="rId3" xr:uid="{80D80ABC-4DED-4B46-8317-6AA227F56CA5}"/>
    <hyperlink ref="Y29" r:id="rId4" xr:uid="{E60AF85D-AA0B-4EFD-A430-7FD4AC97BDCB}"/>
    <hyperlink ref="X31" r:id="rId5" xr:uid="{A246636A-87FB-4A10-A373-D75E4F10269A}"/>
    <hyperlink ref="Y31" r:id="rId6" xr:uid="{B205E0FA-E6D0-45B5-A3CF-19390EDF0C10}"/>
    <hyperlink ref="X33" r:id="rId7" xr:uid="{F4C7490D-2374-4538-BDCF-2C915604F7E1}"/>
    <hyperlink ref="Y33" r:id="rId8" xr:uid="{976E4BC1-5D28-4162-8B7E-E80750EBCA6C}"/>
    <hyperlink ref="X36" r:id="rId9" xr:uid="{542F5862-BD1C-4F9D-9056-17C7341F2D42}"/>
    <hyperlink ref="Y36" r:id="rId10" xr:uid="{B34C4660-837B-41D1-A0DB-590E0094FB62}"/>
    <hyperlink ref="X34" r:id="rId11" xr:uid="{2002A141-DE8B-41C1-B788-2F6A39949EDC}"/>
    <hyperlink ref="Y34" r:id="rId12" xr:uid="{37A5787E-6406-4487-AADD-7A24126463E1}"/>
    <hyperlink ref="X37" r:id="rId13" xr:uid="{57422F54-1E00-4FBE-82EB-B74A7569650F}"/>
    <hyperlink ref="Y37" r:id="rId14" xr:uid="{3900BD73-3841-4A03-BD34-5474B29904E7}"/>
    <hyperlink ref="X38" r:id="rId15" xr:uid="{9E665453-3276-4356-AE10-2472A07F0C17}"/>
    <hyperlink ref="Y38" r:id="rId16" xr:uid="{56A1BA09-880F-4EB0-9F74-2F51596BC3F9}"/>
    <hyperlink ref="X40" r:id="rId17" xr:uid="{64320BC3-57E0-42CF-91BD-EE6B170239DF}"/>
    <hyperlink ref="Y40" r:id="rId18" xr:uid="{B69B0B5D-9C95-4955-AF91-94361B2AC14C}"/>
  </hyperlinks>
  <pageMargins left="0.7" right="0.7" top="0.75" bottom="0.75" header="0.3" footer="0.3"/>
  <pageSetup paperSize="9" orientation="portrait" horizontalDpi="4294967293" verticalDpi="0" r:id="rId19"/>
  <drawing r:id="rId20"/>
  <tableParts count="1">
    <tablePart r:id="rId2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322224-1A5D-4854-B008-C0CFA48EC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D4:D86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0AD6-EA6D-4E1D-9A80-82869972B7AB}">
  <dimension ref="A2:AD126"/>
  <sheetViews>
    <sheetView topLeftCell="A29" zoomScaleNormal="100" workbookViewId="0">
      <selection activeCell="AE58" sqref="AE58"/>
    </sheetView>
  </sheetViews>
  <sheetFormatPr defaultRowHeight="15" x14ac:dyDescent="0.25"/>
  <cols>
    <col min="2" max="25" width="2.7109375" customWidth="1"/>
    <col min="27" max="27" width="10" bestFit="1" customWidth="1"/>
    <col min="29" max="29" width="9.85546875" bestFit="1" customWidth="1"/>
    <col min="30" max="30" width="9.5703125" customWidth="1"/>
  </cols>
  <sheetData>
    <row r="2" spans="1:27" x14ac:dyDescent="0.25">
      <c r="AA2" t="s">
        <v>445</v>
      </c>
    </row>
    <row r="3" spans="1:27" ht="21.95" customHeight="1" x14ac:dyDescent="0.25">
      <c r="B3" s="39">
        <v>480</v>
      </c>
      <c r="C3" s="39">
        <v>481</v>
      </c>
      <c r="D3" s="39">
        <v>482</v>
      </c>
      <c r="E3" s="39">
        <v>483</v>
      </c>
      <c r="F3" s="39">
        <v>484</v>
      </c>
      <c r="G3" s="39">
        <v>485</v>
      </c>
      <c r="H3" s="39">
        <v>486</v>
      </c>
      <c r="I3" s="39">
        <v>487</v>
      </c>
      <c r="J3" s="39">
        <v>488</v>
      </c>
      <c r="K3" s="39">
        <v>489</v>
      </c>
      <c r="L3" s="39">
        <v>490</v>
      </c>
      <c r="M3" s="39">
        <v>491</v>
      </c>
      <c r="N3" s="39">
        <v>492</v>
      </c>
      <c r="O3" s="39">
        <v>493</v>
      </c>
      <c r="P3" s="39">
        <v>494</v>
      </c>
      <c r="Q3" s="39">
        <v>495</v>
      </c>
      <c r="R3" s="39">
        <v>496</v>
      </c>
      <c r="S3" s="39">
        <v>497</v>
      </c>
      <c r="T3" s="39">
        <v>498</v>
      </c>
      <c r="U3" s="39">
        <v>499</v>
      </c>
      <c r="V3" s="39">
        <v>500</v>
      </c>
      <c r="W3" s="39">
        <v>501</v>
      </c>
      <c r="X3" s="39">
        <v>502</v>
      </c>
      <c r="Y3" s="39">
        <v>503</v>
      </c>
      <c r="Z3" t="s">
        <v>1</v>
      </c>
      <c r="AA3" t="s">
        <v>0</v>
      </c>
    </row>
    <row r="4" spans="1:27" ht="12.75" customHeight="1" x14ac:dyDescent="0.25">
      <c r="A4">
        <v>393</v>
      </c>
      <c r="B4" s="49">
        <f t="shared" ref="B4:K13" si="0">COUNTIFS(BerichtenKolomDatum,$AA$4,BerichtenKolomVak1,$A4&amp;B$3)+COUNTIFS(BerichtenKolomDatum,$AA$4,BerichtenKolomVak2,$A4&amp;B$3)+COUNTIFS(BerichtenKolomDatum,$AA$4,BerichtenKolomVak3,$A4&amp;B$3)+COUNTIFS(BerichtenKolomDatum,$AA$4,BerichtenKolomVak4,$A4&amp;B$3)+COUNTIFS(BerichtenKolomDatum,$AA$4,BerichtenKolomVak5,$A4&amp;B$3)+COUNTIFS(BerichtenKolomDatum,$AA$4,BerichtenKolomVak6,$A4&amp;B$3)</f>
        <v>0</v>
      </c>
      <c r="C4" s="49">
        <f t="shared" si="0"/>
        <v>0</v>
      </c>
      <c r="D4" s="49">
        <f t="shared" si="0"/>
        <v>0</v>
      </c>
      <c r="E4" s="49">
        <f t="shared" si="0"/>
        <v>0</v>
      </c>
      <c r="F4" s="49">
        <f t="shared" si="0"/>
        <v>0</v>
      </c>
      <c r="G4" s="49">
        <f t="shared" si="0"/>
        <v>0</v>
      </c>
      <c r="H4" s="49">
        <f t="shared" si="0"/>
        <v>0</v>
      </c>
      <c r="I4" s="49">
        <f t="shared" si="0"/>
        <v>0</v>
      </c>
      <c r="J4" s="49">
        <f t="shared" si="0"/>
        <v>0</v>
      </c>
      <c r="K4" s="49">
        <f t="shared" si="0"/>
        <v>0</v>
      </c>
      <c r="L4" s="49">
        <f t="shared" ref="L4:Y13" si="1">COUNTIFS(BerichtenKolomDatum,$AA$4,BerichtenKolomVak1,$A4&amp;L$3)+COUNTIFS(BerichtenKolomDatum,$AA$4,BerichtenKolomVak2,$A4&amp;L$3)+COUNTIFS(BerichtenKolomDatum,$AA$4,BerichtenKolomVak3,$A4&amp;L$3)+COUNTIFS(BerichtenKolomDatum,$AA$4,BerichtenKolomVak4,$A4&amp;L$3)+COUNTIFS(BerichtenKolomDatum,$AA$4,BerichtenKolomVak5,$A4&amp;L$3)+COUNTIFS(BerichtenKolomDatum,$AA$4,BerichtenKolomVak6,$A4&amp;L$3)</f>
        <v>0</v>
      </c>
      <c r="M4" s="50">
        <f t="shared" si="1"/>
        <v>0</v>
      </c>
      <c r="N4" s="84">
        <f t="shared" si="1"/>
        <v>0</v>
      </c>
      <c r="O4" s="49">
        <f t="shared" si="1"/>
        <v>0</v>
      </c>
      <c r="P4" s="49">
        <f t="shared" si="1"/>
        <v>0</v>
      </c>
      <c r="Q4" s="49">
        <f t="shared" si="1"/>
        <v>0</v>
      </c>
      <c r="R4" s="49">
        <f t="shared" si="1"/>
        <v>0</v>
      </c>
      <c r="S4" s="49">
        <f t="shared" si="1"/>
        <v>0</v>
      </c>
      <c r="T4" s="49">
        <f t="shared" si="1"/>
        <v>0</v>
      </c>
      <c r="U4" s="49">
        <f t="shared" si="1"/>
        <v>0</v>
      </c>
      <c r="V4" s="49">
        <f t="shared" si="1"/>
        <v>0</v>
      </c>
      <c r="W4" s="49">
        <f t="shared" si="1"/>
        <v>0</v>
      </c>
      <c r="X4" s="49">
        <f t="shared" si="1"/>
        <v>0</v>
      </c>
      <c r="Y4" s="49">
        <f t="shared" si="1"/>
        <v>0</v>
      </c>
      <c r="AA4" s="48">
        <v>41445</v>
      </c>
    </row>
    <row r="5" spans="1:27" ht="12.75" customHeight="1" x14ac:dyDescent="0.25">
      <c r="A5">
        <v>394</v>
      </c>
      <c r="B5" s="49">
        <f t="shared" si="0"/>
        <v>0</v>
      </c>
      <c r="C5" s="49">
        <f t="shared" si="0"/>
        <v>0</v>
      </c>
      <c r="D5" s="49">
        <f t="shared" si="0"/>
        <v>0</v>
      </c>
      <c r="E5" s="49">
        <f t="shared" si="0"/>
        <v>0</v>
      </c>
      <c r="F5" s="49">
        <f t="shared" si="0"/>
        <v>0</v>
      </c>
      <c r="G5" s="49">
        <f t="shared" si="0"/>
        <v>0</v>
      </c>
      <c r="H5" s="49">
        <f t="shared" si="0"/>
        <v>0</v>
      </c>
      <c r="I5" s="49">
        <f t="shared" si="0"/>
        <v>0</v>
      </c>
      <c r="J5" s="84">
        <f t="shared" si="0"/>
        <v>0</v>
      </c>
      <c r="K5" s="84">
        <f t="shared" si="0"/>
        <v>0</v>
      </c>
      <c r="L5" s="84">
        <f t="shared" si="1"/>
        <v>0</v>
      </c>
      <c r="M5" s="84">
        <f t="shared" si="1"/>
        <v>0</v>
      </c>
      <c r="N5" s="84">
        <f t="shared" si="1"/>
        <v>0</v>
      </c>
      <c r="O5" s="84">
        <f t="shared" si="1"/>
        <v>0</v>
      </c>
      <c r="P5" s="49">
        <f t="shared" si="1"/>
        <v>0</v>
      </c>
      <c r="Q5" s="49">
        <f t="shared" si="1"/>
        <v>0</v>
      </c>
      <c r="R5" s="49">
        <f t="shared" si="1"/>
        <v>0</v>
      </c>
      <c r="S5" s="49">
        <f t="shared" si="1"/>
        <v>0</v>
      </c>
      <c r="T5" s="49">
        <f t="shared" si="1"/>
        <v>0</v>
      </c>
      <c r="U5" s="49">
        <f t="shared" si="1"/>
        <v>0</v>
      </c>
      <c r="V5" s="49">
        <f t="shared" si="1"/>
        <v>0</v>
      </c>
      <c r="W5" s="49">
        <f t="shared" si="1"/>
        <v>0</v>
      </c>
      <c r="X5" s="49">
        <f t="shared" si="1"/>
        <v>0</v>
      </c>
      <c r="Y5" s="49">
        <f t="shared" si="1"/>
        <v>0</v>
      </c>
      <c r="AA5" s="40"/>
    </row>
    <row r="6" spans="1:27" ht="12.75" customHeight="1" x14ac:dyDescent="0.25">
      <c r="A6">
        <v>395</v>
      </c>
      <c r="B6" s="49">
        <f t="shared" si="0"/>
        <v>0</v>
      </c>
      <c r="C6" s="49">
        <f t="shared" si="0"/>
        <v>0</v>
      </c>
      <c r="D6" s="49">
        <f t="shared" si="0"/>
        <v>0</v>
      </c>
      <c r="E6" s="49">
        <f t="shared" si="0"/>
        <v>0</v>
      </c>
      <c r="F6" s="49">
        <f t="shared" si="0"/>
        <v>0</v>
      </c>
      <c r="G6" s="84">
        <f t="shared" si="0"/>
        <v>0</v>
      </c>
      <c r="H6" s="84">
        <f t="shared" si="0"/>
        <v>0</v>
      </c>
      <c r="I6" s="84">
        <f t="shared" si="0"/>
        <v>0</v>
      </c>
      <c r="J6" s="84">
        <f t="shared" si="0"/>
        <v>0</v>
      </c>
      <c r="K6" s="84">
        <f t="shared" si="0"/>
        <v>0</v>
      </c>
      <c r="L6" s="84">
        <f t="shared" si="1"/>
        <v>0</v>
      </c>
      <c r="M6" s="84">
        <f t="shared" si="1"/>
        <v>0</v>
      </c>
      <c r="N6" s="84">
        <f t="shared" si="1"/>
        <v>0</v>
      </c>
      <c r="O6" s="84">
        <f t="shared" si="1"/>
        <v>0</v>
      </c>
      <c r="P6" s="84">
        <f t="shared" si="1"/>
        <v>0</v>
      </c>
      <c r="Q6" s="49">
        <f t="shared" si="1"/>
        <v>0</v>
      </c>
      <c r="R6" s="49">
        <f t="shared" si="1"/>
        <v>0</v>
      </c>
      <c r="S6" s="49">
        <f t="shared" si="1"/>
        <v>0</v>
      </c>
      <c r="T6" s="49">
        <f t="shared" si="1"/>
        <v>0</v>
      </c>
      <c r="U6" s="49">
        <f t="shared" si="1"/>
        <v>0</v>
      </c>
      <c r="V6" s="49">
        <f t="shared" si="1"/>
        <v>0</v>
      </c>
      <c r="W6" s="49">
        <f t="shared" si="1"/>
        <v>0</v>
      </c>
      <c r="X6" s="49">
        <f t="shared" si="1"/>
        <v>0</v>
      </c>
      <c r="Y6" s="49">
        <f t="shared" si="1"/>
        <v>0</v>
      </c>
      <c r="AA6" s="40"/>
    </row>
    <row r="7" spans="1:27" ht="12.75" customHeight="1" x14ac:dyDescent="0.25">
      <c r="A7">
        <v>396</v>
      </c>
      <c r="B7" s="49">
        <f t="shared" si="0"/>
        <v>0</v>
      </c>
      <c r="C7" s="49">
        <f t="shared" si="0"/>
        <v>0</v>
      </c>
      <c r="D7" s="49">
        <f t="shared" si="0"/>
        <v>0</v>
      </c>
      <c r="E7" s="49">
        <f t="shared" si="0"/>
        <v>0</v>
      </c>
      <c r="F7" s="49">
        <f t="shared" si="0"/>
        <v>0</v>
      </c>
      <c r="G7" s="49">
        <f t="shared" si="0"/>
        <v>0</v>
      </c>
      <c r="H7" s="84">
        <f t="shared" si="0"/>
        <v>0</v>
      </c>
      <c r="I7" s="84">
        <f t="shared" si="0"/>
        <v>0</v>
      </c>
      <c r="J7" s="84">
        <f t="shared" si="0"/>
        <v>0</v>
      </c>
      <c r="K7" s="84">
        <f t="shared" si="0"/>
        <v>0</v>
      </c>
      <c r="L7" s="84">
        <f t="shared" si="1"/>
        <v>0</v>
      </c>
      <c r="M7" s="84">
        <f t="shared" si="1"/>
        <v>0</v>
      </c>
      <c r="N7" s="84">
        <f t="shared" si="1"/>
        <v>0</v>
      </c>
      <c r="O7" s="84">
        <f t="shared" si="1"/>
        <v>0</v>
      </c>
      <c r="P7" s="84">
        <f t="shared" si="1"/>
        <v>0</v>
      </c>
      <c r="Q7" s="49">
        <f t="shared" si="1"/>
        <v>0</v>
      </c>
      <c r="R7" s="49">
        <f t="shared" si="1"/>
        <v>0</v>
      </c>
      <c r="S7" s="49">
        <f t="shared" si="1"/>
        <v>0</v>
      </c>
      <c r="T7" s="49">
        <f t="shared" si="1"/>
        <v>0</v>
      </c>
      <c r="U7" s="49">
        <f t="shared" si="1"/>
        <v>0</v>
      </c>
      <c r="V7" s="49">
        <f t="shared" si="1"/>
        <v>0</v>
      </c>
      <c r="W7" s="49">
        <f t="shared" si="1"/>
        <v>0</v>
      </c>
      <c r="X7" s="49">
        <f t="shared" si="1"/>
        <v>0</v>
      </c>
      <c r="Y7" s="49">
        <f t="shared" si="1"/>
        <v>0</v>
      </c>
      <c r="AA7" s="40"/>
    </row>
    <row r="8" spans="1:27" ht="12.75" customHeight="1" x14ac:dyDescent="0.25">
      <c r="A8">
        <v>397</v>
      </c>
      <c r="B8" s="49">
        <f t="shared" si="0"/>
        <v>0</v>
      </c>
      <c r="C8" s="49">
        <f t="shared" si="0"/>
        <v>0</v>
      </c>
      <c r="D8" s="49">
        <f t="shared" si="0"/>
        <v>0</v>
      </c>
      <c r="E8" s="49">
        <f t="shared" si="0"/>
        <v>0</v>
      </c>
      <c r="F8" s="49">
        <f t="shared" si="0"/>
        <v>0</v>
      </c>
      <c r="G8" s="49">
        <f t="shared" si="0"/>
        <v>0</v>
      </c>
      <c r="H8" s="84">
        <f t="shared" si="0"/>
        <v>0</v>
      </c>
      <c r="I8" s="84">
        <f t="shared" si="0"/>
        <v>0</v>
      </c>
      <c r="J8" s="84">
        <f t="shared" si="0"/>
        <v>0</v>
      </c>
      <c r="K8" s="50">
        <f t="shared" si="0"/>
        <v>0</v>
      </c>
      <c r="L8" s="50">
        <f t="shared" si="1"/>
        <v>0</v>
      </c>
      <c r="M8" s="84">
        <f t="shared" si="1"/>
        <v>0</v>
      </c>
      <c r="N8" s="84">
        <f t="shared" si="1"/>
        <v>0</v>
      </c>
      <c r="O8" s="84">
        <f t="shared" si="1"/>
        <v>0</v>
      </c>
      <c r="P8" s="84">
        <f t="shared" si="1"/>
        <v>0</v>
      </c>
      <c r="Q8" s="49">
        <f t="shared" si="1"/>
        <v>0</v>
      </c>
      <c r="R8" s="49">
        <f t="shared" si="1"/>
        <v>0</v>
      </c>
      <c r="S8" s="49">
        <f t="shared" si="1"/>
        <v>0</v>
      </c>
      <c r="T8" s="49">
        <f t="shared" si="1"/>
        <v>0</v>
      </c>
      <c r="U8" s="49">
        <f t="shared" si="1"/>
        <v>0</v>
      </c>
      <c r="V8" s="49">
        <f t="shared" si="1"/>
        <v>0</v>
      </c>
      <c r="W8" s="49">
        <f t="shared" si="1"/>
        <v>0</v>
      </c>
      <c r="X8" s="49">
        <f t="shared" si="1"/>
        <v>0</v>
      </c>
      <c r="Y8" s="49">
        <f t="shared" si="1"/>
        <v>0</v>
      </c>
      <c r="AA8" s="40"/>
    </row>
    <row r="9" spans="1:27" ht="12.75" customHeight="1" x14ac:dyDescent="0.25">
      <c r="A9">
        <v>398</v>
      </c>
      <c r="B9" s="49">
        <f t="shared" si="0"/>
        <v>0</v>
      </c>
      <c r="C9" s="49">
        <f t="shared" si="0"/>
        <v>0</v>
      </c>
      <c r="D9" s="49">
        <f t="shared" si="0"/>
        <v>0</v>
      </c>
      <c r="E9" s="49">
        <f t="shared" si="0"/>
        <v>0</v>
      </c>
      <c r="F9" s="49">
        <f t="shared" si="0"/>
        <v>0</v>
      </c>
      <c r="G9" s="84">
        <f t="shared" si="0"/>
        <v>0</v>
      </c>
      <c r="H9" s="50">
        <f t="shared" si="0"/>
        <v>7</v>
      </c>
      <c r="I9" s="84">
        <f t="shared" si="0"/>
        <v>0</v>
      </c>
      <c r="J9" s="50">
        <f t="shared" si="0"/>
        <v>2</v>
      </c>
      <c r="K9" s="50">
        <f t="shared" si="0"/>
        <v>0</v>
      </c>
      <c r="L9" s="50">
        <f t="shared" si="1"/>
        <v>0</v>
      </c>
      <c r="M9" s="50">
        <f t="shared" si="1"/>
        <v>0</v>
      </c>
      <c r="N9" s="84">
        <f t="shared" si="1"/>
        <v>0</v>
      </c>
      <c r="O9" s="84">
        <f t="shared" si="1"/>
        <v>0</v>
      </c>
      <c r="P9" s="84">
        <f t="shared" si="1"/>
        <v>0</v>
      </c>
      <c r="Q9" s="49">
        <f t="shared" si="1"/>
        <v>0</v>
      </c>
      <c r="R9" s="49">
        <f t="shared" si="1"/>
        <v>0</v>
      </c>
      <c r="S9" s="49">
        <f t="shared" si="1"/>
        <v>0</v>
      </c>
      <c r="T9" s="49">
        <f t="shared" si="1"/>
        <v>0</v>
      </c>
      <c r="U9" s="49">
        <f t="shared" si="1"/>
        <v>0</v>
      </c>
      <c r="V9" s="49">
        <f t="shared" si="1"/>
        <v>0</v>
      </c>
      <c r="W9" s="49">
        <f t="shared" si="1"/>
        <v>0</v>
      </c>
      <c r="X9" s="49">
        <f t="shared" si="1"/>
        <v>0</v>
      </c>
      <c r="Y9" s="49">
        <f t="shared" si="1"/>
        <v>0</v>
      </c>
      <c r="AA9" s="40"/>
    </row>
    <row r="10" spans="1:27" ht="12.75" customHeight="1" x14ac:dyDescent="0.25">
      <c r="A10">
        <v>399</v>
      </c>
      <c r="B10" s="49">
        <f t="shared" si="0"/>
        <v>0</v>
      </c>
      <c r="C10" s="49">
        <f t="shared" si="0"/>
        <v>0</v>
      </c>
      <c r="D10" s="49">
        <f t="shared" si="0"/>
        <v>0</v>
      </c>
      <c r="E10" s="49">
        <f t="shared" si="0"/>
        <v>0</v>
      </c>
      <c r="F10" s="84">
        <f t="shared" si="0"/>
        <v>0</v>
      </c>
      <c r="G10" s="51">
        <f t="shared" si="0"/>
        <v>0</v>
      </c>
      <c r="H10" s="50">
        <f t="shared" si="0"/>
        <v>7</v>
      </c>
      <c r="I10" s="50">
        <f t="shared" si="0"/>
        <v>4</v>
      </c>
      <c r="J10" s="50">
        <f t="shared" si="0"/>
        <v>2</v>
      </c>
      <c r="K10" s="50">
        <f t="shared" si="0"/>
        <v>2</v>
      </c>
      <c r="L10" s="50">
        <f t="shared" si="1"/>
        <v>0</v>
      </c>
      <c r="M10" s="50">
        <f t="shared" si="1"/>
        <v>0</v>
      </c>
      <c r="N10" s="84">
        <f t="shared" si="1"/>
        <v>0</v>
      </c>
      <c r="O10" s="84">
        <f>COUNTIFS(BerichtenKolomDatum,$AA$4,BerichtenKolomVak1,$A10&amp;O$3)+COUNTIFS(BerichtenKolomDatum,$AA$4,BerichtenKolomVak2,$A10&amp;O$3)+COUNTIFS(BerichtenKolomDatum,$AA$4,BerichtenKolomVak3,$A10&amp;O$3)+COUNTIFS(BerichtenKolomDatum,$AA$4,BerichtenKolomVak4,$A10&amp;O$3)+COUNTIFS(BerichtenKolomDatum,$AA$4,BerichtenKolomVak5,$A10&amp;O$3)+COUNTIFS(BerichtenKolomDatum,$AA$4,BerichtenKolomVak6,$A10&amp;O$3)</f>
        <v>0</v>
      </c>
      <c r="P10" s="84">
        <f t="shared" si="1"/>
        <v>0</v>
      </c>
      <c r="Q10" s="49">
        <f t="shared" si="1"/>
        <v>0</v>
      </c>
      <c r="R10" s="49">
        <f t="shared" si="1"/>
        <v>0</v>
      </c>
      <c r="S10" s="49">
        <f t="shared" si="1"/>
        <v>0</v>
      </c>
      <c r="T10" s="49">
        <f t="shared" si="1"/>
        <v>0</v>
      </c>
      <c r="U10" s="49">
        <f t="shared" si="1"/>
        <v>0</v>
      </c>
      <c r="V10" s="49">
        <f t="shared" si="1"/>
        <v>0</v>
      </c>
      <c r="W10" s="49">
        <f t="shared" si="1"/>
        <v>0</v>
      </c>
      <c r="X10" s="49">
        <f t="shared" si="1"/>
        <v>0</v>
      </c>
      <c r="Y10" s="49">
        <f t="shared" si="1"/>
        <v>0</v>
      </c>
      <c r="AA10" s="40"/>
    </row>
    <row r="11" spans="1:27" ht="12.75" customHeight="1" x14ac:dyDescent="0.25">
      <c r="A11">
        <v>400</v>
      </c>
      <c r="B11" s="49">
        <f t="shared" si="0"/>
        <v>0</v>
      </c>
      <c r="C11" s="50">
        <f t="shared" si="0"/>
        <v>0</v>
      </c>
      <c r="D11" s="50">
        <f t="shared" si="0"/>
        <v>0</v>
      </c>
      <c r="E11" s="49">
        <f t="shared" si="0"/>
        <v>0</v>
      </c>
      <c r="F11" s="84">
        <f t="shared" si="0"/>
        <v>0</v>
      </c>
      <c r="G11" s="51">
        <f t="shared" si="0"/>
        <v>1</v>
      </c>
      <c r="H11" s="50">
        <f t="shared" si="0"/>
        <v>2</v>
      </c>
      <c r="I11" s="50">
        <f t="shared" si="0"/>
        <v>2</v>
      </c>
      <c r="J11" s="50">
        <f t="shared" si="0"/>
        <v>3</v>
      </c>
      <c r="K11" s="50">
        <f t="shared" si="0"/>
        <v>4</v>
      </c>
      <c r="L11" s="50">
        <f t="shared" si="1"/>
        <v>2</v>
      </c>
      <c r="M11" s="50">
        <f t="shared" si="1"/>
        <v>1</v>
      </c>
      <c r="N11" s="50">
        <f t="shared" si="1"/>
        <v>0</v>
      </c>
      <c r="O11" s="50">
        <f t="shared" si="1"/>
        <v>0</v>
      </c>
      <c r="P11" s="50">
        <f t="shared" si="1"/>
        <v>0</v>
      </c>
      <c r="Q11" s="50">
        <f t="shared" si="1"/>
        <v>0</v>
      </c>
      <c r="R11" s="49">
        <f t="shared" si="1"/>
        <v>0</v>
      </c>
      <c r="S11" s="49">
        <f t="shared" si="1"/>
        <v>0</v>
      </c>
      <c r="T11" s="49">
        <f t="shared" si="1"/>
        <v>0</v>
      </c>
      <c r="U11" s="49">
        <f t="shared" si="1"/>
        <v>0</v>
      </c>
      <c r="V11" s="49">
        <f t="shared" si="1"/>
        <v>0</v>
      </c>
      <c r="W11" s="49">
        <f t="shared" si="1"/>
        <v>0</v>
      </c>
      <c r="X11" s="49">
        <f t="shared" si="1"/>
        <v>0</v>
      </c>
      <c r="Y11" s="49">
        <f t="shared" si="1"/>
        <v>0</v>
      </c>
      <c r="AA11" s="40"/>
    </row>
    <row r="12" spans="1:27" ht="12.75" customHeight="1" x14ac:dyDescent="0.25">
      <c r="A12">
        <v>401</v>
      </c>
      <c r="B12" s="49">
        <f t="shared" si="0"/>
        <v>0</v>
      </c>
      <c r="C12" s="84">
        <f t="shared" si="0"/>
        <v>0</v>
      </c>
      <c r="D12" s="84">
        <f t="shared" si="0"/>
        <v>0</v>
      </c>
      <c r="E12" s="85">
        <f t="shared" si="0"/>
        <v>0</v>
      </c>
      <c r="F12" s="84">
        <f t="shared" si="0"/>
        <v>0</v>
      </c>
      <c r="G12" s="51">
        <f t="shared" si="0"/>
        <v>1</v>
      </c>
      <c r="H12" s="50">
        <f t="shared" si="0"/>
        <v>0</v>
      </c>
      <c r="I12" s="50">
        <f t="shared" si="0"/>
        <v>2</v>
      </c>
      <c r="J12" s="50">
        <f t="shared" si="0"/>
        <v>2</v>
      </c>
      <c r="K12" s="50">
        <f t="shared" si="0"/>
        <v>14</v>
      </c>
      <c r="L12" s="50">
        <f t="shared" si="1"/>
        <v>12</v>
      </c>
      <c r="M12" s="50">
        <f t="shared" si="1"/>
        <v>3</v>
      </c>
      <c r="N12" s="50">
        <f t="shared" si="1"/>
        <v>2</v>
      </c>
      <c r="O12" s="50">
        <f t="shared" si="1"/>
        <v>2</v>
      </c>
      <c r="P12" s="50">
        <f t="shared" si="1"/>
        <v>2</v>
      </c>
      <c r="Q12" s="50">
        <f t="shared" si="1"/>
        <v>2</v>
      </c>
      <c r="R12" s="49">
        <f t="shared" si="1"/>
        <v>0</v>
      </c>
      <c r="S12" s="49">
        <f t="shared" si="1"/>
        <v>0</v>
      </c>
      <c r="T12" s="49">
        <f t="shared" si="1"/>
        <v>0</v>
      </c>
      <c r="U12" s="49">
        <f t="shared" si="1"/>
        <v>0</v>
      </c>
      <c r="V12" s="49">
        <f t="shared" si="1"/>
        <v>0</v>
      </c>
      <c r="W12" s="49">
        <f t="shared" si="1"/>
        <v>0</v>
      </c>
      <c r="X12" s="49">
        <f t="shared" si="1"/>
        <v>0</v>
      </c>
      <c r="Y12" s="49">
        <f t="shared" si="1"/>
        <v>0</v>
      </c>
      <c r="AA12" s="40"/>
    </row>
    <row r="13" spans="1:27" ht="12.75" customHeight="1" x14ac:dyDescent="0.25">
      <c r="A13">
        <v>402</v>
      </c>
      <c r="B13" s="84">
        <f t="shared" si="0"/>
        <v>0</v>
      </c>
      <c r="C13" s="84">
        <f t="shared" si="0"/>
        <v>0</v>
      </c>
      <c r="D13" s="84">
        <f t="shared" si="0"/>
        <v>0</v>
      </c>
      <c r="E13" s="85">
        <f t="shared" si="0"/>
        <v>0</v>
      </c>
      <c r="F13" s="50">
        <f t="shared" si="0"/>
        <v>0</v>
      </c>
      <c r="G13" s="51">
        <f t="shared" si="0"/>
        <v>0</v>
      </c>
      <c r="H13" s="50">
        <f t="shared" si="0"/>
        <v>0</v>
      </c>
      <c r="I13" s="50">
        <f t="shared" si="0"/>
        <v>1</v>
      </c>
      <c r="J13" s="50">
        <f t="shared" si="0"/>
        <v>3</v>
      </c>
      <c r="K13" s="50">
        <f t="shared" si="0"/>
        <v>2</v>
      </c>
      <c r="L13" s="50">
        <f t="shared" si="1"/>
        <v>4</v>
      </c>
      <c r="M13" s="50">
        <f t="shared" si="1"/>
        <v>0</v>
      </c>
      <c r="N13" s="84">
        <f t="shared" si="1"/>
        <v>0</v>
      </c>
      <c r="O13" s="84">
        <f t="shared" si="1"/>
        <v>0</v>
      </c>
      <c r="P13" s="84">
        <f t="shared" si="1"/>
        <v>0</v>
      </c>
      <c r="Q13" s="50">
        <f t="shared" si="1"/>
        <v>0</v>
      </c>
      <c r="R13" s="49">
        <f t="shared" si="1"/>
        <v>0</v>
      </c>
      <c r="S13" s="49">
        <f t="shared" si="1"/>
        <v>0</v>
      </c>
      <c r="T13" s="49">
        <f t="shared" si="1"/>
        <v>0</v>
      </c>
      <c r="U13" s="49">
        <f t="shared" si="1"/>
        <v>0</v>
      </c>
      <c r="V13" s="49">
        <f t="shared" si="1"/>
        <v>0</v>
      </c>
      <c r="W13" s="49">
        <f t="shared" si="1"/>
        <v>0</v>
      </c>
      <c r="X13" s="49">
        <f t="shared" si="1"/>
        <v>0</v>
      </c>
      <c r="Y13" s="49">
        <f t="shared" si="1"/>
        <v>0</v>
      </c>
      <c r="AA13" s="40"/>
    </row>
    <row r="14" spans="1:27" ht="12.75" customHeight="1" x14ac:dyDescent="0.25">
      <c r="A14">
        <v>403</v>
      </c>
      <c r="B14" s="49">
        <f t="shared" ref="B14:K25" si="2">COUNTIFS(BerichtenKolomDatum,$AA$4,BerichtenKolomVak1,$A14&amp;B$3)+COUNTIFS(BerichtenKolomDatum,$AA$4,BerichtenKolomVak2,$A14&amp;B$3)+COUNTIFS(BerichtenKolomDatum,$AA$4,BerichtenKolomVak3,$A14&amp;B$3)+COUNTIFS(BerichtenKolomDatum,$AA$4,BerichtenKolomVak4,$A14&amp;B$3)+COUNTIFS(BerichtenKolomDatum,$AA$4,BerichtenKolomVak5,$A14&amp;B$3)+COUNTIFS(BerichtenKolomDatum,$AA$4,BerichtenKolomVak6,$A14&amp;B$3)</f>
        <v>0</v>
      </c>
      <c r="C14" s="84">
        <f t="shared" si="2"/>
        <v>0</v>
      </c>
      <c r="D14" s="84">
        <f t="shared" si="2"/>
        <v>0</v>
      </c>
      <c r="E14" s="51">
        <f t="shared" si="2"/>
        <v>0</v>
      </c>
      <c r="F14" s="50">
        <f t="shared" si="2"/>
        <v>0</v>
      </c>
      <c r="G14" s="51">
        <f t="shared" si="2"/>
        <v>0</v>
      </c>
      <c r="H14" s="50">
        <f t="shared" si="2"/>
        <v>0</v>
      </c>
      <c r="I14" s="50">
        <f t="shared" si="2"/>
        <v>2</v>
      </c>
      <c r="J14" s="50">
        <f t="shared" si="2"/>
        <v>2</v>
      </c>
      <c r="K14" s="50">
        <f t="shared" si="2"/>
        <v>0</v>
      </c>
      <c r="L14" s="50">
        <f t="shared" ref="L14:Y25" si="3">COUNTIFS(BerichtenKolomDatum,$AA$4,BerichtenKolomVak1,$A14&amp;L$3)+COUNTIFS(BerichtenKolomDatum,$AA$4,BerichtenKolomVak2,$A14&amp;L$3)+COUNTIFS(BerichtenKolomDatum,$AA$4,BerichtenKolomVak3,$A14&amp;L$3)+COUNTIFS(BerichtenKolomDatum,$AA$4,BerichtenKolomVak4,$A14&amp;L$3)+COUNTIFS(BerichtenKolomDatum,$AA$4,BerichtenKolomVak5,$A14&amp;L$3)+COUNTIFS(BerichtenKolomDatum,$AA$4,BerichtenKolomVak6,$A14&amp;L$3)</f>
        <v>3</v>
      </c>
      <c r="M14" s="50">
        <f t="shared" si="3"/>
        <v>0</v>
      </c>
      <c r="N14" s="84">
        <f t="shared" si="3"/>
        <v>0</v>
      </c>
      <c r="O14" s="84">
        <f t="shared" si="3"/>
        <v>0</v>
      </c>
      <c r="P14" s="84">
        <f t="shared" si="3"/>
        <v>0</v>
      </c>
      <c r="Q14" s="49">
        <f t="shared" si="3"/>
        <v>0</v>
      </c>
      <c r="R14" s="49">
        <f t="shared" si="3"/>
        <v>0</v>
      </c>
      <c r="S14" s="49">
        <f t="shared" si="3"/>
        <v>0</v>
      </c>
      <c r="T14" s="49">
        <f t="shared" si="3"/>
        <v>0</v>
      </c>
      <c r="U14" s="49">
        <f t="shared" si="3"/>
        <v>0</v>
      </c>
      <c r="V14" s="49">
        <f t="shared" si="3"/>
        <v>0</v>
      </c>
      <c r="W14" s="49">
        <f t="shared" si="3"/>
        <v>0</v>
      </c>
      <c r="X14" s="49">
        <f t="shared" si="3"/>
        <v>0</v>
      </c>
      <c r="Y14" s="49">
        <f t="shared" si="3"/>
        <v>0</v>
      </c>
      <c r="AA14" s="40"/>
    </row>
    <row r="15" spans="1:27" ht="12.75" customHeight="1" x14ac:dyDescent="0.25">
      <c r="A15">
        <v>404</v>
      </c>
      <c r="B15" s="49">
        <f t="shared" si="2"/>
        <v>0</v>
      </c>
      <c r="C15" s="84">
        <f t="shared" si="2"/>
        <v>0</v>
      </c>
      <c r="D15" s="84">
        <f t="shared" si="2"/>
        <v>0</v>
      </c>
      <c r="E15" s="51">
        <f t="shared" si="2"/>
        <v>0</v>
      </c>
      <c r="F15" s="50">
        <f t="shared" si="2"/>
        <v>0</v>
      </c>
      <c r="G15" s="85">
        <f t="shared" si="2"/>
        <v>0</v>
      </c>
      <c r="H15" s="84">
        <f t="shared" si="2"/>
        <v>0</v>
      </c>
      <c r="I15" s="50">
        <f t="shared" si="2"/>
        <v>0</v>
      </c>
      <c r="J15" s="50">
        <f t="shared" si="2"/>
        <v>0</v>
      </c>
      <c r="K15" s="50">
        <f t="shared" si="2"/>
        <v>0</v>
      </c>
      <c r="L15" s="50">
        <f t="shared" si="3"/>
        <v>0</v>
      </c>
      <c r="M15" s="50">
        <f t="shared" si="3"/>
        <v>0</v>
      </c>
      <c r="N15" s="84">
        <f t="shared" si="3"/>
        <v>0</v>
      </c>
      <c r="O15" s="84">
        <f t="shared" si="3"/>
        <v>0</v>
      </c>
      <c r="P15" s="84">
        <f t="shared" si="3"/>
        <v>0</v>
      </c>
      <c r="Q15" s="49">
        <f t="shared" si="3"/>
        <v>0</v>
      </c>
      <c r="R15" s="49">
        <f t="shared" si="3"/>
        <v>0</v>
      </c>
      <c r="S15" s="49">
        <f t="shared" si="3"/>
        <v>0</v>
      </c>
      <c r="T15" s="49">
        <f t="shared" si="3"/>
        <v>0</v>
      </c>
      <c r="U15" s="49">
        <f t="shared" si="3"/>
        <v>0</v>
      </c>
      <c r="V15" s="49">
        <f t="shared" si="3"/>
        <v>0</v>
      </c>
      <c r="W15" s="49">
        <f t="shared" si="3"/>
        <v>0</v>
      </c>
      <c r="X15" s="49">
        <f t="shared" si="3"/>
        <v>0</v>
      </c>
      <c r="Y15" s="49">
        <f t="shared" si="3"/>
        <v>0</v>
      </c>
      <c r="AA15" s="40"/>
    </row>
    <row r="16" spans="1:27" ht="12.75" customHeight="1" x14ac:dyDescent="0.25">
      <c r="A16">
        <v>405</v>
      </c>
      <c r="B16" s="49">
        <f t="shared" si="2"/>
        <v>0</v>
      </c>
      <c r="C16" s="84">
        <f t="shared" si="2"/>
        <v>0</v>
      </c>
      <c r="D16" s="84">
        <f t="shared" si="2"/>
        <v>0</v>
      </c>
      <c r="E16" s="85">
        <f t="shared" si="2"/>
        <v>0</v>
      </c>
      <c r="F16" s="84">
        <f t="shared" si="2"/>
        <v>0</v>
      </c>
      <c r="G16" s="85">
        <f t="shared" si="2"/>
        <v>0</v>
      </c>
      <c r="H16" s="84">
        <f t="shared" si="2"/>
        <v>0</v>
      </c>
      <c r="I16" s="50">
        <f t="shared" si="2"/>
        <v>0</v>
      </c>
      <c r="J16" s="84">
        <f t="shared" si="2"/>
        <v>0</v>
      </c>
      <c r="K16" s="50">
        <f t="shared" si="2"/>
        <v>0</v>
      </c>
      <c r="L16" s="84">
        <f t="shared" si="3"/>
        <v>0</v>
      </c>
      <c r="M16" s="84">
        <f t="shared" si="3"/>
        <v>0</v>
      </c>
      <c r="N16" s="84">
        <f t="shared" si="3"/>
        <v>0</v>
      </c>
      <c r="O16" s="49">
        <f t="shared" si="3"/>
        <v>0</v>
      </c>
      <c r="P16" s="53">
        <f t="shared" si="3"/>
        <v>0</v>
      </c>
      <c r="Q16" s="49">
        <f t="shared" si="3"/>
        <v>0</v>
      </c>
      <c r="R16" s="49">
        <f t="shared" si="3"/>
        <v>0</v>
      </c>
      <c r="S16" s="49">
        <f t="shared" si="3"/>
        <v>0</v>
      </c>
      <c r="T16" s="49">
        <f t="shared" si="3"/>
        <v>0</v>
      </c>
      <c r="U16" s="49">
        <f t="shared" si="3"/>
        <v>0</v>
      </c>
      <c r="V16" s="49">
        <f t="shared" si="3"/>
        <v>0</v>
      </c>
      <c r="W16" s="49">
        <f t="shared" si="3"/>
        <v>0</v>
      </c>
      <c r="X16" s="49">
        <f t="shared" si="3"/>
        <v>0</v>
      </c>
      <c r="Y16" s="49">
        <f t="shared" si="3"/>
        <v>0</v>
      </c>
      <c r="AA16" s="40"/>
    </row>
    <row r="17" spans="1:30" ht="12.75" customHeight="1" x14ac:dyDescent="0.25">
      <c r="A17">
        <v>406</v>
      </c>
      <c r="B17" s="49">
        <f t="shared" si="2"/>
        <v>0</v>
      </c>
      <c r="C17" s="49">
        <f t="shared" si="2"/>
        <v>0</v>
      </c>
      <c r="D17" s="84">
        <f t="shared" si="2"/>
        <v>0</v>
      </c>
      <c r="E17" s="84">
        <f t="shared" si="2"/>
        <v>0</v>
      </c>
      <c r="F17" s="98">
        <f t="shared" si="2"/>
        <v>0</v>
      </c>
      <c r="G17" s="84">
        <f t="shared" si="2"/>
        <v>0</v>
      </c>
      <c r="H17" s="84">
        <f t="shared" si="2"/>
        <v>0</v>
      </c>
      <c r="I17" s="84">
        <f t="shared" si="2"/>
        <v>0</v>
      </c>
      <c r="J17" s="84">
        <f t="shared" si="2"/>
        <v>0</v>
      </c>
      <c r="K17" s="84">
        <f t="shared" si="2"/>
        <v>0</v>
      </c>
      <c r="L17" s="84">
        <f t="shared" si="3"/>
        <v>0</v>
      </c>
      <c r="M17" s="49">
        <f t="shared" si="3"/>
        <v>0</v>
      </c>
      <c r="N17" s="49">
        <f t="shared" si="3"/>
        <v>0</v>
      </c>
      <c r="O17" s="49">
        <f t="shared" si="3"/>
        <v>0</v>
      </c>
      <c r="P17" s="49">
        <f t="shared" si="3"/>
        <v>0</v>
      </c>
      <c r="Q17" s="49">
        <f t="shared" si="3"/>
        <v>0</v>
      </c>
      <c r="R17" s="49">
        <f t="shared" si="3"/>
        <v>0</v>
      </c>
      <c r="S17" s="49">
        <f t="shared" si="3"/>
        <v>0</v>
      </c>
      <c r="T17" s="49">
        <f t="shared" si="3"/>
        <v>0</v>
      </c>
      <c r="U17" s="49">
        <f t="shared" si="3"/>
        <v>0</v>
      </c>
      <c r="V17" s="49">
        <f t="shared" si="3"/>
        <v>0</v>
      </c>
      <c r="W17" s="49">
        <f t="shared" si="3"/>
        <v>0</v>
      </c>
      <c r="X17" s="49">
        <f t="shared" si="3"/>
        <v>0</v>
      </c>
      <c r="Y17" s="49">
        <f t="shared" si="3"/>
        <v>0</v>
      </c>
      <c r="AA17" s="40"/>
    </row>
    <row r="18" spans="1:30" ht="12.75" customHeight="1" x14ac:dyDescent="0.25">
      <c r="A18">
        <v>407</v>
      </c>
      <c r="B18" s="49">
        <f t="shared" si="2"/>
        <v>0</v>
      </c>
      <c r="C18" s="49">
        <f t="shared" si="2"/>
        <v>0</v>
      </c>
      <c r="D18" s="49">
        <f t="shared" si="2"/>
        <v>0</v>
      </c>
      <c r="E18" s="49">
        <f t="shared" si="2"/>
        <v>0</v>
      </c>
      <c r="F18" s="84">
        <f t="shared" si="2"/>
        <v>0</v>
      </c>
      <c r="G18" s="54">
        <f t="shared" si="2"/>
        <v>0</v>
      </c>
      <c r="H18" s="49">
        <f t="shared" si="2"/>
        <v>0</v>
      </c>
      <c r="I18" s="84">
        <f t="shared" si="2"/>
        <v>0</v>
      </c>
      <c r="J18" s="84">
        <f t="shared" si="2"/>
        <v>0</v>
      </c>
      <c r="K18" s="84">
        <f t="shared" si="2"/>
        <v>0</v>
      </c>
      <c r="L18" s="84">
        <f t="shared" si="3"/>
        <v>0</v>
      </c>
      <c r="M18" s="49">
        <f t="shared" si="3"/>
        <v>0</v>
      </c>
      <c r="N18" s="49">
        <f t="shared" si="3"/>
        <v>0</v>
      </c>
      <c r="O18" s="49">
        <f t="shared" si="3"/>
        <v>0</v>
      </c>
      <c r="P18" s="49">
        <f t="shared" si="3"/>
        <v>0</v>
      </c>
      <c r="Q18" s="49">
        <f t="shared" si="3"/>
        <v>0</v>
      </c>
      <c r="R18" s="49">
        <f t="shared" si="3"/>
        <v>0</v>
      </c>
      <c r="S18" s="49">
        <f t="shared" si="3"/>
        <v>0</v>
      </c>
      <c r="T18" s="49">
        <f t="shared" si="3"/>
        <v>0</v>
      </c>
      <c r="U18" s="49">
        <f t="shared" si="3"/>
        <v>0</v>
      </c>
      <c r="V18" s="49">
        <f t="shared" si="3"/>
        <v>0</v>
      </c>
      <c r="W18" s="49">
        <f t="shared" si="3"/>
        <v>0</v>
      </c>
      <c r="X18" s="49">
        <f t="shared" si="3"/>
        <v>0</v>
      </c>
      <c r="Y18" s="49">
        <f t="shared" si="3"/>
        <v>0</v>
      </c>
      <c r="AA18" s="40"/>
    </row>
    <row r="19" spans="1:30" ht="12.75" customHeight="1" x14ac:dyDescent="0.25">
      <c r="A19">
        <v>408</v>
      </c>
      <c r="B19" s="49">
        <f t="shared" si="2"/>
        <v>0</v>
      </c>
      <c r="C19" s="49">
        <f t="shared" si="2"/>
        <v>0</v>
      </c>
      <c r="D19" s="49">
        <f t="shared" si="2"/>
        <v>0</v>
      </c>
      <c r="E19" s="49">
        <f t="shared" si="2"/>
        <v>0</v>
      </c>
      <c r="F19" s="49">
        <f t="shared" si="2"/>
        <v>0</v>
      </c>
      <c r="G19" s="49">
        <f t="shared" si="2"/>
        <v>0</v>
      </c>
      <c r="H19" s="49">
        <f t="shared" si="2"/>
        <v>0</v>
      </c>
      <c r="I19" s="49">
        <f t="shared" si="2"/>
        <v>0</v>
      </c>
      <c r="J19" s="49">
        <f t="shared" si="2"/>
        <v>0</v>
      </c>
      <c r="K19" s="49">
        <f t="shared" si="2"/>
        <v>0</v>
      </c>
      <c r="L19" s="49">
        <f t="shared" si="3"/>
        <v>0</v>
      </c>
      <c r="M19" s="49">
        <f t="shared" si="3"/>
        <v>0</v>
      </c>
      <c r="N19" s="49">
        <f t="shared" si="3"/>
        <v>0</v>
      </c>
      <c r="O19" s="49">
        <f t="shared" si="3"/>
        <v>0</v>
      </c>
      <c r="P19" s="49">
        <f t="shared" si="3"/>
        <v>0</v>
      </c>
      <c r="Q19" s="49">
        <f t="shared" si="3"/>
        <v>0</v>
      </c>
      <c r="R19" s="49">
        <f t="shared" si="3"/>
        <v>0</v>
      </c>
      <c r="S19" s="49">
        <f t="shared" si="3"/>
        <v>0</v>
      </c>
      <c r="T19" s="49">
        <f t="shared" si="3"/>
        <v>0</v>
      </c>
      <c r="U19" s="49">
        <f t="shared" si="3"/>
        <v>0</v>
      </c>
      <c r="V19" s="49">
        <f t="shared" si="3"/>
        <v>0</v>
      </c>
      <c r="W19" s="49">
        <f t="shared" si="3"/>
        <v>0</v>
      </c>
      <c r="X19" s="49">
        <f t="shared" si="3"/>
        <v>0</v>
      </c>
      <c r="Y19" s="49">
        <f t="shared" si="3"/>
        <v>0</v>
      </c>
      <c r="AA19" s="40"/>
    </row>
    <row r="20" spans="1:30" ht="12.75" customHeight="1" x14ac:dyDescent="0.25">
      <c r="A20">
        <v>409</v>
      </c>
      <c r="B20" s="49">
        <f t="shared" si="2"/>
        <v>0</v>
      </c>
      <c r="C20" s="49">
        <f t="shared" si="2"/>
        <v>0</v>
      </c>
      <c r="D20" s="49">
        <f t="shared" si="2"/>
        <v>0</v>
      </c>
      <c r="E20" s="49">
        <f t="shared" si="2"/>
        <v>0</v>
      </c>
      <c r="F20" s="49">
        <f t="shared" si="2"/>
        <v>0</v>
      </c>
      <c r="G20" s="49">
        <f t="shared" si="2"/>
        <v>0</v>
      </c>
      <c r="H20" s="49">
        <f t="shared" si="2"/>
        <v>0</v>
      </c>
      <c r="I20" s="49">
        <f t="shared" si="2"/>
        <v>0</v>
      </c>
      <c r="J20" s="49">
        <f t="shared" si="2"/>
        <v>0</v>
      </c>
      <c r="K20" s="49">
        <f t="shared" si="2"/>
        <v>0</v>
      </c>
      <c r="L20" s="49">
        <f t="shared" si="3"/>
        <v>0</v>
      </c>
      <c r="M20" s="49">
        <f t="shared" si="3"/>
        <v>0</v>
      </c>
      <c r="N20" s="49">
        <f t="shared" si="3"/>
        <v>0</v>
      </c>
      <c r="O20" s="49">
        <f t="shared" si="3"/>
        <v>0</v>
      </c>
      <c r="P20" s="49">
        <f t="shared" si="3"/>
        <v>0</v>
      </c>
      <c r="Q20" s="49">
        <f t="shared" si="3"/>
        <v>0</v>
      </c>
      <c r="R20" s="49">
        <f t="shared" si="3"/>
        <v>0</v>
      </c>
      <c r="S20" s="49">
        <f t="shared" si="3"/>
        <v>0</v>
      </c>
      <c r="T20" s="49">
        <f t="shared" si="3"/>
        <v>0</v>
      </c>
      <c r="U20" s="49">
        <f t="shared" si="3"/>
        <v>0</v>
      </c>
      <c r="V20" s="49">
        <f t="shared" si="3"/>
        <v>0</v>
      </c>
      <c r="W20" s="49">
        <f t="shared" si="3"/>
        <v>0</v>
      </c>
      <c r="X20" s="49">
        <f t="shared" si="3"/>
        <v>0</v>
      </c>
      <c r="Y20" s="49">
        <f t="shared" si="3"/>
        <v>0</v>
      </c>
      <c r="AA20" s="40"/>
    </row>
    <row r="21" spans="1:30" ht="12.75" customHeight="1" x14ac:dyDescent="0.25">
      <c r="A21">
        <v>410</v>
      </c>
      <c r="B21" s="49">
        <f t="shared" si="2"/>
        <v>0</v>
      </c>
      <c r="C21" s="49">
        <f t="shared" si="2"/>
        <v>0</v>
      </c>
      <c r="D21" s="49">
        <f t="shared" si="2"/>
        <v>0</v>
      </c>
      <c r="E21" s="49">
        <f t="shared" si="2"/>
        <v>0</v>
      </c>
      <c r="F21" s="49">
        <f t="shared" si="2"/>
        <v>0</v>
      </c>
      <c r="G21" s="49">
        <f t="shared" si="2"/>
        <v>0</v>
      </c>
      <c r="H21" s="49">
        <f t="shared" si="2"/>
        <v>0</v>
      </c>
      <c r="I21" s="49">
        <f t="shared" si="2"/>
        <v>0</v>
      </c>
      <c r="J21" s="49">
        <f t="shared" si="2"/>
        <v>0</v>
      </c>
      <c r="K21" s="49">
        <f t="shared" si="2"/>
        <v>0</v>
      </c>
      <c r="L21" s="49">
        <f t="shared" si="3"/>
        <v>0</v>
      </c>
      <c r="M21" s="49">
        <f t="shared" si="3"/>
        <v>0</v>
      </c>
      <c r="N21" s="49">
        <f t="shared" si="3"/>
        <v>0</v>
      </c>
      <c r="O21" s="49">
        <f t="shared" si="3"/>
        <v>0</v>
      </c>
      <c r="P21" s="49">
        <f t="shared" si="3"/>
        <v>0</v>
      </c>
      <c r="Q21" s="49">
        <f t="shared" si="3"/>
        <v>0</v>
      </c>
      <c r="R21" s="49">
        <f t="shared" si="3"/>
        <v>0</v>
      </c>
      <c r="S21" s="49">
        <f t="shared" si="3"/>
        <v>0</v>
      </c>
      <c r="T21" s="49">
        <f t="shared" si="3"/>
        <v>0</v>
      </c>
      <c r="U21" s="49">
        <f t="shared" si="3"/>
        <v>0</v>
      </c>
      <c r="V21" s="49">
        <f t="shared" si="3"/>
        <v>0</v>
      </c>
      <c r="W21" s="49">
        <f t="shared" si="3"/>
        <v>0</v>
      </c>
      <c r="X21" s="49">
        <f t="shared" si="3"/>
        <v>0</v>
      </c>
      <c r="Y21" s="49">
        <f t="shared" si="3"/>
        <v>0</v>
      </c>
      <c r="AA21" s="40"/>
    </row>
    <row r="22" spans="1:30" ht="12.75" customHeight="1" x14ac:dyDescent="0.25">
      <c r="A22">
        <v>411</v>
      </c>
      <c r="B22" s="49">
        <f t="shared" si="2"/>
        <v>0</v>
      </c>
      <c r="C22" s="49">
        <f t="shared" si="2"/>
        <v>0</v>
      </c>
      <c r="D22" s="49">
        <f t="shared" si="2"/>
        <v>0</v>
      </c>
      <c r="E22" s="49">
        <f t="shared" si="2"/>
        <v>0</v>
      </c>
      <c r="F22" s="49">
        <f t="shared" si="2"/>
        <v>0</v>
      </c>
      <c r="G22" s="49">
        <f t="shared" si="2"/>
        <v>0</v>
      </c>
      <c r="H22" s="49">
        <f t="shared" si="2"/>
        <v>0</v>
      </c>
      <c r="I22" s="49">
        <f t="shared" si="2"/>
        <v>0</v>
      </c>
      <c r="J22" s="49">
        <f t="shared" si="2"/>
        <v>0</v>
      </c>
      <c r="K22" s="49">
        <f t="shared" si="2"/>
        <v>0</v>
      </c>
      <c r="L22" s="49">
        <f t="shared" si="3"/>
        <v>0</v>
      </c>
      <c r="M22" s="49">
        <f t="shared" si="3"/>
        <v>0</v>
      </c>
      <c r="N22" s="49">
        <f t="shared" si="3"/>
        <v>0</v>
      </c>
      <c r="O22" s="49">
        <f t="shared" si="3"/>
        <v>0</v>
      </c>
      <c r="P22" s="49">
        <f t="shared" si="3"/>
        <v>0</v>
      </c>
      <c r="Q22" s="49">
        <f t="shared" si="3"/>
        <v>0</v>
      </c>
      <c r="R22" s="49">
        <f t="shared" si="3"/>
        <v>0</v>
      </c>
      <c r="S22" s="49">
        <f t="shared" si="3"/>
        <v>0</v>
      </c>
      <c r="T22" s="49">
        <f t="shared" si="3"/>
        <v>0</v>
      </c>
      <c r="U22" s="49">
        <f t="shared" si="3"/>
        <v>0</v>
      </c>
      <c r="V22" s="49">
        <f t="shared" si="3"/>
        <v>0</v>
      </c>
      <c r="W22" s="49">
        <f t="shared" si="3"/>
        <v>0</v>
      </c>
      <c r="X22" s="49">
        <f t="shared" si="3"/>
        <v>0</v>
      </c>
      <c r="Y22" s="49">
        <f t="shared" si="3"/>
        <v>0</v>
      </c>
      <c r="AA22" s="40"/>
    </row>
    <row r="23" spans="1:30" ht="12.75" customHeight="1" x14ac:dyDescent="0.25">
      <c r="A23">
        <v>412</v>
      </c>
      <c r="B23" s="49">
        <f t="shared" si="2"/>
        <v>0</v>
      </c>
      <c r="C23" s="49">
        <f t="shared" si="2"/>
        <v>0</v>
      </c>
      <c r="D23" s="49">
        <f t="shared" si="2"/>
        <v>0</v>
      </c>
      <c r="E23" s="49">
        <f t="shared" si="2"/>
        <v>0</v>
      </c>
      <c r="F23" s="49">
        <f t="shared" si="2"/>
        <v>0</v>
      </c>
      <c r="G23" s="49">
        <f t="shared" si="2"/>
        <v>0</v>
      </c>
      <c r="H23" s="49">
        <f t="shared" si="2"/>
        <v>0</v>
      </c>
      <c r="I23" s="49">
        <f t="shared" si="2"/>
        <v>0</v>
      </c>
      <c r="J23" s="49">
        <f t="shared" si="2"/>
        <v>0</v>
      </c>
      <c r="K23" s="49">
        <f t="shared" si="2"/>
        <v>0</v>
      </c>
      <c r="L23" s="49">
        <f t="shared" si="3"/>
        <v>0</v>
      </c>
      <c r="M23" s="49">
        <f t="shared" si="3"/>
        <v>0</v>
      </c>
      <c r="N23" s="49">
        <f t="shared" si="3"/>
        <v>0</v>
      </c>
      <c r="O23" s="49">
        <f t="shared" si="3"/>
        <v>0</v>
      </c>
      <c r="P23" s="49">
        <f t="shared" si="3"/>
        <v>0</v>
      </c>
      <c r="Q23" s="49">
        <f t="shared" si="3"/>
        <v>0</v>
      </c>
      <c r="R23" s="49">
        <f t="shared" si="3"/>
        <v>0</v>
      </c>
      <c r="S23" s="49">
        <f t="shared" si="3"/>
        <v>0</v>
      </c>
      <c r="T23" s="49">
        <f t="shared" si="3"/>
        <v>0</v>
      </c>
      <c r="U23" s="49">
        <f t="shared" si="3"/>
        <v>0</v>
      </c>
      <c r="V23" s="49">
        <f t="shared" si="3"/>
        <v>0</v>
      </c>
      <c r="W23" s="49">
        <f t="shared" si="3"/>
        <v>0</v>
      </c>
      <c r="X23" s="49">
        <f t="shared" si="3"/>
        <v>0</v>
      </c>
      <c r="Y23" s="49">
        <f t="shared" si="3"/>
        <v>0</v>
      </c>
      <c r="AA23" s="40"/>
    </row>
    <row r="24" spans="1:30" ht="12.75" customHeight="1" x14ac:dyDescent="0.25">
      <c r="A24">
        <v>413</v>
      </c>
      <c r="B24" s="49">
        <f t="shared" si="2"/>
        <v>0</v>
      </c>
      <c r="C24" s="49">
        <f t="shared" si="2"/>
        <v>0</v>
      </c>
      <c r="D24" s="49">
        <f t="shared" si="2"/>
        <v>0</v>
      </c>
      <c r="E24" s="49">
        <f t="shared" si="2"/>
        <v>0</v>
      </c>
      <c r="F24" s="49">
        <f t="shared" si="2"/>
        <v>0</v>
      </c>
      <c r="G24" s="49">
        <f t="shared" si="2"/>
        <v>0</v>
      </c>
      <c r="H24" s="49">
        <f t="shared" si="2"/>
        <v>0</v>
      </c>
      <c r="I24" s="49">
        <f t="shared" si="2"/>
        <v>0</v>
      </c>
      <c r="J24" s="49">
        <f t="shared" si="2"/>
        <v>0</v>
      </c>
      <c r="K24" s="49">
        <f t="shared" si="2"/>
        <v>0</v>
      </c>
      <c r="L24" s="49">
        <f t="shared" si="3"/>
        <v>0</v>
      </c>
      <c r="M24" s="49">
        <f t="shared" si="3"/>
        <v>0</v>
      </c>
      <c r="N24" s="49">
        <f t="shared" si="3"/>
        <v>0</v>
      </c>
      <c r="O24" s="49">
        <f t="shared" si="3"/>
        <v>0</v>
      </c>
      <c r="P24" s="49">
        <f t="shared" si="3"/>
        <v>0</v>
      </c>
      <c r="Q24" s="49">
        <f t="shared" si="3"/>
        <v>0</v>
      </c>
      <c r="R24" s="49">
        <f t="shared" si="3"/>
        <v>0</v>
      </c>
      <c r="S24" s="49">
        <f t="shared" si="3"/>
        <v>0</v>
      </c>
      <c r="T24" s="49">
        <f t="shared" si="3"/>
        <v>0</v>
      </c>
      <c r="U24" s="49">
        <f t="shared" si="3"/>
        <v>0</v>
      </c>
      <c r="V24" s="49">
        <f t="shared" si="3"/>
        <v>0</v>
      </c>
      <c r="W24" s="49">
        <f t="shared" si="3"/>
        <v>0</v>
      </c>
      <c r="X24" s="49">
        <f t="shared" si="3"/>
        <v>0</v>
      </c>
      <c r="Y24" s="49">
        <f t="shared" si="3"/>
        <v>0</v>
      </c>
      <c r="AA24" s="40"/>
    </row>
    <row r="25" spans="1:30" ht="12.75" customHeight="1" x14ac:dyDescent="0.25">
      <c r="A25">
        <v>414</v>
      </c>
      <c r="B25" s="49">
        <f t="shared" si="2"/>
        <v>0</v>
      </c>
      <c r="C25" s="49">
        <f t="shared" si="2"/>
        <v>0</v>
      </c>
      <c r="D25" s="49">
        <f t="shared" si="2"/>
        <v>0</v>
      </c>
      <c r="E25" s="49">
        <f t="shared" si="2"/>
        <v>0</v>
      </c>
      <c r="F25" s="49">
        <f t="shared" si="2"/>
        <v>0</v>
      </c>
      <c r="G25" s="49">
        <f t="shared" si="2"/>
        <v>0</v>
      </c>
      <c r="H25" s="49">
        <f t="shared" si="2"/>
        <v>0</v>
      </c>
      <c r="I25" s="49">
        <f t="shared" si="2"/>
        <v>0</v>
      </c>
      <c r="J25" s="49">
        <f t="shared" si="2"/>
        <v>0</v>
      </c>
      <c r="K25" s="49">
        <f t="shared" si="2"/>
        <v>0</v>
      </c>
      <c r="L25" s="49">
        <f t="shared" si="3"/>
        <v>0</v>
      </c>
      <c r="M25" s="49">
        <f t="shared" si="3"/>
        <v>0</v>
      </c>
      <c r="N25" s="49">
        <f t="shared" si="3"/>
        <v>0</v>
      </c>
      <c r="O25" s="49">
        <f t="shared" si="3"/>
        <v>0</v>
      </c>
      <c r="P25" s="49">
        <f t="shared" si="3"/>
        <v>0</v>
      </c>
      <c r="Q25" s="49">
        <f t="shared" si="3"/>
        <v>0</v>
      </c>
      <c r="R25" s="49">
        <f t="shared" si="3"/>
        <v>0</v>
      </c>
      <c r="S25" s="49">
        <f t="shared" si="3"/>
        <v>0</v>
      </c>
      <c r="T25" s="49">
        <f t="shared" si="3"/>
        <v>0</v>
      </c>
      <c r="U25" s="49">
        <f t="shared" si="3"/>
        <v>0</v>
      </c>
      <c r="V25" s="49">
        <f t="shared" si="3"/>
        <v>0</v>
      </c>
      <c r="W25" s="49">
        <f t="shared" si="3"/>
        <v>0</v>
      </c>
      <c r="X25" s="49">
        <f t="shared" si="3"/>
        <v>0</v>
      </c>
      <c r="Y25" s="49">
        <f t="shared" si="3"/>
        <v>0</v>
      </c>
      <c r="AA25" s="40"/>
    </row>
    <row r="26" spans="1:30" ht="12.75" customHeight="1" x14ac:dyDescent="0.25">
      <c r="AA26" s="40"/>
    </row>
    <row r="27" spans="1:30" ht="12.75" customHeight="1" x14ac:dyDescent="0.25">
      <c r="AA27" s="41"/>
    </row>
    <row r="28" spans="1:30" ht="12.75" customHeight="1" x14ac:dyDescent="0.25">
      <c r="A28" t="s">
        <v>635</v>
      </c>
    </row>
    <row r="29" spans="1:30" ht="12.75" customHeight="1" x14ac:dyDescent="0.25"/>
    <row r="30" spans="1:30" ht="21.95" customHeight="1" x14ac:dyDescent="0.25">
      <c r="B30" s="39">
        <v>480</v>
      </c>
      <c r="C30" s="39">
        <v>481</v>
      </c>
      <c r="D30" s="39">
        <v>482</v>
      </c>
      <c r="E30" s="39">
        <v>483</v>
      </c>
      <c r="F30" s="39">
        <v>484</v>
      </c>
      <c r="G30" s="39">
        <v>485</v>
      </c>
      <c r="H30" s="39">
        <v>486</v>
      </c>
      <c r="I30" s="39">
        <v>487</v>
      </c>
      <c r="J30" s="39">
        <v>488</v>
      </c>
      <c r="K30" s="39">
        <v>489</v>
      </c>
      <c r="L30" s="39">
        <v>490</v>
      </c>
      <c r="M30" s="39">
        <v>491</v>
      </c>
      <c r="N30" s="39">
        <v>492</v>
      </c>
      <c r="O30" s="39">
        <v>493</v>
      </c>
      <c r="P30" s="39">
        <v>494</v>
      </c>
      <c r="Q30" s="39">
        <v>495</v>
      </c>
      <c r="R30" s="39">
        <v>496</v>
      </c>
      <c r="S30" s="39">
        <v>497</v>
      </c>
      <c r="T30" s="39">
        <v>498</v>
      </c>
      <c r="U30" s="39">
        <v>499</v>
      </c>
      <c r="V30" s="39">
        <v>500</v>
      </c>
      <c r="W30" s="39">
        <v>501</v>
      </c>
      <c r="X30" s="39">
        <v>502</v>
      </c>
      <c r="Y30" s="39">
        <v>503</v>
      </c>
      <c r="AA30" t="s">
        <v>455</v>
      </c>
      <c r="AD30" t="s">
        <v>456</v>
      </c>
    </row>
    <row r="31" spans="1:30" ht="12.75" customHeight="1" x14ac:dyDescent="0.25">
      <c r="A31">
        <v>393</v>
      </c>
      <c r="B31" s="42">
        <f t="shared" ref="B31:K32" si="4">COUNTIF(WaarnemingsLocaties,$A31&amp;B$3)</f>
        <v>0</v>
      </c>
      <c r="C31" s="42">
        <f t="shared" si="4"/>
        <v>0</v>
      </c>
      <c r="D31" s="42">
        <f t="shared" si="4"/>
        <v>0</v>
      </c>
      <c r="E31" s="42">
        <f t="shared" si="4"/>
        <v>0</v>
      </c>
      <c r="F31" s="42">
        <f t="shared" si="4"/>
        <v>0</v>
      </c>
      <c r="G31" s="42">
        <f t="shared" si="4"/>
        <v>0</v>
      </c>
      <c r="H31" s="42">
        <f t="shared" si="4"/>
        <v>0</v>
      </c>
      <c r="I31" s="42">
        <f t="shared" si="4"/>
        <v>0</v>
      </c>
      <c r="J31" s="42">
        <f t="shared" si="4"/>
        <v>0</v>
      </c>
      <c r="K31" s="42">
        <f t="shared" si="4"/>
        <v>0</v>
      </c>
      <c r="L31" s="42">
        <f t="shared" ref="L31:Y32" si="5">COUNTIF(WaarnemingsLocaties,$A31&amp;L$3)</f>
        <v>0</v>
      </c>
      <c r="M31" s="43">
        <f t="shared" si="5"/>
        <v>0</v>
      </c>
      <c r="N31" s="43">
        <f t="shared" si="5"/>
        <v>0</v>
      </c>
      <c r="O31" s="42">
        <f t="shared" si="5"/>
        <v>0</v>
      </c>
      <c r="P31" s="42">
        <f t="shared" si="5"/>
        <v>0</v>
      </c>
      <c r="Q31" s="42">
        <f t="shared" si="5"/>
        <v>0</v>
      </c>
      <c r="R31" s="42">
        <f t="shared" si="5"/>
        <v>0</v>
      </c>
      <c r="S31" s="42">
        <f t="shared" si="5"/>
        <v>0</v>
      </c>
      <c r="T31" s="42">
        <f t="shared" si="5"/>
        <v>0</v>
      </c>
      <c r="U31" s="42">
        <f t="shared" si="5"/>
        <v>0</v>
      </c>
      <c r="V31" s="42">
        <f t="shared" si="5"/>
        <v>0</v>
      </c>
      <c r="W31" s="42">
        <f t="shared" si="5"/>
        <v>0</v>
      </c>
      <c r="X31" s="42">
        <f t="shared" si="5"/>
        <v>0</v>
      </c>
      <c r="Y31" s="42">
        <f t="shared" si="5"/>
        <v>0</v>
      </c>
      <c r="AA31" t="s">
        <v>457</v>
      </c>
      <c r="AD31" t="s">
        <v>308</v>
      </c>
    </row>
    <row r="32" spans="1:30" ht="12.75" customHeight="1" x14ac:dyDescent="0.25">
      <c r="A32">
        <v>394</v>
      </c>
      <c r="B32" s="42">
        <f t="shared" si="4"/>
        <v>0</v>
      </c>
      <c r="C32" s="42">
        <f t="shared" si="4"/>
        <v>0</v>
      </c>
      <c r="D32" s="42">
        <f t="shared" si="4"/>
        <v>0</v>
      </c>
      <c r="E32" s="42">
        <f t="shared" si="4"/>
        <v>0</v>
      </c>
      <c r="F32" s="42">
        <f t="shared" si="4"/>
        <v>0</v>
      </c>
      <c r="G32" s="42">
        <f t="shared" si="4"/>
        <v>0</v>
      </c>
      <c r="H32" s="42">
        <f t="shared" si="4"/>
        <v>0</v>
      </c>
      <c r="I32" s="42">
        <f t="shared" si="4"/>
        <v>0</v>
      </c>
      <c r="J32" s="43">
        <f t="shared" si="4"/>
        <v>0</v>
      </c>
      <c r="K32" s="43">
        <f t="shared" si="4"/>
        <v>0</v>
      </c>
      <c r="L32" s="43">
        <f t="shared" si="5"/>
        <v>0</v>
      </c>
      <c r="M32" s="43">
        <f t="shared" si="5"/>
        <v>0</v>
      </c>
      <c r="N32" s="43">
        <f t="shared" si="5"/>
        <v>0</v>
      </c>
      <c r="O32" s="43">
        <f t="shared" si="5"/>
        <v>0</v>
      </c>
      <c r="P32" s="42">
        <f t="shared" si="5"/>
        <v>0</v>
      </c>
      <c r="Q32" s="42">
        <f t="shared" si="5"/>
        <v>0</v>
      </c>
      <c r="R32" s="42">
        <f t="shared" si="5"/>
        <v>0</v>
      </c>
      <c r="S32" s="42">
        <f t="shared" si="5"/>
        <v>0</v>
      </c>
      <c r="T32" s="42">
        <f t="shared" si="5"/>
        <v>0</v>
      </c>
      <c r="U32" s="42">
        <f t="shared" si="5"/>
        <v>0</v>
      </c>
      <c r="V32" s="42">
        <f t="shared" si="5"/>
        <v>0</v>
      </c>
      <c r="W32" s="42">
        <f t="shared" si="5"/>
        <v>0</v>
      </c>
      <c r="X32" s="42">
        <f t="shared" si="5"/>
        <v>0</v>
      </c>
      <c r="Y32" s="42">
        <f t="shared" si="5"/>
        <v>0</v>
      </c>
      <c r="AA32" s="57">
        <v>0</v>
      </c>
      <c r="AC32" s="55"/>
      <c r="AD32" s="58">
        <v>0</v>
      </c>
    </row>
    <row r="33" spans="1:30" ht="12.75" customHeight="1" x14ac:dyDescent="0.25">
      <c r="A33">
        <v>395</v>
      </c>
      <c r="B33" s="42">
        <v>0</v>
      </c>
      <c r="C33" s="42">
        <f>COUNTIF(WaarnemingsLocaties,$A33&amp;C$3)</f>
        <v>0</v>
      </c>
      <c r="D33" s="42">
        <v>0</v>
      </c>
      <c r="E33" s="42">
        <v>0</v>
      </c>
      <c r="F33" s="42">
        <v>0</v>
      </c>
      <c r="G33" s="43">
        <f t="shared" ref="G33:H52" si="6">COUNTIF(WaarnemingsLocaties,$A33&amp;G$3)</f>
        <v>0</v>
      </c>
      <c r="H33" s="43">
        <f t="shared" si="6"/>
        <v>0</v>
      </c>
      <c r="I33" s="43">
        <v>0</v>
      </c>
      <c r="J33" s="43">
        <f t="shared" ref="J33:Y42" si="7">COUNTIF(WaarnemingsLocaties,$A33&amp;J$3)</f>
        <v>0</v>
      </c>
      <c r="K33" s="43">
        <f t="shared" si="7"/>
        <v>0</v>
      </c>
      <c r="L33" s="43">
        <f t="shared" si="7"/>
        <v>0</v>
      </c>
      <c r="M33" s="43">
        <f t="shared" si="7"/>
        <v>0</v>
      </c>
      <c r="N33" s="43">
        <f t="shared" si="7"/>
        <v>0</v>
      </c>
      <c r="O33" s="43">
        <f t="shared" si="7"/>
        <v>0</v>
      </c>
      <c r="P33" s="43">
        <f t="shared" si="7"/>
        <v>0</v>
      </c>
      <c r="Q33" s="42">
        <f t="shared" si="7"/>
        <v>0</v>
      </c>
      <c r="R33" s="42">
        <f t="shared" si="7"/>
        <v>0</v>
      </c>
      <c r="S33" s="42">
        <f t="shared" si="7"/>
        <v>0</v>
      </c>
      <c r="T33" s="42">
        <f t="shared" si="7"/>
        <v>0</v>
      </c>
      <c r="U33" s="42">
        <f t="shared" si="7"/>
        <v>0</v>
      </c>
      <c r="V33" s="42">
        <f t="shared" si="7"/>
        <v>0</v>
      </c>
      <c r="W33" s="42">
        <f t="shared" si="7"/>
        <v>0</v>
      </c>
      <c r="X33" s="42">
        <f t="shared" si="7"/>
        <v>0</v>
      </c>
      <c r="Y33" s="42">
        <f t="shared" si="7"/>
        <v>0</v>
      </c>
      <c r="AA33" s="57">
        <v>5</v>
      </c>
      <c r="AC33" s="55"/>
      <c r="AD33" s="59">
        <v>3</v>
      </c>
    </row>
    <row r="34" spans="1:30" ht="12.75" customHeight="1" x14ac:dyDescent="0.25">
      <c r="A34">
        <v>396</v>
      </c>
      <c r="B34" s="42">
        <f t="shared" ref="B34:B52" si="8">COUNTIF(WaarnemingsLocaties,$A34&amp;B$3)</f>
        <v>0</v>
      </c>
      <c r="C34" s="42">
        <v>0</v>
      </c>
      <c r="D34" s="42">
        <f t="shared" ref="D34:F52" si="9">COUNTIF(WaarnemingsLocaties,$A34&amp;D$3)</f>
        <v>0</v>
      </c>
      <c r="E34" s="42">
        <f t="shared" si="9"/>
        <v>0</v>
      </c>
      <c r="F34" s="42">
        <f t="shared" si="9"/>
        <v>0</v>
      </c>
      <c r="G34" s="42">
        <f t="shared" si="6"/>
        <v>0</v>
      </c>
      <c r="H34" s="43">
        <f t="shared" si="6"/>
        <v>0</v>
      </c>
      <c r="I34" s="43">
        <f>COUNTIF(WaarnemingsLocaties,$A34&amp;I$3)</f>
        <v>0</v>
      </c>
      <c r="J34" s="44">
        <f t="shared" si="7"/>
        <v>0</v>
      </c>
      <c r="K34" s="43">
        <f t="shared" si="7"/>
        <v>0</v>
      </c>
      <c r="L34" s="43">
        <f t="shared" si="7"/>
        <v>0</v>
      </c>
      <c r="M34" s="43">
        <f t="shared" si="7"/>
        <v>0</v>
      </c>
      <c r="N34" s="43">
        <f t="shared" si="7"/>
        <v>0</v>
      </c>
      <c r="O34" s="43">
        <f t="shared" si="7"/>
        <v>0</v>
      </c>
      <c r="P34" s="43">
        <f t="shared" si="7"/>
        <v>0</v>
      </c>
      <c r="Q34" s="42">
        <f t="shared" si="7"/>
        <v>0</v>
      </c>
      <c r="R34" s="42">
        <f t="shared" si="7"/>
        <v>0</v>
      </c>
      <c r="S34" s="42">
        <f t="shared" si="7"/>
        <v>0</v>
      </c>
      <c r="T34" s="42">
        <f t="shared" si="7"/>
        <v>0</v>
      </c>
      <c r="U34" s="42">
        <f t="shared" si="7"/>
        <v>0</v>
      </c>
      <c r="V34" s="42">
        <f t="shared" si="7"/>
        <v>0</v>
      </c>
      <c r="W34" s="42">
        <f t="shared" si="7"/>
        <v>0</v>
      </c>
      <c r="X34" s="42">
        <f t="shared" si="7"/>
        <v>0</v>
      </c>
      <c r="Y34" s="42">
        <f t="shared" si="7"/>
        <v>0</v>
      </c>
      <c r="AA34" s="57">
        <v>10</v>
      </c>
      <c r="AC34" s="55"/>
      <c r="AD34" s="60">
        <v>6</v>
      </c>
    </row>
    <row r="35" spans="1:30" ht="12.75" customHeight="1" x14ac:dyDescent="0.25">
      <c r="A35">
        <v>397</v>
      </c>
      <c r="B35" s="42">
        <f t="shared" si="8"/>
        <v>0</v>
      </c>
      <c r="C35" s="42">
        <f t="shared" ref="C35:C52" si="10">COUNTIF(WaarnemingsLocaties,$A35&amp;C$3)</f>
        <v>0</v>
      </c>
      <c r="D35" s="42">
        <f t="shared" si="9"/>
        <v>0</v>
      </c>
      <c r="E35" s="42">
        <f t="shared" si="9"/>
        <v>0</v>
      </c>
      <c r="F35" s="42">
        <f t="shared" si="9"/>
        <v>0</v>
      </c>
      <c r="G35" s="42">
        <f t="shared" si="6"/>
        <v>0</v>
      </c>
      <c r="H35" s="43">
        <v>0</v>
      </c>
      <c r="I35" s="43">
        <v>0</v>
      </c>
      <c r="J35" s="44">
        <f t="shared" si="7"/>
        <v>0</v>
      </c>
      <c r="K35" s="43">
        <v>17.07</v>
      </c>
      <c r="L35" s="43">
        <v>15.29</v>
      </c>
      <c r="M35" s="43">
        <f t="shared" si="7"/>
        <v>0</v>
      </c>
      <c r="N35" s="43">
        <f t="shared" si="7"/>
        <v>0</v>
      </c>
      <c r="O35" s="43">
        <f t="shared" si="7"/>
        <v>0</v>
      </c>
      <c r="P35" s="43">
        <f t="shared" si="7"/>
        <v>0</v>
      </c>
      <c r="Q35" s="42">
        <f t="shared" si="7"/>
        <v>0</v>
      </c>
      <c r="R35" s="42">
        <f t="shared" si="7"/>
        <v>0</v>
      </c>
      <c r="S35" s="42">
        <f t="shared" si="7"/>
        <v>0</v>
      </c>
      <c r="T35" s="42">
        <f t="shared" si="7"/>
        <v>0</v>
      </c>
      <c r="U35" s="42">
        <f t="shared" si="7"/>
        <v>0</v>
      </c>
      <c r="V35" s="42">
        <f t="shared" si="7"/>
        <v>0</v>
      </c>
      <c r="W35" s="42">
        <f t="shared" si="7"/>
        <v>0</v>
      </c>
      <c r="X35" s="42">
        <f t="shared" si="7"/>
        <v>0</v>
      </c>
      <c r="Y35" s="42">
        <f t="shared" si="7"/>
        <v>0</v>
      </c>
      <c r="AA35" s="57">
        <v>15</v>
      </c>
      <c r="AC35" s="55"/>
      <c r="AD35" s="61">
        <v>9</v>
      </c>
    </row>
    <row r="36" spans="1:30" ht="12.75" customHeight="1" x14ac:dyDescent="0.25">
      <c r="A36">
        <v>398</v>
      </c>
      <c r="B36" s="42">
        <f t="shared" si="8"/>
        <v>0</v>
      </c>
      <c r="C36" s="42">
        <f t="shared" si="10"/>
        <v>0</v>
      </c>
      <c r="D36" s="42">
        <f t="shared" si="9"/>
        <v>0</v>
      </c>
      <c r="E36" s="42">
        <f t="shared" si="9"/>
        <v>0</v>
      </c>
      <c r="F36" s="42">
        <f t="shared" si="9"/>
        <v>0</v>
      </c>
      <c r="G36" s="45">
        <v>0</v>
      </c>
      <c r="H36" s="46">
        <v>24.97</v>
      </c>
      <c r="I36" s="46">
        <v>0</v>
      </c>
      <c r="J36" s="46">
        <v>25.22</v>
      </c>
      <c r="K36" s="47">
        <v>20.190000000000001</v>
      </c>
      <c r="L36" s="43">
        <v>16.68</v>
      </c>
      <c r="M36" s="43">
        <v>15.79</v>
      </c>
      <c r="N36" s="43">
        <f t="shared" si="7"/>
        <v>0</v>
      </c>
      <c r="O36" s="43">
        <f t="shared" si="7"/>
        <v>0</v>
      </c>
      <c r="P36" s="43">
        <f t="shared" si="7"/>
        <v>0</v>
      </c>
      <c r="Q36" s="42">
        <f t="shared" si="7"/>
        <v>0</v>
      </c>
      <c r="R36" s="42">
        <f t="shared" si="7"/>
        <v>0</v>
      </c>
      <c r="S36" s="42">
        <f t="shared" si="7"/>
        <v>0</v>
      </c>
      <c r="T36" s="42">
        <f t="shared" si="7"/>
        <v>0</v>
      </c>
      <c r="U36" s="42">
        <f t="shared" si="7"/>
        <v>0</v>
      </c>
      <c r="V36" s="42">
        <f t="shared" si="7"/>
        <v>0</v>
      </c>
      <c r="W36" s="42">
        <f t="shared" si="7"/>
        <v>0</v>
      </c>
      <c r="X36" s="42">
        <f t="shared" si="7"/>
        <v>0</v>
      </c>
      <c r="Y36" s="42">
        <f t="shared" si="7"/>
        <v>0</v>
      </c>
      <c r="AA36" s="57">
        <v>20</v>
      </c>
      <c r="AC36" s="55"/>
      <c r="AD36" s="62">
        <v>12</v>
      </c>
    </row>
    <row r="37" spans="1:30" ht="12.75" customHeight="1" x14ac:dyDescent="0.25">
      <c r="A37">
        <v>399</v>
      </c>
      <c r="B37" s="42">
        <f t="shared" si="8"/>
        <v>0</v>
      </c>
      <c r="C37" s="42">
        <f t="shared" si="10"/>
        <v>0</v>
      </c>
      <c r="D37" s="42">
        <f t="shared" si="9"/>
        <v>0</v>
      </c>
      <c r="E37" s="42">
        <f t="shared" si="9"/>
        <v>0</v>
      </c>
      <c r="F37" s="43">
        <v>0</v>
      </c>
      <c r="G37" s="43">
        <v>25.67</v>
      </c>
      <c r="H37" s="43">
        <v>26.36</v>
      </c>
      <c r="I37" s="43">
        <v>27.6</v>
      </c>
      <c r="J37" s="43">
        <v>26.67</v>
      </c>
      <c r="K37" s="43">
        <v>23.1</v>
      </c>
      <c r="L37" s="43">
        <v>19.43</v>
      </c>
      <c r="M37" s="43">
        <v>17.78</v>
      </c>
      <c r="N37" s="43">
        <v>0</v>
      </c>
      <c r="O37" s="43">
        <f t="shared" si="7"/>
        <v>0</v>
      </c>
      <c r="P37" s="43">
        <f t="shared" si="7"/>
        <v>0</v>
      </c>
      <c r="Q37" s="42">
        <f t="shared" si="7"/>
        <v>0</v>
      </c>
      <c r="R37" s="42">
        <f t="shared" si="7"/>
        <v>0</v>
      </c>
      <c r="S37" s="42">
        <f t="shared" si="7"/>
        <v>0</v>
      </c>
      <c r="T37" s="42">
        <f t="shared" si="7"/>
        <v>0</v>
      </c>
      <c r="U37" s="42">
        <f t="shared" si="7"/>
        <v>0</v>
      </c>
      <c r="V37" s="42">
        <f t="shared" si="7"/>
        <v>0</v>
      </c>
      <c r="W37" s="42">
        <f t="shared" si="7"/>
        <v>0</v>
      </c>
      <c r="X37" s="42">
        <f t="shared" si="7"/>
        <v>0</v>
      </c>
      <c r="Y37" s="42">
        <f t="shared" si="7"/>
        <v>0</v>
      </c>
      <c r="AA37" s="57">
        <v>25</v>
      </c>
      <c r="AC37" s="55"/>
      <c r="AD37" s="63">
        <v>15</v>
      </c>
    </row>
    <row r="38" spans="1:30" ht="12.75" customHeight="1" x14ac:dyDescent="0.25">
      <c r="A38">
        <v>400</v>
      </c>
      <c r="B38" s="42">
        <f t="shared" si="8"/>
        <v>0</v>
      </c>
      <c r="C38" s="43">
        <v>0</v>
      </c>
      <c r="D38" s="43">
        <v>0</v>
      </c>
      <c r="E38" s="42">
        <f t="shared" si="9"/>
        <v>0</v>
      </c>
      <c r="F38" s="43">
        <v>0</v>
      </c>
      <c r="G38" s="43">
        <v>25.1</v>
      </c>
      <c r="H38" s="43">
        <v>26.08</v>
      </c>
      <c r="I38" s="43">
        <v>28.72</v>
      </c>
      <c r="J38" s="43">
        <v>29.81</v>
      </c>
      <c r="K38" s="43">
        <v>25.55</v>
      </c>
      <c r="L38" s="43">
        <v>20.58</v>
      </c>
      <c r="M38" s="43">
        <v>19.43</v>
      </c>
      <c r="N38" s="43">
        <v>19.149999999999999</v>
      </c>
      <c r="O38" s="43">
        <v>18.61</v>
      </c>
      <c r="P38" s="43">
        <v>20.65</v>
      </c>
      <c r="Q38" s="43">
        <v>21.66</v>
      </c>
      <c r="R38" s="42">
        <f t="shared" si="7"/>
        <v>0</v>
      </c>
      <c r="S38" s="42">
        <f t="shared" si="7"/>
        <v>0</v>
      </c>
      <c r="T38" s="42">
        <f>COUNTIF(WaarnemingsLocaties,$A38&amp;T$3)</f>
        <v>0</v>
      </c>
      <c r="U38" s="42">
        <f t="shared" si="7"/>
        <v>0</v>
      </c>
      <c r="V38" s="42">
        <f t="shared" si="7"/>
        <v>0</v>
      </c>
      <c r="W38" s="42">
        <f t="shared" si="7"/>
        <v>0</v>
      </c>
      <c r="X38" s="42">
        <f t="shared" si="7"/>
        <v>0</v>
      </c>
      <c r="Y38" s="42">
        <f t="shared" si="7"/>
        <v>0</v>
      </c>
      <c r="AA38" s="57">
        <v>30</v>
      </c>
      <c r="AC38" s="55"/>
      <c r="AD38" s="56"/>
    </row>
    <row r="39" spans="1:30" ht="12.75" customHeight="1" x14ac:dyDescent="0.25">
      <c r="A39">
        <v>401</v>
      </c>
      <c r="B39" s="42">
        <f t="shared" si="8"/>
        <v>0</v>
      </c>
      <c r="C39" s="43">
        <v>0</v>
      </c>
      <c r="D39" s="43">
        <v>0</v>
      </c>
      <c r="E39" s="43">
        <v>0</v>
      </c>
      <c r="F39" s="43">
        <v>0</v>
      </c>
      <c r="G39" s="43">
        <v>24.76</v>
      </c>
      <c r="H39" s="43">
        <v>24.2</v>
      </c>
      <c r="I39" s="43">
        <v>28</v>
      </c>
      <c r="J39" s="43">
        <v>27.48</v>
      </c>
      <c r="K39" s="43">
        <v>25.51</v>
      </c>
      <c r="L39" s="43">
        <v>21.21</v>
      </c>
      <c r="M39" s="43">
        <v>19.489999999999998</v>
      </c>
      <c r="N39" s="43">
        <v>19.88</v>
      </c>
      <c r="O39" s="43">
        <v>19.29</v>
      </c>
      <c r="P39" s="43">
        <v>22.02</v>
      </c>
      <c r="Q39" s="43">
        <v>22.84</v>
      </c>
      <c r="R39" s="42">
        <f t="shared" si="7"/>
        <v>0</v>
      </c>
      <c r="S39" s="42">
        <f t="shared" si="7"/>
        <v>0</v>
      </c>
      <c r="T39" s="42">
        <f t="shared" si="7"/>
        <v>0</v>
      </c>
      <c r="U39" s="42">
        <f t="shared" si="7"/>
        <v>0</v>
      </c>
      <c r="V39" s="42">
        <f t="shared" si="7"/>
        <v>0</v>
      </c>
      <c r="W39" s="42">
        <f t="shared" si="7"/>
        <v>0</v>
      </c>
      <c r="X39" s="42">
        <f t="shared" si="7"/>
        <v>0</v>
      </c>
      <c r="Y39" s="42">
        <f t="shared" si="7"/>
        <v>0</v>
      </c>
    </row>
    <row r="40" spans="1:30" ht="12.75" customHeight="1" x14ac:dyDescent="0.25">
      <c r="A40">
        <v>402</v>
      </c>
      <c r="B40" s="43">
        <v>0</v>
      </c>
      <c r="C40" s="43">
        <v>0</v>
      </c>
      <c r="D40" s="43">
        <v>0</v>
      </c>
      <c r="E40" s="43">
        <v>0</v>
      </c>
      <c r="F40" s="43">
        <v>24.31</v>
      </c>
      <c r="G40" s="43">
        <v>23.12</v>
      </c>
      <c r="H40" s="43">
        <v>23.22</v>
      </c>
      <c r="I40" s="43">
        <v>24.83</v>
      </c>
      <c r="J40" s="43">
        <v>26.79</v>
      </c>
      <c r="K40" s="43">
        <v>25.69</v>
      </c>
      <c r="L40" s="43">
        <v>21.35</v>
      </c>
      <c r="M40" s="43">
        <v>20.309999999999999</v>
      </c>
      <c r="N40" s="43">
        <v>0</v>
      </c>
      <c r="O40" s="43">
        <v>0</v>
      </c>
      <c r="P40" s="43">
        <v>0</v>
      </c>
      <c r="Q40" s="43">
        <f t="shared" si="7"/>
        <v>0</v>
      </c>
      <c r="R40" s="42">
        <f t="shared" si="7"/>
        <v>0</v>
      </c>
      <c r="S40" s="42">
        <f t="shared" si="7"/>
        <v>0</v>
      </c>
      <c r="T40" s="42">
        <f t="shared" si="7"/>
        <v>0</v>
      </c>
      <c r="U40" s="42">
        <f t="shared" si="7"/>
        <v>0</v>
      </c>
      <c r="V40" s="42">
        <f t="shared" si="7"/>
        <v>0</v>
      </c>
      <c r="W40" s="42">
        <f t="shared" si="7"/>
        <v>0</v>
      </c>
      <c r="X40" s="42">
        <f t="shared" si="7"/>
        <v>0</v>
      </c>
      <c r="Y40" s="42">
        <f t="shared" si="7"/>
        <v>0</v>
      </c>
    </row>
    <row r="41" spans="1:30" ht="12.75" customHeight="1" x14ac:dyDescent="0.25">
      <c r="A41">
        <v>403</v>
      </c>
      <c r="B41" s="42">
        <f t="shared" si="8"/>
        <v>0</v>
      </c>
      <c r="C41" s="43">
        <v>0</v>
      </c>
      <c r="D41" s="43">
        <v>0</v>
      </c>
      <c r="E41" s="43">
        <v>24.23</v>
      </c>
      <c r="F41" s="43">
        <v>23.69</v>
      </c>
      <c r="G41" s="43">
        <v>0</v>
      </c>
      <c r="H41" s="43">
        <v>0</v>
      </c>
      <c r="I41" s="43">
        <v>21.75</v>
      </c>
      <c r="J41" s="43">
        <v>23.16</v>
      </c>
      <c r="K41" s="43">
        <v>22.55</v>
      </c>
      <c r="L41" s="43">
        <v>20.07</v>
      </c>
      <c r="M41" s="43">
        <v>19.440000000000001</v>
      </c>
      <c r="N41" s="43">
        <v>0</v>
      </c>
      <c r="O41" s="43">
        <v>0</v>
      </c>
      <c r="P41" s="43">
        <v>0</v>
      </c>
      <c r="Q41" s="42">
        <f t="shared" si="7"/>
        <v>0</v>
      </c>
      <c r="R41" s="42">
        <f t="shared" si="7"/>
        <v>0</v>
      </c>
      <c r="S41" s="42">
        <f t="shared" si="7"/>
        <v>0</v>
      </c>
      <c r="T41" s="42">
        <f t="shared" si="7"/>
        <v>0</v>
      </c>
      <c r="U41" s="42">
        <f t="shared" si="7"/>
        <v>0</v>
      </c>
      <c r="V41" s="42">
        <f t="shared" si="7"/>
        <v>0</v>
      </c>
      <c r="W41" s="42">
        <f t="shared" si="7"/>
        <v>0</v>
      </c>
      <c r="X41" s="42">
        <f t="shared" si="7"/>
        <v>0</v>
      </c>
      <c r="Y41" s="42">
        <f t="shared" si="7"/>
        <v>0</v>
      </c>
    </row>
    <row r="42" spans="1:30" ht="12.75" customHeight="1" x14ac:dyDescent="0.25">
      <c r="A42">
        <v>404</v>
      </c>
      <c r="B42" s="42">
        <f t="shared" si="8"/>
        <v>0</v>
      </c>
      <c r="C42" s="43">
        <v>0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21.13</v>
      </c>
      <c r="J42" s="43">
        <v>22.06</v>
      </c>
      <c r="K42" s="43">
        <v>21.46</v>
      </c>
      <c r="L42" s="43">
        <v>19.64</v>
      </c>
      <c r="M42" s="43">
        <v>19.54</v>
      </c>
      <c r="N42" s="43">
        <v>0</v>
      </c>
      <c r="O42" s="43">
        <v>0</v>
      </c>
      <c r="P42" s="43">
        <v>0</v>
      </c>
      <c r="Q42" s="42">
        <f t="shared" si="7"/>
        <v>0</v>
      </c>
      <c r="R42" s="42">
        <f t="shared" si="7"/>
        <v>0</v>
      </c>
      <c r="S42" s="42">
        <f t="shared" si="7"/>
        <v>0</v>
      </c>
      <c r="T42" s="42">
        <f t="shared" si="7"/>
        <v>0</v>
      </c>
      <c r="U42" s="42">
        <f t="shared" si="7"/>
        <v>0</v>
      </c>
      <c r="V42" s="42">
        <f t="shared" si="7"/>
        <v>0</v>
      </c>
      <c r="W42" s="42">
        <f t="shared" si="7"/>
        <v>0</v>
      </c>
      <c r="X42" s="42">
        <f t="shared" si="7"/>
        <v>0</v>
      </c>
      <c r="Y42" s="42">
        <f t="shared" si="7"/>
        <v>0</v>
      </c>
    </row>
    <row r="43" spans="1:30" ht="12.75" customHeight="1" x14ac:dyDescent="0.25">
      <c r="A43">
        <v>405</v>
      </c>
      <c r="B43" s="42">
        <f t="shared" si="8"/>
        <v>0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21.1</v>
      </c>
      <c r="I43" s="43">
        <v>21.06</v>
      </c>
      <c r="J43" s="43">
        <v>0</v>
      </c>
      <c r="K43" s="43">
        <v>20.350000000000001</v>
      </c>
      <c r="L43" s="43">
        <v>0</v>
      </c>
      <c r="M43" s="43">
        <v>0</v>
      </c>
      <c r="N43" s="43">
        <v>0</v>
      </c>
      <c r="O43" s="42">
        <f t="shared" ref="O43:Y43" si="11">COUNTIF(WaarnemingsLocaties,$A43&amp;O$3)</f>
        <v>0</v>
      </c>
      <c r="P43" s="42">
        <f t="shared" si="11"/>
        <v>0</v>
      </c>
      <c r="Q43" s="42">
        <f t="shared" si="11"/>
        <v>0</v>
      </c>
      <c r="R43" s="42">
        <f t="shared" si="11"/>
        <v>0</v>
      </c>
      <c r="S43" s="42">
        <f t="shared" si="11"/>
        <v>0</v>
      </c>
      <c r="T43" s="42">
        <f t="shared" si="11"/>
        <v>0</v>
      </c>
      <c r="U43" s="42">
        <f t="shared" si="11"/>
        <v>0</v>
      </c>
      <c r="V43" s="42">
        <f t="shared" si="11"/>
        <v>0</v>
      </c>
      <c r="W43" s="42">
        <f t="shared" si="11"/>
        <v>0</v>
      </c>
      <c r="X43" s="42">
        <f t="shared" si="11"/>
        <v>0</v>
      </c>
      <c r="Y43" s="42">
        <f t="shared" si="11"/>
        <v>0</v>
      </c>
    </row>
    <row r="44" spans="1:30" ht="12.75" customHeight="1" x14ac:dyDescent="0.25">
      <c r="A44">
        <v>406</v>
      </c>
      <c r="B44" s="42">
        <f t="shared" si="8"/>
        <v>0</v>
      </c>
      <c r="C44" s="42">
        <f t="shared" si="10"/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2">
        <f t="shared" ref="M44:Y45" si="12">COUNTIF(WaarnemingsLocaties,$A44&amp;M$3)</f>
        <v>0</v>
      </c>
      <c r="N44" s="42">
        <f t="shared" si="12"/>
        <v>0</v>
      </c>
      <c r="O44" s="42">
        <f t="shared" si="12"/>
        <v>0</v>
      </c>
      <c r="P44" s="42">
        <f t="shared" si="12"/>
        <v>0</v>
      </c>
      <c r="Q44" s="42">
        <f t="shared" si="12"/>
        <v>0</v>
      </c>
      <c r="R44" s="42">
        <f t="shared" si="12"/>
        <v>0</v>
      </c>
      <c r="S44" s="42">
        <f t="shared" si="12"/>
        <v>0</v>
      </c>
      <c r="T44" s="42">
        <f t="shared" si="12"/>
        <v>0</v>
      </c>
      <c r="U44" s="42">
        <f t="shared" si="12"/>
        <v>0</v>
      </c>
      <c r="V44" s="42">
        <f t="shared" si="12"/>
        <v>0</v>
      </c>
      <c r="W44" s="42">
        <f t="shared" si="12"/>
        <v>0</v>
      </c>
      <c r="X44" s="42">
        <f t="shared" si="12"/>
        <v>0</v>
      </c>
      <c r="Y44" s="42">
        <f t="shared" si="12"/>
        <v>0</v>
      </c>
    </row>
    <row r="45" spans="1:30" ht="12.75" customHeight="1" x14ac:dyDescent="0.25">
      <c r="A45">
        <v>407</v>
      </c>
      <c r="B45" s="42">
        <f t="shared" si="8"/>
        <v>0</v>
      </c>
      <c r="C45" s="42">
        <f t="shared" si="10"/>
        <v>0</v>
      </c>
      <c r="D45" s="42">
        <f t="shared" si="9"/>
        <v>0</v>
      </c>
      <c r="E45" s="42">
        <f t="shared" si="9"/>
        <v>0</v>
      </c>
      <c r="F45" s="43">
        <v>0</v>
      </c>
      <c r="G45" s="45">
        <v>0</v>
      </c>
      <c r="H45" s="42">
        <f t="shared" si="6"/>
        <v>0</v>
      </c>
      <c r="I45" s="43">
        <v>0</v>
      </c>
      <c r="J45" s="43">
        <v>0</v>
      </c>
      <c r="K45" s="43">
        <v>0</v>
      </c>
      <c r="L45" s="43">
        <v>0</v>
      </c>
      <c r="M45" s="42">
        <f t="shared" si="12"/>
        <v>0</v>
      </c>
      <c r="N45" s="42">
        <f t="shared" si="12"/>
        <v>0</v>
      </c>
      <c r="O45" s="42">
        <f t="shared" si="12"/>
        <v>0</v>
      </c>
      <c r="P45" s="42">
        <f t="shared" si="12"/>
        <v>0</v>
      </c>
      <c r="Q45" s="42">
        <f t="shared" si="12"/>
        <v>0</v>
      </c>
      <c r="R45" s="42">
        <f t="shared" si="12"/>
        <v>0</v>
      </c>
      <c r="S45" s="42">
        <f t="shared" si="12"/>
        <v>0</v>
      </c>
      <c r="T45" s="42">
        <f t="shared" si="12"/>
        <v>0</v>
      </c>
      <c r="U45" s="42">
        <f t="shared" si="12"/>
        <v>0</v>
      </c>
      <c r="V45" s="42">
        <f t="shared" si="12"/>
        <v>0</v>
      </c>
      <c r="W45" s="42">
        <f>COUNTIF(WaarnemingsLocaties,$A45&amp;W$3)</f>
        <v>0</v>
      </c>
      <c r="X45" s="42">
        <f t="shared" si="12"/>
        <v>0</v>
      </c>
      <c r="Y45" s="42">
        <f t="shared" si="12"/>
        <v>0</v>
      </c>
    </row>
    <row r="46" spans="1:30" ht="12.75" customHeight="1" x14ac:dyDescent="0.25">
      <c r="A46">
        <v>408</v>
      </c>
      <c r="B46" s="42">
        <f t="shared" si="8"/>
        <v>0</v>
      </c>
      <c r="C46" s="42">
        <f t="shared" si="10"/>
        <v>0</v>
      </c>
      <c r="D46" s="42">
        <f t="shared" si="9"/>
        <v>0</v>
      </c>
      <c r="E46" s="42">
        <f t="shared" si="9"/>
        <v>0</v>
      </c>
      <c r="F46" s="42">
        <f t="shared" si="9"/>
        <v>0</v>
      </c>
      <c r="G46" s="56">
        <f t="shared" si="6"/>
        <v>0</v>
      </c>
      <c r="H46" s="42">
        <f t="shared" si="6"/>
        <v>0</v>
      </c>
      <c r="I46" s="42">
        <f t="shared" ref="I46:I52" si="13">COUNTIF(WaarnemingsLocaties,$A46&amp;I$3)</f>
        <v>0</v>
      </c>
      <c r="J46" s="42">
        <f t="shared" ref="J46:Y52" si="14">COUNTIF(WaarnemingsLocaties,$A46&amp;J$3)</f>
        <v>0</v>
      </c>
      <c r="K46" s="42">
        <f t="shared" si="14"/>
        <v>0</v>
      </c>
      <c r="L46" s="42">
        <f t="shared" si="14"/>
        <v>0</v>
      </c>
      <c r="M46" s="42">
        <f t="shared" si="14"/>
        <v>0</v>
      </c>
      <c r="N46" s="42">
        <f t="shared" si="14"/>
        <v>0</v>
      </c>
      <c r="O46" s="42">
        <f t="shared" si="14"/>
        <v>0</v>
      </c>
      <c r="P46" s="42">
        <f t="shared" si="14"/>
        <v>0</v>
      </c>
      <c r="Q46" s="42">
        <f t="shared" si="14"/>
        <v>0</v>
      </c>
      <c r="R46" s="42">
        <f t="shared" si="14"/>
        <v>0</v>
      </c>
      <c r="S46" s="42">
        <f t="shared" si="14"/>
        <v>0</v>
      </c>
      <c r="T46" s="42">
        <f t="shared" si="14"/>
        <v>0</v>
      </c>
      <c r="U46" s="42">
        <f t="shared" si="14"/>
        <v>0</v>
      </c>
      <c r="V46" s="42">
        <f t="shared" si="14"/>
        <v>0</v>
      </c>
      <c r="W46" s="42">
        <f t="shared" si="14"/>
        <v>0</v>
      </c>
      <c r="X46" s="42">
        <f t="shared" si="14"/>
        <v>0</v>
      </c>
      <c r="Y46" s="42">
        <f t="shared" si="14"/>
        <v>0</v>
      </c>
    </row>
    <row r="47" spans="1:30" ht="12.75" customHeight="1" x14ac:dyDescent="0.25">
      <c r="A47">
        <v>409</v>
      </c>
      <c r="B47" s="42">
        <f t="shared" si="8"/>
        <v>0</v>
      </c>
      <c r="C47" s="42">
        <f t="shared" si="10"/>
        <v>0</v>
      </c>
      <c r="D47" s="42">
        <f t="shared" si="9"/>
        <v>0</v>
      </c>
      <c r="E47" s="42">
        <f t="shared" si="9"/>
        <v>0</v>
      </c>
      <c r="F47" s="42">
        <f t="shared" si="9"/>
        <v>0</v>
      </c>
      <c r="G47" s="42">
        <f t="shared" si="6"/>
        <v>0</v>
      </c>
      <c r="H47" s="42">
        <f t="shared" si="6"/>
        <v>0</v>
      </c>
      <c r="I47" s="42">
        <f t="shared" si="13"/>
        <v>0</v>
      </c>
      <c r="J47" s="42">
        <f t="shared" si="14"/>
        <v>0</v>
      </c>
      <c r="K47" s="42">
        <f t="shared" si="14"/>
        <v>0</v>
      </c>
      <c r="L47" s="42">
        <f t="shared" si="14"/>
        <v>0</v>
      </c>
      <c r="M47" s="42">
        <f t="shared" si="14"/>
        <v>0</v>
      </c>
      <c r="N47" s="42">
        <f t="shared" si="14"/>
        <v>0</v>
      </c>
      <c r="O47" s="42">
        <f t="shared" si="14"/>
        <v>0</v>
      </c>
      <c r="P47" s="42">
        <f t="shared" si="14"/>
        <v>0</v>
      </c>
      <c r="Q47" s="42">
        <f t="shared" si="14"/>
        <v>0</v>
      </c>
      <c r="R47" s="42">
        <f t="shared" si="14"/>
        <v>0</v>
      </c>
      <c r="S47" s="42">
        <f t="shared" si="14"/>
        <v>0</v>
      </c>
      <c r="T47" s="42">
        <f t="shared" si="14"/>
        <v>0</v>
      </c>
      <c r="U47" s="42">
        <f t="shared" si="14"/>
        <v>0</v>
      </c>
      <c r="V47" s="42">
        <f t="shared" si="14"/>
        <v>0</v>
      </c>
      <c r="W47" s="42">
        <f t="shared" si="14"/>
        <v>0</v>
      </c>
      <c r="X47" s="42">
        <f t="shared" si="14"/>
        <v>0</v>
      </c>
      <c r="Y47" s="42">
        <f t="shared" si="14"/>
        <v>0</v>
      </c>
    </row>
    <row r="48" spans="1:30" ht="12.75" customHeight="1" x14ac:dyDescent="0.25">
      <c r="A48">
        <v>410</v>
      </c>
      <c r="B48" s="42">
        <f t="shared" si="8"/>
        <v>0</v>
      </c>
      <c r="C48" s="42">
        <f t="shared" si="10"/>
        <v>0</v>
      </c>
      <c r="D48" s="42">
        <f t="shared" si="9"/>
        <v>0</v>
      </c>
      <c r="E48" s="42">
        <f t="shared" si="9"/>
        <v>0</v>
      </c>
      <c r="F48" s="42">
        <f t="shared" si="9"/>
        <v>0</v>
      </c>
      <c r="G48" s="42">
        <f t="shared" si="6"/>
        <v>0</v>
      </c>
      <c r="H48" s="42">
        <f t="shared" si="6"/>
        <v>0</v>
      </c>
      <c r="I48" s="42">
        <f t="shared" si="13"/>
        <v>0</v>
      </c>
      <c r="J48" s="42">
        <f t="shared" si="14"/>
        <v>0</v>
      </c>
      <c r="K48" s="42">
        <f t="shared" si="14"/>
        <v>0</v>
      </c>
      <c r="L48" s="42">
        <f t="shared" si="14"/>
        <v>0</v>
      </c>
      <c r="M48" s="42">
        <f t="shared" si="14"/>
        <v>0</v>
      </c>
      <c r="N48" s="42">
        <f t="shared" si="14"/>
        <v>0</v>
      </c>
      <c r="O48" s="42">
        <f t="shared" si="14"/>
        <v>0</v>
      </c>
      <c r="P48" s="42">
        <f t="shared" si="14"/>
        <v>0</v>
      </c>
      <c r="Q48" s="42">
        <f t="shared" si="14"/>
        <v>0</v>
      </c>
      <c r="R48" s="42">
        <f t="shared" si="14"/>
        <v>0</v>
      </c>
      <c r="S48" s="42">
        <f t="shared" si="14"/>
        <v>0</v>
      </c>
      <c r="T48" s="42">
        <f t="shared" si="14"/>
        <v>0</v>
      </c>
      <c r="U48" s="42">
        <f t="shared" si="14"/>
        <v>0</v>
      </c>
      <c r="V48" s="42">
        <f t="shared" si="14"/>
        <v>0</v>
      </c>
      <c r="W48" s="42">
        <f t="shared" si="14"/>
        <v>0</v>
      </c>
      <c r="X48" s="42">
        <f t="shared" si="14"/>
        <v>0</v>
      </c>
      <c r="Y48" s="42">
        <f t="shared" si="14"/>
        <v>0</v>
      </c>
    </row>
    <row r="49" spans="1:27" ht="12.75" customHeight="1" x14ac:dyDescent="0.25">
      <c r="A49">
        <v>411</v>
      </c>
      <c r="B49" s="42">
        <f t="shared" si="8"/>
        <v>0</v>
      </c>
      <c r="C49" s="42">
        <f t="shared" si="10"/>
        <v>0</v>
      </c>
      <c r="D49" s="42">
        <f t="shared" si="9"/>
        <v>0</v>
      </c>
      <c r="E49" s="42">
        <f t="shared" si="9"/>
        <v>0</v>
      </c>
      <c r="F49" s="42">
        <f t="shared" si="9"/>
        <v>0</v>
      </c>
      <c r="G49" s="42">
        <f t="shared" si="6"/>
        <v>0</v>
      </c>
      <c r="H49" s="42">
        <f t="shared" si="6"/>
        <v>0</v>
      </c>
      <c r="I49" s="42">
        <f t="shared" si="13"/>
        <v>0</v>
      </c>
      <c r="J49" s="42">
        <f t="shared" si="14"/>
        <v>0</v>
      </c>
      <c r="K49" s="42">
        <f t="shared" si="14"/>
        <v>0</v>
      </c>
      <c r="L49" s="42">
        <f t="shared" si="14"/>
        <v>0</v>
      </c>
      <c r="M49" s="42">
        <f t="shared" si="14"/>
        <v>0</v>
      </c>
      <c r="N49" s="42">
        <f t="shared" si="14"/>
        <v>0</v>
      </c>
      <c r="O49" s="42">
        <f t="shared" si="14"/>
        <v>0</v>
      </c>
      <c r="P49" s="42">
        <f t="shared" si="14"/>
        <v>0</v>
      </c>
      <c r="Q49" s="42">
        <f t="shared" si="14"/>
        <v>0</v>
      </c>
      <c r="R49" s="42">
        <f t="shared" si="14"/>
        <v>0</v>
      </c>
      <c r="S49" s="42">
        <f t="shared" si="14"/>
        <v>0</v>
      </c>
      <c r="T49" s="42">
        <f t="shared" si="14"/>
        <v>0</v>
      </c>
      <c r="U49" s="42">
        <f t="shared" si="14"/>
        <v>0</v>
      </c>
      <c r="V49" s="42">
        <f t="shared" si="14"/>
        <v>0</v>
      </c>
      <c r="W49" s="42">
        <f t="shared" si="14"/>
        <v>0</v>
      </c>
      <c r="X49" s="42">
        <f t="shared" si="14"/>
        <v>0</v>
      </c>
      <c r="Y49" s="42">
        <f t="shared" si="14"/>
        <v>0</v>
      </c>
    </row>
    <row r="50" spans="1:27" ht="12.75" customHeight="1" x14ac:dyDescent="0.25">
      <c r="A50">
        <v>412</v>
      </c>
      <c r="B50" s="42">
        <f t="shared" si="8"/>
        <v>0</v>
      </c>
      <c r="C50" s="42">
        <f t="shared" si="10"/>
        <v>0</v>
      </c>
      <c r="D50" s="42">
        <f t="shared" si="9"/>
        <v>0</v>
      </c>
      <c r="E50" s="42">
        <f t="shared" si="9"/>
        <v>0</v>
      </c>
      <c r="F50" s="42">
        <f t="shared" si="9"/>
        <v>0</v>
      </c>
      <c r="G50" s="42">
        <f t="shared" si="6"/>
        <v>0</v>
      </c>
      <c r="H50" s="42">
        <f t="shared" si="6"/>
        <v>0</v>
      </c>
      <c r="I50" s="42">
        <f t="shared" si="13"/>
        <v>0</v>
      </c>
      <c r="J50" s="42">
        <f t="shared" si="14"/>
        <v>0</v>
      </c>
      <c r="K50" s="42">
        <f t="shared" si="14"/>
        <v>0</v>
      </c>
      <c r="L50" s="42">
        <f t="shared" si="14"/>
        <v>0</v>
      </c>
      <c r="M50" s="42">
        <f t="shared" si="14"/>
        <v>0</v>
      </c>
      <c r="N50" s="42">
        <f t="shared" si="14"/>
        <v>0</v>
      </c>
      <c r="O50" s="42">
        <f t="shared" si="14"/>
        <v>0</v>
      </c>
      <c r="P50" s="42">
        <f t="shared" si="14"/>
        <v>0</v>
      </c>
      <c r="Q50" s="42">
        <f t="shared" si="14"/>
        <v>0</v>
      </c>
      <c r="R50" s="42">
        <f t="shared" si="14"/>
        <v>0</v>
      </c>
      <c r="S50" s="42">
        <f t="shared" si="14"/>
        <v>0</v>
      </c>
      <c r="T50" s="42">
        <f t="shared" si="14"/>
        <v>0</v>
      </c>
      <c r="U50" s="42">
        <f t="shared" si="14"/>
        <v>0</v>
      </c>
      <c r="V50" s="42">
        <f t="shared" si="14"/>
        <v>0</v>
      </c>
      <c r="W50" s="42">
        <f t="shared" si="14"/>
        <v>0</v>
      </c>
      <c r="X50" s="42">
        <f t="shared" si="14"/>
        <v>0</v>
      </c>
      <c r="Y50" s="42">
        <f t="shared" si="14"/>
        <v>0</v>
      </c>
    </row>
    <row r="51" spans="1:27" ht="12.75" customHeight="1" x14ac:dyDescent="0.25">
      <c r="A51">
        <v>413</v>
      </c>
      <c r="B51" s="42">
        <f t="shared" si="8"/>
        <v>0</v>
      </c>
      <c r="C51" s="42">
        <f t="shared" si="10"/>
        <v>0</v>
      </c>
      <c r="D51" s="42">
        <f t="shared" si="9"/>
        <v>0</v>
      </c>
      <c r="E51" s="42">
        <f t="shared" si="9"/>
        <v>0</v>
      </c>
      <c r="F51" s="42">
        <f t="shared" si="9"/>
        <v>0</v>
      </c>
      <c r="G51" s="42">
        <f t="shared" si="6"/>
        <v>0</v>
      </c>
      <c r="H51" s="42">
        <f t="shared" si="6"/>
        <v>0</v>
      </c>
      <c r="I51" s="42">
        <f t="shared" si="13"/>
        <v>0</v>
      </c>
      <c r="J51" s="42">
        <f t="shared" si="14"/>
        <v>0</v>
      </c>
      <c r="K51" s="42">
        <f t="shared" si="14"/>
        <v>0</v>
      </c>
      <c r="L51" s="42">
        <f t="shared" si="14"/>
        <v>0</v>
      </c>
      <c r="M51" s="42">
        <f t="shared" si="14"/>
        <v>0</v>
      </c>
      <c r="N51" s="42">
        <f t="shared" si="14"/>
        <v>0</v>
      </c>
      <c r="O51" s="42">
        <f t="shared" si="14"/>
        <v>0</v>
      </c>
      <c r="P51" s="42">
        <f t="shared" si="14"/>
        <v>0</v>
      </c>
      <c r="Q51" s="42">
        <f t="shared" si="14"/>
        <v>0</v>
      </c>
      <c r="R51" s="42">
        <f t="shared" si="14"/>
        <v>0</v>
      </c>
      <c r="S51" s="42">
        <f t="shared" si="14"/>
        <v>0</v>
      </c>
      <c r="T51" s="42">
        <f t="shared" si="14"/>
        <v>0</v>
      </c>
      <c r="U51" s="42">
        <f t="shared" si="14"/>
        <v>0</v>
      </c>
      <c r="V51" s="42">
        <f t="shared" si="14"/>
        <v>0</v>
      </c>
      <c r="W51" s="42">
        <f t="shared" si="14"/>
        <v>0</v>
      </c>
      <c r="X51" s="42">
        <f t="shared" si="14"/>
        <v>0</v>
      </c>
      <c r="Y51" s="42">
        <f t="shared" si="14"/>
        <v>0</v>
      </c>
    </row>
    <row r="52" spans="1:27" ht="12.75" customHeight="1" x14ac:dyDescent="0.25">
      <c r="A52">
        <v>414</v>
      </c>
      <c r="B52" s="42">
        <f t="shared" si="8"/>
        <v>0</v>
      </c>
      <c r="C52" s="42">
        <f t="shared" si="10"/>
        <v>0</v>
      </c>
      <c r="D52" s="42">
        <f t="shared" si="9"/>
        <v>0</v>
      </c>
      <c r="E52" s="42">
        <f t="shared" si="9"/>
        <v>0</v>
      </c>
      <c r="F52" s="42">
        <f t="shared" si="9"/>
        <v>0</v>
      </c>
      <c r="G52" s="42">
        <f t="shared" si="6"/>
        <v>0</v>
      </c>
      <c r="H52" s="42">
        <f t="shared" si="6"/>
        <v>0</v>
      </c>
      <c r="I52" s="42">
        <f t="shared" si="13"/>
        <v>0</v>
      </c>
      <c r="J52" s="42">
        <f t="shared" si="14"/>
        <v>0</v>
      </c>
      <c r="K52" s="42">
        <f t="shared" si="14"/>
        <v>0</v>
      </c>
      <c r="L52" s="42">
        <f t="shared" si="14"/>
        <v>0</v>
      </c>
      <c r="M52" s="42">
        <f t="shared" si="14"/>
        <v>0</v>
      </c>
      <c r="N52" s="42">
        <f t="shared" si="14"/>
        <v>0</v>
      </c>
      <c r="O52" s="42">
        <f t="shared" si="14"/>
        <v>0</v>
      </c>
      <c r="P52" s="42">
        <f t="shared" si="14"/>
        <v>0</v>
      </c>
      <c r="Q52" s="42">
        <f t="shared" si="14"/>
        <v>0</v>
      </c>
      <c r="R52" s="42">
        <f t="shared" si="14"/>
        <v>0</v>
      </c>
      <c r="S52" s="42">
        <f t="shared" si="14"/>
        <v>0</v>
      </c>
      <c r="T52" s="42">
        <f t="shared" si="14"/>
        <v>0</v>
      </c>
      <c r="U52" s="42">
        <f t="shared" si="14"/>
        <v>0</v>
      </c>
      <c r="V52" s="42">
        <f t="shared" si="14"/>
        <v>0</v>
      </c>
      <c r="W52" s="42">
        <f t="shared" si="14"/>
        <v>0</v>
      </c>
      <c r="X52" s="42">
        <f t="shared" si="14"/>
        <v>0</v>
      </c>
      <c r="Y52" s="42">
        <f t="shared" si="14"/>
        <v>0</v>
      </c>
    </row>
    <row r="55" spans="1:27" ht="15.75" customHeight="1" x14ac:dyDescent="0.25"/>
    <row r="56" spans="1:27" ht="21.75" customHeight="1" x14ac:dyDescent="0.25">
      <c r="B56" s="39">
        <v>423</v>
      </c>
      <c r="C56" s="39">
        <v>424</v>
      </c>
      <c r="D56" s="39">
        <v>425</v>
      </c>
      <c r="E56" s="39">
        <v>426</v>
      </c>
      <c r="F56" s="39">
        <v>427</v>
      </c>
      <c r="G56" s="39">
        <v>428</v>
      </c>
      <c r="H56" s="39">
        <v>429</v>
      </c>
      <c r="I56" s="39">
        <v>430</v>
      </c>
      <c r="J56" s="39">
        <v>431</v>
      </c>
      <c r="K56" s="39">
        <v>432</v>
      </c>
      <c r="L56" s="39">
        <v>433</v>
      </c>
      <c r="M56" s="39">
        <v>434</v>
      </c>
      <c r="N56" s="39">
        <v>435</v>
      </c>
      <c r="O56" s="39">
        <v>436</v>
      </c>
      <c r="P56" s="39">
        <v>437</v>
      </c>
      <c r="Q56" s="39">
        <v>438</v>
      </c>
      <c r="R56" s="39">
        <v>439</v>
      </c>
      <c r="S56" s="39">
        <v>440</v>
      </c>
      <c r="T56" s="39">
        <v>441</v>
      </c>
      <c r="U56" s="39">
        <v>442</v>
      </c>
      <c r="V56" s="39">
        <v>443</v>
      </c>
      <c r="W56" s="39">
        <v>444</v>
      </c>
      <c r="X56" s="39">
        <v>445</v>
      </c>
      <c r="Y56" s="39">
        <v>446</v>
      </c>
      <c r="Z56" t="s">
        <v>482</v>
      </c>
      <c r="AA56" t="s">
        <v>0</v>
      </c>
    </row>
    <row r="57" spans="1:27" x14ac:dyDescent="0.25">
      <c r="A57">
        <v>365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84">
        <f>COUNTIFS(BerichtenKolomVak1,$A57&amp;L$56,BerichtenKolomDatum,$AA$57)+COUNTIFS(BerichtenKolomVak2,$A57&amp;L$56,BerichtenKolomDatum,$AA$57)+COUNTIFS(BerichtenKolomVak3,$A57&amp;L$56,BerichtenKolomDatum,$AA$57)+COUNTIFS(BerichtenKolomVak4,$A57&amp;L$56,BerichtenKolomDatum,$AA$57)+COUNTIFS(BerichtenKolomVak5,$A57&amp;L$56,BerichtenKolomDatum,$AA$57)+COUNTIFS(BerichtenKolomVak6,$A57&amp;L$56,BerichtenKolomDatum,$AA$57)</f>
        <v>0</v>
      </c>
      <c r="M57" s="84">
        <f>COUNTIFS(BerichtenKolomVak1,$A57&amp;M$56,BerichtenKolomDatum,$AA$57)+COUNTIFS(BerichtenKolomVak2,$A57&amp;M$56,BerichtenKolomDatum,$AA$57)+COUNTIFS(BerichtenKolomVak3,$A57&amp;M$56,BerichtenKolomDatum,$AA$57)+COUNTIFS(BerichtenKolomVak4,$A57&amp;M$56,BerichtenKolomDatum,$AA$57)+COUNTIFS(BerichtenKolomVak5,$A57&amp;M$56,BerichtenKolomDatum,$AA$57)+COUNTIFS(BerichtenKolomVak6,$A57&amp;M$56,BerichtenKolomDatum,$AA$57)</f>
        <v>0</v>
      </c>
      <c r="N57" s="84">
        <f>COUNTIFS(BerichtenKolomVak1,$A57&amp;N$56,BerichtenKolomDatum,$AA$57)+COUNTIFS(BerichtenKolomVak2,$A57&amp;N$56,BerichtenKolomDatum,$AA$57)+COUNTIFS(BerichtenKolomVak3,$A57&amp;N$56,BerichtenKolomDatum,$AA$57)+COUNTIFS(BerichtenKolomVak4,$A57&amp;N$56,BerichtenKolomDatum,$AA$57)+COUNTIFS(BerichtenKolomVak5,$A57&amp;N$56,BerichtenKolomDatum,$AA$57)+COUNTIFS(BerichtenKolomVak6,$A57&amp;N$56,BerichtenKolomDatum,$AA$57)</f>
        <v>0</v>
      </c>
      <c r="O57" s="85">
        <f t="shared" ref="L57:O63" si="15">COUNTIFS(BerichtenKolomDatum,$AA$57,BerichtenKolomVak1,$A57&amp;O$56)+COUNTIFS(BerichtenKolomDatum,$AA$57,BerichtenKolomVak2,$A57&amp;O$56)+COUNTIFS(BerichtenKolomDatum,$AA$57,BerichtenKolomVak3,$A57&amp;O$56)+COUNTIFS(BerichtenKolomDatum,$AA$57,BerichtenKolomVak4,$A57&amp;O$56)+COUNTIFS(BerichtenKolomDatum,$AA$57,BerichtenKolomVak5,$A57&amp;O$56)+COUNTIFS(BerichtenKolomDatum,$AA$57,BerichtenKolomVak6,$A57&amp;O$56)</f>
        <v>0</v>
      </c>
      <c r="P57" s="53"/>
      <c r="Q57" s="53"/>
      <c r="R57" s="53"/>
      <c r="S57" s="53"/>
      <c r="T57" s="53"/>
      <c r="U57" s="53"/>
      <c r="V57" s="53"/>
      <c r="W57" s="53"/>
      <c r="X57" s="53"/>
      <c r="Y57" s="53"/>
      <c r="AA57" s="1">
        <v>43666</v>
      </c>
    </row>
    <row r="58" spans="1:27" x14ac:dyDescent="0.25">
      <c r="A58">
        <v>366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84">
        <f>COUNTIFS(BerichtenKolomVak1,$A58&amp;M$56,BerichtenKolomDatum,$AA$57)+COUNTIFS(BerichtenKolomVak2,$A58&amp;M$56,BerichtenKolomDatum,$AA$57)+COUNTIFS(BerichtenKolomVak3,$A58&amp;M$56,BerichtenKolomDatum,$AA$57)+COUNTIFS(BerichtenKolomVak4,$A58&amp;M$56,BerichtenKolomDatum,$AA$57)+COUNTIFS(BerichtenKolomVak5,$A58&amp;M$56,BerichtenKolomDatum,$AA$57)+COUNTIFS(BerichtenKolomVak6,$A58&amp;M$56,BerichtenKolomDatum,$AA$57)</f>
        <v>0</v>
      </c>
      <c r="N58" s="84">
        <f>COUNTIFS(BerichtenKolomVak1,$A58&amp;N$56,BerichtenKolomDatum,$AA$57)+COUNTIFS(BerichtenKolomVak2,$A58&amp;N$56,BerichtenKolomDatum,$AA$57)+COUNTIFS(BerichtenKolomVak3,$A58&amp;N$56,BerichtenKolomDatum,$AA$57)+COUNTIFS(BerichtenKolomVak4,$A58&amp;N$56,BerichtenKolomDatum,$AA$57)+COUNTIFS(BerichtenKolomVak5,$A58&amp;N$56,BerichtenKolomDatum,$AA$57)+COUNTIFS(BerichtenKolomVak6,$A58&amp;N$56,BerichtenKolomDatum,$AA$57)</f>
        <v>0</v>
      </c>
      <c r="O58" s="85">
        <f t="shared" si="15"/>
        <v>0</v>
      </c>
      <c r="P58" s="53"/>
      <c r="Q58" s="53"/>
      <c r="R58" s="53"/>
      <c r="S58" s="53"/>
      <c r="T58" s="53"/>
      <c r="U58" s="53"/>
      <c r="V58" s="53"/>
      <c r="W58" s="53"/>
      <c r="X58" s="53"/>
      <c r="Y58" s="53"/>
    </row>
    <row r="59" spans="1:27" x14ac:dyDescent="0.25">
      <c r="A59">
        <v>367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84">
        <f>COUNTIFS(BerichtenKolomVak1,$A59&amp;M$56,BerichtenKolomDatum,$AA$57)+COUNTIFS(BerichtenKolomVak2,$A59&amp;M$56,BerichtenKolomDatum,$AA$57)+COUNTIFS(BerichtenKolomVak3,$A59&amp;M$56,BerichtenKolomDatum,$AA$57)+COUNTIFS(BerichtenKolomVak4,$A59&amp;M$56,BerichtenKolomDatum,$AA$57)+COUNTIFS(BerichtenKolomVak5,$A59&amp;M$56,BerichtenKolomDatum,$AA$57)+COUNTIFS(BerichtenKolomVak6,$A59&amp;M$56,BerichtenKolomDatum,$AA$57)</f>
        <v>0</v>
      </c>
      <c r="N59" s="84">
        <f>COUNTIFS(BerichtenKolomVak1,$A59&amp;N$56,BerichtenKolomDatum,$AA$57)+COUNTIFS(BerichtenKolomVak2,$A59&amp;N$56,BerichtenKolomDatum,$AA$57)+COUNTIFS(BerichtenKolomVak3,$A59&amp;N$56,BerichtenKolomDatum,$AA$57)+COUNTIFS(BerichtenKolomVak4,$A59&amp;N$56,BerichtenKolomDatum,$AA$57)+COUNTIFS(BerichtenKolomVak5,$A59&amp;N$56,BerichtenKolomDatum,$AA$57)+COUNTIFS(BerichtenKolomVak6,$A59&amp;N$56,BerichtenKolomDatum,$AA$57)</f>
        <v>0</v>
      </c>
      <c r="O59" s="85">
        <f t="shared" si="15"/>
        <v>0</v>
      </c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37"/>
      <c r="AA59" s="37"/>
    </row>
    <row r="60" spans="1:27" x14ac:dyDescent="0.25">
      <c r="A60">
        <v>368</v>
      </c>
      <c r="B60" s="53"/>
      <c r="C60" s="53"/>
      <c r="D60" s="53"/>
      <c r="E60" s="84">
        <f>COUNTIFS(BerichtenKolomVak1,$A60&amp;E$56,BerichtenKolomDatum,$AA$57)+COUNTIFS(BerichtenKolomVak2,$A60&amp;E$56,BerichtenKolomDatum,$AA$57)+COUNTIFS(BerichtenKolomVak3,$A60&amp;E$56,BerichtenKolomDatum,$AA$57)+COUNTIFS(BerichtenKolomVak4,$A60&amp;E$56,BerichtenKolomDatum,$AA$57)+COUNTIFS(BerichtenKolomVak5,$A60&amp;E$56,BerichtenKolomDatum,$AA$57)+COUNTIFS(BerichtenKolomVak6,$A60&amp;E$56,BerichtenKolomDatum,$AA$57)</f>
        <v>0</v>
      </c>
      <c r="F60" s="53"/>
      <c r="G60" s="53"/>
      <c r="H60" s="84">
        <f>COUNTIFS(BerichtenKolomVak1,$A60&amp;H$56,BerichtenKolomDatum,$AA$57)+COUNTIFS(BerichtenKolomVak2,$A60&amp;H$56,BerichtenKolomDatum,$AA$57)+COUNTIFS(BerichtenKolomVak3,$A60&amp;H$56,BerichtenKolomDatum,$AA$57)+COUNTIFS(BerichtenKolomVak4,$A60&amp;H$56,BerichtenKolomDatum,$AA$57)+COUNTIFS(BerichtenKolomVak5,$A60&amp;H$56,BerichtenKolomDatum,$AA$57)+COUNTIFS(BerichtenKolomVak6,$A60&amp;H$56,BerichtenKolomDatum,$AA$57)</f>
        <v>0</v>
      </c>
      <c r="I60" s="84">
        <f>COUNTIFS(BerichtenKolomVak1,$A60&amp;I$56,BerichtenKolomDatum,$AA$57)+COUNTIFS(BerichtenKolomVak2,$A60&amp;I$56,BerichtenKolomDatum,$AA$57)+COUNTIFS(BerichtenKolomVak3,$A60&amp;I$56,BerichtenKolomDatum,$AA$57)+COUNTIFS(BerichtenKolomVak4,$A60&amp;I$56,BerichtenKolomDatum,$AA$57)+COUNTIFS(BerichtenKolomVak5,$A60&amp;I$56,BerichtenKolomDatum,$AA$57)+COUNTIFS(BerichtenKolomVak6,$A60&amp;I$56,BerichtenKolomDatum,$AA$57)</f>
        <v>0</v>
      </c>
      <c r="J60" s="53"/>
      <c r="K60" s="53"/>
      <c r="L60" s="84">
        <f>COUNTIFS(BerichtenKolomVak1,$A60&amp;L$56,BerichtenKolomDatum,$AA$57)+COUNTIFS(BerichtenKolomVak2,$A60&amp;L$56,BerichtenKolomDatum,$AA$57)+COUNTIFS(BerichtenKolomVak3,$A60&amp;L$56,BerichtenKolomDatum,$AA$57)+COUNTIFS(BerichtenKolomVak4,$A60&amp;L$56,BerichtenKolomDatum,$AA$57)+COUNTIFS(BerichtenKolomVak5,$A60&amp;L$56,BerichtenKolomDatum,$AA$57)+COUNTIFS(BerichtenKolomVak6,$A60&amp;L$56,BerichtenKolomDatum,$AA$57)</f>
        <v>0</v>
      </c>
      <c r="M60" s="84">
        <f>COUNTIFS(BerichtenKolomVak1,$A60&amp;M$56,BerichtenKolomDatum,$AA$57)+COUNTIFS(BerichtenKolomVak2,$A60&amp;M$56,BerichtenKolomDatum,$AA$57)+COUNTIFS(BerichtenKolomVak3,$A60&amp;M$56,BerichtenKolomDatum,$AA$57)+COUNTIFS(BerichtenKolomVak4,$A60&amp;M$56,BerichtenKolomDatum,$AA$57)+COUNTIFS(BerichtenKolomVak5,$A60&amp;M$56,BerichtenKolomDatum,$AA$57)+COUNTIFS(BerichtenKolomVak6,$A60&amp;M$56,BerichtenKolomDatum,$AA$57)</f>
        <v>0</v>
      </c>
      <c r="N60" s="84">
        <f>COUNTIFS(BerichtenKolomVak1,$A60&amp;N$56,BerichtenKolomDatum,$AA$57)+COUNTIFS(BerichtenKolomVak2,$A60&amp;N$56,BerichtenKolomDatum,$AA$57)+COUNTIFS(BerichtenKolomVak3,$A60&amp;N$56,BerichtenKolomDatum,$AA$57)+COUNTIFS(BerichtenKolomVak4,$A60&amp;N$56,BerichtenKolomDatum,$AA$57)+COUNTIFS(BerichtenKolomVak5,$A60&amp;N$56,BerichtenKolomDatum,$AA$57)+COUNTIFS(BerichtenKolomVak6,$A60&amp;N$56,BerichtenKolomDatum,$AA$57)</f>
        <v>0</v>
      </c>
      <c r="O60" s="85">
        <f t="shared" si="15"/>
        <v>0</v>
      </c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37"/>
      <c r="AA60" s="37"/>
    </row>
    <row r="61" spans="1:27" x14ac:dyDescent="0.25">
      <c r="A61">
        <v>369</v>
      </c>
      <c r="B61" s="53"/>
      <c r="C61" s="84">
        <f>COUNTIFS(BerichtenKolomVak1,$A61&amp;C$56,BerichtenKolomDatum,$AA$57)+COUNTIFS(BerichtenKolomVak2,$A61&amp;C$56,BerichtenKolomDatum,$AA$57)+COUNTIFS(BerichtenKolomVak3,$A61&amp;C$56,BerichtenKolomDatum,$AA$57)+COUNTIFS(BerichtenKolomVak4,$A61&amp;C$56,BerichtenKolomDatum,$AA$57)+COUNTIFS(BerichtenKolomVak5,$A61&amp;C$56,BerichtenKolomDatum,$AA$57)+COUNTIFS(BerichtenKolomVak6,$A61&amp;C$56,BerichtenKolomDatum,$AA$57)</f>
        <v>0</v>
      </c>
      <c r="D61" s="84">
        <f>COUNTIFS(BerichtenKolomVak1,$A61&amp;D$56,BerichtenKolomDatum,$AA$57)+COUNTIFS(BerichtenKolomVak2,$A61&amp;D$56,BerichtenKolomDatum,$AA$57)+COUNTIFS(BerichtenKolomVak3,$A61&amp;D$56,BerichtenKolomDatum,$AA$57)+COUNTIFS(BerichtenKolomVak4,$A61&amp;D$56,BerichtenKolomDatum,$AA$57)+COUNTIFS(BerichtenKolomVak5,$A61&amp;D$56,BerichtenKolomDatum,$AA$57)+COUNTIFS(BerichtenKolomVak6,$A61&amp;D$56,BerichtenKolomDatum,$AA$57)</f>
        <v>0</v>
      </c>
      <c r="E61" s="84">
        <f>COUNTIFS(BerichtenKolomVak1,$A61&amp;E$56,BerichtenKolomDatum,$AA$57)+COUNTIFS(BerichtenKolomVak2,$A61&amp;E$56,BerichtenKolomDatum,$AA$57)+COUNTIFS(BerichtenKolomVak3,$A61&amp;E$56,BerichtenKolomDatum,$AA$57)+COUNTIFS(BerichtenKolomVak4,$A61&amp;E$56,BerichtenKolomDatum,$AA$57)+COUNTIFS(BerichtenKolomVak5,$A61&amp;E$56,BerichtenKolomDatum,$AA$57)+COUNTIFS(BerichtenKolomVak6,$A61&amp;E$56,BerichtenKolomDatum,$AA$57)</f>
        <v>0</v>
      </c>
      <c r="F61" s="84">
        <f>COUNTIFS(BerichtenKolomVak1,$A61&amp;F$56,BerichtenKolomDatum,$AA$57)+COUNTIFS(BerichtenKolomVak2,$A61&amp;F$56,BerichtenKolomDatum,$AA$57)+COUNTIFS(BerichtenKolomVak3,$A61&amp;F$56,BerichtenKolomDatum,$AA$57)+COUNTIFS(BerichtenKolomVak4,$A61&amp;F$56,BerichtenKolomDatum,$AA$57)+COUNTIFS(BerichtenKolomVak5,$A61&amp;F$56,BerichtenKolomDatum,$AA$57)+COUNTIFS(BerichtenKolomVak6,$A61&amp;F$56,BerichtenKolomDatum,$AA$57)</f>
        <v>0</v>
      </c>
      <c r="G61" s="84">
        <f>COUNTIFS(BerichtenKolomVak1,$A61&amp;G$56,BerichtenKolomDatum,$AA$57)+COUNTIFS(BerichtenKolomVak2,$A61&amp;G$56,BerichtenKolomDatum,$AA$57)+COUNTIFS(BerichtenKolomVak3,$A61&amp;G$56,BerichtenKolomDatum,$AA$57)+COUNTIFS(BerichtenKolomVak4,$A61&amp;G$56,BerichtenKolomDatum,$AA$57)+COUNTIFS(BerichtenKolomVak5,$A61&amp;G$56,BerichtenKolomDatum,$AA$57)+COUNTIFS(BerichtenKolomVak6,$A61&amp;G$56,BerichtenKolomDatum,$AA$57)</f>
        <v>0</v>
      </c>
      <c r="H61" s="84">
        <f>COUNTIFS(BerichtenKolomVak1,$A61&amp;H$56,BerichtenKolomDatum,$AA$57)+COUNTIFS(BerichtenKolomVak2,$A61&amp;H$56,BerichtenKolomDatum,$AA$57)+COUNTIFS(BerichtenKolomVak3,$A61&amp;H$56,BerichtenKolomDatum,$AA$57)+COUNTIFS(BerichtenKolomVak4,$A61&amp;H$56,BerichtenKolomDatum,$AA$57)+COUNTIFS(BerichtenKolomVak5,$A61&amp;H$56,BerichtenKolomDatum,$AA$57)+COUNTIFS(BerichtenKolomVak6,$A61&amp;H$56,BerichtenKolomDatum,$AA$57)</f>
        <v>0</v>
      </c>
      <c r="I61" s="84">
        <f>COUNTIFS(BerichtenKolomVak1,$A61&amp;I$56,BerichtenKolomDatum,$AA$57)+COUNTIFS(BerichtenKolomVak2,$A61&amp;I$56,BerichtenKolomDatum,$AA$57)+COUNTIFS(BerichtenKolomVak3,$A61&amp;I$56,BerichtenKolomDatum,$AA$57)+COUNTIFS(BerichtenKolomVak4,$A61&amp;I$56,BerichtenKolomDatum,$AA$57)+COUNTIFS(BerichtenKolomVak5,$A61&amp;I$56,BerichtenKolomDatum,$AA$57)+COUNTIFS(BerichtenKolomVak6,$A61&amp;I$56,BerichtenKolomDatum,$AA$57)</f>
        <v>0</v>
      </c>
      <c r="J61" s="84">
        <f>COUNTIFS(BerichtenKolomVak1,$A61&amp;J$56,BerichtenKolomDatum,$AA$57)+COUNTIFS(BerichtenKolomVak2,$A61&amp;J$56,BerichtenKolomDatum,$AA$57)+COUNTIFS(BerichtenKolomVak3,$A61&amp;J$56,BerichtenKolomDatum,$AA$57)+COUNTIFS(BerichtenKolomVak4,$A61&amp;J$56,BerichtenKolomDatum,$AA$57)+COUNTIFS(BerichtenKolomVak5,$A61&amp;J$56,BerichtenKolomDatum,$AA$57)+COUNTIFS(BerichtenKolomVak6,$A61&amp;J$56,BerichtenKolomDatum,$AA$57)</f>
        <v>0</v>
      </c>
      <c r="K61" s="84">
        <f>COUNTIFS(BerichtenKolomVak1,$A61&amp;K$56,BerichtenKolomDatum,$AA$57)+COUNTIFS(BerichtenKolomVak2,$A61&amp;K$56,BerichtenKolomDatum,$AA$57)+COUNTIFS(BerichtenKolomVak3,$A61&amp;K$56,BerichtenKolomDatum,$AA$57)+COUNTIFS(BerichtenKolomVak4,$A61&amp;K$56,BerichtenKolomDatum,$AA$57)+COUNTIFS(BerichtenKolomVak5,$A61&amp;K$56,BerichtenKolomDatum,$AA$57)+COUNTIFS(BerichtenKolomVak6,$A61&amp;K$56,BerichtenKolomDatum,$AA$57)</f>
        <v>0</v>
      </c>
      <c r="L61" s="84">
        <f>COUNTIFS(BerichtenKolomVak1,$A61&amp;L$56,BerichtenKolomDatum,$AA$57)+COUNTIFS(BerichtenKolomVak2,$A61&amp;L$56,BerichtenKolomDatum,$AA$57)+COUNTIFS(BerichtenKolomVak3,$A61&amp;L$56,BerichtenKolomDatum,$AA$57)+COUNTIFS(BerichtenKolomVak4,$A61&amp;L$56,BerichtenKolomDatum,$AA$57)+COUNTIFS(BerichtenKolomVak5,$A61&amp;L$56,BerichtenKolomDatum,$AA$57)+COUNTIFS(BerichtenKolomVak6,$A61&amp;L$56,BerichtenKolomDatum,$AA$57)</f>
        <v>0</v>
      </c>
      <c r="M61" s="84">
        <f>COUNTIFS(BerichtenKolomVak1,$A61&amp;M$56,BerichtenKolomDatum,$AA$57)+COUNTIFS(BerichtenKolomVak2,$A61&amp;M$56,BerichtenKolomDatum,$AA$57)+COUNTIFS(BerichtenKolomVak3,$A61&amp;M$56,BerichtenKolomDatum,$AA$57)+COUNTIFS(BerichtenKolomVak4,$A61&amp;M$56,BerichtenKolomDatum,$AA$57)+COUNTIFS(BerichtenKolomVak5,$A61&amp;M$56,BerichtenKolomDatum,$AA$57)+COUNTIFS(BerichtenKolomVak6,$A61&amp;M$56,BerichtenKolomDatum,$AA$57)</f>
        <v>0</v>
      </c>
      <c r="N61" s="84">
        <f>COUNTIFS(BerichtenKolomVak1,$A61&amp;N$56,BerichtenKolomDatum,$AA$57)+COUNTIFS(BerichtenKolomVak2,$A61&amp;N$56,BerichtenKolomDatum,$AA$57)+COUNTIFS(BerichtenKolomVak3,$A61&amp;N$56,BerichtenKolomDatum,$AA$57)+COUNTIFS(BerichtenKolomVak4,$A61&amp;N$56,BerichtenKolomDatum,$AA$57)+COUNTIFS(BerichtenKolomVak5,$A61&amp;N$56,BerichtenKolomDatum,$AA$57)+COUNTIFS(BerichtenKolomVak6,$A61&amp;N$56,BerichtenKolomDatum,$AA$57)</f>
        <v>0</v>
      </c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37"/>
      <c r="AA61" s="37"/>
    </row>
    <row r="62" spans="1:27" x14ac:dyDescent="0.25">
      <c r="A62">
        <v>370</v>
      </c>
      <c r="B62" s="84">
        <f>COUNTIFS(BerichtenKolomVak1,$A62&amp;B$56,BerichtenKolomDatum,$AA$57)+COUNTIFS(BerichtenKolomVak2,$A62&amp;B$56,BerichtenKolomDatum,$AA$57)+COUNTIFS(BerichtenKolomVak3,$A62&amp;B$56,BerichtenKolomDatum,$AA$57)+COUNTIFS(BerichtenKolomVak4,$A62&amp;B$56,BerichtenKolomDatum,$AA$57)+COUNTIFS(BerichtenKolomVak5,$A62&amp;B$56,BerichtenKolomDatum,$AA$57)+COUNTIFS(BerichtenKolomVak6,$A62&amp;B$56,BerichtenKolomDatum,$AA$57)</f>
        <v>0</v>
      </c>
      <c r="C62" s="84">
        <f>COUNTIFS(BerichtenKolomVak1,$A62&amp;C$56,BerichtenKolomDatum,$AA$57)+COUNTIFS(BerichtenKolomVak2,$A62&amp;C$56,BerichtenKolomDatum,$AA$57)+COUNTIFS(BerichtenKolomVak3,$A62&amp;C$56,BerichtenKolomDatum,$AA$57)+COUNTIFS(BerichtenKolomVak4,$A62&amp;C$56,BerichtenKolomDatum,$AA$57)+COUNTIFS(BerichtenKolomVak5,$A62&amp;C$56,BerichtenKolomDatum,$AA$57)+COUNTIFS(BerichtenKolomVak6,$A62&amp;C$56,BerichtenKolomDatum,$AA$57)</f>
        <v>0</v>
      </c>
      <c r="D62" s="84">
        <f>COUNTIFS(BerichtenKolomVak1,$A62&amp;D$56,BerichtenKolomDatum,$AA$57)+COUNTIFS(BerichtenKolomVak2,$A62&amp;D$56,BerichtenKolomDatum,$AA$57)+COUNTIFS(BerichtenKolomVak3,$A62&amp;D$56,BerichtenKolomDatum,$AA$57)+COUNTIFS(BerichtenKolomVak4,$A62&amp;D$56,BerichtenKolomDatum,$AA$57)+COUNTIFS(BerichtenKolomVak5,$A62&amp;D$56,BerichtenKolomDatum,$AA$57)+COUNTIFS(BerichtenKolomVak6,$A62&amp;D$56,BerichtenKolomDatum,$AA$57)</f>
        <v>0</v>
      </c>
      <c r="E62" s="50">
        <f>COUNTIFS(BerichtenKolomVak1,$A62&amp;E$56,BerichtenKolomDatum,$AA$57)+COUNTIFS(BerichtenKolomVak2,$A62&amp;E$56,BerichtenKolomDatum,$AA$57)+COUNTIFS(BerichtenKolomVak3,$A62&amp;E$56,BerichtenKolomDatum,$AA$57)+COUNTIFS(BerichtenKolomVak4,$A62&amp;E$56,BerichtenKolomDatum,$AA$57)+COUNTIFS(BerichtenKolomVak5,$A62&amp;E$56,BerichtenKolomDatum,$AA$57)+COUNTIFS(BerichtenKolomVak6,$A62&amp;E$56,BerichtenKolomDatum,$AA$57)</f>
        <v>0</v>
      </c>
      <c r="F62" s="50">
        <f>COUNTIFS(BerichtenKolomVak1,$A62&amp;F$56,BerichtenKolomDatum,$AA$57)+COUNTIFS(BerichtenKolomVak2,$A62&amp;F$56,BerichtenKolomDatum,$AA$57)+COUNTIFS(BerichtenKolomVak3,$A62&amp;F$56,BerichtenKolomDatum,$AA$57)+COUNTIFS(BerichtenKolomVak4,$A62&amp;F$56,BerichtenKolomDatum,$AA$57)+COUNTIFS(BerichtenKolomVak5,$A62&amp;F$56,BerichtenKolomDatum,$AA$57)+COUNTIFS(BerichtenKolomVak6,$A62&amp;F$56,BerichtenKolomDatum,$AA$57)</f>
        <v>0</v>
      </c>
      <c r="G62" s="50">
        <f>COUNTIFS(BerichtenKolomVak1,$A62&amp;G$56,BerichtenKolomDatum,$AA$57)+COUNTIFS(BerichtenKolomVak2,$A62&amp;G$56,BerichtenKolomDatum,$AA$57)+COUNTIFS(BerichtenKolomVak3,$A62&amp;G$56,BerichtenKolomDatum,$AA$57)+COUNTIFS(BerichtenKolomVak4,$A62&amp;G$56,BerichtenKolomDatum,$AA$57)+COUNTIFS(BerichtenKolomVak5,$A62&amp;G$56,BerichtenKolomDatum,$AA$57)+COUNTIFS(BerichtenKolomVak6,$A62&amp;G$56,BerichtenKolomDatum,$AA$57)</f>
        <v>0</v>
      </c>
      <c r="H62" s="50">
        <f>COUNTIFS(BerichtenKolomVak1,$A62&amp;H$56,BerichtenKolomDatum,$AA$57)+COUNTIFS(BerichtenKolomVak2,$A62&amp;H$56,BerichtenKolomDatum,$AA$57)+COUNTIFS(BerichtenKolomVak3,$A62&amp;H$56,BerichtenKolomDatum,$AA$57)+COUNTIFS(BerichtenKolomVak4,$A62&amp;H$56,BerichtenKolomDatum,$AA$57)+COUNTIFS(BerichtenKolomVak5,$A62&amp;H$56,BerichtenKolomDatum,$AA$57)+COUNTIFS(BerichtenKolomVak6,$A62&amp;H$56,BerichtenKolomDatum,$AA$57)</f>
        <v>0</v>
      </c>
      <c r="I62" s="50">
        <f>COUNTIFS(BerichtenKolomVak1,$A62&amp;I$56,BerichtenKolomDatum,$AA$57)+COUNTIFS(BerichtenKolomVak2,$A62&amp;I$56,BerichtenKolomDatum,$AA$57)+COUNTIFS(BerichtenKolomVak3,$A62&amp;I$56,BerichtenKolomDatum,$AA$57)+COUNTIFS(BerichtenKolomVak4,$A62&amp;I$56,BerichtenKolomDatum,$AA$57)+COUNTIFS(BerichtenKolomVak5,$A62&amp;I$56,BerichtenKolomDatum,$AA$57)+COUNTIFS(BerichtenKolomVak6,$A62&amp;I$56,BerichtenKolomDatum,$AA$57)</f>
        <v>0</v>
      </c>
      <c r="J62" s="50">
        <f>COUNTIFS(BerichtenKolomVak1,$A62&amp;J$56,BerichtenKolomDatum,$AA$57)+COUNTIFS(BerichtenKolomVak2,$A62&amp;J$56,BerichtenKolomDatum,$AA$57)+COUNTIFS(BerichtenKolomVak3,$A62&amp;J$56,BerichtenKolomDatum,$AA$57)+COUNTIFS(BerichtenKolomVak4,$A62&amp;J$56,BerichtenKolomDatum,$AA$57)+COUNTIFS(BerichtenKolomVak5,$A62&amp;J$56,BerichtenKolomDatum,$AA$57)+COUNTIFS(BerichtenKolomVak6,$A62&amp;J$56,BerichtenKolomDatum,$AA$57)</f>
        <v>0</v>
      </c>
      <c r="K62" s="84">
        <f>COUNTIFS(BerichtenKolomVak1,$A62&amp;K$56,BerichtenKolomDatum,$AA$57)+COUNTIFS(BerichtenKolomVak2,$A62&amp;K$56,BerichtenKolomDatum,$AA$57)+COUNTIFS(BerichtenKolomVak3,$A62&amp;K$56,BerichtenKolomDatum,$AA$57)+COUNTIFS(BerichtenKolomVak4,$A62&amp;K$56,BerichtenKolomDatum,$AA$57)+COUNTIFS(BerichtenKolomVak5,$A62&amp;K$56,BerichtenKolomDatum,$AA$57)+COUNTIFS(BerichtenKolomVak6,$A62&amp;K$56,BerichtenKolomDatum,$AA$57)</f>
        <v>0</v>
      </c>
      <c r="L62" s="84">
        <f>COUNTIFS(BerichtenKolomVak1,$A62&amp;L$56,BerichtenKolomDatum,$AA$57)+COUNTIFS(BerichtenKolomVak2,$A62&amp;L$56,BerichtenKolomDatum,$AA$57)+COUNTIFS(BerichtenKolomVak3,$A62&amp;L$56,BerichtenKolomDatum,$AA$57)+COUNTIFS(BerichtenKolomVak4,$A62&amp;L$56,BerichtenKolomDatum,$AA$57)+COUNTIFS(BerichtenKolomVak5,$A62&amp;L$56,BerichtenKolomDatum,$AA$57)+COUNTIFS(BerichtenKolomVak6,$A62&amp;L$56,BerichtenKolomDatum,$AA$57)</f>
        <v>0</v>
      </c>
      <c r="M62" s="88">
        <f>COUNTIFS(BerichtenKolomVak1,$A62&amp;M$56,BerichtenKolomDatum,$AA$57)+COUNTIFS(BerichtenKolomVak2,$A62&amp;M$56,BerichtenKolomDatum,$AA$57)+COUNTIFS(BerichtenKolomVak3,$A62&amp;M$56,BerichtenKolomDatum,$AA$57)+COUNTIFS(BerichtenKolomVak4,$A62&amp;M$56,BerichtenKolomDatum,$AA$57)+COUNTIFS(BerichtenKolomVak5,$A62&amp;M$56,BerichtenKolomDatum,$AA$57)+COUNTIFS(BerichtenKolomVak6,$A62&amp;M$56,BerichtenKolomDatum,$AA$57)</f>
        <v>0</v>
      </c>
      <c r="N62" s="84">
        <f>COUNTIFS(BerichtenKolomVak1,$A62&amp;N$56,BerichtenKolomDatum,$AA$57)+COUNTIFS(BerichtenKolomVak2,$A62&amp;N$56,BerichtenKolomDatum,$AA$57)+COUNTIFS(BerichtenKolomVak3,$A62&amp;N$56,BerichtenKolomDatum,$AA$57)+COUNTIFS(BerichtenKolomVak4,$A62&amp;N$56,BerichtenKolomDatum,$AA$57)+COUNTIFS(BerichtenKolomVak5,$A62&amp;N$56,BerichtenKolomDatum,$AA$57)+COUNTIFS(BerichtenKolomVak6,$A62&amp;N$56,BerichtenKolomDatum,$AA$57)</f>
        <v>0</v>
      </c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37"/>
      <c r="AA62" s="37"/>
    </row>
    <row r="63" spans="1:27" x14ac:dyDescent="0.25">
      <c r="A63">
        <v>371</v>
      </c>
      <c r="B63" s="53"/>
      <c r="C63" s="53"/>
      <c r="D63" s="84">
        <f>COUNTIFS(BerichtenKolomVak1,$A63&amp;D$56,BerichtenKolomDatum,$AA$57)+COUNTIFS(BerichtenKolomVak2,$A63&amp;D$56,BerichtenKolomDatum,$AA$57)+COUNTIFS(BerichtenKolomVak3,$A63&amp;D$56,BerichtenKolomDatum,$AA$57)+COUNTIFS(BerichtenKolomVak4,$A63&amp;D$56,BerichtenKolomDatum,$AA$57)+COUNTIFS(BerichtenKolomVak5,$A63&amp;D$56,BerichtenKolomDatum,$AA$57)+COUNTIFS(BerichtenKolomVak6,$A63&amp;D$56,BerichtenKolomDatum,$AA$57)</f>
        <v>0</v>
      </c>
      <c r="E63" s="50">
        <f>COUNTIFS(BerichtenKolomVak1,$A63&amp;E$56,BerichtenKolomDatum,$AA$57)+COUNTIFS(BerichtenKolomVak2,$A63&amp;E$56,BerichtenKolomDatum,$AA$57)+COUNTIFS(BerichtenKolomVak3,$A63&amp;E$56,BerichtenKolomDatum,$AA$57)+COUNTIFS(BerichtenKolomVak4,$A63&amp;E$56,BerichtenKolomDatum,$AA$57)+COUNTIFS(BerichtenKolomVak5,$A63&amp;E$56,BerichtenKolomDatum,$AA$57)+COUNTIFS(BerichtenKolomVak6,$A63&amp;E$56,BerichtenKolomDatum,$AA$57)</f>
        <v>0</v>
      </c>
      <c r="F63" s="50">
        <f>COUNTIFS(BerichtenKolomVak1,$A63&amp;F$56,BerichtenKolomDatum,$AA$57)+COUNTIFS(BerichtenKolomVak2,$A63&amp;F$56,BerichtenKolomDatum,$AA$57)+COUNTIFS(BerichtenKolomVak3,$A63&amp;F$56,BerichtenKolomDatum,$AA$57)+COUNTIFS(BerichtenKolomVak4,$A63&amp;F$56,BerichtenKolomDatum,$AA$57)+COUNTIFS(BerichtenKolomVak5,$A63&amp;F$56,BerichtenKolomDatum,$AA$57)+COUNTIFS(BerichtenKolomVak6,$A63&amp;F$56,BerichtenKolomDatum,$AA$57)</f>
        <v>0</v>
      </c>
      <c r="G63" s="50">
        <f>COUNTIFS(BerichtenKolomVak1,$A63&amp;G$56,BerichtenKolomDatum,$AA$57)+COUNTIFS(BerichtenKolomVak2,$A63&amp;G$56,BerichtenKolomDatum,$AA$57)+COUNTIFS(BerichtenKolomVak3,$A63&amp;G$56,BerichtenKolomDatum,$AA$57)+COUNTIFS(BerichtenKolomVak4,$A63&amp;G$56,BerichtenKolomDatum,$AA$57)+COUNTIFS(BerichtenKolomVak5,$A63&amp;G$56,BerichtenKolomDatum,$AA$57)+COUNTIFS(BerichtenKolomVak6,$A63&amp;G$56,BerichtenKolomDatum,$AA$57)</f>
        <v>0</v>
      </c>
      <c r="H63" s="50">
        <f>COUNTIFS(BerichtenKolomVak1,$A63&amp;H$56,BerichtenKolomDatum,$AA$57)+COUNTIFS(BerichtenKolomVak2,$A63&amp;H$56,BerichtenKolomDatum,$AA$57)+COUNTIFS(BerichtenKolomVak3,$A63&amp;H$56,BerichtenKolomDatum,$AA$57)+COUNTIFS(BerichtenKolomVak4,$A63&amp;H$56,BerichtenKolomDatum,$AA$57)+COUNTIFS(BerichtenKolomVak5,$A63&amp;H$56,BerichtenKolomDatum,$AA$57)+COUNTIFS(BerichtenKolomVak6,$A63&amp;H$56,BerichtenKolomDatum,$AA$57)</f>
        <v>0</v>
      </c>
      <c r="I63" s="50">
        <f>COUNTIFS(BerichtenKolomVak1,$A63&amp;I$56,BerichtenKolomDatum,$AA$57)+COUNTIFS(BerichtenKolomVak2,$A63&amp;I$56,BerichtenKolomDatum,$AA$57)+COUNTIFS(BerichtenKolomVak3,$A63&amp;I$56,BerichtenKolomDatum,$AA$57)+COUNTIFS(BerichtenKolomVak4,$A63&amp;I$56,BerichtenKolomDatum,$AA$57)+COUNTIFS(BerichtenKolomVak5,$A63&amp;I$56,BerichtenKolomDatum,$AA$57)+COUNTIFS(BerichtenKolomVak6,$A63&amp;I$56,BerichtenKolomDatum,$AA$57)</f>
        <v>0</v>
      </c>
      <c r="J63" s="50">
        <f>COUNTIFS(BerichtenKolomVak1,$A63&amp;J$56,BerichtenKolomDatum,$AA$57)+COUNTIFS(BerichtenKolomVak2,$A63&amp;J$56,BerichtenKolomDatum,$AA$57)+COUNTIFS(BerichtenKolomVak3,$A63&amp;J$56,BerichtenKolomDatum,$AA$57)+COUNTIFS(BerichtenKolomVak4,$A63&amp;J$56,BerichtenKolomDatum,$AA$57)+COUNTIFS(BerichtenKolomVak5,$A63&amp;J$56,BerichtenKolomDatum,$AA$57)+COUNTIFS(BerichtenKolomVak6,$A63&amp;J$56,BerichtenKolomDatum,$AA$57)</f>
        <v>0</v>
      </c>
      <c r="K63" s="50">
        <f>COUNTIFS(BerichtenKolomVak1,$A63&amp;K$56,BerichtenKolomDatum,$AA$57)+COUNTIFS(BerichtenKolomVak2,$A63&amp;K$56,BerichtenKolomDatum,$AA$57)+COUNTIFS(BerichtenKolomVak3,$A63&amp;K$56,BerichtenKolomDatum,$AA$57)+COUNTIFS(BerichtenKolomVak4,$A63&amp;K$56,BerichtenKolomDatum,$AA$57)+COUNTIFS(BerichtenKolomVak5,$A63&amp;K$56,BerichtenKolomDatum,$AA$57)+COUNTIFS(BerichtenKolomVak6,$A63&amp;K$56,BerichtenKolomDatum,$AA$57)</f>
        <v>0</v>
      </c>
      <c r="L63" s="84">
        <f>COUNTIFS(BerichtenKolomVak1,$A63&amp;L$56,BerichtenKolomDatum,$AA$57)+COUNTIFS(BerichtenKolomVak2,$A63&amp;L$56,BerichtenKolomDatum,$AA$57)+COUNTIFS(BerichtenKolomVak3,$A63&amp;L$56,BerichtenKolomDatum,$AA$57)+COUNTIFS(BerichtenKolomVak4,$A63&amp;L$56,BerichtenKolomDatum,$AA$57)+COUNTIFS(BerichtenKolomVak5,$A63&amp;L$56,BerichtenKolomDatum,$AA$57)+COUNTIFS(BerichtenKolomVak6,$A63&amp;L$56,BerichtenKolomDatum,$AA$57)</f>
        <v>0</v>
      </c>
      <c r="M63" s="88">
        <f>COUNTIFS(BerichtenKolomVak1,$A63&amp;M$56,BerichtenKolomDatum,$AA$57)+COUNTIFS(BerichtenKolomVak2,$A63&amp;M$56,BerichtenKolomDatum,$AA$57)+COUNTIFS(BerichtenKolomVak3,$A63&amp;M$56,BerichtenKolomDatum,$AA$57)+COUNTIFS(BerichtenKolomVak4,$A63&amp;M$56,BerichtenKolomDatum,$AA$57)+COUNTIFS(BerichtenKolomVak5,$A63&amp;M$56,BerichtenKolomDatum,$AA$57)+COUNTIFS(BerichtenKolomVak6,$A63&amp;M$56,BerichtenKolomDatum,$AA$57)</f>
        <v>0</v>
      </c>
      <c r="N63" s="84">
        <f>COUNTIFS(BerichtenKolomVak1,$A63&amp;N$56,BerichtenKolomDatum,$AA$57)+COUNTIFS(BerichtenKolomVak2,$A63&amp;N$56,BerichtenKolomDatum,$AA$57)+COUNTIFS(BerichtenKolomVak3,$A63&amp;N$56,BerichtenKolomDatum,$AA$57)+COUNTIFS(BerichtenKolomVak4,$A63&amp;N$56,BerichtenKolomDatum,$AA$57)+COUNTIFS(BerichtenKolomVak5,$A63&amp;N$56,BerichtenKolomDatum,$AA$57)+COUNTIFS(BerichtenKolomVak6,$A63&amp;N$56,BerichtenKolomDatum,$AA$57)</f>
        <v>0</v>
      </c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37"/>
      <c r="AA63" s="37"/>
    </row>
    <row r="64" spans="1:27" x14ac:dyDescent="0.25">
      <c r="A64">
        <v>372</v>
      </c>
      <c r="B64" s="53"/>
      <c r="C64" s="53"/>
      <c r="D64" s="84">
        <f>COUNTIFS(BerichtenKolomVak1,$A64&amp;D$56,BerichtenKolomDatum,$AA$57)+COUNTIFS(BerichtenKolomVak2,$A64&amp;D$56,BerichtenKolomDatum,$AA$57)+COUNTIFS(BerichtenKolomVak3,$A64&amp;D$56,BerichtenKolomDatum,$AA$57)+COUNTIFS(BerichtenKolomVak4,$A64&amp;D$56,BerichtenKolomDatum,$AA$57)+COUNTIFS(BerichtenKolomVak5,$A64&amp;D$56,BerichtenKolomDatum,$AA$57)+COUNTIFS(BerichtenKolomVak6,$A64&amp;D$56,BerichtenKolomDatum,$AA$57)</f>
        <v>0</v>
      </c>
      <c r="E64" s="50">
        <f>COUNTIFS(BerichtenKolomVak1,$A64&amp;E$56,BerichtenKolomDatum,$AA$57)+COUNTIFS(BerichtenKolomVak2,$A64&amp;E$56,BerichtenKolomDatum,$AA$57)+COUNTIFS(BerichtenKolomVak3,$A64&amp;E$56,BerichtenKolomDatum,$AA$57)+COUNTIFS(BerichtenKolomVak4,$A64&amp;E$56,BerichtenKolomDatum,$AA$57)+COUNTIFS(BerichtenKolomVak5,$A64&amp;E$56,BerichtenKolomDatum,$AA$57)+COUNTIFS(BerichtenKolomVak6,$A64&amp;E$56,BerichtenKolomDatum,$AA$57)</f>
        <v>0</v>
      </c>
      <c r="F64" s="50">
        <f>COUNTIFS(BerichtenKolomVak1,$A64&amp;F$56,BerichtenKolomDatum,$AA$57)+COUNTIFS(BerichtenKolomVak2,$A64&amp;F$56,BerichtenKolomDatum,$AA$57)+COUNTIFS(BerichtenKolomVak3,$A64&amp;F$56,BerichtenKolomDatum,$AA$57)+COUNTIFS(BerichtenKolomVak4,$A64&amp;F$56,BerichtenKolomDatum,$AA$57)+COUNTIFS(BerichtenKolomVak5,$A64&amp;F$56,BerichtenKolomDatum,$AA$57)+COUNTIFS(BerichtenKolomVak6,$A64&amp;F$56,BerichtenKolomDatum,$AA$57)</f>
        <v>0</v>
      </c>
      <c r="G64" s="50">
        <f>COUNTIFS(BerichtenKolomVak1,$A64&amp;G$56,BerichtenKolomDatum,$AA$57)+COUNTIFS(BerichtenKolomVak2,$A64&amp;G$56,BerichtenKolomDatum,$AA$57)+COUNTIFS(BerichtenKolomVak3,$A64&amp;G$56,BerichtenKolomDatum,$AA$57)+COUNTIFS(BerichtenKolomVak4,$A64&amp;G$56,BerichtenKolomDatum,$AA$57)+COUNTIFS(BerichtenKolomVak5,$A64&amp;G$56,BerichtenKolomDatum,$AA$57)+COUNTIFS(BerichtenKolomVak6,$A64&amp;G$56,BerichtenKolomDatum,$AA$57)</f>
        <v>0</v>
      </c>
      <c r="H64" s="50">
        <f>COUNTIFS(BerichtenKolomVak1,$A64&amp;H$56,BerichtenKolomDatum,$AA$57)+COUNTIFS(BerichtenKolomVak2,$A64&amp;H$56,BerichtenKolomDatum,$AA$57)+COUNTIFS(BerichtenKolomVak3,$A64&amp;H$56,BerichtenKolomDatum,$AA$57)+COUNTIFS(BerichtenKolomVak4,$A64&amp;H$56,BerichtenKolomDatum,$AA$57)+COUNTIFS(BerichtenKolomVak5,$A64&amp;H$56,BerichtenKolomDatum,$AA$57)+COUNTIFS(BerichtenKolomVak6,$A64&amp;H$56,BerichtenKolomDatum,$AA$57)</f>
        <v>0</v>
      </c>
      <c r="I64" s="50">
        <f>COUNTIFS(BerichtenKolomVak1,$A64&amp;I$56,BerichtenKolomDatum,$AA$57)+COUNTIFS(BerichtenKolomVak2,$A64&amp;I$56,BerichtenKolomDatum,$AA$57)+COUNTIFS(BerichtenKolomVak3,$A64&amp;I$56,BerichtenKolomDatum,$AA$57)+COUNTIFS(BerichtenKolomVak4,$A64&amp;I$56,BerichtenKolomDatum,$AA$57)+COUNTIFS(BerichtenKolomVak5,$A64&amp;I$56,BerichtenKolomDatum,$AA$57)+COUNTIFS(BerichtenKolomVak6,$A64&amp;I$56,BerichtenKolomDatum,$AA$57)</f>
        <v>0</v>
      </c>
      <c r="J64" s="50">
        <f>COUNTIFS(BerichtenKolomVak1,$A64&amp;J$56,BerichtenKolomDatum,$AA$57)+COUNTIFS(BerichtenKolomVak2,$A64&amp;J$56,BerichtenKolomDatum,$AA$57)+COUNTIFS(BerichtenKolomVak3,$A64&amp;J$56,BerichtenKolomDatum,$AA$57)+COUNTIFS(BerichtenKolomVak4,$A64&amp;J$56,BerichtenKolomDatum,$AA$57)+COUNTIFS(BerichtenKolomVak5,$A64&amp;J$56,BerichtenKolomDatum,$AA$57)+COUNTIFS(BerichtenKolomVak6,$A64&amp;J$56,BerichtenKolomDatum,$AA$57)</f>
        <v>0</v>
      </c>
      <c r="K64" s="50">
        <f>COUNTIFS(BerichtenKolomVak1,$A64&amp;K$56,BerichtenKolomDatum,$AA$57)+COUNTIFS(BerichtenKolomVak2,$A64&amp;K$56,BerichtenKolomDatum,$AA$57)+COUNTIFS(BerichtenKolomVak3,$A64&amp;K$56,BerichtenKolomDatum,$AA$57)+COUNTIFS(BerichtenKolomVak4,$A64&amp;K$56,BerichtenKolomDatum,$AA$57)+COUNTIFS(BerichtenKolomVak5,$A64&amp;K$56,BerichtenKolomDatum,$AA$57)+COUNTIFS(BerichtenKolomVak6,$A64&amp;K$56,BerichtenKolomDatum,$AA$57)</f>
        <v>0</v>
      </c>
      <c r="L64" s="84">
        <f>COUNTIFS(BerichtenKolomVak1,$A64&amp;L$56,BerichtenKolomDatum,$AA$57)+COUNTIFS(BerichtenKolomVak2,$A64&amp;L$56,BerichtenKolomDatum,$AA$57)+COUNTIFS(BerichtenKolomVak3,$A64&amp;L$56,BerichtenKolomDatum,$AA$57)+COUNTIFS(BerichtenKolomVak4,$A64&amp;L$56,BerichtenKolomDatum,$AA$57)+COUNTIFS(BerichtenKolomVak5,$A64&amp;L$56,BerichtenKolomDatum,$AA$57)+COUNTIFS(BerichtenKolomVak6,$A64&amp;L$56,BerichtenKolomDatum,$AA$57)</f>
        <v>0</v>
      </c>
      <c r="M64" s="84">
        <f>COUNTIFS(BerichtenKolomVak1,$A64&amp;M$56,BerichtenKolomDatum,$AA$57)+COUNTIFS(BerichtenKolomVak2,$A64&amp;M$56,BerichtenKolomDatum,$AA$57)+COUNTIFS(BerichtenKolomVak3,$A64&amp;M$56,BerichtenKolomDatum,$AA$57)+COUNTIFS(BerichtenKolomVak4,$A64&amp;M$56,BerichtenKolomDatum,$AA$57)+COUNTIFS(BerichtenKolomVak5,$A64&amp;M$56,BerichtenKolomDatum,$AA$57)+COUNTIFS(BerichtenKolomVak6,$A64&amp;M$56,BerichtenKolomDatum,$AA$57)</f>
        <v>0</v>
      </c>
      <c r="N64" s="52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37"/>
      <c r="AA64" s="37"/>
    </row>
    <row r="65" spans="1:27" x14ac:dyDescent="0.25">
      <c r="A65">
        <v>373</v>
      </c>
      <c r="B65" s="83"/>
      <c r="C65" s="84">
        <f>COUNTIFS(BerichtenKolomVak1,$A65&amp;C$56,BerichtenKolomDatum,$AA$57)+COUNTIFS(BerichtenKolomVak2,$A65&amp;C$56,BerichtenKolomDatum,$AA$57)+COUNTIFS(BerichtenKolomVak3,$A65&amp;C$56,BerichtenKolomDatum,$AA$57)+COUNTIFS(BerichtenKolomVak4,$A65&amp;C$56,BerichtenKolomDatum,$AA$57)+COUNTIFS(BerichtenKolomVak5,$A65&amp;C$56,BerichtenKolomDatum,$AA$57)+COUNTIFS(BerichtenKolomVak6,$A65&amp;C$56,BerichtenKolomDatum,$AA$57)</f>
        <v>0</v>
      </c>
      <c r="D65" s="84">
        <f>COUNTIFS(BerichtenKolomVak1,$A65&amp;D$56,BerichtenKolomDatum,$AA$57)+COUNTIFS(BerichtenKolomVak2,$A65&amp;D$56,BerichtenKolomDatum,$AA$57)+COUNTIFS(BerichtenKolomVak3,$A65&amp;D$56,BerichtenKolomDatum,$AA$57)+COUNTIFS(BerichtenKolomVak4,$A65&amp;D$56,BerichtenKolomDatum,$AA$57)+COUNTIFS(BerichtenKolomVak5,$A65&amp;D$56,BerichtenKolomDatum,$AA$57)+COUNTIFS(BerichtenKolomVak6,$A65&amp;D$56,BerichtenKolomDatum,$AA$57)</f>
        <v>0</v>
      </c>
      <c r="E65" s="50">
        <f>COUNTIFS(BerichtenKolomVak1,$A65&amp;E$56,BerichtenKolomDatum,$AA$57)+COUNTIFS(BerichtenKolomVak2,$A65&amp;E$56,BerichtenKolomDatum,$AA$57)+COUNTIFS(BerichtenKolomVak3,$A65&amp;E$56,BerichtenKolomDatum,$AA$57)+COUNTIFS(BerichtenKolomVak4,$A65&amp;E$56,BerichtenKolomDatum,$AA$57)+COUNTIFS(BerichtenKolomVak5,$A65&amp;E$56,BerichtenKolomDatum,$AA$57)+COUNTIFS(BerichtenKolomVak6,$A65&amp;E$56,BerichtenKolomDatum,$AA$57)</f>
        <v>0</v>
      </c>
      <c r="F65" s="50">
        <f>COUNTIFS(BerichtenKolomVak1,$A65&amp;F$56,BerichtenKolomDatum,$AA$57)+COUNTIFS(BerichtenKolomVak2,$A65&amp;F$56,BerichtenKolomDatum,$AA$57)+COUNTIFS(BerichtenKolomVak3,$A65&amp;F$56,BerichtenKolomDatum,$AA$57)+COUNTIFS(BerichtenKolomVak4,$A65&amp;F$56,BerichtenKolomDatum,$AA$57)+COUNTIFS(BerichtenKolomVak5,$A65&amp;F$56,BerichtenKolomDatum,$AA$57)+COUNTIFS(BerichtenKolomVak6,$A65&amp;F$56,BerichtenKolomDatum,$AA$57)</f>
        <v>0</v>
      </c>
      <c r="G65" s="50">
        <f>COUNTIFS(BerichtenKolomVak1,$A65&amp;G$56,BerichtenKolomDatum,$AA$57)+COUNTIFS(BerichtenKolomVak2,$A65&amp;G$56,BerichtenKolomDatum,$AA$57)+COUNTIFS(BerichtenKolomVak3,$A65&amp;G$56,BerichtenKolomDatum,$AA$57)+COUNTIFS(BerichtenKolomVak4,$A65&amp;G$56,BerichtenKolomDatum,$AA$57)+COUNTIFS(BerichtenKolomVak5,$A65&amp;G$56,BerichtenKolomDatum,$AA$57)+COUNTIFS(BerichtenKolomVak6,$A65&amp;G$56,BerichtenKolomDatum,$AA$57)</f>
        <v>0</v>
      </c>
      <c r="H65" s="50">
        <f>COUNTIFS(BerichtenKolomVak1,$A65&amp;H$56,BerichtenKolomDatum,$AA$57)+COUNTIFS(BerichtenKolomVak2,$A65&amp;H$56,BerichtenKolomDatum,$AA$57)+COUNTIFS(BerichtenKolomVak3,$A65&amp;H$56,BerichtenKolomDatum,$AA$57)+COUNTIFS(BerichtenKolomVak4,$A65&amp;H$56,BerichtenKolomDatum,$AA$57)+COUNTIFS(BerichtenKolomVak5,$A65&amp;H$56,BerichtenKolomDatum,$AA$57)+COUNTIFS(BerichtenKolomVak6,$A65&amp;H$56,BerichtenKolomDatum,$AA$57)</f>
        <v>0</v>
      </c>
      <c r="I65" s="50">
        <f>COUNTIFS(BerichtenKolomVak1,$A65&amp;I$56,BerichtenKolomDatum,$AA$57)+COUNTIFS(BerichtenKolomVak2,$A65&amp;I$56,BerichtenKolomDatum,$AA$57)+COUNTIFS(BerichtenKolomVak3,$A65&amp;I$56,BerichtenKolomDatum,$AA$57)+COUNTIFS(BerichtenKolomVak4,$A65&amp;I$56,BerichtenKolomDatum,$AA$57)+COUNTIFS(BerichtenKolomVak5,$A65&amp;I$56,BerichtenKolomDatum,$AA$57)+COUNTIFS(BerichtenKolomVak6,$A65&amp;I$56,BerichtenKolomDatum,$AA$57)</f>
        <v>0</v>
      </c>
      <c r="J65" s="50">
        <f>COUNTIFS(BerichtenKolomVak1,$A65&amp;J$56,BerichtenKolomDatum,$AA$57)+COUNTIFS(BerichtenKolomVak2,$A65&amp;J$56,BerichtenKolomDatum,$AA$57)+COUNTIFS(BerichtenKolomVak3,$A65&amp;J$56,BerichtenKolomDatum,$AA$57)+COUNTIFS(BerichtenKolomVak4,$A65&amp;J$56,BerichtenKolomDatum,$AA$57)+COUNTIFS(BerichtenKolomVak5,$A65&amp;J$56,BerichtenKolomDatum,$AA$57)+COUNTIFS(BerichtenKolomVak6,$A65&amp;J$56,BerichtenKolomDatum,$AA$57)</f>
        <v>0</v>
      </c>
      <c r="K65" s="84">
        <f>COUNTIFS(BerichtenKolomVak1,$A65&amp;K$56,BerichtenKolomDatum,$AA$57)+COUNTIFS(BerichtenKolomVak2,$A65&amp;K$56,BerichtenKolomDatum,$AA$57)+COUNTIFS(BerichtenKolomVak3,$A65&amp;K$56,BerichtenKolomDatum,$AA$57)+COUNTIFS(BerichtenKolomVak4,$A65&amp;K$56,BerichtenKolomDatum,$AA$57)+COUNTIFS(BerichtenKolomVak5,$A65&amp;K$56,BerichtenKolomDatum,$AA$57)+COUNTIFS(BerichtenKolomVak6,$A65&amp;K$56,BerichtenKolomDatum,$AA$57)</f>
        <v>0</v>
      </c>
      <c r="L65" s="84">
        <f>COUNTIFS(BerichtenKolomVak1,$A65&amp;L$56,BerichtenKolomDatum,$AA$57)+COUNTIFS(BerichtenKolomVak2,$A65&amp;L$56,BerichtenKolomDatum,$AA$57)+COUNTIFS(BerichtenKolomVak3,$A65&amp;L$56,BerichtenKolomDatum,$AA$57)+COUNTIFS(BerichtenKolomVak4,$A65&amp;L$56,BerichtenKolomDatum,$AA$57)+COUNTIFS(BerichtenKolomVak5,$A65&amp;L$56,BerichtenKolomDatum,$AA$57)+COUNTIFS(BerichtenKolomVak6,$A65&amp;L$56,BerichtenKolomDatum,$AA$57)</f>
        <v>0</v>
      </c>
      <c r="M65" s="84">
        <f>COUNTIFS(BerichtenKolomVak1,$A65&amp;M$56,BerichtenKolomDatum,$AA$57)+COUNTIFS(BerichtenKolomVak2,$A65&amp;M$56,BerichtenKolomDatum,$AA$57)+COUNTIFS(BerichtenKolomVak3,$A65&amp;M$56,BerichtenKolomDatum,$AA$57)+COUNTIFS(BerichtenKolomVak4,$A65&amp;M$56,BerichtenKolomDatum,$AA$57)+COUNTIFS(BerichtenKolomVak5,$A65&amp;M$56,BerichtenKolomDatum,$AA$57)+COUNTIFS(BerichtenKolomVak6,$A65&amp;M$56,BerichtenKolomDatum,$AA$57)</f>
        <v>0</v>
      </c>
      <c r="N65" s="84">
        <f>COUNTIFS(BerichtenKolomVak1,$A65&amp;N$56,BerichtenKolomDatum,$AA$57)+COUNTIFS(BerichtenKolomVak2,$A65&amp;N$56,BerichtenKolomDatum,$AA$57)+COUNTIFS(BerichtenKolomVak3,$A65&amp;N$56,BerichtenKolomDatum,$AA$57)+COUNTIFS(BerichtenKolomVak4,$A65&amp;N$56,BerichtenKolomDatum,$AA$57)+COUNTIFS(BerichtenKolomVak5,$A65&amp;N$56,BerichtenKolomDatum,$AA$57)+COUNTIFS(BerichtenKolomVak6,$A65&amp;N$56,BerichtenKolomDatum,$AA$57)</f>
        <v>0</v>
      </c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37"/>
      <c r="AA65" s="37"/>
    </row>
    <row r="66" spans="1:27" x14ac:dyDescent="0.25">
      <c r="A66">
        <v>374</v>
      </c>
      <c r="B66" s="53"/>
      <c r="C66" s="53"/>
      <c r="D66" s="84">
        <f>COUNTIFS(BerichtenKolomVak1,$A66&amp;D$56,BerichtenKolomDatum,$AA$57)+COUNTIFS(BerichtenKolomVak2,$A66&amp;D$56,BerichtenKolomDatum,$AA$57)+COUNTIFS(BerichtenKolomVak3,$A66&amp;D$56,BerichtenKolomDatum,$AA$57)+COUNTIFS(BerichtenKolomVak4,$A66&amp;D$56,BerichtenKolomDatum,$AA$57)+COUNTIFS(BerichtenKolomVak5,$A66&amp;D$56,BerichtenKolomDatum,$AA$57)+COUNTIFS(BerichtenKolomVak6,$A66&amp;D$56,BerichtenKolomDatum,$AA$57)</f>
        <v>0</v>
      </c>
      <c r="E66" s="50">
        <f>COUNTIFS(BerichtenKolomVak1,$A66&amp;E$56,BerichtenKolomDatum,$AA$57)+COUNTIFS(BerichtenKolomVak2,$A66&amp;E$56,BerichtenKolomDatum,$AA$57)+COUNTIFS(BerichtenKolomVak3,$A66&amp;E$56,BerichtenKolomDatum,$AA$57)+COUNTIFS(BerichtenKolomVak4,$A66&amp;E$56,BerichtenKolomDatum,$AA$57)+COUNTIFS(BerichtenKolomVak5,$A66&amp;E$56,BerichtenKolomDatum,$AA$57)+COUNTIFS(BerichtenKolomVak6,$A66&amp;E$56,BerichtenKolomDatum,$AA$57)</f>
        <v>0</v>
      </c>
      <c r="F66" s="50">
        <f>COUNTIFS(BerichtenKolomVak1,$A66&amp;F$56,BerichtenKolomDatum,$AA$57)+COUNTIFS(BerichtenKolomVak2,$A66&amp;F$56,BerichtenKolomDatum,$AA$57)+COUNTIFS(BerichtenKolomVak3,$A66&amp;F$56,BerichtenKolomDatum,$AA$57)+COUNTIFS(BerichtenKolomVak4,$A66&amp;F$56,BerichtenKolomDatum,$AA$57)+COUNTIFS(BerichtenKolomVak5,$A66&amp;F$56,BerichtenKolomDatum,$AA$57)+COUNTIFS(BerichtenKolomVak6,$A66&amp;F$56,BerichtenKolomDatum,$AA$57)</f>
        <v>0</v>
      </c>
      <c r="G66" s="50">
        <f>COUNTIFS(BerichtenKolomVak1,$A66&amp;G$56,BerichtenKolomDatum,$AA$57)+COUNTIFS(BerichtenKolomVak2,$A66&amp;G$56,BerichtenKolomDatum,$AA$57)+COUNTIFS(BerichtenKolomVak3,$A66&amp;G$56,BerichtenKolomDatum,$AA$57)+COUNTIFS(BerichtenKolomVak4,$A66&amp;G$56,BerichtenKolomDatum,$AA$57)+COUNTIFS(BerichtenKolomVak5,$A66&amp;G$56,BerichtenKolomDatum,$AA$57)+COUNTIFS(BerichtenKolomVak6,$A66&amp;G$56,BerichtenKolomDatum,$AA$57)</f>
        <v>0</v>
      </c>
      <c r="H66" s="50">
        <f>COUNTIFS(BerichtenKolomVak1,$A66&amp;H$56,BerichtenKolomDatum,$AA$57)+COUNTIFS(BerichtenKolomVak2,$A66&amp;H$56,BerichtenKolomDatum,$AA$57)+COUNTIFS(BerichtenKolomVak3,$A66&amp;H$56,BerichtenKolomDatum,$AA$57)+COUNTIFS(BerichtenKolomVak4,$A66&amp;H$56,BerichtenKolomDatum,$AA$57)+COUNTIFS(BerichtenKolomVak5,$A66&amp;H$56,BerichtenKolomDatum,$AA$57)+COUNTIFS(BerichtenKolomVak6,$A66&amp;H$56,BerichtenKolomDatum,$AA$57)</f>
        <v>0</v>
      </c>
      <c r="I66" s="50">
        <f>COUNTIFS(BerichtenKolomVak1,$A66&amp;I$56,BerichtenKolomDatum,$AA$57)+COUNTIFS(BerichtenKolomVak2,$A66&amp;I$56,BerichtenKolomDatum,$AA$57)+COUNTIFS(BerichtenKolomVak3,$A66&amp;I$56,BerichtenKolomDatum,$AA$57)+COUNTIFS(BerichtenKolomVak4,$A66&amp;I$56,BerichtenKolomDatum,$AA$57)+COUNTIFS(BerichtenKolomVak5,$A66&amp;I$56,BerichtenKolomDatum,$AA$57)+COUNTIFS(BerichtenKolomVak6,$A66&amp;I$56,BerichtenKolomDatum,$AA$57)</f>
        <v>0</v>
      </c>
      <c r="J66" s="50">
        <f>COUNTIFS(BerichtenKolomVak1,$A66&amp;J$56,BerichtenKolomDatum,$AA$57)+COUNTIFS(BerichtenKolomVak2,$A66&amp;J$56,BerichtenKolomDatum,$AA$57)+COUNTIFS(BerichtenKolomVak3,$A66&amp;J$56,BerichtenKolomDatum,$AA$57)+COUNTIFS(BerichtenKolomVak4,$A66&amp;J$56,BerichtenKolomDatum,$AA$57)+COUNTIFS(BerichtenKolomVak5,$A66&amp;J$56,BerichtenKolomDatum,$AA$57)+COUNTIFS(BerichtenKolomVak6,$A66&amp;J$56,BerichtenKolomDatum,$AA$57)</f>
        <v>0</v>
      </c>
      <c r="K66" s="84">
        <f>COUNTIFS(BerichtenKolomVak1,$A66&amp;K$56,BerichtenKolomDatum,$AA$57)+COUNTIFS(BerichtenKolomVak2,$A66&amp;K$56,BerichtenKolomDatum,$AA$57)+COUNTIFS(BerichtenKolomVak3,$A66&amp;K$56,BerichtenKolomDatum,$AA$57)+COUNTIFS(BerichtenKolomVak4,$A66&amp;K$56,BerichtenKolomDatum,$AA$57)+COUNTIFS(BerichtenKolomVak5,$A66&amp;K$56,BerichtenKolomDatum,$AA$57)+COUNTIFS(BerichtenKolomVak6,$A66&amp;K$56,BerichtenKolomDatum,$AA$57)</f>
        <v>0</v>
      </c>
      <c r="L66" s="84">
        <f>COUNTIFS(BerichtenKolomVak1,$A66&amp;L$56,BerichtenKolomDatum,$AA$57)+COUNTIFS(BerichtenKolomVak2,$A66&amp;L$56,BerichtenKolomDatum,$AA$57)+COUNTIFS(BerichtenKolomVak3,$A66&amp;L$56,BerichtenKolomDatum,$AA$57)+COUNTIFS(BerichtenKolomVak4,$A66&amp;L$56,BerichtenKolomDatum,$AA$57)+COUNTIFS(BerichtenKolomVak5,$A66&amp;L$56,BerichtenKolomDatum,$AA$57)+COUNTIFS(BerichtenKolomVak6,$A66&amp;L$56,BerichtenKolomDatum,$AA$57)</f>
        <v>0</v>
      </c>
      <c r="M66" s="84">
        <f>COUNTIFS(BerichtenKolomVak1,$A66&amp;M$56,BerichtenKolomDatum,$AA$57)+COUNTIFS(BerichtenKolomVak2,$A66&amp;M$56,BerichtenKolomDatum,$AA$57)+COUNTIFS(BerichtenKolomVak3,$A66&amp;M$56,BerichtenKolomDatum,$AA$57)+COUNTIFS(BerichtenKolomVak4,$A66&amp;M$56,BerichtenKolomDatum,$AA$57)+COUNTIFS(BerichtenKolomVak5,$A66&amp;M$56,BerichtenKolomDatum,$AA$57)+COUNTIFS(BerichtenKolomVak6,$A66&amp;M$56,BerichtenKolomDatum,$AA$57)</f>
        <v>0</v>
      </c>
      <c r="N66" s="84">
        <f>COUNTIFS(BerichtenKolomVak1,$A66&amp;N$56,BerichtenKolomDatum,$AA$57)+COUNTIFS(BerichtenKolomVak2,$A66&amp;N$56,BerichtenKolomDatum,$AA$57)+COUNTIFS(BerichtenKolomVak3,$A66&amp;N$56,BerichtenKolomDatum,$AA$57)+COUNTIFS(BerichtenKolomVak4,$A66&amp;N$56,BerichtenKolomDatum,$AA$57)+COUNTIFS(BerichtenKolomVak5,$A66&amp;N$56,BerichtenKolomDatum,$AA$57)+COUNTIFS(BerichtenKolomVak6,$A66&amp;N$56,BerichtenKolomDatum,$AA$57)</f>
        <v>0</v>
      </c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37"/>
      <c r="AA66" s="37"/>
    </row>
    <row r="67" spans="1:27" x14ac:dyDescent="0.25">
      <c r="A67">
        <v>375</v>
      </c>
      <c r="B67" s="53"/>
      <c r="C67" s="53"/>
      <c r="D67" s="53"/>
      <c r="E67" s="53"/>
      <c r="F67" s="50">
        <f>COUNTIFS(BerichtenKolomVak1,$A67&amp;F$56,BerichtenKolomDatum,$AA$57)+COUNTIFS(BerichtenKolomVak2,$A67&amp;F$56,BerichtenKolomDatum,$AA$57)+COUNTIFS(BerichtenKolomVak3,$A67&amp;F$56,BerichtenKolomDatum,$AA$57)+COUNTIFS(BerichtenKolomVak4,$A67&amp;F$56,BerichtenKolomDatum,$AA$57)+COUNTIFS(BerichtenKolomVak5,$A67&amp;F$56,BerichtenKolomDatum,$AA$57)+COUNTIFS(BerichtenKolomVak6,$A67&amp;F$56,BerichtenKolomDatum,$AA$57)</f>
        <v>0</v>
      </c>
      <c r="G67" s="50">
        <f>COUNTIFS(BerichtenKolomVak1,$A67&amp;G$56,BerichtenKolomDatum,$AA$57)+COUNTIFS(BerichtenKolomVak2,$A67&amp;G$56,BerichtenKolomDatum,$AA$57)+COUNTIFS(BerichtenKolomVak3,$A67&amp;G$56,BerichtenKolomDatum,$AA$57)+COUNTIFS(BerichtenKolomVak4,$A67&amp;G$56,BerichtenKolomDatum,$AA$57)+COUNTIFS(BerichtenKolomVak5,$A67&amp;G$56,BerichtenKolomDatum,$AA$57)+COUNTIFS(BerichtenKolomVak6,$A67&amp;G$56,BerichtenKolomDatum,$AA$57)</f>
        <v>0</v>
      </c>
      <c r="H67" s="50">
        <f>COUNTIFS(BerichtenKolomVak1,$A67&amp;H$56,BerichtenKolomDatum,$AA$57)+COUNTIFS(BerichtenKolomVak2,$A67&amp;H$56,BerichtenKolomDatum,$AA$57)+COUNTIFS(BerichtenKolomVak3,$A67&amp;H$56,BerichtenKolomDatum,$AA$57)+COUNTIFS(BerichtenKolomVak4,$A67&amp;H$56,BerichtenKolomDatum,$AA$57)+COUNTIFS(BerichtenKolomVak5,$A67&amp;H$56,BerichtenKolomDatum,$AA$57)+COUNTIFS(BerichtenKolomVak6,$A67&amp;H$56,BerichtenKolomDatum,$AA$57)</f>
        <v>0</v>
      </c>
      <c r="I67" s="50">
        <f>COUNTIFS(BerichtenKolomVak1,$A67&amp;I$56,BerichtenKolomDatum,$AA$57)+COUNTIFS(BerichtenKolomVak2,$A67&amp;I$56,BerichtenKolomDatum,$AA$57)+COUNTIFS(BerichtenKolomVak3,$A67&amp;I$56,BerichtenKolomDatum,$AA$57)+COUNTIFS(BerichtenKolomVak4,$A67&amp;I$56,BerichtenKolomDatum,$AA$57)+COUNTIFS(BerichtenKolomVak5,$A67&amp;I$56,BerichtenKolomDatum,$AA$57)+COUNTIFS(BerichtenKolomVak6,$A67&amp;I$56,BerichtenKolomDatum,$AA$57)</f>
        <v>0</v>
      </c>
      <c r="J67" s="50">
        <f>COUNTIFS(BerichtenKolomVak1,$A67&amp;J$56,BerichtenKolomDatum,$AA$57)+COUNTIFS(BerichtenKolomVak2,$A67&amp;J$56,BerichtenKolomDatum,$AA$57)+COUNTIFS(BerichtenKolomVak3,$A67&amp;J$56,BerichtenKolomDatum,$AA$57)+COUNTIFS(BerichtenKolomVak4,$A67&amp;J$56,BerichtenKolomDatum,$AA$57)+COUNTIFS(BerichtenKolomVak5,$A67&amp;J$56,BerichtenKolomDatum,$AA$57)+COUNTIFS(BerichtenKolomVak6,$A67&amp;J$56,BerichtenKolomDatum,$AA$57)</f>
        <v>0</v>
      </c>
      <c r="K67" s="50">
        <f>COUNTIFS(BerichtenKolomVak1,$A67&amp;K$56,BerichtenKolomDatum,$AA$57)+COUNTIFS(BerichtenKolomVak2,$A67&amp;K$56,BerichtenKolomDatum,$AA$57)+COUNTIFS(BerichtenKolomVak3,$A67&amp;K$56,BerichtenKolomDatum,$AA$57)+COUNTIFS(BerichtenKolomVak4,$A67&amp;K$56,BerichtenKolomDatum,$AA$57)+COUNTIFS(BerichtenKolomVak5,$A67&amp;K$56,BerichtenKolomDatum,$AA$57)+COUNTIFS(BerichtenKolomVak6,$A67&amp;K$56,BerichtenKolomDatum,$AA$57)</f>
        <v>2</v>
      </c>
      <c r="L67" s="50">
        <f>COUNTIFS(BerichtenKolomVak1,$A67&amp;L$56,BerichtenKolomDatum,$AA$57)+COUNTIFS(BerichtenKolomVak2,$A67&amp;L$56,BerichtenKolomDatum,$AA$57)+COUNTIFS(BerichtenKolomVak3,$A67&amp;L$56,BerichtenKolomDatum,$AA$57)+COUNTIFS(BerichtenKolomVak4,$A67&amp;L$56,BerichtenKolomDatum,$AA$57)+COUNTIFS(BerichtenKolomVak5,$A67&amp;L$56,BerichtenKolomDatum,$AA$57)+COUNTIFS(BerichtenKolomVak6,$A67&amp;L$56,BerichtenKolomDatum,$AA$57)</f>
        <v>0</v>
      </c>
      <c r="M67" s="84">
        <f>COUNTIFS(BerichtenKolomVak1,$A67&amp;M$56,BerichtenKolomDatum,$AA$57)+COUNTIFS(BerichtenKolomVak2,$A67&amp;M$56,BerichtenKolomDatum,$AA$57)+COUNTIFS(BerichtenKolomVak3,$A67&amp;M$56,BerichtenKolomDatum,$AA$57)+COUNTIFS(BerichtenKolomVak4,$A67&amp;M$56,BerichtenKolomDatum,$AA$57)+COUNTIFS(BerichtenKolomVak5,$A67&amp;M$56,BerichtenKolomDatum,$AA$57)+COUNTIFS(BerichtenKolomVak6,$A67&amp;M$56,BerichtenKolomDatum,$AA$57)</f>
        <v>0</v>
      </c>
      <c r="N67" s="84">
        <f>COUNTIFS(BerichtenKolomVak1,$A67&amp;N$56,BerichtenKolomDatum,$AA$57)+COUNTIFS(BerichtenKolomVak2,$A67&amp;N$56,BerichtenKolomDatum,$AA$57)+COUNTIFS(BerichtenKolomVak3,$A67&amp;N$56,BerichtenKolomDatum,$AA$57)+COUNTIFS(BerichtenKolomVak4,$A67&amp;N$56,BerichtenKolomDatum,$AA$57)+COUNTIFS(BerichtenKolomVak5,$A67&amp;N$56,BerichtenKolomDatum,$AA$57)+COUNTIFS(BerichtenKolomVak6,$A67&amp;N$56,BerichtenKolomDatum,$AA$57)</f>
        <v>0</v>
      </c>
      <c r="O67" s="84">
        <f>COUNTIFS(BerichtenKolomVak1,$A67&amp;O$56,BerichtenKolomDatum,$AA$57)+COUNTIFS(BerichtenKolomVak2,$A67&amp;O$56,BerichtenKolomDatum,$AA$57)+COUNTIFS(BerichtenKolomVak3,$A67&amp;O$56,BerichtenKolomDatum,$AA$57)+COUNTIFS(BerichtenKolomVak4,$A67&amp;O$56,BerichtenKolomDatum,$AA$57)+COUNTIFS(BerichtenKolomVak5,$A67&amp;O$56,BerichtenKolomDatum,$AA$57)+COUNTIFS(BerichtenKolomVak6,$A67&amp;O$56,BerichtenKolomDatum,$AA$57)</f>
        <v>0</v>
      </c>
      <c r="P67" s="53"/>
      <c r="Q67" s="53"/>
      <c r="R67" s="53"/>
      <c r="S67" s="53"/>
      <c r="T67" s="97"/>
      <c r="U67" s="53"/>
      <c r="V67" s="53"/>
      <c r="W67" s="53"/>
      <c r="X67" s="53"/>
      <c r="Y67" s="53"/>
      <c r="Z67" s="37"/>
      <c r="AA67" s="37"/>
    </row>
    <row r="68" spans="1:27" x14ac:dyDescent="0.25">
      <c r="A68">
        <v>376</v>
      </c>
      <c r="B68" s="53"/>
      <c r="C68" s="53"/>
      <c r="D68" s="53"/>
      <c r="E68" s="53"/>
      <c r="F68" s="53"/>
      <c r="G68" s="84">
        <f>COUNTIFS(BerichtenKolomVak1,$A68&amp;G$56,BerichtenKolomDatum,$AA$57)+COUNTIFS(BerichtenKolomVak2,$A68&amp;G$56,BerichtenKolomDatum,$AA$57)+COUNTIFS(BerichtenKolomVak3,$A68&amp;G$56,BerichtenKolomDatum,$AA$57)+COUNTIFS(BerichtenKolomVak4,$A68&amp;G$56,BerichtenKolomDatum,$AA$57)+COUNTIFS(BerichtenKolomVak5,$A68&amp;G$56,BerichtenKolomDatum,$AA$57)+COUNTIFS(BerichtenKolomVak6,$A68&amp;G$56,BerichtenKolomDatum,$AA$57)</f>
        <v>0</v>
      </c>
      <c r="H68" s="84">
        <f>COUNTIFS(BerichtenKolomVak1,$A68&amp;H$56,BerichtenKolomDatum,$AA$57)+COUNTIFS(BerichtenKolomVak2,$A68&amp;H$56,BerichtenKolomDatum,$AA$57)+COUNTIFS(BerichtenKolomVak3,$A68&amp;H$56,BerichtenKolomDatum,$AA$57)+COUNTIFS(BerichtenKolomVak4,$A68&amp;H$56,BerichtenKolomDatum,$AA$57)+COUNTIFS(BerichtenKolomVak5,$A68&amp;H$56,BerichtenKolomDatum,$AA$57)+COUNTIFS(BerichtenKolomVak6,$A68&amp;H$56,BerichtenKolomDatum,$AA$57)</f>
        <v>0</v>
      </c>
      <c r="I68" s="50">
        <f>COUNTIFS(BerichtenKolomVak1,$A68&amp;I$56,BerichtenKolomDatum,$AA$57)+COUNTIFS(BerichtenKolomVak2,$A68&amp;I$56,BerichtenKolomDatum,$AA$57)+COUNTIFS(BerichtenKolomVak3,$A68&amp;I$56,BerichtenKolomDatum,$AA$57)+COUNTIFS(BerichtenKolomVak4,$A68&amp;I$56,BerichtenKolomDatum,$AA$57)+COUNTIFS(BerichtenKolomVak5,$A68&amp;I$56,BerichtenKolomDatum,$AA$57)+COUNTIFS(BerichtenKolomVak6,$A68&amp;I$56,BerichtenKolomDatum,$AA$57)</f>
        <v>0</v>
      </c>
      <c r="J68" s="50">
        <f>COUNTIFS(BerichtenKolomVak1,$A68&amp;J$56,BerichtenKolomDatum,$AA$57)+COUNTIFS(BerichtenKolomVak2,$A68&amp;J$56,BerichtenKolomDatum,$AA$57)+COUNTIFS(BerichtenKolomVak3,$A68&amp;J$56,BerichtenKolomDatum,$AA$57)+COUNTIFS(BerichtenKolomVak4,$A68&amp;J$56,BerichtenKolomDatum,$AA$57)+COUNTIFS(BerichtenKolomVak5,$A68&amp;J$56,BerichtenKolomDatum,$AA$57)+COUNTIFS(BerichtenKolomVak6,$A68&amp;J$56,BerichtenKolomDatum,$AA$57)</f>
        <v>1</v>
      </c>
      <c r="K68" s="50">
        <f>COUNTIFS(BerichtenKolomVak1,$A68&amp;K$56,BerichtenKolomDatum,$AA$57)+COUNTIFS(BerichtenKolomVak2,$A68&amp;K$56,BerichtenKolomDatum,$AA$57)+COUNTIFS(BerichtenKolomVak3,$A68&amp;K$56,BerichtenKolomDatum,$AA$57)+COUNTIFS(BerichtenKolomVak4,$A68&amp;K$56,BerichtenKolomDatum,$AA$57)+COUNTIFS(BerichtenKolomVak5,$A68&amp;K$56,BerichtenKolomDatum,$AA$57)+COUNTIFS(BerichtenKolomVak6,$A68&amp;K$56,BerichtenKolomDatum,$AA$57)</f>
        <v>2</v>
      </c>
      <c r="L68" s="50">
        <f>COUNTIFS(BerichtenKolomVak1,$A68&amp;L$56,BerichtenKolomDatum,$AA$57)+COUNTIFS(BerichtenKolomVak2,$A68&amp;L$56,BerichtenKolomDatum,$AA$57)+COUNTIFS(BerichtenKolomVak3,$A68&amp;L$56,BerichtenKolomDatum,$AA$57)+COUNTIFS(BerichtenKolomVak4,$A68&amp;L$56,BerichtenKolomDatum,$AA$57)+COUNTIFS(BerichtenKolomVak5,$A68&amp;L$56,BerichtenKolomDatum,$AA$57)+COUNTIFS(BerichtenKolomVak6,$A68&amp;L$56,BerichtenKolomDatum,$AA$57)</f>
        <v>0</v>
      </c>
      <c r="M68" s="84">
        <f>COUNTIFS(BerichtenKolomVak1,$A68&amp;M$56,BerichtenKolomDatum,$AA$57)+COUNTIFS(BerichtenKolomVak2,$A68&amp;M$56,BerichtenKolomDatum,$AA$57)+COUNTIFS(BerichtenKolomVak3,$A68&amp;M$56,BerichtenKolomDatum,$AA$57)+COUNTIFS(BerichtenKolomVak4,$A68&amp;M$56,BerichtenKolomDatum,$AA$57)+COUNTIFS(BerichtenKolomVak5,$A68&amp;M$56,BerichtenKolomDatum,$AA$57)+COUNTIFS(BerichtenKolomVak6,$A68&amp;M$56,BerichtenKolomDatum,$AA$57)</f>
        <v>0</v>
      </c>
      <c r="N68" s="84">
        <f>COUNTIFS(BerichtenKolomVak1,$A68&amp;N$56,BerichtenKolomDatum,$AA$57)+COUNTIFS(BerichtenKolomVak2,$A68&amp;N$56,BerichtenKolomDatum,$AA$57)+COUNTIFS(BerichtenKolomVak3,$A68&amp;N$56,BerichtenKolomDatum,$AA$57)+COUNTIFS(BerichtenKolomVak4,$A68&amp;N$56,BerichtenKolomDatum,$AA$57)+COUNTIFS(BerichtenKolomVak5,$A68&amp;N$56,BerichtenKolomDatum,$AA$57)+COUNTIFS(BerichtenKolomVak6,$A68&amp;N$56,BerichtenKolomDatum,$AA$57)</f>
        <v>0</v>
      </c>
      <c r="O68" s="84">
        <f>COUNTIFS(BerichtenKolomVak1,$A68&amp;O$56,BerichtenKolomDatum,$AA$57)+COUNTIFS(BerichtenKolomVak2,$A68&amp;O$56,BerichtenKolomDatum,$AA$57)+COUNTIFS(BerichtenKolomVak3,$A68&amp;O$56,BerichtenKolomDatum,$AA$57)+COUNTIFS(BerichtenKolomVak4,$A68&amp;O$56,BerichtenKolomDatum,$AA$57)+COUNTIFS(BerichtenKolomVak5,$A68&amp;O$56,BerichtenKolomDatum,$AA$57)+COUNTIFS(BerichtenKolomVak6,$A68&amp;O$56,BerichtenKolomDatum,$AA$57)</f>
        <v>0</v>
      </c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37"/>
      <c r="AA68" s="37"/>
    </row>
    <row r="69" spans="1:27" x14ac:dyDescent="0.25">
      <c r="A69">
        <v>377</v>
      </c>
      <c r="B69" s="53"/>
      <c r="C69" s="53"/>
      <c r="D69" s="53"/>
      <c r="E69" s="53"/>
      <c r="F69" s="53"/>
      <c r="G69" s="84">
        <f>COUNTIFS(BerichtenKolomVak1,$A69&amp;G$56,BerichtenKolomDatum,$AA$57)+COUNTIFS(BerichtenKolomVak2,$A69&amp;G$56,BerichtenKolomDatum,$AA$57)+COUNTIFS(BerichtenKolomVak3,$A69&amp;G$56,BerichtenKolomDatum,$AA$57)+COUNTIFS(BerichtenKolomVak4,$A69&amp;G$56,BerichtenKolomDatum,$AA$57)+COUNTIFS(BerichtenKolomVak5,$A69&amp;G$56,BerichtenKolomDatum,$AA$57)+COUNTIFS(BerichtenKolomVak6,$A69&amp;G$56,BerichtenKolomDatum,$AA$57)</f>
        <v>0</v>
      </c>
      <c r="H69" s="84">
        <f>COUNTIFS(BerichtenKolomVak1,$A69&amp;H$56,BerichtenKolomDatum,$AA$57)+COUNTIFS(BerichtenKolomVak2,$A69&amp;H$56,BerichtenKolomDatum,$AA$57)+COUNTIFS(BerichtenKolomVak3,$A69&amp;H$56,BerichtenKolomDatum,$AA$57)+COUNTIFS(BerichtenKolomVak4,$A69&amp;H$56,BerichtenKolomDatum,$AA$57)+COUNTIFS(BerichtenKolomVak5,$A69&amp;H$56,BerichtenKolomDatum,$AA$57)+COUNTIFS(BerichtenKolomVak6,$A69&amp;H$56,BerichtenKolomDatum,$AA$57)</f>
        <v>0</v>
      </c>
      <c r="I69" s="50">
        <f>COUNTIFS(BerichtenKolomVak1,$A69&amp;I$56,BerichtenKolomDatum,$AA$57)+COUNTIFS(BerichtenKolomVak2,$A69&amp;I$56,BerichtenKolomDatum,$AA$57)+COUNTIFS(BerichtenKolomVak3,$A69&amp;I$56,BerichtenKolomDatum,$AA$57)+COUNTIFS(BerichtenKolomVak4,$A69&amp;I$56,BerichtenKolomDatum,$AA$57)+COUNTIFS(BerichtenKolomVak5,$A69&amp;I$56,BerichtenKolomDatum,$AA$57)+COUNTIFS(BerichtenKolomVak6,$A69&amp;I$56,BerichtenKolomDatum,$AA$57)</f>
        <v>0</v>
      </c>
      <c r="J69" s="50">
        <f>COUNTIFS(BerichtenKolomVak1,$A69&amp;J$56,BerichtenKolomDatum,$AA$57)+COUNTIFS(BerichtenKolomVak2,$A69&amp;J$56,BerichtenKolomDatum,$AA$57)+COUNTIFS(BerichtenKolomVak3,$A69&amp;J$56,BerichtenKolomDatum,$AA$57)+COUNTIFS(BerichtenKolomVak4,$A69&amp;J$56,BerichtenKolomDatum,$AA$57)+COUNTIFS(BerichtenKolomVak5,$A69&amp;J$56,BerichtenKolomDatum,$AA$57)+COUNTIFS(BerichtenKolomVak6,$A69&amp;J$56,BerichtenKolomDatum,$AA$57)</f>
        <v>2</v>
      </c>
      <c r="K69" s="50">
        <f>COUNTIFS(BerichtenKolomVak1,$A69&amp;K$56,BerichtenKolomDatum,$AA$57)+COUNTIFS(BerichtenKolomVak2,$A69&amp;K$56,BerichtenKolomDatum,$AA$57)+COUNTIFS(BerichtenKolomVak3,$A69&amp;K$56,BerichtenKolomDatum,$AA$57)+COUNTIFS(BerichtenKolomVak4,$A69&amp;K$56,BerichtenKolomDatum,$AA$57)+COUNTIFS(BerichtenKolomVak5,$A69&amp;K$56,BerichtenKolomDatum,$AA$57)+COUNTIFS(BerichtenKolomVak6,$A69&amp;K$56,BerichtenKolomDatum,$AA$57)</f>
        <v>0</v>
      </c>
      <c r="L69" s="84">
        <f>COUNTIFS(BerichtenKolomVak1,$A69&amp;L$56,BerichtenKolomDatum,$AA$57)+COUNTIFS(BerichtenKolomVak2,$A69&amp;L$56,BerichtenKolomDatum,$AA$57)+COUNTIFS(BerichtenKolomVak3,$A69&amp;L$56,BerichtenKolomDatum,$AA$57)+COUNTIFS(BerichtenKolomVak4,$A69&amp;L$56,BerichtenKolomDatum,$AA$57)+COUNTIFS(BerichtenKolomVak5,$A69&amp;L$56,BerichtenKolomDatum,$AA$57)+COUNTIFS(BerichtenKolomVak6,$A69&amp;L$56,BerichtenKolomDatum,$AA$57)</f>
        <v>0</v>
      </c>
      <c r="M69" s="84">
        <f>COUNTIFS(BerichtenKolomVak1,$A69&amp;M$56,BerichtenKolomDatum,$AA$57)+COUNTIFS(BerichtenKolomVak2,$A69&amp;M$56,BerichtenKolomDatum,$AA$57)+COUNTIFS(BerichtenKolomVak3,$A69&amp;M$56,BerichtenKolomDatum,$AA$57)+COUNTIFS(BerichtenKolomVak4,$A69&amp;M$56,BerichtenKolomDatum,$AA$57)+COUNTIFS(BerichtenKolomVak5,$A69&amp;M$56,BerichtenKolomDatum,$AA$57)+COUNTIFS(BerichtenKolomVak6,$A69&amp;M$56,BerichtenKolomDatum,$AA$57)</f>
        <v>0</v>
      </c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37"/>
      <c r="AA69" s="37"/>
    </row>
    <row r="70" spans="1:27" x14ac:dyDescent="0.25">
      <c r="A70">
        <v>378</v>
      </c>
      <c r="B70" s="53"/>
      <c r="C70" s="53"/>
      <c r="D70" s="53"/>
      <c r="E70" s="53"/>
      <c r="F70" s="53"/>
      <c r="G70" s="53"/>
      <c r="H70" s="53"/>
      <c r="I70" s="84">
        <f>COUNTIFS(BerichtenKolomVak1,$A70&amp;I$56,BerichtenKolomDatum,$AA$57)+COUNTIFS(BerichtenKolomVak2,$A70&amp;I$56,BerichtenKolomDatum,$AA$57)+COUNTIFS(BerichtenKolomVak3,$A70&amp;I$56,BerichtenKolomDatum,$AA$57)+COUNTIFS(BerichtenKolomVak4,$A70&amp;I$56,BerichtenKolomDatum,$AA$57)+COUNTIFS(BerichtenKolomVak5,$A70&amp;I$56,BerichtenKolomDatum,$AA$57)+COUNTIFS(BerichtenKolomVak6,$A70&amp;I$56,BerichtenKolomDatum,$AA$57)</f>
        <v>0</v>
      </c>
      <c r="J70" s="50">
        <f>COUNTIFS(BerichtenKolomVak1,$A70&amp;J$56,BerichtenKolomDatum,$AA$57)+COUNTIFS(BerichtenKolomVak2,$A70&amp;J$56,BerichtenKolomDatum,$AA$57)+COUNTIFS(BerichtenKolomVak3,$A70&amp;J$56,BerichtenKolomDatum,$AA$57)+COUNTIFS(BerichtenKolomVak4,$A70&amp;J$56,BerichtenKolomDatum,$AA$57)+COUNTIFS(BerichtenKolomVak5,$A70&amp;J$56,BerichtenKolomDatum,$AA$57)+COUNTIFS(BerichtenKolomVak6,$A70&amp;J$56,BerichtenKolomDatum,$AA$57)</f>
        <v>0</v>
      </c>
      <c r="K70" s="50">
        <f>COUNTIFS(BerichtenKolomVak1,$A70&amp;K$56,BerichtenKolomDatum,$AA$57)+COUNTIFS(BerichtenKolomVak2,$A70&amp;K$56,BerichtenKolomDatum,$AA$57)+COUNTIFS(BerichtenKolomVak3,$A70&amp;K$56,BerichtenKolomDatum,$AA$57)+COUNTIFS(BerichtenKolomVak4,$A70&amp;K$56,BerichtenKolomDatum,$AA$57)+COUNTIFS(BerichtenKolomVak5,$A70&amp;K$56,BerichtenKolomDatum,$AA$57)+COUNTIFS(BerichtenKolomVak6,$A70&amp;K$56,BerichtenKolomDatum,$AA$57)</f>
        <v>0</v>
      </c>
      <c r="L70" s="84">
        <f>COUNTIFS(BerichtenKolomVak1,$A70&amp;L$56,BerichtenKolomDatum,$AA$57)+COUNTIFS(BerichtenKolomVak2,$A70&amp;L$56,BerichtenKolomDatum,$AA$57)+COUNTIFS(BerichtenKolomVak3,$A70&amp;L$56,BerichtenKolomDatum,$AA$57)+COUNTIFS(BerichtenKolomVak4,$A70&amp;L$56,BerichtenKolomDatum,$AA$57)+COUNTIFS(BerichtenKolomVak5,$A70&amp;L$56,BerichtenKolomDatum,$AA$57)+COUNTIFS(BerichtenKolomVak6,$A70&amp;L$56,BerichtenKolomDatum,$AA$57)</f>
        <v>0</v>
      </c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37"/>
      <c r="AA70" s="37"/>
    </row>
    <row r="71" spans="1:27" x14ac:dyDescent="0.25">
      <c r="A71">
        <v>379</v>
      </c>
      <c r="B71" s="53"/>
      <c r="C71" s="53"/>
      <c r="D71" s="53"/>
      <c r="E71" s="53"/>
      <c r="F71" s="53"/>
      <c r="G71" s="53"/>
      <c r="H71" s="53"/>
      <c r="I71" s="53"/>
      <c r="J71" s="84">
        <f>COUNTIFS(BerichtenKolomVak1,$A71&amp;J$56,BerichtenKolomDatum,$AA$57)+COUNTIFS(BerichtenKolomVak2,$A71&amp;J$56,BerichtenKolomDatum,$AA$57)+COUNTIFS(BerichtenKolomVak3,$A71&amp;J$56,BerichtenKolomDatum,$AA$57)+COUNTIFS(BerichtenKolomVak4,$A71&amp;J$56,BerichtenKolomDatum,$AA$57)+COUNTIFS(BerichtenKolomVak5,$A71&amp;J$56,BerichtenKolomDatum,$AA$57)+COUNTIFS(BerichtenKolomVak6,$A71&amp;J$56,BerichtenKolomDatum,$AA$57)</f>
        <v>0</v>
      </c>
      <c r="K71" s="84">
        <f>COUNTIFS(BerichtenKolomVak1,$A71&amp;K$56,BerichtenKolomDatum,$AA$57)+COUNTIFS(BerichtenKolomVak2,$A71&amp;K$56,BerichtenKolomDatum,$AA$57)+COUNTIFS(BerichtenKolomVak3,$A71&amp;K$56,BerichtenKolomDatum,$AA$57)+COUNTIFS(BerichtenKolomVak4,$A71&amp;K$56,BerichtenKolomDatum,$AA$57)+COUNTIFS(BerichtenKolomVak5,$A71&amp;K$56,BerichtenKolomDatum,$AA$57)+COUNTIFS(BerichtenKolomVak6,$A71&amp;K$56,BerichtenKolomDatum,$AA$57)</f>
        <v>0</v>
      </c>
      <c r="L71" s="84">
        <f>COUNTIFS(BerichtenKolomVak1,$A71&amp;L$56,BerichtenKolomDatum,$AA$57)+COUNTIFS(BerichtenKolomVak2,$A71&amp;L$56,BerichtenKolomDatum,$AA$57)+COUNTIFS(BerichtenKolomVak3,$A71&amp;L$56,BerichtenKolomDatum,$AA$57)+COUNTIFS(BerichtenKolomVak4,$A71&amp;L$56,BerichtenKolomDatum,$AA$57)+COUNTIFS(BerichtenKolomVak5,$A71&amp;L$56,BerichtenKolomDatum,$AA$57)+COUNTIFS(BerichtenKolomVak6,$A71&amp;L$56,BerichtenKolomDatum,$AA$57)</f>
        <v>0</v>
      </c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37"/>
      <c r="AA71" s="37"/>
    </row>
    <row r="72" spans="1:27" x14ac:dyDescent="0.25">
      <c r="A72">
        <v>380</v>
      </c>
      <c r="B72" s="53"/>
      <c r="C72" s="53"/>
      <c r="D72" s="53"/>
      <c r="E72" s="53"/>
      <c r="F72" s="53"/>
      <c r="G72" s="53"/>
      <c r="H72" s="53"/>
      <c r="I72" s="53"/>
      <c r="J72" s="84">
        <f>COUNTIFS(BerichtenKolomVak1,$A72&amp;J$56,BerichtenKolomDatum,$AA$57)+COUNTIFS(BerichtenKolomVak2,$A72&amp;J$56,BerichtenKolomDatum,$AA$57)+COUNTIFS(BerichtenKolomVak3,$A72&amp;J$56,BerichtenKolomDatum,$AA$57)+COUNTIFS(BerichtenKolomVak4,$A72&amp;J$56,BerichtenKolomDatum,$AA$57)+COUNTIFS(BerichtenKolomVak5,$A72&amp;J$56,BerichtenKolomDatum,$AA$57)+COUNTIFS(BerichtenKolomVak6,$A72&amp;J$56,BerichtenKolomDatum,$AA$57)</f>
        <v>0</v>
      </c>
      <c r="K72" s="84">
        <f>COUNTIFS(BerichtenKolomVak1,$A72&amp;K$56,BerichtenKolomDatum,$AA$57)+COUNTIFS(BerichtenKolomVak2,$A72&amp;K$56,BerichtenKolomDatum,$AA$57)+COUNTIFS(BerichtenKolomVak3,$A72&amp;K$56,BerichtenKolomDatum,$AA$57)+COUNTIFS(BerichtenKolomVak4,$A72&amp;K$56,BerichtenKolomDatum,$AA$57)+COUNTIFS(BerichtenKolomVak5,$A72&amp;K$56,BerichtenKolomDatum,$AA$57)+COUNTIFS(BerichtenKolomVak6,$A72&amp;K$56,BerichtenKolomDatum,$AA$57)</f>
        <v>0</v>
      </c>
      <c r="L72" s="84">
        <f>COUNTIFS(BerichtenKolomVak1,$A72&amp;L$56,BerichtenKolomDatum,$AA$57)+COUNTIFS(BerichtenKolomVak2,$A72&amp;L$56,BerichtenKolomDatum,$AA$57)+COUNTIFS(BerichtenKolomVak3,$A72&amp;L$56,BerichtenKolomDatum,$AA$57)+COUNTIFS(BerichtenKolomVak4,$A72&amp;L$56,BerichtenKolomDatum,$AA$57)+COUNTIFS(BerichtenKolomVak5,$A72&amp;L$56,BerichtenKolomDatum,$AA$57)+COUNTIFS(BerichtenKolomVak6,$A72&amp;L$56,BerichtenKolomDatum,$AA$57)</f>
        <v>0</v>
      </c>
      <c r="M72" s="84">
        <f>COUNTIFS(BerichtenKolomVak1,$A72&amp;M$56,BerichtenKolomDatum,$AA$57)+COUNTIFS(BerichtenKolomVak2,$A72&amp;M$56,BerichtenKolomDatum,$AA$57)+COUNTIFS(BerichtenKolomVak3,$A72&amp;M$56,BerichtenKolomDatum,$AA$57)+COUNTIFS(BerichtenKolomVak4,$A72&amp;M$56,BerichtenKolomDatum,$AA$57)+COUNTIFS(BerichtenKolomVak5,$A72&amp;M$56,BerichtenKolomDatum,$AA$57)+COUNTIFS(BerichtenKolomVak6,$A72&amp;M$56,BerichtenKolomDatum,$AA$57)</f>
        <v>0</v>
      </c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7" x14ac:dyDescent="0.25">
      <c r="A73">
        <v>381</v>
      </c>
      <c r="B73" s="53"/>
      <c r="C73" s="53"/>
      <c r="D73" s="53"/>
      <c r="E73" s="53"/>
      <c r="F73" s="53"/>
      <c r="G73" s="53"/>
      <c r="H73" s="53"/>
      <c r="I73" s="53"/>
      <c r="J73" s="84">
        <f>COUNTIFS(BerichtenKolomVak1,$A73&amp;J$56,BerichtenKolomDatum,$AA$57)+COUNTIFS(BerichtenKolomVak2,$A73&amp;J$56,BerichtenKolomDatum,$AA$57)+COUNTIFS(BerichtenKolomVak3,$A73&amp;J$56,BerichtenKolomDatum,$AA$57)+COUNTIFS(BerichtenKolomVak4,$A73&amp;J$56,BerichtenKolomDatum,$AA$57)+COUNTIFS(BerichtenKolomVak5,$A73&amp;J$56,BerichtenKolomDatum,$AA$57)+COUNTIFS(BerichtenKolomVak6,$A73&amp;J$56,BerichtenKolomDatum,$AA$57)</f>
        <v>0</v>
      </c>
      <c r="K73" s="84">
        <f>COUNTIFS(BerichtenKolomVak1,$A73&amp;K$56,BerichtenKolomDatum,$AA$57)+COUNTIFS(BerichtenKolomVak2,$A73&amp;K$56,BerichtenKolomDatum,$AA$57)+COUNTIFS(BerichtenKolomVak3,$A73&amp;K$56,BerichtenKolomDatum,$AA$57)+COUNTIFS(BerichtenKolomVak4,$A73&amp;K$56,BerichtenKolomDatum,$AA$57)+COUNTIFS(BerichtenKolomVak5,$A73&amp;K$56,BerichtenKolomDatum,$AA$57)+COUNTIFS(BerichtenKolomVak6,$A73&amp;K$56,BerichtenKolomDatum,$AA$57)</f>
        <v>0</v>
      </c>
      <c r="L73" s="84">
        <f>COUNTIFS(BerichtenKolomVak1,$A73&amp;L$56,BerichtenKolomDatum,$AA$57)+COUNTIFS(BerichtenKolomVak2,$A73&amp;L$56,BerichtenKolomDatum,$AA$57)+COUNTIFS(BerichtenKolomVak3,$A73&amp;L$56,BerichtenKolomDatum,$AA$57)+COUNTIFS(BerichtenKolomVak4,$A73&amp;L$56,BerichtenKolomDatum,$AA$57)+COUNTIFS(BerichtenKolomVak5,$A73&amp;L$56,BerichtenKolomDatum,$AA$57)+COUNTIFS(BerichtenKolomVak6,$A73&amp;L$56,BerichtenKolomDatum,$AA$57)</f>
        <v>0</v>
      </c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7" x14ac:dyDescent="0.25">
      <c r="A74">
        <v>382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7" x14ac:dyDescent="0.25">
      <c r="A75">
        <v>383</v>
      </c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7" x14ac:dyDescent="0.25">
      <c r="A76">
        <v>384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7" x14ac:dyDescent="0.25">
      <c r="A77">
        <v>385</v>
      </c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7" x14ac:dyDescent="0.25">
      <c r="A78">
        <v>386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7" ht="12" customHeight="1" x14ac:dyDescent="0.25"/>
    <row r="80" spans="1:27" ht="22.5" customHeight="1" x14ac:dyDescent="0.25">
      <c r="B80" s="39">
        <v>480</v>
      </c>
      <c r="C80" s="39">
        <v>481</v>
      </c>
      <c r="D80" s="39">
        <v>482</v>
      </c>
      <c r="E80" s="39">
        <v>483</v>
      </c>
      <c r="F80" s="39">
        <v>484</v>
      </c>
      <c r="G80" s="39">
        <v>485</v>
      </c>
      <c r="H80" s="39">
        <v>486</v>
      </c>
      <c r="I80" s="39">
        <v>487</v>
      </c>
      <c r="J80" s="39">
        <v>488</v>
      </c>
      <c r="K80" s="39">
        <v>489</v>
      </c>
      <c r="L80" s="39">
        <v>490</v>
      </c>
      <c r="M80" s="39">
        <v>491</v>
      </c>
      <c r="N80" s="39">
        <v>492</v>
      </c>
      <c r="O80" s="39">
        <v>493</v>
      </c>
      <c r="P80" s="39">
        <v>494</v>
      </c>
      <c r="Q80" s="39">
        <v>495</v>
      </c>
      <c r="R80" s="39">
        <v>496</v>
      </c>
      <c r="S80" s="39">
        <v>497</v>
      </c>
      <c r="T80" s="39">
        <v>498</v>
      </c>
      <c r="U80" s="39">
        <v>499</v>
      </c>
      <c r="V80" s="39">
        <v>500</v>
      </c>
      <c r="W80" s="39">
        <v>501</v>
      </c>
      <c r="X80" s="39">
        <v>502</v>
      </c>
      <c r="Y80" s="39">
        <v>503</v>
      </c>
    </row>
    <row r="81" spans="1:25" x14ac:dyDescent="0.25">
      <c r="A81">
        <v>393</v>
      </c>
      <c r="B81" s="49">
        <f t="shared" ref="B81:K90" si="16">COUNTIF(BerichtenKolomVak1,$A81&amp;B$3)+COUNTIF(BerichtenKolomVak2,$A81&amp;B$3)+COUNTIF(BerichtenKolomVak3,$A81&amp;B$3)+COUNTIF(BerichtenKolomVak4,$A81&amp;B$3)+COUNTIF(BerichtenKolomVak5,$A81&amp;B$3)+COUNTIF(BerichtenKolomVak6,$A81&amp;B$3)</f>
        <v>0</v>
      </c>
      <c r="C81" s="49">
        <f t="shared" si="16"/>
        <v>0</v>
      </c>
      <c r="D81" s="49">
        <f t="shared" si="16"/>
        <v>0</v>
      </c>
      <c r="E81" s="49">
        <f t="shared" si="16"/>
        <v>0</v>
      </c>
      <c r="F81" s="49">
        <f t="shared" si="16"/>
        <v>0</v>
      </c>
      <c r="G81" s="49">
        <f t="shared" si="16"/>
        <v>0</v>
      </c>
      <c r="H81" s="49">
        <f t="shared" si="16"/>
        <v>0</v>
      </c>
      <c r="I81" s="49">
        <f t="shared" si="16"/>
        <v>0</v>
      </c>
      <c r="J81" s="49">
        <f t="shared" si="16"/>
        <v>0</v>
      </c>
      <c r="K81" s="49">
        <f t="shared" si="16"/>
        <v>0</v>
      </c>
      <c r="L81" s="49">
        <f t="shared" ref="L81:Y90" si="17">COUNTIF(BerichtenKolomVak1,$A81&amp;L$3)+COUNTIF(BerichtenKolomVak2,$A81&amp;L$3)+COUNTIF(BerichtenKolomVak3,$A81&amp;L$3)+COUNTIF(BerichtenKolomVak4,$A81&amp;L$3)+COUNTIF(BerichtenKolomVak5,$A81&amp;L$3)+COUNTIF(BerichtenKolomVak6,$A81&amp;L$3)</f>
        <v>0</v>
      </c>
      <c r="M81" s="49">
        <f t="shared" si="17"/>
        <v>0</v>
      </c>
      <c r="N81" s="49">
        <f t="shared" si="17"/>
        <v>0</v>
      </c>
      <c r="O81" s="49">
        <f t="shared" si="17"/>
        <v>0</v>
      </c>
      <c r="P81" s="49">
        <f t="shared" si="17"/>
        <v>0</v>
      </c>
      <c r="Q81" s="49">
        <f t="shared" si="17"/>
        <v>0</v>
      </c>
      <c r="R81" s="49">
        <f t="shared" si="17"/>
        <v>0</v>
      </c>
      <c r="S81" s="49">
        <f t="shared" si="17"/>
        <v>0</v>
      </c>
      <c r="T81" s="49">
        <f t="shared" si="17"/>
        <v>0</v>
      </c>
      <c r="U81" s="49">
        <f t="shared" si="17"/>
        <v>0</v>
      </c>
      <c r="V81" s="49">
        <f t="shared" si="17"/>
        <v>0</v>
      </c>
      <c r="W81" s="49">
        <f t="shared" si="17"/>
        <v>0</v>
      </c>
      <c r="X81" s="49">
        <f t="shared" si="17"/>
        <v>0</v>
      </c>
      <c r="Y81" s="49">
        <f t="shared" si="17"/>
        <v>0</v>
      </c>
    </row>
    <row r="82" spans="1:25" x14ac:dyDescent="0.25">
      <c r="A82">
        <v>394</v>
      </c>
      <c r="B82" s="49">
        <f t="shared" si="16"/>
        <v>0</v>
      </c>
      <c r="C82" s="49">
        <f t="shared" si="16"/>
        <v>0</v>
      </c>
      <c r="D82" s="49">
        <f t="shared" si="16"/>
        <v>0</v>
      </c>
      <c r="E82" s="49">
        <f t="shared" si="16"/>
        <v>0</v>
      </c>
      <c r="F82" s="49">
        <f t="shared" si="16"/>
        <v>0</v>
      </c>
      <c r="G82" s="49">
        <f t="shared" si="16"/>
        <v>0</v>
      </c>
      <c r="H82" s="49">
        <f t="shared" si="16"/>
        <v>0</v>
      </c>
      <c r="I82" s="49">
        <f t="shared" si="16"/>
        <v>0</v>
      </c>
      <c r="J82" s="49">
        <f t="shared" si="16"/>
        <v>0</v>
      </c>
      <c r="K82" s="49">
        <f t="shared" si="16"/>
        <v>0</v>
      </c>
      <c r="L82" s="49">
        <f t="shared" si="17"/>
        <v>0</v>
      </c>
      <c r="M82" s="49">
        <f t="shared" si="17"/>
        <v>0</v>
      </c>
      <c r="N82" s="49">
        <f t="shared" si="17"/>
        <v>0</v>
      </c>
      <c r="O82" s="49">
        <f t="shared" si="17"/>
        <v>0</v>
      </c>
      <c r="P82" s="49">
        <f t="shared" si="17"/>
        <v>0</v>
      </c>
      <c r="Q82" s="49">
        <f t="shared" si="17"/>
        <v>0</v>
      </c>
      <c r="R82" s="49">
        <f t="shared" si="17"/>
        <v>0</v>
      </c>
      <c r="S82" s="49">
        <f t="shared" si="17"/>
        <v>0</v>
      </c>
      <c r="T82" s="49">
        <f t="shared" si="17"/>
        <v>0</v>
      </c>
      <c r="U82" s="49">
        <f t="shared" si="17"/>
        <v>0</v>
      </c>
      <c r="V82" s="49">
        <f t="shared" si="17"/>
        <v>0</v>
      </c>
      <c r="W82" s="49">
        <f t="shared" si="17"/>
        <v>0</v>
      </c>
      <c r="X82" s="49">
        <f t="shared" si="17"/>
        <v>0</v>
      </c>
      <c r="Y82" s="49">
        <f t="shared" si="17"/>
        <v>0</v>
      </c>
    </row>
    <row r="83" spans="1:25" x14ac:dyDescent="0.25">
      <c r="A83">
        <v>395</v>
      </c>
      <c r="B83" s="49">
        <f t="shared" si="16"/>
        <v>0</v>
      </c>
      <c r="C83" s="49">
        <f t="shared" si="16"/>
        <v>0</v>
      </c>
      <c r="D83" s="49">
        <f t="shared" si="16"/>
        <v>0</v>
      </c>
      <c r="E83" s="49">
        <f t="shared" si="16"/>
        <v>0</v>
      </c>
      <c r="F83" s="49">
        <f t="shared" si="16"/>
        <v>0</v>
      </c>
      <c r="G83" s="49">
        <f t="shared" si="16"/>
        <v>0</v>
      </c>
      <c r="H83" s="49">
        <f t="shared" si="16"/>
        <v>0</v>
      </c>
      <c r="I83" s="49">
        <f t="shared" si="16"/>
        <v>0</v>
      </c>
      <c r="J83" s="49">
        <f t="shared" si="16"/>
        <v>0</v>
      </c>
      <c r="K83" s="49">
        <f t="shared" si="16"/>
        <v>0</v>
      </c>
      <c r="L83" s="49">
        <f t="shared" si="17"/>
        <v>0</v>
      </c>
      <c r="M83" s="49">
        <f t="shared" si="17"/>
        <v>0</v>
      </c>
      <c r="N83" s="49">
        <f t="shared" si="17"/>
        <v>0</v>
      </c>
      <c r="O83" s="49">
        <f t="shared" si="17"/>
        <v>0</v>
      </c>
      <c r="P83" s="49">
        <f t="shared" si="17"/>
        <v>0</v>
      </c>
      <c r="Q83" s="49">
        <f t="shared" si="17"/>
        <v>0</v>
      </c>
      <c r="R83" s="49">
        <f t="shared" si="17"/>
        <v>0</v>
      </c>
      <c r="S83" s="49">
        <f t="shared" si="17"/>
        <v>0</v>
      </c>
      <c r="T83" s="49">
        <f t="shared" si="17"/>
        <v>0</v>
      </c>
      <c r="U83" s="49">
        <f t="shared" si="17"/>
        <v>0</v>
      </c>
      <c r="V83" s="49">
        <f t="shared" si="17"/>
        <v>0</v>
      </c>
      <c r="W83" s="49">
        <f t="shared" si="17"/>
        <v>0</v>
      </c>
      <c r="X83" s="49">
        <f t="shared" si="17"/>
        <v>0</v>
      </c>
      <c r="Y83" s="49">
        <f t="shared" si="17"/>
        <v>0</v>
      </c>
    </row>
    <row r="84" spans="1:25" x14ac:dyDescent="0.25">
      <c r="A84">
        <v>396</v>
      </c>
      <c r="B84" s="49">
        <f t="shared" si="16"/>
        <v>0</v>
      </c>
      <c r="C84" s="49">
        <f t="shared" si="16"/>
        <v>0</v>
      </c>
      <c r="D84" s="49">
        <f t="shared" si="16"/>
        <v>0</v>
      </c>
      <c r="E84" s="49">
        <f t="shared" si="16"/>
        <v>0</v>
      </c>
      <c r="F84" s="49">
        <f t="shared" si="16"/>
        <v>0</v>
      </c>
      <c r="G84" s="49">
        <f t="shared" si="16"/>
        <v>0</v>
      </c>
      <c r="H84" s="49">
        <f t="shared" si="16"/>
        <v>0</v>
      </c>
      <c r="I84" s="49">
        <f t="shared" si="16"/>
        <v>0</v>
      </c>
      <c r="J84" s="49">
        <f t="shared" si="16"/>
        <v>0</v>
      </c>
      <c r="K84" s="49">
        <f t="shared" si="16"/>
        <v>0</v>
      </c>
      <c r="L84" s="49">
        <f t="shared" si="17"/>
        <v>0</v>
      </c>
      <c r="M84" s="49">
        <f t="shared" si="17"/>
        <v>0</v>
      </c>
      <c r="N84" s="49">
        <f t="shared" si="17"/>
        <v>0</v>
      </c>
      <c r="O84" s="49">
        <f t="shared" si="17"/>
        <v>0</v>
      </c>
      <c r="P84" s="49">
        <f t="shared" si="17"/>
        <v>0</v>
      </c>
      <c r="Q84" s="49">
        <f t="shared" si="17"/>
        <v>0</v>
      </c>
      <c r="R84" s="49">
        <f t="shared" si="17"/>
        <v>0</v>
      </c>
      <c r="S84" s="49">
        <f t="shared" si="17"/>
        <v>0</v>
      </c>
      <c r="T84" s="49">
        <f t="shared" si="17"/>
        <v>0</v>
      </c>
      <c r="U84" s="49">
        <f t="shared" si="17"/>
        <v>0</v>
      </c>
      <c r="V84" s="49">
        <f t="shared" si="17"/>
        <v>0</v>
      </c>
      <c r="W84" s="49">
        <f t="shared" si="17"/>
        <v>0</v>
      </c>
      <c r="X84" s="49">
        <f t="shared" si="17"/>
        <v>0</v>
      </c>
      <c r="Y84" s="49">
        <f t="shared" si="17"/>
        <v>0</v>
      </c>
    </row>
    <row r="85" spans="1:25" x14ac:dyDescent="0.25">
      <c r="A85">
        <v>397</v>
      </c>
      <c r="B85" s="49">
        <f t="shared" si="16"/>
        <v>0</v>
      </c>
      <c r="C85" s="49">
        <f t="shared" si="16"/>
        <v>0</v>
      </c>
      <c r="D85" s="49">
        <f t="shared" si="16"/>
        <v>0</v>
      </c>
      <c r="E85" s="49">
        <f t="shared" si="16"/>
        <v>0</v>
      </c>
      <c r="F85" s="49">
        <f t="shared" si="16"/>
        <v>0</v>
      </c>
      <c r="G85" s="49">
        <f t="shared" si="16"/>
        <v>0</v>
      </c>
      <c r="H85" s="49">
        <f t="shared" si="16"/>
        <v>0</v>
      </c>
      <c r="I85" s="49">
        <f t="shared" si="16"/>
        <v>0</v>
      </c>
      <c r="J85" s="49">
        <f t="shared" si="16"/>
        <v>0</v>
      </c>
      <c r="K85" s="49">
        <f t="shared" si="16"/>
        <v>0</v>
      </c>
      <c r="L85" s="49">
        <f t="shared" si="17"/>
        <v>0</v>
      </c>
      <c r="M85" s="49">
        <f t="shared" si="17"/>
        <v>0</v>
      </c>
      <c r="N85" s="49">
        <f t="shared" si="17"/>
        <v>0</v>
      </c>
      <c r="O85" s="49">
        <f t="shared" si="17"/>
        <v>0</v>
      </c>
      <c r="P85" s="49">
        <f t="shared" si="17"/>
        <v>0</v>
      </c>
      <c r="Q85" s="49">
        <f t="shared" si="17"/>
        <v>0</v>
      </c>
      <c r="R85" s="49">
        <f t="shared" si="17"/>
        <v>0</v>
      </c>
      <c r="S85" s="49">
        <f t="shared" si="17"/>
        <v>0</v>
      </c>
      <c r="T85" s="49">
        <f t="shared" si="17"/>
        <v>0</v>
      </c>
      <c r="U85" s="49">
        <f t="shared" si="17"/>
        <v>0</v>
      </c>
      <c r="V85" s="49">
        <f t="shared" si="17"/>
        <v>0</v>
      </c>
      <c r="W85" s="49">
        <f t="shared" si="17"/>
        <v>0</v>
      </c>
      <c r="X85" s="49">
        <f t="shared" si="17"/>
        <v>0</v>
      </c>
      <c r="Y85" s="49">
        <f t="shared" si="17"/>
        <v>0</v>
      </c>
    </row>
    <row r="86" spans="1:25" x14ac:dyDescent="0.25">
      <c r="A86">
        <v>398</v>
      </c>
      <c r="B86" s="49">
        <f t="shared" si="16"/>
        <v>0</v>
      </c>
      <c r="C86" s="49">
        <f t="shared" si="16"/>
        <v>0</v>
      </c>
      <c r="D86" s="49">
        <f t="shared" si="16"/>
        <v>0</v>
      </c>
      <c r="E86" s="49">
        <f t="shared" si="16"/>
        <v>0</v>
      </c>
      <c r="F86" s="49">
        <f t="shared" si="16"/>
        <v>0</v>
      </c>
      <c r="G86" s="49">
        <f t="shared" si="16"/>
        <v>0</v>
      </c>
      <c r="H86" s="49">
        <f t="shared" si="16"/>
        <v>8</v>
      </c>
      <c r="I86" s="49">
        <f t="shared" si="16"/>
        <v>0</v>
      </c>
      <c r="J86" s="49">
        <f t="shared" si="16"/>
        <v>2</v>
      </c>
      <c r="K86" s="49">
        <f t="shared" si="16"/>
        <v>1</v>
      </c>
      <c r="L86" s="49">
        <f t="shared" si="17"/>
        <v>1</v>
      </c>
      <c r="M86" s="49">
        <f t="shared" si="17"/>
        <v>0</v>
      </c>
      <c r="N86" s="49">
        <f t="shared" si="17"/>
        <v>0</v>
      </c>
      <c r="O86" s="49">
        <f t="shared" si="17"/>
        <v>0</v>
      </c>
      <c r="P86" s="49">
        <f t="shared" si="17"/>
        <v>0</v>
      </c>
      <c r="Q86" s="49">
        <f t="shared" si="17"/>
        <v>0</v>
      </c>
      <c r="R86" s="49">
        <f t="shared" si="17"/>
        <v>0</v>
      </c>
      <c r="S86" s="49">
        <f t="shared" si="17"/>
        <v>0</v>
      </c>
      <c r="T86" s="49">
        <f t="shared" si="17"/>
        <v>0</v>
      </c>
      <c r="U86" s="49">
        <f t="shared" si="17"/>
        <v>0</v>
      </c>
      <c r="V86" s="49">
        <f t="shared" si="17"/>
        <v>0</v>
      </c>
      <c r="W86" s="49">
        <f t="shared" si="17"/>
        <v>0</v>
      </c>
      <c r="X86" s="49">
        <f t="shared" si="17"/>
        <v>0</v>
      </c>
      <c r="Y86" s="49">
        <f t="shared" si="17"/>
        <v>0</v>
      </c>
    </row>
    <row r="87" spans="1:25" x14ac:dyDescent="0.25">
      <c r="A87">
        <v>399</v>
      </c>
      <c r="B87" s="49">
        <f t="shared" si="16"/>
        <v>0</v>
      </c>
      <c r="C87" s="49">
        <f t="shared" si="16"/>
        <v>0</v>
      </c>
      <c r="D87" s="49">
        <f t="shared" si="16"/>
        <v>0</v>
      </c>
      <c r="E87" s="49">
        <f t="shared" si="16"/>
        <v>0</v>
      </c>
      <c r="F87" s="49">
        <f t="shared" si="16"/>
        <v>0</v>
      </c>
      <c r="G87" s="49">
        <f t="shared" si="16"/>
        <v>4</v>
      </c>
      <c r="H87" s="49">
        <f t="shared" si="16"/>
        <v>17</v>
      </c>
      <c r="I87" s="49">
        <f t="shared" si="16"/>
        <v>5</v>
      </c>
      <c r="J87" s="49">
        <f t="shared" si="16"/>
        <v>2</v>
      </c>
      <c r="K87" s="49">
        <f t="shared" si="16"/>
        <v>2</v>
      </c>
      <c r="L87" s="49">
        <f t="shared" si="17"/>
        <v>2</v>
      </c>
      <c r="M87" s="49">
        <f t="shared" si="17"/>
        <v>2</v>
      </c>
      <c r="N87" s="49">
        <f t="shared" si="17"/>
        <v>0</v>
      </c>
      <c r="O87" s="49">
        <f t="shared" si="17"/>
        <v>0</v>
      </c>
      <c r="P87" s="49">
        <f t="shared" si="17"/>
        <v>0</v>
      </c>
      <c r="Q87" s="49">
        <f t="shared" si="17"/>
        <v>0</v>
      </c>
      <c r="R87" s="49">
        <f t="shared" si="17"/>
        <v>0</v>
      </c>
      <c r="S87" s="49">
        <f t="shared" si="17"/>
        <v>0</v>
      </c>
      <c r="T87" s="49">
        <f t="shared" si="17"/>
        <v>0</v>
      </c>
      <c r="U87" s="49">
        <f t="shared" si="17"/>
        <v>0</v>
      </c>
      <c r="V87" s="49">
        <f t="shared" si="17"/>
        <v>0</v>
      </c>
      <c r="W87" s="49">
        <f t="shared" si="17"/>
        <v>0</v>
      </c>
      <c r="X87" s="49">
        <f t="shared" si="17"/>
        <v>0</v>
      </c>
      <c r="Y87" s="49">
        <f t="shared" si="17"/>
        <v>0</v>
      </c>
    </row>
    <row r="88" spans="1:25" x14ac:dyDescent="0.25">
      <c r="A88">
        <v>400</v>
      </c>
      <c r="B88" s="49">
        <f t="shared" si="16"/>
        <v>0</v>
      </c>
      <c r="C88" s="49">
        <f t="shared" si="16"/>
        <v>0</v>
      </c>
      <c r="D88" s="49">
        <f t="shared" si="16"/>
        <v>0</v>
      </c>
      <c r="E88" s="49">
        <f t="shared" si="16"/>
        <v>0</v>
      </c>
      <c r="F88" s="49">
        <f t="shared" si="16"/>
        <v>0</v>
      </c>
      <c r="G88" s="49">
        <f t="shared" si="16"/>
        <v>2</v>
      </c>
      <c r="H88" s="49">
        <f t="shared" si="16"/>
        <v>13</v>
      </c>
      <c r="I88" s="49">
        <f t="shared" si="16"/>
        <v>10</v>
      </c>
      <c r="J88" s="49">
        <f t="shared" si="16"/>
        <v>12</v>
      </c>
      <c r="K88" s="49">
        <f t="shared" si="16"/>
        <v>9</v>
      </c>
      <c r="L88" s="49">
        <f t="shared" si="17"/>
        <v>7</v>
      </c>
      <c r="M88" s="49">
        <f t="shared" si="17"/>
        <v>2</v>
      </c>
      <c r="N88" s="49">
        <f t="shared" si="17"/>
        <v>1</v>
      </c>
      <c r="O88" s="49">
        <f t="shared" si="17"/>
        <v>1</v>
      </c>
      <c r="P88" s="49">
        <f t="shared" si="17"/>
        <v>1</v>
      </c>
      <c r="Q88" s="49">
        <f t="shared" si="17"/>
        <v>2</v>
      </c>
      <c r="R88" s="49">
        <f t="shared" si="17"/>
        <v>0</v>
      </c>
      <c r="S88" s="49">
        <f t="shared" si="17"/>
        <v>0</v>
      </c>
      <c r="T88" s="49">
        <f t="shared" si="17"/>
        <v>0</v>
      </c>
      <c r="U88" s="49">
        <f t="shared" si="17"/>
        <v>0</v>
      </c>
      <c r="V88" s="49">
        <f t="shared" si="17"/>
        <v>0</v>
      </c>
      <c r="W88" s="49">
        <f t="shared" si="17"/>
        <v>0</v>
      </c>
      <c r="X88" s="49">
        <f t="shared" si="17"/>
        <v>0</v>
      </c>
      <c r="Y88" s="49">
        <f t="shared" si="17"/>
        <v>0</v>
      </c>
    </row>
    <row r="89" spans="1:25" x14ac:dyDescent="0.25">
      <c r="A89">
        <v>401</v>
      </c>
      <c r="B89" s="49">
        <f t="shared" si="16"/>
        <v>0</v>
      </c>
      <c r="C89" s="49">
        <f t="shared" si="16"/>
        <v>0</v>
      </c>
      <c r="D89" s="49">
        <f t="shared" si="16"/>
        <v>0</v>
      </c>
      <c r="E89" s="49">
        <f t="shared" si="16"/>
        <v>0</v>
      </c>
      <c r="F89" s="49">
        <f t="shared" si="16"/>
        <v>0</v>
      </c>
      <c r="G89" s="49">
        <f t="shared" si="16"/>
        <v>2</v>
      </c>
      <c r="H89" s="49">
        <f t="shared" si="16"/>
        <v>4</v>
      </c>
      <c r="I89" s="49">
        <f t="shared" si="16"/>
        <v>14</v>
      </c>
      <c r="J89" s="49">
        <f t="shared" si="16"/>
        <v>12</v>
      </c>
      <c r="K89" s="49">
        <f t="shared" si="16"/>
        <v>22</v>
      </c>
      <c r="L89" s="49">
        <f t="shared" si="17"/>
        <v>15</v>
      </c>
      <c r="M89" s="49">
        <f t="shared" si="17"/>
        <v>3</v>
      </c>
      <c r="N89" s="49">
        <f t="shared" si="17"/>
        <v>2</v>
      </c>
      <c r="O89" s="49">
        <f t="shared" si="17"/>
        <v>3</v>
      </c>
      <c r="P89" s="49">
        <f t="shared" si="17"/>
        <v>2</v>
      </c>
      <c r="Q89" s="49">
        <f t="shared" si="17"/>
        <v>2</v>
      </c>
      <c r="R89" s="49">
        <f t="shared" si="17"/>
        <v>0</v>
      </c>
      <c r="S89" s="49">
        <f t="shared" si="17"/>
        <v>0</v>
      </c>
      <c r="T89" s="49">
        <f t="shared" si="17"/>
        <v>0</v>
      </c>
      <c r="U89" s="49">
        <f t="shared" si="17"/>
        <v>0</v>
      </c>
      <c r="V89" s="49">
        <f t="shared" si="17"/>
        <v>0</v>
      </c>
      <c r="W89" s="49">
        <f t="shared" si="17"/>
        <v>0</v>
      </c>
      <c r="X89" s="49">
        <f t="shared" si="17"/>
        <v>0</v>
      </c>
      <c r="Y89" s="49">
        <f t="shared" si="17"/>
        <v>0</v>
      </c>
    </row>
    <row r="90" spans="1:25" x14ac:dyDescent="0.25">
      <c r="A90">
        <v>402</v>
      </c>
      <c r="B90" s="49">
        <f t="shared" si="16"/>
        <v>0</v>
      </c>
      <c r="C90" s="49">
        <f t="shared" si="16"/>
        <v>0</v>
      </c>
      <c r="D90" s="49">
        <f t="shared" si="16"/>
        <v>0</v>
      </c>
      <c r="E90" s="49">
        <f t="shared" si="16"/>
        <v>0</v>
      </c>
      <c r="F90" s="49">
        <f t="shared" si="16"/>
        <v>0</v>
      </c>
      <c r="G90" s="49">
        <f t="shared" si="16"/>
        <v>3</v>
      </c>
      <c r="H90" s="49">
        <f t="shared" si="16"/>
        <v>3</v>
      </c>
      <c r="I90" s="49">
        <f t="shared" si="16"/>
        <v>2</v>
      </c>
      <c r="J90" s="49">
        <f t="shared" si="16"/>
        <v>8</v>
      </c>
      <c r="K90" s="49">
        <f t="shared" si="16"/>
        <v>6</v>
      </c>
      <c r="L90" s="49">
        <f t="shared" si="17"/>
        <v>7</v>
      </c>
      <c r="M90" s="49">
        <f t="shared" si="17"/>
        <v>1</v>
      </c>
      <c r="N90" s="49">
        <f t="shared" si="17"/>
        <v>0</v>
      </c>
      <c r="O90" s="49">
        <f t="shared" si="17"/>
        <v>0</v>
      </c>
      <c r="P90" s="49">
        <f t="shared" si="17"/>
        <v>0</v>
      </c>
      <c r="Q90" s="49">
        <f t="shared" si="17"/>
        <v>0</v>
      </c>
      <c r="R90" s="49">
        <f t="shared" si="17"/>
        <v>0</v>
      </c>
      <c r="S90" s="49">
        <f t="shared" si="17"/>
        <v>0</v>
      </c>
      <c r="T90" s="49">
        <f t="shared" si="17"/>
        <v>0</v>
      </c>
      <c r="U90" s="49">
        <f t="shared" si="17"/>
        <v>0</v>
      </c>
      <c r="V90" s="49">
        <f t="shared" si="17"/>
        <v>0</v>
      </c>
      <c r="W90" s="49">
        <f t="shared" si="17"/>
        <v>0</v>
      </c>
      <c r="X90" s="49">
        <f t="shared" si="17"/>
        <v>0</v>
      </c>
      <c r="Y90" s="49">
        <f t="shared" si="17"/>
        <v>0</v>
      </c>
    </row>
    <row r="91" spans="1:25" x14ac:dyDescent="0.25">
      <c r="A91">
        <v>403</v>
      </c>
      <c r="B91" s="49">
        <f t="shared" ref="B91:K102" si="18">COUNTIF(BerichtenKolomVak1,$A91&amp;B$3)+COUNTIF(BerichtenKolomVak2,$A91&amp;B$3)+COUNTIF(BerichtenKolomVak3,$A91&amp;B$3)+COUNTIF(BerichtenKolomVak4,$A91&amp;B$3)+COUNTIF(BerichtenKolomVak5,$A91&amp;B$3)+COUNTIF(BerichtenKolomVak6,$A91&amp;B$3)</f>
        <v>0</v>
      </c>
      <c r="C91" s="49">
        <f t="shared" si="18"/>
        <v>0</v>
      </c>
      <c r="D91" s="49">
        <f t="shared" si="18"/>
        <v>0</v>
      </c>
      <c r="E91" s="49">
        <f t="shared" si="18"/>
        <v>0</v>
      </c>
      <c r="F91" s="49">
        <f t="shared" si="18"/>
        <v>0</v>
      </c>
      <c r="G91" s="49">
        <f t="shared" si="18"/>
        <v>3</v>
      </c>
      <c r="H91" s="49">
        <f t="shared" si="18"/>
        <v>0</v>
      </c>
      <c r="I91" s="49">
        <f t="shared" si="18"/>
        <v>5</v>
      </c>
      <c r="J91" s="49">
        <f t="shared" si="18"/>
        <v>5</v>
      </c>
      <c r="K91" s="49">
        <f t="shared" si="18"/>
        <v>0</v>
      </c>
      <c r="L91" s="49">
        <f t="shared" ref="L91:Y102" si="19">COUNTIF(BerichtenKolomVak1,$A91&amp;L$3)+COUNTIF(BerichtenKolomVak2,$A91&amp;L$3)+COUNTIF(BerichtenKolomVak3,$A91&amp;L$3)+COUNTIF(BerichtenKolomVak4,$A91&amp;L$3)+COUNTIF(BerichtenKolomVak5,$A91&amp;L$3)+COUNTIF(BerichtenKolomVak6,$A91&amp;L$3)</f>
        <v>3</v>
      </c>
      <c r="M91" s="49">
        <f t="shared" si="19"/>
        <v>1</v>
      </c>
      <c r="N91" s="49">
        <f t="shared" si="19"/>
        <v>0</v>
      </c>
      <c r="O91" s="49">
        <f t="shared" si="19"/>
        <v>0</v>
      </c>
      <c r="P91" s="49">
        <f t="shared" si="19"/>
        <v>0</v>
      </c>
      <c r="Q91" s="49">
        <f t="shared" si="19"/>
        <v>0</v>
      </c>
      <c r="R91" s="49">
        <f t="shared" si="19"/>
        <v>0</v>
      </c>
      <c r="S91" s="49">
        <f t="shared" si="19"/>
        <v>0</v>
      </c>
      <c r="T91" s="49">
        <f t="shared" si="19"/>
        <v>0</v>
      </c>
      <c r="U91" s="49">
        <f t="shared" si="19"/>
        <v>0</v>
      </c>
      <c r="V91" s="49">
        <f t="shared" si="19"/>
        <v>0</v>
      </c>
      <c r="W91" s="49">
        <f t="shared" si="19"/>
        <v>0</v>
      </c>
      <c r="X91" s="49">
        <f t="shared" si="19"/>
        <v>0</v>
      </c>
      <c r="Y91" s="49">
        <f t="shared" si="19"/>
        <v>0</v>
      </c>
    </row>
    <row r="92" spans="1:25" x14ac:dyDescent="0.25">
      <c r="A92">
        <v>404</v>
      </c>
      <c r="B92" s="49">
        <f t="shared" si="18"/>
        <v>0</v>
      </c>
      <c r="C92" s="49">
        <f t="shared" si="18"/>
        <v>0</v>
      </c>
      <c r="D92" s="49">
        <f t="shared" si="18"/>
        <v>0</v>
      </c>
      <c r="E92" s="49">
        <f t="shared" si="18"/>
        <v>0</v>
      </c>
      <c r="F92" s="49">
        <f t="shared" si="18"/>
        <v>0</v>
      </c>
      <c r="G92" s="49">
        <f t="shared" si="18"/>
        <v>0</v>
      </c>
      <c r="H92" s="49">
        <f t="shared" si="18"/>
        <v>0</v>
      </c>
      <c r="I92" s="49">
        <f t="shared" si="18"/>
        <v>0</v>
      </c>
      <c r="J92" s="49">
        <f t="shared" si="18"/>
        <v>0</v>
      </c>
      <c r="K92" s="49">
        <f t="shared" si="18"/>
        <v>0</v>
      </c>
      <c r="L92" s="49">
        <f t="shared" si="19"/>
        <v>3</v>
      </c>
      <c r="M92" s="49">
        <f t="shared" si="19"/>
        <v>1</v>
      </c>
      <c r="N92" s="49">
        <f t="shared" si="19"/>
        <v>0</v>
      </c>
      <c r="O92" s="49">
        <f t="shared" si="19"/>
        <v>0</v>
      </c>
      <c r="P92" s="49">
        <f t="shared" si="19"/>
        <v>0</v>
      </c>
      <c r="Q92" s="49">
        <f t="shared" si="19"/>
        <v>0</v>
      </c>
      <c r="R92" s="49">
        <f t="shared" si="19"/>
        <v>0</v>
      </c>
      <c r="S92" s="49">
        <f t="shared" si="19"/>
        <v>0</v>
      </c>
      <c r="T92" s="49">
        <f t="shared" si="19"/>
        <v>0</v>
      </c>
      <c r="U92" s="49">
        <f t="shared" si="19"/>
        <v>0</v>
      </c>
      <c r="V92" s="49">
        <f t="shared" si="19"/>
        <v>0</v>
      </c>
      <c r="W92" s="49">
        <f t="shared" si="19"/>
        <v>0</v>
      </c>
      <c r="X92" s="49">
        <f t="shared" si="19"/>
        <v>0</v>
      </c>
      <c r="Y92" s="49">
        <f t="shared" si="19"/>
        <v>0</v>
      </c>
    </row>
    <row r="93" spans="1:25" x14ac:dyDescent="0.25">
      <c r="A93">
        <v>405</v>
      </c>
      <c r="B93" s="49">
        <f t="shared" si="18"/>
        <v>0</v>
      </c>
      <c r="C93" s="49">
        <f t="shared" si="18"/>
        <v>0</v>
      </c>
      <c r="D93" s="49">
        <f t="shared" si="18"/>
        <v>0</v>
      </c>
      <c r="E93" s="49">
        <f t="shared" si="18"/>
        <v>0</v>
      </c>
      <c r="F93" s="49">
        <f t="shared" si="18"/>
        <v>0</v>
      </c>
      <c r="G93" s="49">
        <f t="shared" si="18"/>
        <v>0</v>
      </c>
      <c r="H93" s="49">
        <f t="shared" si="18"/>
        <v>0</v>
      </c>
      <c r="I93" s="49">
        <f t="shared" si="18"/>
        <v>0</v>
      </c>
      <c r="J93" s="49">
        <f t="shared" si="18"/>
        <v>0</v>
      </c>
      <c r="K93" s="49">
        <f t="shared" si="18"/>
        <v>0</v>
      </c>
      <c r="L93" s="49">
        <f t="shared" si="19"/>
        <v>0</v>
      </c>
      <c r="M93" s="49">
        <f t="shared" si="19"/>
        <v>0</v>
      </c>
      <c r="N93" s="49">
        <f t="shared" si="19"/>
        <v>0</v>
      </c>
      <c r="O93" s="49">
        <f t="shared" si="19"/>
        <v>0</v>
      </c>
      <c r="P93" s="49">
        <f t="shared" si="19"/>
        <v>0</v>
      </c>
      <c r="Q93" s="49">
        <f t="shared" si="19"/>
        <v>0</v>
      </c>
      <c r="R93" s="49">
        <f t="shared" si="19"/>
        <v>0</v>
      </c>
      <c r="S93" s="49">
        <f t="shared" si="19"/>
        <v>0</v>
      </c>
      <c r="T93" s="49">
        <f t="shared" si="19"/>
        <v>0</v>
      </c>
      <c r="U93" s="49">
        <f t="shared" si="19"/>
        <v>0</v>
      </c>
      <c r="V93" s="49">
        <f t="shared" si="19"/>
        <v>0</v>
      </c>
      <c r="W93" s="49">
        <f t="shared" si="19"/>
        <v>0</v>
      </c>
      <c r="X93" s="49">
        <f t="shared" si="19"/>
        <v>0</v>
      </c>
      <c r="Y93" s="49">
        <f t="shared" si="19"/>
        <v>0</v>
      </c>
    </row>
    <row r="94" spans="1:25" x14ac:dyDescent="0.25">
      <c r="A94">
        <v>406</v>
      </c>
      <c r="B94" s="49">
        <f t="shared" si="18"/>
        <v>0</v>
      </c>
      <c r="C94" s="49">
        <f t="shared" si="18"/>
        <v>0</v>
      </c>
      <c r="D94" s="49">
        <f t="shared" si="18"/>
        <v>0</v>
      </c>
      <c r="E94" s="49">
        <f t="shared" si="18"/>
        <v>0</v>
      </c>
      <c r="F94" s="49">
        <f t="shared" si="18"/>
        <v>0</v>
      </c>
      <c r="G94" s="49">
        <f t="shared" si="18"/>
        <v>0</v>
      </c>
      <c r="H94" s="49">
        <f t="shared" si="18"/>
        <v>0</v>
      </c>
      <c r="I94" s="49">
        <f t="shared" si="18"/>
        <v>0</v>
      </c>
      <c r="J94" s="49">
        <f t="shared" si="18"/>
        <v>0</v>
      </c>
      <c r="K94" s="49">
        <f t="shared" si="18"/>
        <v>0</v>
      </c>
      <c r="L94" s="49">
        <f t="shared" si="19"/>
        <v>0</v>
      </c>
      <c r="M94" s="49">
        <f t="shared" si="19"/>
        <v>0</v>
      </c>
      <c r="N94" s="49">
        <f t="shared" si="19"/>
        <v>0</v>
      </c>
      <c r="O94" s="49">
        <f t="shared" si="19"/>
        <v>0</v>
      </c>
      <c r="P94" s="49">
        <f t="shared" si="19"/>
        <v>0</v>
      </c>
      <c r="Q94" s="49">
        <f t="shared" si="19"/>
        <v>0</v>
      </c>
      <c r="R94" s="49">
        <f t="shared" si="19"/>
        <v>0</v>
      </c>
      <c r="S94" s="49">
        <f t="shared" si="19"/>
        <v>0</v>
      </c>
      <c r="T94" s="49">
        <f t="shared" si="19"/>
        <v>0</v>
      </c>
      <c r="U94" s="49">
        <f t="shared" si="19"/>
        <v>0</v>
      </c>
      <c r="V94" s="49">
        <f t="shared" si="19"/>
        <v>0</v>
      </c>
      <c r="W94" s="49">
        <f t="shared" si="19"/>
        <v>0</v>
      </c>
      <c r="X94" s="49">
        <f t="shared" si="19"/>
        <v>0</v>
      </c>
      <c r="Y94" s="49">
        <f t="shared" si="19"/>
        <v>0</v>
      </c>
    </row>
    <row r="95" spans="1:25" x14ac:dyDescent="0.25">
      <c r="A95">
        <v>407</v>
      </c>
      <c r="B95" s="49">
        <f t="shared" si="18"/>
        <v>0</v>
      </c>
      <c r="C95" s="49">
        <f t="shared" si="18"/>
        <v>0</v>
      </c>
      <c r="D95" s="49">
        <f t="shared" si="18"/>
        <v>0</v>
      </c>
      <c r="E95" s="49">
        <f t="shared" si="18"/>
        <v>0</v>
      </c>
      <c r="F95" s="49">
        <f t="shared" si="18"/>
        <v>0</v>
      </c>
      <c r="G95" s="49">
        <f t="shared" si="18"/>
        <v>0</v>
      </c>
      <c r="H95" s="49">
        <f t="shared" si="18"/>
        <v>0</v>
      </c>
      <c r="I95" s="49">
        <f t="shared" si="18"/>
        <v>0</v>
      </c>
      <c r="J95" s="49">
        <f t="shared" si="18"/>
        <v>0</v>
      </c>
      <c r="K95" s="49">
        <f t="shared" si="18"/>
        <v>0</v>
      </c>
      <c r="L95" s="49">
        <f t="shared" si="19"/>
        <v>0</v>
      </c>
      <c r="M95" s="49">
        <f t="shared" si="19"/>
        <v>0</v>
      </c>
      <c r="N95" s="49">
        <f t="shared" si="19"/>
        <v>0</v>
      </c>
      <c r="O95" s="49">
        <f t="shared" si="19"/>
        <v>0</v>
      </c>
      <c r="P95" s="49">
        <f t="shared" si="19"/>
        <v>0</v>
      </c>
      <c r="Q95" s="49">
        <f t="shared" si="19"/>
        <v>0</v>
      </c>
      <c r="R95" s="49">
        <f t="shared" si="19"/>
        <v>0</v>
      </c>
      <c r="S95" s="49">
        <f t="shared" si="19"/>
        <v>0</v>
      </c>
      <c r="T95" s="49">
        <f t="shared" si="19"/>
        <v>0</v>
      </c>
      <c r="U95" s="49">
        <f t="shared" si="19"/>
        <v>0</v>
      </c>
      <c r="V95" s="49">
        <f t="shared" si="19"/>
        <v>0</v>
      </c>
      <c r="W95" s="49">
        <f t="shared" si="19"/>
        <v>0</v>
      </c>
      <c r="X95" s="49">
        <f t="shared" si="19"/>
        <v>0</v>
      </c>
      <c r="Y95" s="49">
        <f t="shared" si="19"/>
        <v>0</v>
      </c>
    </row>
    <row r="96" spans="1:25" x14ac:dyDescent="0.25">
      <c r="A96">
        <v>408</v>
      </c>
      <c r="B96" s="49">
        <f t="shared" si="18"/>
        <v>0</v>
      </c>
      <c r="C96" s="49">
        <f t="shared" si="18"/>
        <v>0</v>
      </c>
      <c r="D96" s="49">
        <f t="shared" si="18"/>
        <v>0</v>
      </c>
      <c r="E96" s="49">
        <f t="shared" si="18"/>
        <v>0</v>
      </c>
      <c r="F96" s="49">
        <f t="shared" si="18"/>
        <v>0</v>
      </c>
      <c r="G96" s="49">
        <f t="shared" si="18"/>
        <v>0</v>
      </c>
      <c r="H96" s="49">
        <f t="shared" si="18"/>
        <v>0</v>
      </c>
      <c r="I96" s="49">
        <f t="shared" si="18"/>
        <v>0</v>
      </c>
      <c r="J96" s="49">
        <f t="shared" si="18"/>
        <v>0</v>
      </c>
      <c r="K96" s="49">
        <f t="shared" si="18"/>
        <v>0</v>
      </c>
      <c r="L96" s="49">
        <f t="shared" si="19"/>
        <v>0</v>
      </c>
      <c r="M96" s="49">
        <f t="shared" si="19"/>
        <v>0</v>
      </c>
      <c r="N96" s="49">
        <f t="shared" si="19"/>
        <v>0</v>
      </c>
      <c r="O96" s="49">
        <f t="shared" si="19"/>
        <v>0</v>
      </c>
      <c r="P96" s="49">
        <f t="shared" si="19"/>
        <v>0</v>
      </c>
      <c r="Q96" s="49">
        <f t="shared" si="19"/>
        <v>0</v>
      </c>
      <c r="R96" s="49">
        <f t="shared" si="19"/>
        <v>0</v>
      </c>
      <c r="S96" s="49">
        <f t="shared" si="19"/>
        <v>0</v>
      </c>
      <c r="T96" s="49">
        <f t="shared" si="19"/>
        <v>0</v>
      </c>
      <c r="U96" s="49">
        <f t="shared" si="19"/>
        <v>0</v>
      </c>
      <c r="V96" s="49">
        <f t="shared" si="19"/>
        <v>0</v>
      </c>
      <c r="W96" s="49">
        <f t="shared" si="19"/>
        <v>0</v>
      </c>
      <c r="X96" s="49">
        <f t="shared" si="19"/>
        <v>0</v>
      </c>
      <c r="Y96" s="49">
        <f t="shared" si="19"/>
        <v>0</v>
      </c>
    </row>
    <row r="97" spans="1:27" x14ac:dyDescent="0.25">
      <c r="A97">
        <v>409</v>
      </c>
      <c r="B97" s="49">
        <f t="shared" si="18"/>
        <v>0</v>
      </c>
      <c r="C97" s="49">
        <f t="shared" si="18"/>
        <v>0</v>
      </c>
      <c r="D97" s="49">
        <f t="shared" si="18"/>
        <v>0</v>
      </c>
      <c r="E97" s="49">
        <f t="shared" si="18"/>
        <v>0</v>
      </c>
      <c r="F97" s="49">
        <f t="shared" si="18"/>
        <v>0</v>
      </c>
      <c r="G97" s="49">
        <f t="shared" si="18"/>
        <v>0</v>
      </c>
      <c r="H97" s="49">
        <f t="shared" si="18"/>
        <v>0</v>
      </c>
      <c r="I97" s="49">
        <f t="shared" si="18"/>
        <v>0</v>
      </c>
      <c r="J97" s="49">
        <f t="shared" si="18"/>
        <v>0</v>
      </c>
      <c r="K97" s="49">
        <f t="shared" si="18"/>
        <v>0</v>
      </c>
      <c r="L97" s="49">
        <f t="shared" si="19"/>
        <v>0</v>
      </c>
      <c r="M97" s="49">
        <f t="shared" si="19"/>
        <v>0</v>
      </c>
      <c r="N97" s="49">
        <f t="shared" si="19"/>
        <v>0</v>
      </c>
      <c r="O97" s="49">
        <f t="shared" si="19"/>
        <v>0</v>
      </c>
      <c r="P97" s="49">
        <f t="shared" si="19"/>
        <v>0</v>
      </c>
      <c r="Q97" s="49">
        <f t="shared" si="19"/>
        <v>0</v>
      </c>
      <c r="R97" s="49">
        <f t="shared" si="19"/>
        <v>0</v>
      </c>
      <c r="S97" s="49">
        <f t="shared" si="19"/>
        <v>0</v>
      </c>
      <c r="T97" s="49">
        <f t="shared" si="19"/>
        <v>0</v>
      </c>
      <c r="U97" s="49">
        <f t="shared" si="19"/>
        <v>0</v>
      </c>
      <c r="V97" s="49">
        <f t="shared" si="19"/>
        <v>0</v>
      </c>
      <c r="W97" s="49">
        <f t="shared" si="19"/>
        <v>0</v>
      </c>
      <c r="X97" s="49">
        <f t="shared" si="19"/>
        <v>0</v>
      </c>
      <c r="Y97" s="49">
        <f t="shared" si="19"/>
        <v>0</v>
      </c>
    </row>
    <row r="98" spans="1:27" x14ac:dyDescent="0.25">
      <c r="A98">
        <v>410</v>
      </c>
      <c r="B98" s="49">
        <f t="shared" si="18"/>
        <v>0</v>
      </c>
      <c r="C98" s="49">
        <f t="shared" si="18"/>
        <v>0</v>
      </c>
      <c r="D98" s="49">
        <f t="shared" si="18"/>
        <v>0</v>
      </c>
      <c r="E98" s="49">
        <f t="shared" si="18"/>
        <v>0</v>
      </c>
      <c r="F98" s="49">
        <f t="shared" si="18"/>
        <v>0</v>
      </c>
      <c r="G98" s="49">
        <f t="shared" si="18"/>
        <v>0</v>
      </c>
      <c r="H98" s="49">
        <f t="shared" si="18"/>
        <v>0</v>
      </c>
      <c r="I98" s="49">
        <f t="shared" si="18"/>
        <v>0</v>
      </c>
      <c r="J98" s="49">
        <f t="shared" si="18"/>
        <v>0</v>
      </c>
      <c r="K98" s="49">
        <f t="shared" si="18"/>
        <v>0</v>
      </c>
      <c r="L98" s="49">
        <f t="shared" si="19"/>
        <v>0</v>
      </c>
      <c r="M98" s="49">
        <f t="shared" si="19"/>
        <v>0</v>
      </c>
      <c r="N98" s="49">
        <f t="shared" si="19"/>
        <v>0</v>
      </c>
      <c r="O98" s="49">
        <f t="shared" si="19"/>
        <v>0</v>
      </c>
      <c r="P98" s="49">
        <f t="shared" si="19"/>
        <v>0</v>
      </c>
      <c r="Q98" s="49">
        <f t="shared" si="19"/>
        <v>0</v>
      </c>
      <c r="R98" s="49">
        <f t="shared" si="19"/>
        <v>0</v>
      </c>
      <c r="S98" s="49">
        <f t="shared" si="19"/>
        <v>0</v>
      </c>
      <c r="T98" s="49">
        <f t="shared" si="19"/>
        <v>0</v>
      </c>
      <c r="U98" s="49">
        <f t="shared" si="19"/>
        <v>0</v>
      </c>
      <c r="V98" s="49">
        <f t="shared" si="19"/>
        <v>0</v>
      </c>
      <c r="W98" s="49">
        <f t="shared" si="19"/>
        <v>0</v>
      </c>
      <c r="X98" s="49">
        <f t="shared" si="19"/>
        <v>0</v>
      </c>
      <c r="Y98" s="49">
        <f t="shared" si="19"/>
        <v>0</v>
      </c>
    </row>
    <row r="99" spans="1:27" x14ac:dyDescent="0.25">
      <c r="A99">
        <v>411</v>
      </c>
      <c r="B99" s="49">
        <f t="shared" si="18"/>
        <v>0</v>
      </c>
      <c r="C99" s="49">
        <f t="shared" si="18"/>
        <v>0</v>
      </c>
      <c r="D99" s="49">
        <f t="shared" si="18"/>
        <v>0</v>
      </c>
      <c r="E99" s="49">
        <f t="shared" si="18"/>
        <v>0</v>
      </c>
      <c r="F99" s="49">
        <f t="shared" si="18"/>
        <v>0</v>
      </c>
      <c r="G99" s="49">
        <f t="shared" si="18"/>
        <v>0</v>
      </c>
      <c r="H99" s="49">
        <f t="shared" si="18"/>
        <v>0</v>
      </c>
      <c r="I99" s="49">
        <f t="shared" si="18"/>
        <v>0</v>
      </c>
      <c r="J99" s="49">
        <f t="shared" si="18"/>
        <v>0</v>
      </c>
      <c r="K99" s="49">
        <f t="shared" si="18"/>
        <v>0</v>
      </c>
      <c r="L99" s="49">
        <f t="shared" si="19"/>
        <v>0</v>
      </c>
      <c r="M99" s="49">
        <f t="shared" si="19"/>
        <v>0</v>
      </c>
      <c r="N99" s="49">
        <f t="shared" si="19"/>
        <v>0</v>
      </c>
      <c r="O99" s="49">
        <f t="shared" si="19"/>
        <v>0</v>
      </c>
      <c r="P99" s="49">
        <f t="shared" si="19"/>
        <v>0</v>
      </c>
      <c r="Q99" s="49">
        <f t="shared" si="19"/>
        <v>0</v>
      </c>
      <c r="R99" s="49">
        <f t="shared" si="19"/>
        <v>0</v>
      </c>
      <c r="S99" s="49">
        <f t="shared" si="19"/>
        <v>0</v>
      </c>
      <c r="T99" s="49">
        <f t="shared" si="19"/>
        <v>0</v>
      </c>
      <c r="U99" s="49">
        <f t="shared" si="19"/>
        <v>0</v>
      </c>
      <c r="V99" s="49">
        <f t="shared" si="19"/>
        <v>0</v>
      </c>
      <c r="W99" s="49">
        <f t="shared" si="19"/>
        <v>0</v>
      </c>
      <c r="X99" s="49">
        <f t="shared" si="19"/>
        <v>0</v>
      </c>
      <c r="Y99" s="49">
        <f t="shared" si="19"/>
        <v>0</v>
      </c>
    </row>
    <row r="100" spans="1:27" x14ac:dyDescent="0.25">
      <c r="A100">
        <v>412</v>
      </c>
      <c r="B100" s="49">
        <f t="shared" si="18"/>
        <v>0</v>
      </c>
      <c r="C100" s="49">
        <f t="shared" si="18"/>
        <v>0</v>
      </c>
      <c r="D100" s="49">
        <f t="shared" si="18"/>
        <v>0</v>
      </c>
      <c r="E100" s="49">
        <f t="shared" si="18"/>
        <v>0</v>
      </c>
      <c r="F100" s="49">
        <f t="shared" si="18"/>
        <v>0</v>
      </c>
      <c r="G100" s="49">
        <f t="shared" si="18"/>
        <v>0</v>
      </c>
      <c r="H100" s="49">
        <f t="shared" si="18"/>
        <v>0</v>
      </c>
      <c r="I100" s="49">
        <f t="shared" si="18"/>
        <v>0</v>
      </c>
      <c r="J100" s="49">
        <f t="shared" si="18"/>
        <v>0</v>
      </c>
      <c r="K100" s="49">
        <f t="shared" si="18"/>
        <v>0</v>
      </c>
      <c r="L100" s="49">
        <f t="shared" si="19"/>
        <v>0</v>
      </c>
      <c r="M100" s="49">
        <f t="shared" si="19"/>
        <v>0</v>
      </c>
      <c r="N100" s="49">
        <f t="shared" si="19"/>
        <v>0</v>
      </c>
      <c r="O100" s="49">
        <f t="shared" si="19"/>
        <v>0</v>
      </c>
      <c r="P100" s="49">
        <f t="shared" si="19"/>
        <v>0</v>
      </c>
      <c r="Q100" s="49">
        <f t="shared" si="19"/>
        <v>0</v>
      </c>
      <c r="R100" s="49">
        <f t="shared" si="19"/>
        <v>0</v>
      </c>
      <c r="S100" s="49">
        <f t="shared" si="19"/>
        <v>0</v>
      </c>
      <c r="T100" s="49">
        <f t="shared" si="19"/>
        <v>0</v>
      </c>
      <c r="U100" s="49">
        <f t="shared" si="19"/>
        <v>0</v>
      </c>
      <c r="V100" s="49">
        <f t="shared" si="19"/>
        <v>0</v>
      </c>
      <c r="W100" s="49">
        <f t="shared" si="19"/>
        <v>0</v>
      </c>
      <c r="X100" s="49">
        <f t="shared" si="19"/>
        <v>0</v>
      </c>
      <c r="Y100" s="49">
        <f t="shared" si="19"/>
        <v>0</v>
      </c>
    </row>
    <row r="101" spans="1:27" x14ac:dyDescent="0.25">
      <c r="A101">
        <v>413</v>
      </c>
      <c r="B101" s="49">
        <f t="shared" si="18"/>
        <v>0</v>
      </c>
      <c r="C101" s="49">
        <f t="shared" si="18"/>
        <v>0</v>
      </c>
      <c r="D101" s="49">
        <f t="shared" si="18"/>
        <v>0</v>
      </c>
      <c r="E101" s="49">
        <f t="shared" si="18"/>
        <v>0</v>
      </c>
      <c r="F101" s="49">
        <f t="shared" si="18"/>
        <v>0</v>
      </c>
      <c r="G101" s="49">
        <f t="shared" si="18"/>
        <v>0</v>
      </c>
      <c r="H101" s="49">
        <f t="shared" si="18"/>
        <v>0</v>
      </c>
      <c r="I101" s="49">
        <f t="shared" si="18"/>
        <v>0</v>
      </c>
      <c r="J101" s="49">
        <f t="shared" si="18"/>
        <v>0</v>
      </c>
      <c r="K101" s="49">
        <f t="shared" si="18"/>
        <v>0</v>
      </c>
      <c r="L101" s="49">
        <f t="shared" si="19"/>
        <v>0</v>
      </c>
      <c r="M101" s="49">
        <f t="shared" si="19"/>
        <v>0</v>
      </c>
      <c r="N101" s="49">
        <f t="shared" si="19"/>
        <v>0</v>
      </c>
      <c r="O101" s="49">
        <f t="shared" si="19"/>
        <v>0</v>
      </c>
      <c r="P101" s="49">
        <f t="shared" si="19"/>
        <v>0</v>
      </c>
      <c r="Q101" s="49">
        <f t="shared" si="19"/>
        <v>0</v>
      </c>
      <c r="R101" s="49">
        <f t="shared" si="19"/>
        <v>0</v>
      </c>
      <c r="S101" s="49">
        <f t="shared" si="19"/>
        <v>0</v>
      </c>
      <c r="T101" s="49">
        <f t="shared" si="19"/>
        <v>0</v>
      </c>
      <c r="U101" s="49">
        <f t="shared" si="19"/>
        <v>0</v>
      </c>
      <c r="V101" s="49">
        <f t="shared" si="19"/>
        <v>0</v>
      </c>
      <c r="W101" s="49">
        <f t="shared" si="19"/>
        <v>0</v>
      </c>
      <c r="X101" s="49">
        <f t="shared" si="19"/>
        <v>0</v>
      </c>
      <c r="Y101" s="49">
        <f t="shared" si="19"/>
        <v>0</v>
      </c>
    </row>
    <row r="102" spans="1:27" x14ac:dyDescent="0.25">
      <c r="A102">
        <v>414</v>
      </c>
      <c r="B102" s="49">
        <f t="shared" si="18"/>
        <v>0</v>
      </c>
      <c r="C102" s="49">
        <f t="shared" si="18"/>
        <v>0</v>
      </c>
      <c r="D102" s="49">
        <f t="shared" si="18"/>
        <v>0</v>
      </c>
      <c r="E102" s="49">
        <f t="shared" si="18"/>
        <v>0</v>
      </c>
      <c r="F102" s="49">
        <f t="shared" si="18"/>
        <v>0</v>
      </c>
      <c r="G102" s="49">
        <f t="shared" si="18"/>
        <v>0</v>
      </c>
      <c r="H102" s="49">
        <f t="shared" si="18"/>
        <v>0</v>
      </c>
      <c r="I102" s="49">
        <f t="shared" si="18"/>
        <v>0</v>
      </c>
      <c r="J102" s="49">
        <f t="shared" si="18"/>
        <v>0</v>
      </c>
      <c r="K102" s="49">
        <f t="shared" si="18"/>
        <v>0</v>
      </c>
      <c r="L102" s="49">
        <f t="shared" si="19"/>
        <v>0</v>
      </c>
      <c r="M102" s="49">
        <f t="shared" si="19"/>
        <v>0</v>
      </c>
      <c r="N102" s="49">
        <f t="shared" si="19"/>
        <v>0</v>
      </c>
      <c r="O102" s="49">
        <f t="shared" si="19"/>
        <v>0</v>
      </c>
      <c r="P102" s="49">
        <f t="shared" si="19"/>
        <v>0</v>
      </c>
      <c r="Q102" s="49">
        <f t="shared" si="19"/>
        <v>0</v>
      </c>
      <c r="R102" s="49">
        <f t="shared" si="19"/>
        <v>0</v>
      </c>
      <c r="S102" s="49">
        <f t="shared" si="19"/>
        <v>0</v>
      </c>
      <c r="T102" s="49">
        <f t="shared" si="19"/>
        <v>0</v>
      </c>
      <c r="U102" s="49">
        <f t="shared" si="19"/>
        <v>0</v>
      </c>
      <c r="V102" s="49">
        <f t="shared" si="19"/>
        <v>0</v>
      </c>
      <c r="W102" s="49">
        <f t="shared" si="19"/>
        <v>0</v>
      </c>
      <c r="X102" s="49">
        <f t="shared" si="19"/>
        <v>0</v>
      </c>
      <c r="Y102" s="49">
        <f t="shared" si="19"/>
        <v>0</v>
      </c>
    </row>
    <row r="104" spans="1:27" ht="24.75" customHeight="1" x14ac:dyDescent="0.25">
      <c r="B104" s="39">
        <v>415</v>
      </c>
      <c r="C104" s="39">
        <v>416</v>
      </c>
      <c r="D104" s="39">
        <v>417</v>
      </c>
      <c r="E104" s="39">
        <v>418</v>
      </c>
      <c r="F104" s="39">
        <v>419</v>
      </c>
      <c r="G104" s="39">
        <v>420</v>
      </c>
      <c r="H104" s="39">
        <v>421</v>
      </c>
      <c r="I104" s="39">
        <v>422</v>
      </c>
      <c r="J104" s="39">
        <v>423</v>
      </c>
      <c r="K104" s="39">
        <v>424</v>
      </c>
      <c r="L104" s="39">
        <v>425</v>
      </c>
      <c r="M104" s="39">
        <v>426</v>
      </c>
      <c r="N104" s="39">
        <v>427</v>
      </c>
      <c r="O104" s="39">
        <v>428</v>
      </c>
      <c r="P104" s="39">
        <v>429</v>
      </c>
      <c r="Q104" s="39">
        <v>430</v>
      </c>
      <c r="R104" s="39">
        <v>431</v>
      </c>
      <c r="S104" s="39">
        <v>432</v>
      </c>
      <c r="T104" s="39">
        <v>433</v>
      </c>
      <c r="U104" s="39">
        <v>434</v>
      </c>
      <c r="V104" s="39">
        <v>435</v>
      </c>
      <c r="W104" s="39">
        <v>436</v>
      </c>
      <c r="X104" s="39">
        <v>437</v>
      </c>
      <c r="Y104" s="39">
        <v>438</v>
      </c>
      <c r="Z104" t="s">
        <v>661</v>
      </c>
      <c r="AA104" t="s">
        <v>0</v>
      </c>
    </row>
    <row r="105" spans="1:27" x14ac:dyDescent="0.25">
      <c r="A105">
        <v>425</v>
      </c>
      <c r="B105" s="53"/>
      <c r="C105" s="53"/>
      <c r="D105" s="53"/>
      <c r="E105" s="53"/>
      <c r="F105" s="53"/>
      <c r="G105" s="53"/>
      <c r="H105" s="53"/>
      <c r="I105" s="53"/>
      <c r="J105" s="53"/>
      <c r="K105" s="84">
        <f>COUNTIFS(BerichtenKolomVak1,$A105&amp;K$104,BerichtenKolomDatum,$AA$105)+COUNTIFS(BerichtenKolomVak2,$A105&amp;K$104,BerichtenKolomDatum,$AA$105)+COUNTIFS(BerichtenKolomVak3,$A105&amp;K$104,BerichtenKolomDatum,$AA$105)+COUNTIFS(BerichtenKolomVak4,$A105&amp;K$104,BerichtenKolomDatum,$AA$105)+COUNTIFS(BerichtenKolomVak5,$A105&amp;K$104,BerichtenKolomDatum,$AA$105)+COUNTIFS(BerichtenKolomVak6,$A105&amp;K$104,BerichtenKolomDatum,$AA$105)</f>
        <v>0</v>
      </c>
      <c r="L105" s="86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AA105" s="1">
        <v>41847</v>
      </c>
    </row>
    <row r="106" spans="1:27" x14ac:dyDescent="0.25">
      <c r="A106">
        <v>426</v>
      </c>
      <c r="B106" s="53"/>
      <c r="C106" s="53"/>
      <c r="D106" s="53"/>
      <c r="E106" s="53"/>
      <c r="F106" s="53"/>
      <c r="G106" s="53"/>
      <c r="H106" s="53"/>
      <c r="I106" s="53"/>
      <c r="J106" s="84">
        <f>COUNTIFS(BerichtenKolomVak1,$A106&amp;J$104,BerichtenKolomDatum,$AA$105)+COUNTIFS(BerichtenKolomVak2,$A106&amp;J$104,BerichtenKolomDatum,$AA$105)+COUNTIFS(BerichtenKolomVak3,$A106&amp;J$104,BerichtenKolomDatum,$AA$105)+COUNTIFS(BerichtenKolomVak4,$A106&amp;J$104,BerichtenKolomDatum,$AA$105)+COUNTIFS(BerichtenKolomVak5,$A106&amp;J$104,BerichtenKolomDatum,$AA$105)+COUNTIFS(BerichtenKolomVak6,$A106&amp;J$104,BerichtenKolomDatum,$AA$105)</f>
        <v>0</v>
      </c>
      <c r="K106" s="84">
        <f>COUNTIFS(BerichtenKolomVak1,$A106&amp;K$104,BerichtenKolomDatum,$AA$105)+COUNTIFS(BerichtenKolomVak2,$A106&amp;K$104,BerichtenKolomDatum,$AA$105)+COUNTIFS(BerichtenKolomVak3,$A106&amp;K$104,BerichtenKolomDatum,$AA$105)+COUNTIFS(BerichtenKolomVak4,$A106&amp;K$104,BerichtenKolomDatum,$AA$105)+COUNTIFS(BerichtenKolomVak5,$A106&amp;K$104,BerichtenKolomDatum,$AA$105)+COUNTIFS(BerichtenKolomVak6,$A106&amp;K$104,BerichtenKolomDatum,$AA$105)</f>
        <v>0</v>
      </c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1:27" x14ac:dyDescent="0.25">
      <c r="A107">
        <v>427</v>
      </c>
      <c r="B107" s="53"/>
      <c r="C107" s="53"/>
      <c r="D107" s="53"/>
      <c r="E107" s="53"/>
      <c r="F107" s="53"/>
      <c r="G107" s="53"/>
      <c r="H107" s="84">
        <f>COUNTIFS(BerichtenKolomVak1,$A107&amp;H$104,BerichtenKolomDatum,$AA$105)+COUNTIFS(BerichtenKolomVak2,$A107&amp;H$104,BerichtenKolomDatum,$AA$105)+COUNTIFS(BerichtenKolomVak3,$A107&amp;H$104,BerichtenKolomDatum,$AA$105)+COUNTIFS(BerichtenKolomVak4,$A107&amp;H$104,BerichtenKolomDatum,$AA$105)+COUNTIFS(BerichtenKolomVak5,$A107&amp;H$104,BerichtenKolomDatum,$AA$105)+COUNTIFS(BerichtenKolomVak6,$A107&amp;H$104,BerichtenKolomDatum,$AA$105)</f>
        <v>0</v>
      </c>
      <c r="I107" s="84">
        <f>COUNTIFS(BerichtenKolomVak1,$A107&amp;I$104,BerichtenKolomDatum,$AA$105)+COUNTIFS(BerichtenKolomVak2,$A107&amp;I$104,BerichtenKolomDatum,$AA$105)+COUNTIFS(BerichtenKolomVak3,$A107&amp;I$104,BerichtenKolomDatum,$AA$105)+COUNTIFS(BerichtenKolomVak4,$A107&amp;I$104,BerichtenKolomDatum,$AA$105)+COUNTIFS(BerichtenKolomVak5,$A107&amp;I$104,BerichtenKolomDatum,$AA$105)+COUNTIFS(BerichtenKolomVak6,$A107&amp;I$104,BerichtenKolomDatum,$AA$105)</f>
        <v>0</v>
      </c>
      <c r="J107" s="84">
        <f>COUNTIFS(BerichtenKolomVak1,$A107&amp;J$104,BerichtenKolomDatum,$AA$105)+COUNTIFS(BerichtenKolomVak2,$A107&amp;J$104,BerichtenKolomDatum,$AA$105)+COUNTIFS(BerichtenKolomVak3,$A107&amp;J$104,BerichtenKolomDatum,$AA$105)+COUNTIFS(BerichtenKolomVak4,$A107&amp;J$104,BerichtenKolomDatum,$AA$105)+COUNTIFS(BerichtenKolomVak5,$A107&amp;J$104,BerichtenKolomDatum,$AA$105)+COUNTIFS(BerichtenKolomVak6,$A107&amp;J$104,BerichtenKolomDatum,$AA$105)</f>
        <v>0</v>
      </c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1:27" x14ac:dyDescent="0.25">
      <c r="A108">
        <v>428</v>
      </c>
      <c r="B108" s="53"/>
      <c r="C108" s="53"/>
      <c r="D108" s="53"/>
      <c r="E108" s="53"/>
      <c r="F108" s="53"/>
      <c r="G108" s="53"/>
      <c r="H108" s="84">
        <f>COUNTIFS(BerichtenKolomVak1,$A108&amp;H$104,BerichtenKolomDatum,$AA$105)+COUNTIFS(BerichtenKolomVak2,$A108&amp;H$104,BerichtenKolomDatum,$AA$105)+COUNTIFS(BerichtenKolomVak3,$A108&amp;H$104,BerichtenKolomDatum,$AA$105)+COUNTIFS(BerichtenKolomVak4,$A108&amp;H$104,BerichtenKolomDatum,$AA$105)+COUNTIFS(BerichtenKolomVak5,$A108&amp;H$104,BerichtenKolomDatum,$AA$105)+COUNTIFS(BerichtenKolomVak6,$A108&amp;H$104,BerichtenKolomDatum,$AA$105)</f>
        <v>0</v>
      </c>
      <c r="I108" s="84">
        <f>COUNTIFS(BerichtenKolomVak1,$A108&amp;I$104,BerichtenKolomDatum,$AA$105)+COUNTIFS(BerichtenKolomVak2,$A108&amp;I$104,BerichtenKolomDatum,$AA$105)+COUNTIFS(BerichtenKolomVak3,$A108&amp;I$104,BerichtenKolomDatum,$AA$105)+COUNTIFS(BerichtenKolomVak4,$A108&amp;I$104,BerichtenKolomDatum,$AA$105)+COUNTIFS(BerichtenKolomVak5,$A108&amp;I$104,BerichtenKolomDatum,$AA$105)+COUNTIFS(BerichtenKolomVak6,$A108&amp;I$104,BerichtenKolomDatum,$AA$105)</f>
        <v>0</v>
      </c>
      <c r="J108" s="84">
        <f>COUNTIFS(BerichtenKolomVak1,$A108&amp;J$104,BerichtenKolomDatum,$AA$105)+COUNTIFS(BerichtenKolomVak2,$A108&amp;J$104,BerichtenKolomDatum,$AA$105)+COUNTIFS(BerichtenKolomVak3,$A108&amp;J$104,BerichtenKolomDatum,$AA$105)+COUNTIFS(BerichtenKolomVak4,$A108&amp;J$104,BerichtenKolomDatum,$AA$105)+COUNTIFS(BerichtenKolomVak5,$A108&amp;J$104,BerichtenKolomDatum,$AA$105)+COUNTIFS(BerichtenKolomVak6,$A108&amp;J$104,BerichtenKolomDatum,$AA$105)</f>
        <v>0</v>
      </c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1:27" x14ac:dyDescent="0.25">
      <c r="A109">
        <v>429</v>
      </c>
      <c r="B109" s="53"/>
      <c r="C109" s="53"/>
      <c r="D109" s="84">
        <f>COUNTIFS(BerichtenKolomVak1,$A109&amp;D$104,BerichtenKolomDatum,$AA$105)+COUNTIFS(BerichtenKolomVak2,$A109&amp;D$104,BerichtenKolomDatum,$AA$105)+COUNTIFS(BerichtenKolomVak3,$A109&amp;D$104,BerichtenKolomDatum,$AA$105)+COUNTIFS(BerichtenKolomVak4,$A109&amp;D$104,BerichtenKolomDatum,$AA$105)+COUNTIFS(BerichtenKolomVak5,$A109&amp;D$104,BerichtenKolomDatum,$AA$105)+COUNTIFS(BerichtenKolomVak6,$A109&amp;D$104,BerichtenKolomDatum,$AA$105)</f>
        <v>0</v>
      </c>
      <c r="E109" s="84">
        <f>COUNTIFS(BerichtenKolomVak1,$A109&amp;E$104,BerichtenKolomDatum,$AA$105)+COUNTIFS(BerichtenKolomVak2,$A109&amp;E$104,BerichtenKolomDatum,$AA$105)+COUNTIFS(BerichtenKolomVak3,$A109&amp;E$104,BerichtenKolomDatum,$AA$105)+COUNTIFS(BerichtenKolomVak4,$A109&amp;E$104,BerichtenKolomDatum,$AA$105)+COUNTIFS(BerichtenKolomVak5,$A109&amp;E$104,BerichtenKolomDatum,$AA$105)+COUNTIFS(BerichtenKolomVak6,$A109&amp;E$104,BerichtenKolomDatum,$AA$105)</f>
        <v>0</v>
      </c>
      <c r="F109" s="84">
        <f>COUNTIFS(BerichtenKolomVak1,$A109&amp;F$104,BerichtenKolomDatum,$AA$105)+COUNTIFS(BerichtenKolomVak2,$A109&amp;F$104,BerichtenKolomDatum,$AA$105)+COUNTIFS(BerichtenKolomVak3,$A109&amp;F$104,BerichtenKolomDatum,$AA$105)+COUNTIFS(BerichtenKolomVak4,$A109&amp;F$104,BerichtenKolomDatum,$AA$105)+COUNTIFS(BerichtenKolomVak5,$A109&amp;F$104,BerichtenKolomDatum,$AA$105)+COUNTIFS(BerichtenKolomVak6,$A109&amp;F$104,BerichtenKolomDatum,$AA$105)</f>
        <v>0</v>
      </c>
      <c r="G109" s="84">
        <f>COUNTIFS(BerichtenKolomVak1,$A109&amp;G$104,BerichtenKolomDatum,$AA$105)+COUNTIFS(BerichtenKolomVak2,$A109&amp;G$104,BerichtenKolomDatum,$AA$105)+COUNTIFS(BerichtenKolomVak3,$A109&amp;G$104,BerichtenKolomDatum,$AA$105)+COUNTIFS(BerichtenKolomVak4,$A109&amp;G$104,BerichtenKolomDatum,$AA$105)+COUNTIFS(BerichtenKolomVak5,$A109&amp;G$104,BerichtenKolomDatum,$AA$105)+COUNTIFS(BerichtenKolomVak6,$A109&amp;G$104,BerichtenKolomDatum,$AA$105)</f>
        <v>0</v>
      </c>
      <c r="H109" s="88">
        <f>COUNTIFS(BerichtenKolomVak1,$A109&amp;H$104,BerichtenKolomDatum,$AA$105)+COUNTIFS(BerichtenKolomVak2,$A109&amp;H$104,BerichtenKolomDatum,$AA$105)+COUNTIFS(BerichtenKolomVak3,$A109&amp;H$104,BerichtenKolomDatum,$AA$105)+COUNTIFS(BerichtenKolomVak4,$A109&amp;H$104,BerichtenKolomDatum,$AA$105)+COUNTIFS(BerichtenKolomVak5,$A109&amp;H$104,BerichtenKolomDatum,$AA$105)+COUNTIFS(BerichtenKolomVak6,$A109&amp;H$104,BerichtenKolomDatum,$AA$105)</f>
        <v>0</v>
      </c>
      <c r="I109" s="84">
        <f>COUNTIFS(BerichtenKolomVak1,$A109&amp;I$104,BerichtenKolomDatum,$AA$105)+COUNTIFS(BerichtenKolomVak2,$A109&amp;I$104,BerichtenKolomDatum,$AA$105)+COUNTIFS(BerichtenKolomVak3,$A109&amp;I$104,BerichtenKolomDatum,$AA$105)+COUNTIFS(BerichtenKolomVak4,$A109&amp;I$104,BerichtenKolomDatum,$AA$105)+COUNTIFS(BerichtenKolomVak5,$A109&amp;I$104,BerichtenKolomDatum,$AA$105)+COUNTIFS(BerichtenKolomVak6,$A109&amp;I$104,BerichtenKolomDatum,$AA$105)</f>
        <v>0</v>
      </c>
      <c r="J109" s="84">
        <f>COUNTIFS(BerichtenKolomVak1,$A109&amp;J$104,BerichtenKolomDatum,$AA$105)+COUNTIFS(BerichtenKolomVak2,$A109&amp;J$104,BerichtenKolomDatum,$AA$105)+COUNTIFS(BerichtenKolomVak3,$A109&amp;J$104,BerichtenKolomDatum,$AA$105)+COUNTIFS(BerichtenKolomVak4,$A109&amp;J$104,BerichtenKolomDatum,$AA$105)+COUNTIFS(BerichtenKolomVak5,$A109&amp;J$104,BerichtenKolomDatum,$AA$105)+COUNTIFS(BerichtenKolomVak6,$A109&amp;J$104,BerichtenKolomDatum,$AA$105)</f>
        <v>0</v>
      </c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1:27" x14ac:dyDescent="0.25">
      <c r="A110">
        <v>430</v>
      </c>
      <c r="B110" s="53"/>
      <c r="C110" s="53"/>
      <c r="D110" s="84">
        <f>COUNTIFS(BerichtenKolomVak1,$A110&amp;D$104,BerichtenKolomDatum,$AA$105)+COUNTIFS(BerichtenKolomVak2,$A110&amp;D$104,BerichtenKolomDatum,$AA$105)+COUNTIFS(BerichtenKolomVak3,$A110&amp;D$104,BerichtenKolomDatum,$AA$105)+COUNTIFS(BerichtenKolomVak4,$A110&amp;D$104,BerichtenKolomDatum,$AA$105)+COUNTIFS(BerichtenKolomVak5,$A110&amp;D$104,BerichtenKolomDatum,$AA$105)+COUNTIFS(BerichtenKolomVak6,$A110&amp;D$104,BerichtenKolomDatum,$AA$105)</f>
        <v>0</v>
      </c>
      <c r="E110" s="84">
        <f>COUNTIFS(BerichtenKolomVak1,$A110&amp;E$104,BerichtenKolomDatum,$AA$105)+COUNTIFS(BerichtenKolomVak2,$A110&amp;E$104,BerichtenKolomDatum,$AA$105)+COUNTIFS(BerichtenKolomVak3,$A110&amp;E$104,BerichtenKolomDatum,$AA$105)+COUNTIFS(BerichtenKolomVak4,$A110&amp;E$104,BerichtenKolomDatum,$AA$105)+COUNTIFS(BerichtenKolomVak5,$A110&amp;E$104,BerichtenKolomDatum,$AA$105)+COUNTIFS(BerichtenKolomVak6,$A110&amp;E$104,BerichtenKolomDatum,$AA$105)</f>
        <v>0</v>
      </c>
      <c r="F110" s="88">
        <f>COUNTIFS(BerichtenKolomVak1,$A110&amp;F$104,BerichtenKolomDatum,$AA$105)+COUNTIFS(BerichtenKolomVak2,$A110&amp;F$104,BerichtenKolomDatum,$AA$105)+COUNTIFS(BerichtenKolomVak3,$A110&amp;F$104,BerichtenKolomDatum,$AA$105)+COUNTIFS(BerichtenKolomVak4,$A110&amp;F$104,BerichtenKolomDatum,$AA$105)+COUNTIFS(BerichtenKolomVak5,$A110&amp;F$104,BerichtenKolomDatum,$AA$105)+COUNTIFS(BerichtenKolomVak6,$A110&amp;F$104,BerichtenKolomDatum,$AA$105)</f>
        <v>0</v>
      </c>
      <c r="G110" s="84">
        <f>COUNTIFS(BerichtenKolomVak1,$A110&amp;G$104,BerichtenKolomDatum,$AA$105)+COUNTIFS(BerichtenKolomVak2,$A110&amp;G$104,BerichtenKolomDatum,$AA$105)+COUNTIFS(BerichtenKolomVak3,$A110&amp;G$104,BerichtenKolomDatum,$AA$105)+COUNTIFS(BerichtenKolomVak4,$A110&amp;G$104,BerichtenKolomDatum,$AA$105)+COUNTIFS(BerichtenKolomVak5,$A110&amp;G$104,BerichtenKolomDatum,$AA$105)+COUNTIFS(BerichtenKolomVak6,$A110&amp;G$104,BerichtenKolomDatum,$AA$105)</f>
        <v>0</v>
      </c>
      <c r="H110" s="88">
        <f>COUNTIFS(BerichtenKolomVak1,$A110&amp;H$104,BerichtenKolomDatum,$AA$105)+COUNTIFS(BerichtenKolomVak2,$A110&amp;H$104,BerichtenKolomDatum,$AA$105)+COUNTIFS(BerichtenKolomVak3,$A110&amp;H$104,BerichtenKolomDatum,$AA$105)+COUNTIFS(BerichtenKolomVak4,$A110&amp;H$104,BerichtenKolomDatum,$AA$105)+COUNTIFS(BerichtenKolomVak5,$A110&amp;H$104,BerichtenKolomDatum,$AA$105)+COUNTIFS(BerichtenKolomVak6,$A110&amp;H$104,BerichtenKolomDatum,$AA$105)</f>
        <v>0</v>
      </c>
      <c r="I110" s="88">
        <f>COUNTIFS(BerichtenKolomVak1,$A110&amp;I$104,BerichtenKolomDatum,$AA$105)+COUNTIFS(BerichtenKolomVak2,$A110&amp;I$104,BerichtenKolomDatum,$AA$105)+COUNTIFS(BerichtenKolomVak3,$A110&amp;I$104,BerichtenKolomDatum,$AA$105)+COUNTIFS(BerichtenKolomVak4,$A110&amp;I$104,BerichtenKolomDatum,$AA$105)+COUNTIFS(BerichtenKolomVak5,$A110&amp;I$104,BerichtenKolomDatum,$AA$105)+COUNTIFS(BerichtenKolomVak6,$A110&amp;I$104,BerichtenKolomDatum,$AA$105)</f>
        <v>0</v>
      </c>
      <c r="J110" s="84">
        <f>COUNTIFS(BerichtenKolomVak1,$A110&amp;J$104,BerichtenKolomDatum,$AA$105)+COUNTIFS(BerichtenKolomVak2,$A110&amp;J$104,BerichtenKolomDatum,$AA$105)+COUNTIFS(BerichtenKolomVak3,$A110&amp;J$104,BerichtenKolomDatum,$AA$105)+COUNTIFS(BerichtenKolomVak4,$A110&amp;J$104,BerichtenKolomDatum,$AA$105)+COUNTIFS(BerichtenKolomVak5,$A110&amp;J$104,BerichtenKolomDatum,$AA$105)+COUNTIFS(BerichtenKolomVak6,$A110&amp;J$104,BerichtenKolomDatum,$AA$105)</f>
        <v>0</v>
      </c>
      <c r="K110" s="84">
        <f>COUNTIFS(BerichtenKolomVak1,$A110&amp;K$104,BerichtenKolomDatum,$AA$105)+COUNTIFS(BerichtenKolomVak2,$A110&amp;K$104,BerichtenKolomDatum,$AA$105)+COUNTIFS(BerichtenKolomVak3,$A110&amp;K$104,BerichtenKolomDatum,$AA$105)+COUNTIFS(BerichtenKolomVak4,$A110&amp;K$104,BerichtenKolomDatum,$AA$105)+COUNTIFS(BerichtenKolomVak5,$A110&amp;K$104,BerichtenKolomDatum,$AA$105)+COUNTIFS(BerichtenKolomVak6,$A110&amp;K$104,BerichtenKolomDatum,$AA$105)</f>
        <v>0</v>
      </c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1:27" x14ac:dyDescent="0.25">
      <c r="A111">
        <v>431</v>
      </c>
      <c r="B111" s="53"/>
      <c r="C111" s="88">
        <f>COUNTIFS(BerichtenKolomVak1,$A111&amp;C$104,BerichtenKolomDatum,$AA$105)+COUNTIFS(BerichtenKolomVak2,$A111&amp;C$104,BerichtenKolomDatum,$AA$105)+COUNTIFS(BerichtenKolomVak3,$A111&amp;C$104,BerichtenKolomDatum,$AA$105)+COUNTIFS(BerichtenKolomVak4,$A111&amp;C$104,BerichtenKolomDatum,$AA$105)+COUNTIFS(BerichtenKolomVak5,$A111&amp;C$104,BerichtenKolomDatum,$AA$105)+COUNTIFS(BerichtenKolomVak6,$A111&amp;C$104,BerichtenKolomDatum,$AA$105)</f>
        <v>0</v>
      </c>
      <c r="D111" s="84">
        <f>COUNTIFS(BerichtenKolomVak1,$A111&amp;D$104,BerichtenKolomDatum,$AA$105)+COUNTIFS(BerichtenKolomVak2,$A111&amp;D$104,BerichtenKolomDatum,$AA$105)+COUNTIFS(BerichtenKolomVak3,$A111&amp;D$104,BerichtenKolomDatum,$AA$105)+COUNTIFS(BerichtenKolomVak4,$A111&amp;D$104,BerichtenKolomDatum,$AA$105)+COUNTIFS(BerichtenKolomVak5,$A111&amp;D$104,BerichtenKolomDatum,$AA$105)+COUNTIFS(BerichtenKolomVak6,$A111&amp;D$104,BerichtenKolomDatum,$AA$105)</f>
        <v>0</v>
      </c>
      <c r="E111" s="84">
        <f>COUNTIFS(BerichtenKolomVak1,$A111&amp;E$104,BerichtenKolomDatum,$AA$105)+COUNTIFS(BerichtenKolomVak2,$A111&amp;E$104,BerichtenKolomDatum,$AA$105)+COUNTIFS(BerichtenKolomVak3,$A111&amp;E$104,BerichtenKolomDatum,$AA$105)+COUNTIFS(BerichtenKolomVak4,$A111&amp;E$104,BerichtenKolomDatum,$AA$105)+COUNTIFS(BerichtenKolomVak5,$A111&amp;E$104,BerichtenKolomDatum,$AA$105)+COUNTIFS(BerichtenKolomVak6,$A111&amp;E$104,BerichtenKolomDatum,$AA$105)</f>
        <v>0</v>
      </c>
      <c r="F111" s="84">
        <f>COUNTIFS(BerichtenKolomVak1,$A111&amp;F$104,BerichtenKolomDatum,$AA$105)+COUNTIFS(BerichtenKolomVak2,$A111&amp;F$104,BerichtenKolomDatum,$AA$105)+COUNTIFS(BerichtenKolomVak3,$A111&amp;F$104,BerichtenKolomDatum,$AA$105)+COUNTIFS(BerichtenKolomVak4,$A111&amp;F$104,BerichtenKolomDatum,$AA$105)+COUNTIFS(BerichtenKolomVak5,$A111&amp;F$104,BerichtenKolomDatum,$AA$105)+COUNTIFS(BerichtenKolomVak6,$A111&amp;F$104,BerichtenKolomDatum,$AA$105)</f>
        <v>0</v>
      </c>
      <c r="G111" s="84">
        <f>COUNTIFS(BerichtenKolomVak1,$A111&amp;G$104,BerichtenKolomDatum,$AA$105)+COUNTIFS(BerichtenKolomVak2,$A111&amp;G$104,BerichtenKolomDatum,$AA$105)+COUNTIFS(BerichtenKolomVak3,$A111&amp;G$104,BerichtenKolomDatum,$AA$105)+COUNTIFS(BerichtenKolomVak4,$A111&amp;G$104,BerichtenKolomDatum,$AA$105)+COUNTIFS(BerichtenKolomVak5,$A111&amp;G$104,BerichtenKolomDatum,$AA$105)+COUNTIFS(BerichtenKolomVak6,$A111&amp;G$104,BerichtenKolomDatum,$AA$105)</f>
        <v>0</v>
      </c>
      <c r="H111" s="88">
        <f>COUNTIFS(BerichtenKolomVak1,$A111&amp;H$104,BerichtenKolomDatum,$AA$105)+COUNTIFS(BerichtenKolomVak2,$A111&amp;H$104,BerichtenKolomDatum,$AA$105)+COUNTIFS(BerichtenKolomVak3,$A111&amp;H$104,BerichtenKolomDatum,$AA$105)+COUNTIFS(BerichtenKolomVak4,$A111&amp;H$104,BerichtenKolomDatum,$AA$105)+COUNTIFS(BerichtenKolomVak5,$A111&amp;H$104,BerichtenKolomDatum,$AA$105)+COUNTIFS(BerichtenKolomVak6,$A111&amp;H$104,BerichtenKolomDatum,$AA$105)</f>
        <v>0</v>
      </c>
      <c r="I111" s="88">
        <f>COUNTIFS(BerichtenKolomVak1,$A111&amp;I$104,BerichtenKolomDatum,$AA$105)+COUNTIFS(BerichtenKolomVak2,$A111&amp;I$104,BerichtenKolomDatum,$AA$105)+COUNTIFS(BerichtenKolomVak3,$A111&amp;I$104,BerichtenKolomDatum,$AA$105)+COUNTIFS(BerichtenKolomVak4,$A111&amp;I$104,BerichtenKolomDatum,$AA$105)+COUNTIFS(BerichtenKolomVak5,$A111&amp;I$104,BerichtenKolomDatum,$AA$105)+COUNTIFS(BerichtenKolomVak6,$A111&amp;I$104,BerichtenKolomDatum,$AA$105)</f>
        <v>0</v>
      </c>
      <c r="J111" s="84">
        <f>COUNTIFS(BerichtenKolomVak1,$A111&amp;J$104,BerichtenKolomDatum,$AA$105)+COUNTIFS(BerichtenKolomVak2,$A111&amp;J$104,BerichtenKolomDatum,$AA$105)+COUNTIFS(BerichtenKolomVak3,$A111&amp;J$104,BerichtenKolomDatum,$AA$105)+COUNTIFS(BerichtenKolomVak4,$A111&amp;J$104,BerichtenKolomDatum,$AA$105)+COUNTIFS(BerichtenKolomVak5,$A111&amp;J$104,BerichtenKolomDatum,$AA$105)+COUNTIFS(BerichtenKolomVak6,$A111&amp;J$104,BerichtenKolomDatum,$AA$105)</f>
        <v>0</v>
      </c>
      <c r="K111" s="84">
        <f>COUNTIFS(BerichtenKolomVak1,$A111&amp;K$104,BerichtenKolomDatum,$AA$105)+COUNTIFS(BerichtenKolomVak2,$A111&amp;K$104,BerichtenKolomDatum,$AA$105)+COUNTIFS(BerichtenKolomVak3,$A111&amp;K$104,BerichtenKolomDatum,$AA$105)+COUNTIFS(BerichtenKolomVak4,$A111&amp;K$104,BerichtenKolomDatum,$AA$105)+COUNTIFS(BerichtenKolomVak5,$A111&amp;K$104,BerichtenKolomDatum,$AA$105)+COUNTIFS(BerichtenKolomVak6,$A111&amp;K$104,BerichtenKolomDatum,$AA$105)</f>
        <v>0</v>
      </c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1:27" x14ac:dyDescent="0.25">
      <c r="A112">
        <v>432</v>
      </c>
      <c r="B112" s="53"/>
      <c r="C112" s="84">
        <f>COUNTIFS(BerichtenKolomVak1,$A112&amp;C$104,BerichtenKolomDatum,$AA$105)+COUNTIFS(BerichtenKolomVak2,$A112&amp;C$104,BerichtenKolomDatum,$AA$105)+COUNTIFS(BerichtenKolomVak3,$A112&amp;C$104,BerichtenKolomDatum,$AA$105)+COUNTIFS(BerichtenKolomVak4,$A112&amp;C$104,BerichtenKolomDatum,$AA$105)+COUNTIFS(BerichtenKolomVak5,$A112&amp;C$104,BerichtenKolomDatum,$AA$105)+COUNTIFS(BerichtenKolomVak6,$A112&amp;C$104,BerichtenKolomDatum,$AA$105)</f>
        <v>0</v>
      </c>
      <c r="D112" s="84">
        <f>COUNTIFS(BerichtenKolomVak1,$A112&amp;D$104,BerichtenKolomDatum,$AA$105)+COUNTIFS(BerichtenKolomVak2,$A112&amp;D$104,BerichtenKolomDatum,$AA$105)+COUNTIFS(BerichtenKolomVak3,$A112&amp;D$104,BerichtenKolomDatum,$AA$105)+COUNTIFS(BerichtenKolomVak4,$A112&amp;D$104,BerichtenKolomDatum,$AA$105)+COUNTIFS(BerichtenKolomVak5,$A112&amp;D$104,BerichtenKolomDatum,$AA$105)+COUNTIFS(BerichtenKolomVak6,$A112&amp;D$104,BerichtenKolomDatum,$AA$105)</f>
        <v>0</v>
      </c>
      <c r="E112" s="84">
        <f>COUNTIFS(BerichtenKolomVak1,$A112&amp;E$104,BerichtenKolomDatum,$AA$105)+COUNTIFS(BerichtenKolomVak2,$A112&amp;E$104,BerichtenKolomDatum,$AA$105)+COUNTIFS(BerichtenKolomVak3,$A112&amp;E$104,BerichtenKolomDatum,$AA$105)+COUNTIFS(BerichtenKolomVak4,$A112&amp;E$104,BerichtenKolomDatum,$AA$105)+COUNTIFS(BerichtenKolomVak5,$A112&amp;E$104,BerichtenKolomDatum,$AA$105)+COUNTIFS(BerichtenKolomVak6,$A112&amp;E$104,BerichtenKolomDatum,$AA$105)</f>
        <v>0</v>
      </c>
      <c r="F112" s="84">
        <f>COUNTIFS(BerichtenKolomVak1,$A112&amp;F$104,BerichtenKolomDatum,$AA$105)+COUNTIFS(BerichtenKolomVak2,$A112&amp;F$104,BerichtenKolomDatum,$AA$105)+COUNTIFS(BerichtenKolomVak3,$A112&amp;F$104,BerichtenKolomDatum,$AA$105)+COUNTIFS(BerichtenKolomVak4,$A112&amp;F$104,BerichtenKolomDatum,$AA$105)+COUNTIFS(BerichtenKolomVak5,$A112&amp;F$104,BerichtenKolomDatum,$AA$105)+COUNTIFS(BerichtenKolomVak6,$A112&amp;F$104,BerichtenKolomDatum,$AA$105)</f>
        <v>0</v>
      </c>
      <c r="G112" s="84">
        <f>COUNTIFS(BerichtenKolomVak1,$A112&amp;G$104,BerichtenKolomDatum,$AA$105)+COUNTIFS(BerichtenKolomVak2,$A112&amp;G$104,BerichtenKolomDatum,$AA$105)+COUNTIFS(BerichtenKolomVak3,$A112&amp;G$104,BerichtenKolomDatum,$AA$105)+COUNTIFS(BerichtenKolomVak4,$A112&amp;G$104,BerichtenKolomDatum,$AA$105)+COUNTIFS(BerichtenKolomVak5,$A112&amp;G$104,BerichtenKolomDatum,$AA$105)+COUNTIFS(BerichtenKolomVak6,$A112&amp;G$104,BerichtenKolomDatum,$AA$105)</f>
        <v>0</v>
      </c>
      <c r="H112" s="84">
        <f>COUNTIFS(BerichtenKolomVak1,$A112&amp;H$104,BerichtenKolomDatum,$AA$105)+COUNTIFS(BerichtenKolomVak2,$A112&amp;H$104,BerichtenKolomDatum,$AA$105)+COUNTIFS(BerichtenKolomVak3,$A112&amp;H$104,BerichtenKolomDatum,$AA$105)+COUNTIFS(BerichtenKolomVak4,$A112&amp;H$104,BerichtenKolomDatum,$AA$105)+COUNTIFS(BerichtenKolomVak5,$A112&amp;H$104,BerichtenKolomDatum,$AA$105)+COUNTIFS(BerichtenKolomVak6,$A112&amp;H$104,BerichtenKolomDatum,$AA$105)</f>
        <v>0</v>
      </c>
      <c r="I112" s="84">
        <f>COUNTIFS(BerichtenKolomVak1,$A112&amp;I$104,BerichtenKolomDatum,$AA$105)+COUNTIFS(BerichtenKolomVak2,$A112&amp;I$104,BerichtenKolomDatum,$AA$105)+COUNTIFS(BerichtenKolomVak3,$A112&amp;I$104,BerichtenKolomDatum,$AA$105)+COUNTIFS(BerichtenKolomVak4,$A112&amp;I$104,BerichtenKolomDatum,$AA$105)+COUNTIFS(BerichtenKolomVak5,$A112&amp;I$104,BerichtenKolomDatum,$AA$105)+COUNTIFS(BerichtenKolomVak6,$A112&amp;I$104,BerichtenKolomDatum,$AA$105)</f>
        <v>0</v>
      </c>
      <c r="J112" s="84">
        <f>COUNTIFS(BerichtenKolomVak1,$A112&amp;J$104,BerichtenKolomDatum,$AA$105)+COUNTIFS(BerichtenKolomVak2,$A112&amp;J$104,BerichtenKolomDatum,$AA$105)+COUNTIFS(BerichtenKolomVak3,$A112&amp;J$104,BerichtenKolomDatum,$AA$105)+COUNTIFS(BerichtenKolomVak4,$A112&amp;J$104,BerichtenKolomDatum,$AA$105)+COUNTIFS(BerichtenKolomVak5,$A112&amp;J$104,BerichtenKolomDatum,$AA$105)+COUNTIFS(BerichtenKolomVak6,$A112&amp;J$104,BerichtenKolomDatum,$AA$105)</f>
        <v>0</v>
      </c>
      <c r="K112" s="84">
        <f>COUNTIFS(BerichtenKolomVak1,$A112&amp;K$104,BerichtenKolomDatum,$AA$105)+COUNTIFS(BerichtenKolomVak2,$A112&amp;K$104,BerichtenKolomDatum,$AA$105)+COUNTIFS(BerichtenKolomVak3,$A112&amp;K$104,BerichtenKolomDatum,$AA$105)+COUNTIFS(BerichtenKolomVak4,$A112&amp;K$104,BerichtenKolomDatum,$AA$105)+COUNTIFS(BerichtenKolomVak5,$A112&amp;K$104,BerichtenKolomDatum,$AA$105)+COUNTIFS(BerichtenKolomVak6,$A112&amp;K$104,BerichtenKolomDatum,$AA$105)</f>
        <v>0</v>
      </c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1:25" x14ac:dyDescent="0.25">
      <c r="A113">
        <v>433</v>
      </c>
      <c r="B113" s="84">
        <f>COUNTIFS(BerichtenKolomVak1,$A113&amp;B$104,BerichtenKolomDatum,$AA$105)+COUNTIFS(BerichtenKolomVak2,$A113&amp;B$104,BerichtenKolomDatum,$AA$105)+COUNTIFS(BerichtenKolomVak3,$A113&amp;B$104,BerichtenKolomDatum,$AA$105)+COUNTIFS(BerichtenKolomVak4,$A113&amp;B$104,BerichtenKolomDatum,$AA$105)+COUNTIFS(BerichtenKolomVak5,$A113&amp;B$104,BerichtenKolomDatum,$AA$105)+COUNTIFS(BerichtenKolomVak6,$A113&amp;B$104,BerichtenKolomDatum,$AA$105)</f>
        <v>0</v>
      </c>
      <c r="C113" s="88">
        <f>COUNTIFS(BerichtenKolomVak1,$A113&amp;C$104,BerichtenKolomDatum,$AA$105)+COUNTIFS(BerichtenKolomVak2,$A113&amp;C$104,BerichtenKolomDatum,$AA$105)+COUNTIFS(BerichtenKolomVak3,$A113&amp;C$104,BerichtenKolomDatum,$AA$105)+COUNTIFS(BerichtenKolomVak4,$A113&amp;C$104,BerichtenKolomDatum,$AA$105)+COUNTIFS(BerichtenKolomVak5,$A113&amp;C$104,BerichtenKolomDatum,$AA$105)+COUNTIFS(BerichtenKolomVak6,$A113&amp;C$104,BerichtenKolomDatum,$AA$105)</f>
        <v>0</v>
      </c>
      <c r="D113" s="84">
        <f>COUNTIFS(BerichtenKolomVak1,$A113&amp;D$104,BerichtenKolomDatum,$AA$105)+COUNTIFS(BerichtenKolomVak2,$A113&amp;D$104,BerichtenKolomDatum,$AA$105)+COUNTIFS(BerichtenKolomVak3,$A113&amp;D$104,BerichtenKolomDatum,$AA$105)+COUNTIFS(BerichtenKolomVak4,$A113&amp;D$104,BerichtenKolomDatum,$AA$105)+COUNTIFS(BerichtenKolomVak5,$A113&amp;D$104,BerichtenKolomDatum,$AA$105)+COUNTIFS(BerichtenKolomVak6,$A113&amp;D$104,BerichtenKolomDatum,$AA$105)</f>
        <v>0</v>
      </c>
      <c r="E113" s="84">
        <f>COUNTIFS(BerichtenKolomVak1,$A113&amp;E$104,BerichtenKolomDatum,$AA$105)+COUNTIFS(BerichtenKolomVak2,$A113&amp;E$104,BerichtenKolomDatum,$AA$105)+COUNTIFS(BerichtenKolomVak3,$A113&amp;E$104,BerichtenKolomDatum,$AA$105)+COUNTIFS(BerichtenKolomVak4,$A113&amp;E$104,BerichtenKolomDatum,$AA$105)+COUNTIFS(BerichtenKolomVak5,$A113&amp;E$104,BerichtenKolomDatum,$AA$105)+COUNTIFS(BerichtenKolomVak6,$A113&amp;E$104,BerichtenKolomDatum,$AA$105)</f>
        <v>0</v>
      </c>
      <c r="F113" s="84">
        <f>COUNTIFS(BerichtenKolomVak1,$A113&amp;F$104,BerichtenKolomDatum,$AA$105)+COUNTIFS(BerichtenKolomVak2,$A113&amp;F$104,BerichtenKolomDatum,$AA$105)+COUNTIFS(BerichtenKolomVak3,$A113&amp;F$104,BerichtenKolomDatum,$AA$105)+COUNTIFS(BerichtenKolomVak4,$A113&amp;F$104,BerichtenKolomDatum,$AA$105)+COUNTIFS(BerichtenKolomVak5,$A113&amp;F$104,BerichtenKolomDatum,$AA$105)+COUNTIFS(BerichtenKolomVak6,$A113&amp;F$104,BerichtenKolomDatum,$AA$105)</f>
        <v>0</v>
      </c>
      <c r="G113" s="91">
        <f>COUNTIFS(BerichtenKolomVak1,$A113&amp;G$104,BerichtenKolomDatum,$AA$105)+COUNTIFS(BerichtenKolomVak2,$A113&amp;G$104,BerichtenKolomDatum,$AA$105)+COUNTIFS(BerichtenKolomVak3,$A113&amp;G$104,BerichtenKolomDatum,$AA$105)+COUNTIFS(BerichtenKolomVak4,$A113&amp;G$104,BerichtenKolomDatum,$AA$105)+COUNTIFS(BerichtenKolomVak5,$A113&amp;G$104,BerichtenKolomDatum,$AA$105)+COUNTIFS(BerichtenKolomVak6,$A113&amp;G$104,BerichtenKolomDatum,$AA$105)</f>
        <v>0</v>
      </c>
      <c r="H113" s="89">
        <f>COUNTIFS(BerichtenKolomVak1,$A113&amp;H$104,BerichtenKolomDatum,$AA$105)+COUNTIFS(BerichtenKolomVak2,$A113&amp;H$104,BerichtenKolomDatum,$AA$105)+COUNTIFS(BerichtenKolomVak3,$A113&amp;H$104,BerichtenKolomDatum,$AA$105)+COUNTIFS(BerichtenKolomVak4,$A113&amp;H$104,BerichtenKolomDatum,$AA$105)+COUNTIFS(BerichtenKolomVak5,$A113&amp;H$104,BerichtenKolomDatum,$AA$105)+COUNTIFS(BerichtenKolomVak6,$A113&amp;H$104,BerichtenKolomDatum,$AA$105)</f>
        <v>0</v>
      </c>
      <c r="I113" s="91">
        <f>COUNTIFS(BerichtenKolomVak1,$A113&amp;I$104,BerichtenKolomDatum,$AA$105)+COUNTIFS(BerichtenKolomVak2,$A113&amp;I$104,BerichtenKolomDatum,$AA$105)+COUNTIFS(BerichtenKolomVak3,$A113&amp;I$104,BerichtenKolomDatum,$AA$105)+COUNTIFS(BerichtenKolomVak4,$A113&amp;I$104,BerichtenKolomDatum,$AA$105)+COUNTIFS(BerichtenKolomVak5,$A113&amp;I$104,BerichtenKolomDatum,$AA$105)+COUNTIFS(BerichtenKolomVak6,$A113&amp;I$104,BerichtenKolomDatum,$AA$105)</f>
        <v>0</v>
      </c>
      <c r="J113" s="91">
        <f>COUNTIFS(BerichtenKolomVak1,$A113&amp;J$104,BerichtenKolomDatum,$AA$105)+COUNTIFS(BerichtenKolomVak2,$A113&amp;J$104,BerichtenKolomDatum,$AA$105)+COUNTIFS(BerichtenKolomVak3,$A113&amp;J$104,BerichtenKolomDatum,$AA$105)+COUNTIFS(BerichtenKolomVak4,$A113&amp;J$104,BerichtenKolomDatum,$AA$105)+COUNTIFS(BerichtenKolomVak5,$A113&amp;J$104,BerichtenKolomDatum,$AA$105)+COUNTIFS(BerichtenKolomVak6,$A113&amp;J$104,BerichtenKolomDatum,$AA$105)</f>
        <v>0</v>
      </c>
      <c r="K113" s="91">
        <f>COUNTIFS(BerichtenKolomVak1,$A113&amp;K$104,BerichtenKolomDatum,$AA$105)+COUNTIFS(BerichtenKolomVak2,$A113&amp;K$104,BerichtenKolomDatum,$AA$105)+COUNTIFS(BerichtenKolomVak3,$A113&amp;K$104,BerichtenKolomDatum,$AA$105)+COUNTIFS(BerichtenKolomVak4,$A113&amp;K$104,BerichtenKolomDatum,$AA$105)+COUNTIFS(BerichtenKolomVak5,$A113&amp;K$104,BerichtenKolomDatum,$AA$105)+COUNTIFS(BerichtenKolomVak6,$A113&amp;K$104,BerichtenKolomDatum,$AA$105)</f>
        <v>3</v>
      </c>
      <c r="L113" s="88">
        <f>COUNTIFS(BerichtenKolomVak1,$A113&amp;L$104,BerichtenKolomDatum,$AA$105)+COUNTIFS(BerichtenKolomVak2,$A113&amp;L$104,BerichtenKolomDatum,$AA$105)+COUNTIFS(BerichtenKolomVak3,$A113&amp;L$104,BerichtenKolomDatum,$AA$105)+COUNTIFS(BerichtenKolomVak4,$A113&amp;L$104,BerichtenKolomDatum,$AA$105)+COUNTIFS(BerichtenKolomVak5,$A113&amp;L$104,BerichtenKolomDatum,$AA$105)+COUNTIFS(BerichtenKolomVak6,$A113&amp;L$104,BerichtenKolomDatum,$AA$105)</f>
        <v>2</v>
      </c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1:25" x14ac:dyDescent="0.25">
      <c r="A114">
        <v>434</v>
      </c>
      <c r="B114" s="84">
        <f>COUNTIFS(BerichtenKolomVak1,$A114&amp;B$104,BerichtenKolomDatum,$AA$105)+COUNTIFS(BerichtenKolomVak2,$A114&amp;B$104,BerichtenKolomDatum,$AA$105)+COUNTIFS(BerichtenKolomVak3,$A114&amp;B$104,BerichtenKolomDatum,$AA$105)+COUNTIFS(BerichtenKolomVak4,$A114&amp;B$104,BerichtenKolomDatum,$AA$105)+COUNTIFS(BerichtenKolomVak5,$A114&amp;B$104,BerichtenKolomDatum,$AA$105)+COUNTIFS(BerichtenKolomVak6,$A114&amp;B$104,BerichtenKolomDatum,$AA$105)</f>
        <v>0</v>
      </c>
      <c r="C114" s="84">
        <f>COUNTIFS(BerichtenKolomVak1,$A114&amp;C$104,BerichtenKolomDatum,$AA$105)+COUNTIFS(BerichtenKolomVak2,$A114&amp;C$104,BerichtenKolomDatum,$AA$105)+COUNTIFS(BerichtenKolomVak3,$A114&amp;C$104,BerichtenKolomDatum,$AA$105)+COUNTIFS(BerichtenKolomVak4,$A114&amp;C$104,BerichtenKolomDatum,$AA$105)+COUNTIFS(BerichtenKolomVak5,$A114&amp;C$104,BerichtenKolomDatum,$AA$105)+COUNTIFS(BerichtenKolomVak6,$A114&amp;C$104,BerichtenKolomDatum,$AA$105)</f>
        <v>0</v>
      </c>
      <c r="D114" s="84">
        <f>COUNTIFS(BerichtenKolomVak1,$A114&amp;D$104,BerichtenKolomDatum,$AA$105)+COUNTIFS(BerichtenKolomVak2,$A114&amp;D$104,BerichtenKolomDatum,$AA$105)+COUNTIFS(BerichtenKolomVak3,$A114&amp;D$104,BerichtenKolomDatum,$AA$105)+COUNTIFS(BerichtenKolomVak4,$A114&amp;D$104,BerichtenKolomDatum,$AA$105)+COUNTIFS(BerichtenKolomVak5,$A114&amp;D$104,BerichtenKolomDatum,$AA$105)+COUNTIFS(BerichtenKolomVak6,$A114&amp;D$104,BerichtenKolomDatum,$AA$105)</f>
        <v>0</v>
      </c>
      <c r="E114" s="84">
        <f>COUNTIFS(BerichtenKolomVak1,$A114&amp;E$104,BerichtenKolomDatum,$AA$105)+COUNTIFS(BerichtenKolomVak2,$A114&amp;E$104,BerichtenKolomDatum,$AA$105)+COUNTIFS(BerichtenKolomVak3,$A114&amp;E$104,BerichtenKolomDatum,$AA$105)+COUNTIFS(BerichtenKolomVak4,$A114&amp;E$104,BerichtenKolomDatum,$AA$105)+COUNTIFS(BerichtenKolomVak5,$A114&amp;E$104,BerichtenKolomDatum,$AA$105)+COUNTIFS(BerichtenKolomVak6,$A114&amp;E$104,BerichtenKolomDatum,$AA$105)</f>
        <v>0</v>
      </c>
      <c r="F114" s="84">
        <f>COUNTIFS(BerichtenKolomVak1,$A114&amp;F$104,BerichtenKolomDatum,$AA$105)+COUNTIFS(BerichtenKolomVak2,$A114&amp;F$104,BerichtenKolomDatum,$AA$105)+COUNTIFS(BerichtenKolomVak3,$A114&amp;F$104,BerichtenKolomDatum,$AA$105)+COUNTIFS(BerichtenKolomVak4,$A114&amp;F$104,BerichtenKolomDatum,$AA$105)+COUNTIFS(BerichtenKolomVak5,$A114&amp;F$104,BerichtenKolomDatum,$AA$105)+COUNTIFS(BerichtenKolomVak6,$A114&amp;F$104,BerichtenKolomDatum,$AA$105)</f>
        <v>0</v>
      </c>
      <c r="G114" s="91">
        <f>COUNTIFS(BerichtenKolomVak1,$A114&amp;G$104,BerichtenKolomDatum,$AA$105)+COUNTIFS(BerichtenKolomVak2,$A114&amp;G$104,BerichtenKolomDatum,$AA$105)+COUNTIFS(BerichtenKolomVak3,$A114&amp;G$104,BerichtenKolomDatum,$AA$105)+COUNTIFS(BerichtenKolomVak4,$A114&amp;G$104,BerichtenKolomDatum,$AA$105)+COUNTIFS(BerichtenKolomVak5,$A114&amp;G$104,BerichtenKolomDatum,$AA$105)+COUNTIFS(BerichtenKolomVak6,$A114&amp;G$104,BerichtenKolomDatum,$AA$105)</f>
        <v>0</v>
      </c>
      <c r="H114" s="89">
        <f>COUNTIFS(BerichtenKolomVak1,$A114&amp;H$104,BerichtenKolomDatum,$AA$105)+COUNTIFS(BerichtenKolomVak2,$A114&amp;H$104,BerichtenKolomDatum,$AA$105)+COUNTIFS(BerichtenKolomVak3,$A114&amp;H$104,BerichtenKolomDatum,$AA$105)+COUNTIFS(BerichtenKolomVak4,$A114&amp;H$104,BerichtenKolomDatum,$AA$105)+COUNTIFS(BerichtenKolomVak5,$A114&amp;H$104,BerichtenKolomDatum,$AA$105)+COUNTIFS(BerichtenKolomVak6,$A114&amp;H$104,BerichtenKolomDatum,$AA$105)</f>
        <v>0</v>
      </c>
      <c r="I114" s="91">
        <f>COUNTIFS(BerichtenKolomVak1,$A114&amp;I$104,BerichtenKolomDatum,$AA$105)+COUNTIFS(BerichtenKolomVak2,$A114&amp;I$104,BerichtenKolomDatum,$AA$105)+COUNTIFS(BerichtenKolomVak3,$A114&amp;I$104,BerichtenKolomDatum,$AA$105)+COUNTIFS(BerichtenKolomVak4,$A114&amp;I$104,BerichtenKolomDatum,$AA$105)+COUNTIFS(BerichtenKolomVak5,$A114&amp;I$104,BerichtenKolomDatum,$AA$105)+COUNTIFS(BerichtenKolomVak6,$A114&amp;I$104,BerichtenKolomDatum,$AA$105)</f>
        <v>1</v>
      </c>
      <c r="J114" s="91">
        <f>COUNTIFS(BerichtenKolomVak1,$A114&amp;J$104,BerichtenKolomDatum,$AA$105)+COUNTIFS(BerichtenKolomVak2,$A114&amp;J$104,BerichtenKolomDatum,$AA$105)+COUNTIFS(BerichtenKolomVak3,$A114&amp;J$104,BerichtenKolomDatum,$AA$105)+COUNTIFS(BerichtenKolomVak4,$A114&amp;J$104,BerichtenKolomDatum,$AA$105)+COUNTIFS(BerichtenKolomVak5,$A114&amp;J$104,BerichtenKolomDatum,$AA$105)+COUNTIFS(BerichtenKolomVak6,$A114&amp;J$104,BerichtenKolomDatum,$AA$105)</f>
        <v>0</v>
      </c>
      <c r="K114" s="91">
        <f>COUNTIFS(BerichtenKolomVak1,$A114&amp;K$104,BerichtenKolomDatum,$AA$105)+COUNTIFS(BerichtenKolomVak2,$A114&amp;K$104,BerichtenKolomDatum,$AA$105)+COUNTIFS(BerichtenKolomVak3,$A114&amp;K$104,BerichtenKolomDatum,$AA$105)+COUNTIFS(BerichtenKolomVak4,$A114&amp;K$104,BerichtenKolomDatum,$AA$105)+COUNTIFS(BerichtenKolomVak5,$A114&amp;K$104,BerichtenKolomDatum,$AA$105)+COUNTIFS(BerichtenKolomVak6,$A114&amp;K$104,BerichtenKolomDatum,$AA$105)</f>
        <v>2</v>
      </c>
      <c r="L114" s="88">
        <f>COUNTIFS(BerichtenKolomVak1,$A114&amp;L$104,BerichtenKolomDatum,$AA$105)+COUNTIFS(BerichtenKolomVak2,$A114&amp;L$104,BerichtenKolomDatum,$AA$105)+COUNTIFS(BerichtenKolomVak3,$A114&amp;L$104,BerichtenKolomDatum,$AA$105)+COUNTIFS(BerichtenKolomVak4,$A114&amp;L$104,BerichtenKolomDatum,$AA$105)+COUNTIFS(BerichtenKolomVak5,$A114&amp;L$104,BerichtenKolomDatum,$AA$105)+COUNTIFS(BerichtenKolomVak6,$A114&amp;L$104,BerichtenKolomDatum,$AA$105)</f>
        <v>1</v>
      </c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1:25" x14ac:dyDescent="0.25">
      <c r="A115">
        <v>435</v>
      </c>
      <c r="B115" s="53"/>
      <c r="C115" s="53"/>
      <c r="D115" s="53"/>
      <c r="E115" s="53"/>
      <c r="F115" s="83"/>
      <c r="G115" s="91">
        <f>COUNTIFS(BerichtenKolomVak1,$A115&amp;G$104,BerichtenKolomDatum,$AA$105)+COUNTIFS(BerichtenKolomVak2,$A115&amp;G$104,BerichtenKolomDatum,$AA$105)+COUNTIFS(BerichtenKolomVak3,$A115&amp;G$104,BerichtenKolomDatum,$AA$105)+COUNTIFS(BerichtenKolomVak4,$A115&amp;G$104,BerichtenKolomDatum,$AA$105)+COUNTIFS(BerichtenKolomVak5,$A115&amp;G$104,BerichtenKolomDatum,$AA$105)+COUNTIFS(BerichtenKolomVak6,$A115&amp;G$104,BerichtenKolomDatum,$AA$105)</f>
        <v>0</v>
      </c>
      <c r="H115" s="91">
        <f>COUNTIFS(BerichtenKolomVak1,$A115&amp;H$104,BerichtenKolomDatum,$AA$105)+COUNTIFS(BerichtenKolomVak2,$A115&amp;H$104,BerichtenKolomDatum,$AA$105)+COUNTIFS(BerichtenKolomVak3,$A115&amp;H$104,BerichtenKolomDatum,$AA$105)+COUNTIFS(BerichtenKolomVak4,$A115&amp;H$104,BerichtenKolomDatum,$AA$105)+COUNTIFS(BerichtenKolomVak5,$A115&amp;H$104,BerichtenKolomDatum,$AA$105)+COUNTIFS(BerichtenKolomVak6,$A115&amp;H$104,BerichtenKolomDatum,$AA$105)</f>
        <v>0</v>
      </c>
      <c r="I115" s="91">
        <f>COUNTIFS(BerichtenKolomVak1,$A115&amp;I$104,BerichtenKolomDatum,$AA$105)+COUNTIFS(BerichtenKolomVak2,$A115&amp;I$104,BerichtenKolomDatum,$AA$105)+COUNTIFS(BerichtenKolomVak3,$A115&amp;I$104,BerichtenKolomDatum,$AA$105)+COUNTIFS(BerichtenKolomVak4,$A115&amp;I$104,BerichtenKolomDatum,$AA$105)+COUNTIFS(BerichtenKolomVak5,$A115&amp;I$104,BerichtenKolomDatum,$AA$105)+COUNTIFS(BerichtenKolomVak6,$A115&amp;I$104,BerichtenKolomDatum,$AA$105)</f>
        <v>6</v>
      </c>
      <c r="J115" s="91">
        <f>COUNTIFS(BerichtenKolomVak1,$A115&amp;J$104,BerichtenKolomDatum,$AA$105)+COUNTIFS(BerichtenKolomVak2,$A115&amp;J$104,BerichtenKolomDatum,$AA$105)+COUNTIFS(BerichtenKolomVak3,$A115&amp;J$104,BerichtenKolomDatum,$AA$105)+COUNTIFS(BerichtenKolomVak4,$A115&amp;J$104,BerichtenKolomDatum,$AA$105)+COUNTIFS(BerichtenKolomVak5,$A115&amp;J$104,BerichtenKolomDatum,$AA$105)+COUNTIFS(BerichtenKolomVak6,$A115&amp;J$104,BerichtenKolomDatum,$AA$105)</f>
        <v>3</v>
      </c>
      <c r="K115" s="91">
        <f>COUNTIFS(BerichtenKolomVak1,$A115&amp;K$104,BerichtenKolomDatum,$AA$105)+COUNTIFS(BerichtenKolomVak2,$A115&amp;K$104,BerichtenKolomDatum,$AA$105)+COUNTIFS(BerichtenKolomVak3,$A115&amp;K$104,BerichtenKolomDatum,$AA$105)+COUNTIFS(BerichtenKolomVak4,$A115&amp;K$104,BerichtenKolomDatum,$AA$105)+COUNTIFS(BerichtenKolomVak5,$A115&amp;K$104,BerichtenKolomDatum,$AA$105)+COUNTIFS(BerichtenKolomVak6,$A115&amp;K$104,BerichtenKolomDatum,$AA$105)</f>
        <v>2</v>
      </c>
      <c r="L115" s="91">
        <f>COUNTIFS(BerichtenKolomVak1,$A115&amp;L$104,BerichtenKolomDatum,$AA$105)+COUNTIFS(BerichtenKolomVak2,$A115&amp;L$104,BerichtenKolomDatum,$AA$105)+COUNTIFS(BerichtenKolomVak3,$A115&amp;L$104,BerichtenKolomDatum,$AA$105)+COUNTIFS(BerichtenKolomVak4,$A115&amp;L$104,BerichtenKolomDatum,$AA$105)+COUNTIFS(BerichtenKolomVak5,$A115&amp;L$104,BerichtenKolomDatum,$AA$105)+COUNTIFS(BerichtenKolomVak6,$A115&amp;L$104,BerichtenKolomDatum,$AA$105)</f>
        <v>5</v>
      </c>
      <c r="M115" s="88">
        <f>COUNTIFS(BerichtenKolomVak1,$A115&amp;M$104,BerichtenKolomDatum,$AA$105)+COUNTIFS(BerichtenKolomVak2,$A115&amp;M$104,BerichtenKolomDatum,$AA$105)+COUNTIFS(BerichtenKolomVak3,$A115&amp;M$104,BerichtenKolomDatum,$AA$105)+COUNTIFS(BerichtenKolomVak4,$A115&amp;M$104,BerichtenKolomDatum,$AA$105)+COUNTIFS(BerichtenKolomVak5,$A115&amp;M$104,BerichtenKolomDatum,$AA$105)+COUNTIFS(BerichtenKolomVak6,$A115&amp;M$104,BerichtenKolomDatum,$AA$105)</f>
        <v>0</v>
      </c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1:25" x14ac:dyDescent="0.25">
      <c r="A116">
        <v>436</v>
      </c>
      <c r="B116" s="53"/>
      <c r="C116" s="53"/>
      <c r="D116" s="53"/>
      <c r="E116" s="53"/>
      <c r="F116" s="83"/>
      <c r="G116" s="91">
        <f>COUNTIFS(BerichtenKolomVak1,$A116&amp;G$104,BerichtenKolomDatum,$AA$105)+COUNTIFS(BerichtenKolomVak2,$A116&amp;G$104,BerichtenKolomDatum,$AA$105)+COUNTIFS(BerichtenKolomVak3,$A116&amp;G$104,BerichtenKolomDatum,$AA$105)+COUNTIFS(BerichtenKolomVak4,$A116&amp;G$104,BerichtenKolomDatum,$AA$105)+COUNTIFS(BerichtenKolomVak5,$A116&amp;G$104,BerichtenKolomDatum,$AA$105)+COUNTIFS(BerichtenKolomVak6,$A116&amp;G$104,BerichtenKolomDatum,$AA$105)</f>
        <v>0</v>
      </c>
      <c r="H116" s="91">
        <f>COUNTIFS(BerichtenKolomVak1,$A116&amp;H$104,BerichtenKolomDatum,$AA$105)+COUNTIFS(BerichtenKolomVak2,$A116&amp;H$104,BerichtenKolomDatum,$AA$105)+COUNTIFS(BerichtenKolomVak3,$A116&amp;H$104,BerichtenKolomDatum,$AA$105)+COUNTIFS(BerichtenKolomVak4,$A116&amp;H$104,BerichtenKolomDatum,$AA$105)+COUNTIFS(BerichtenKolomVak5,$A116&amp;H$104,BerichtenKolomDatum,$AA$105)+COUNTIFS(BerichtenKolomVak6,$A116&amp;H$104,BerichtenKolomDatum,$AA$105)</f>
        <v>0</v>
      </c>
      <c r="I116" s="91">
        <f>COUNTIFS(BerichtenKolomVak1,$A116&amp;I$104,BerichtenKolomDatum,$AA$105)+COUNTIFS(BerichtenKolomVak2,$A116&amp;I$104,BerichtenKolomDatum,$AA$105)+COUNTIFS(BerichtenKolomVak3,$A116&amp;I$104,BerichtenKolomDatum,$AA$105)+COUNTIFS(BerichtenKolomVak4,$A116&amp;I$104,BerichtenKolomDatum,$AA$105)+COUNTIFS(BerichtenKolomVak5,$A116&amp;I$104,BerichtenKolomDatum,$AA$105)+COUNTIFS(BerichtenKolomVak6,$A116&amp;I$104,BerichtenKolomDatum,$AA$105)</f>
        <v>1</v>
      </c>
      <c r="J116" s="91">
        <f>COUNTIFS(BerichtenKolomVak1,$A116&amp;J$104,BerichtenKolomDatum,$AA$105)+COUNTIFS(BerichtenKolomVak2,$A116&amp;J$104,BerichtenKolomDatum,$AA$105)+COUNTIFS(BerichtenKolomVak3,$A116&amp;J$104,BerichtenKolomDatum,$AA$105)+COUNTIFS(BerichtenKolomVak4,$A116&amp;J$104,BerichtenKolomDatum,$AA$105)+COUNTIFS(BerichtenKolomVak5,$A116&amp;J$104,BerichtenKolomDatum,$AA$105)+COUNTIFS(BerichtenKolomVak6,$A116&amp;J$104,BerichtenKolomDatum,$AA$105)</f>
        <v>0</v>
      </c>
      <c r="K116" s="91">
        <f>COUNTIFS(BerichtenKolomVak1,$A116&amp;K$104,BerichtenKolomDatum,$AA$105)+COUNTIFS(BerichtenKolomVak2,$A116&amp;K$104,BerichtenKolomDatum,$AA$105)+COUNTIFS(BerichtenKolomVak3,$A116&amp;K$104,BerichtenKolomDatum,$AA$105)+COUNTIFS(BerichtenKolomVak4,$A116&amp;K$104,BerichtenKolomDatum,$AA$105)+COUNTIFS(BerichtenKolomVak5,$A116&amp;K$104,BerichtenKolomDatum,$AA$105)+COUNTIFS(BerichtenKolomVak6,$A116&amp;K$104,BerichtenKolomDatum,$AA$105)</f>
        <v>1</v>
      </c>
      <c r="L116" s="91">
        <f>COUNTIFS(BerichtenKolomVak1,$A116&amp;L$104,BerichtenKolomDatum,$AA$105)+COUNTIFS(BerichtenKolomVak2,$A116&amp;L$104,BerichtenKolomDatum,$AA$105)+COUNTIFS(BerichtenKolomVak3,$A116&amp;L$104,BerichtenKolomDatum,$AA$105)+COUNTIFS(BerichtenKolomVak4,$A116&amp;L$104,BerichtenKolomDatum,$AA$105)+COUNTIFS(BerichtenKolomVak5,$A116&amp;L$104,BerichtenKolomDatum,$AA$105)+COUNTIFS(BerichtenKolomVak6,$A116&amp;L$104,BerichtenKolomDatum,$AA$105)</f>
        <v>0</v>
      </c>
      <c r="M116" s="91">
        <f>COUNTIFS(BerichtenKolomVak1,$A116&amp;M$104,BerichtenKolomDatum,$AA$105)+COUNTIFS(BerichtenKolomVak2,$A116&amp;M$104,BerichtenKolomDatum,$AA$105)+COUNTIFS(BerichtenKolomVak3,$A116&amp;M$104,BerichtenKolomDatum,$AA$105)+COUNTIFS(BerichtenKolomVak4,$A116&amp;M$104,BerichtenKolomDatum,$AA$105)+COUNTIFS(BerichtenKolomVak5,$A116&amp;M$104,BerichtenKolomDatum,$AA$105)+COUNTIFS(BerichtenKolomVak6,$A116&amp;M$104,BerichtenKolomDatum,$AA$105)</f>
        <v>0</v>
      </c>
      <c r="N116" s="88">
        <f>COUNTIFS(BerichtenKolomVak1,$A116&amp;N$104,BerichtenKolomDatum,$AA$105)+COUNTIFS(BerichtenKolomVak2,$A116&amp;N$104,BerichtenKolomDatum,$AA$105)+COUNTIFS(BerichtenKolomVak3,$A116&amp;N$104,BerichtenKolomDatum,$AA$105)+COUNTIFS(BerichtenKolomVak4,$A116&amp;N$104,BerichtenKolomDatum,$AA$105)+COUNTIFS(BerichtenKolomVak5,$A116&amp;N$104,BerichtenKolomDatum,$AA$105)+COUNTIFS(BerichtenKolomVak6,$A116&amp;N$104,BerichtenKolomDatum,$AA$105)</f>
        <v>0</v>
      </c>
      <c r="O116" s="84">
        <f>COUNTIFS(BerichtenKolomVak1,$A116&amp;O$104,BerichtenKolomDatum,$AA$105)+COUNTIFS(BerichtenKolomVak2,$A116&amp;O$104,BerichtenKolomDatum,$AA$105)+COUNTIFS(BerichtenKolomVak3,$A116&amp;O$104,BerichtenKolomDatum,$AA$105)+COUNTIFS(BerichtenKolomVak4,$A116&amp;O$104,BerichtenKolomDatum,$AA$105)+COUNTIFS(BerichtenKolomVak5,$A116&amp;O$104,BerichtenKolomDatum,$AA$105)+COUNTIFS(BerichtenKolomVak6,$A116&amp;O$104,BerichtenKolomDatum,$AA$105)</f>
        <v>0</v>
      </c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1:25" x14ac:dyDescent="0.25">
      <c r="A117">
        <v>437</v>
      </c>
      <c r="B117" s="53"/>
      <c r="C117" s="53"/>
      <c r="D117" s="53"/>
      <c r="E117" s="53"/>
      <c r="F117" s="87"/>
      <c r="G117" s="89">
        <f>COUNTIFS(BerichtenKolomVak1,$A117&amp;G$104,BerichtenKolomDatum,$AA$105)+COUNTIFS(BerichtenKolomVak2,$A117&amp;G$104,BerichtenKolomDatum,$AA$105)+COUNTIFS(BerichtenKolomVak3,$A117&amp;G$104,BerichtenKolomDatum,$AA$105)+COUNTIFS(BerichtenKolomVak4,$A117&amp;G$104,BerichtenKolomDatum,$AA$105)+COUNTIFS(BerichtenKolomVak5,$A117&amp;G$104,BerichtenKolomDatum,$AA$105)+COUNTIFS(BerichtenKolomVak6,$A117&amp;G$104,BerichtenKolomDatum,$AA$105)</f>
        <v>0</v>
      </c>
      <c r="H117" s="89">
        <f>COUNTIFS(BerichtenKolomVak1,$A117&amp;H$104,BerichtenKolomDatum,$AA$105)+COUNTIFS(BerichtenKolomVak2,$A117&amp;H$104,BerichtenKolomDatum,$AA$105)+COUNTIFS(BerichtenKolomVak3,$A117&amp;H$104,BerichtenKolomDatum,$AA$105)+COUNTIFS(BerichtenKolomVak4,$A117&amp;H$104,BerichtenKolomDatum,$AA$105)+COUNTIFS(BerichtenKolomVak5,$A117&amp;H$104,BerichtenKolomDatum,$AA$105)+COUNTIFS(BerichtenKolomVak6,$A117&amp;H$104,BerichtenKolomDatum,$AA$105)</f>
        <v>0</v>
      </c>
      <c r="I117" s="91">
        <f>COUNTIFS(BerichtenKolomVak1,$A117&amp;I$104,BerichtenKolomDatum,$AA$105)+COUNTIFS(BerichtenKolomVak2,$A117&amp;I$104,BerichtenKolomDatum,$AA$105)+COUNTIFS(BerichtenKolomVak3,$A117&amp;I$104,BerichtenKolomDatum,$AA$105)+COUNTIFS(BerichtenKolomVak4,$A117&amp;I$104,BerichtenKolomDatum,$AA$105)+COUNTIFS(BerichtenKolomVak5,$A117&amp;I$104,BerichtenKolomDatum,$AA$105)+COUNTIFS(BerichtenKolomVak6,$A117&amp;I$104,BerichtenKolomDatum,$AA$105)</f>
        <v>0</v>
      </c>
      <c r="J117" s="91">
        <f>COUNTIFS(BerichtenKolomVak1,$A117&amp;J$104,BerichtenKolomDatum,$AA$105)+COUNTIFS(BerichtenKolomVak2,$A117&amp;J$104,BerichtenKolomDatum,$AA$105)+COUNTIFS(BerichtenKolomVak3,$A117&amp;J$104,BerichtenKolomDatum,$AA$105)+COUNTIFS(BerichtenKolomVak4,$A117&amp;J$104,BerichtenKolomDatum,$AA$105)+COUNTIFS(BerichtenKolomVak5,$A117&amp;J$104,BerichtenKolomDatum,$AA$105)+COUNTIFS(BerichtenKolomVak6,$A117&amp;J$104,BerichtenKolomDatum,$AA$105)</f>
        <v>0</v>
      </c>
      <c r="K117" s="91">
        <f>COUNTIFS(BerichtenKolomVak1,$A117&amp;K$104,BerichtenKolomDatum,$AA$105)+COUNTIFS(BerichtenKolomVak2,$A117&amp;K$104,BerichtenKolomDatum,$AA$105)+COUNTIFS(BerichtenKolomVak3,$A117&amp;K$104,BerichtenKolomDatum,$AA$105)+COUNTIFS(BerichtenKolomVak4,$A117&amp;K$104,BerichtenKolomDatum,$AA$105)+COUNTIFS(BerichtenKolomVak5,$A117&amp;K$104,BerichtenKolomDatum,$AA$105)+COUNTIFS(BerichtenKolomVak6,$A117&amp;K$104,BerichtenKolomDatum,$AA$105)</f>
        <v>0</v>
      </c>
      <c r="L117" s="91">
        <f>COUNTIFS(BerichtenKolomVak1,$A117&amp;L$104,BerichtenKolomDatum,$AA$105)+COUNTIFS(BerichtenKolomVak2,$A117&amp;L$104,BerichtenKolomDatum,$AA$105)+COUNTIFS(BerichtenKolomVak3,$A117&amp;L$104,BerichtenKolomDatum,$AA$105)+COUNTIFS(BerichtenKolomVak4,$A117&amp;L$104,BerichtenKolomDatum,$AA$105)+COUNTIFS(BerichtenKolomVak5,$A117&amp;L$104,BerichtenKolomDatum,$AA$105)+COUNTIFS(BerichtenKolomVak6,$A117&amp;L$104,BerichtenKolomDatum,$AA$105)</f>
        <v>0</v>
      </c>
      <c r="M117" s="88">
        <f>COUNTIFS(BerichtenKolomVak1,$A117&amp;M$104,BerichtenKolomDatum,$AA$105)+COUNTIFS(BerichtenKolomVak2,$A117&amp;M$104,BerichtenKolomDatum,$AA$105)+COUNTIFS(BerichtenKolomVak3,$A117&amp;M$104,BerichtenKolomDatum,$AA$105)+COUNTIFS(BerichtenKolomVak4,$A117&amp;M$104,BerichtenKolomDatum,$AA$105)+COUNTIFS(BerichtenKolomVak5,$A117&amp;M$104,BerichtenKolomDatum,$AA$105)+COUNTIFS(BerichtenKolomVak6,$A117&amp;M$104,BerichtenKolomDatum,$AA$105)</f>
        <v>0</v>
      </c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1:25" x14ac:dyDescent="0.25">
      <c r="A118">
        <v>438</v>
      </c>
      <c r="B118" s="53"/>
      <c r="C118" s="53"/>
      <c r="D118" s="83"/>
      <c r="E118" s="89">
        <f>COUNTIFS(BerichtenKolomVak1,$A118&amp;E$104,BerichtenKolomDatum,$AA$105)+COUNTIFS(BerichtenKolomVak2,$A118&amp;E$104,BerichtenKolomDatum,$AA$105)+COUNTIFS(BerichtenKolomVak3,$A118&amp;E$104,BerichtenKolomDatum,$AA$105)+COUNTIFS(BerichtenKolomVak4,$A118&amp;E$104,BerichtenKolomDatum,$AA$105)+COUNTIFS(BerichtenKolomVak5,$A118&amp;E$104,BerichtenKolomDatum,$AA$105)+COUNTIFS(BerichtenKolomVak6,$A118&amp;E$104,BerichtenKolomDatum,$AA$105)</f>
        <v>0</v>
      </c>
      <c r="F118" s="91">
        <f>COUNTIFS(BerichtenKolomVak1,$A118&amp;F$104,BerichtenKolomDatum,$AA$105)+COUNTIFS(BerichtenKolomVak2,$A118&amp;F$104,BerichtenKolomDatum,$AA$105)+COUNTIFS(BerichtenKolomVak3,$A118&amp;F$104,BerichtenKolomDatum,$AA$105)+COUNTIFS(BerichtenKolomVak4,$A118&amp;F$104,BerichtenKolomDatum,$AA$105)+COUNTIFS(BerichtenKolomVak5,$A118&amp;F$104,BerichtenKolomDatum,$AA$105)+COUNTIFS(BerichtenKolomVak6,$A118&amp;F$104,BerichtenKolomDatum,$AA$105)</f>
        <v>0</v>
      </c>
      <c r="G118" s="91">
        <f>COUNTIFS(BerichtenKolomVak1,$A118&amp;G$104,BerichtenKolomDatum,$AA$105)+COUNTIFS(BerichtenKolomVak2,$A118&amp;G$104,BerichtenKolomDatum,$AA$105)+COUNTIFS(BerichtenKolomVak3,$A118&amp;G$104,BerichtenKolomDatum,$AA$105)+COUNTIFS(BerichtenKolomVak4,$A118&amp;G$104,BerichtenKolomDatum,$AA$105)+COUNTIFS(BerichtenKolomVak5,$A118&amp;G$104,BerichtenKolomDatum,$AA$105)+COUNTIFS(BerichtenKolomVak6,$A118&amp;G$104,BerichtenKolomDatum,$AA$105)</f>
        <v>0</v>
      </c>
      <c r="H118" s="89">
        <f>COUNTIFS(BerichtenKolomVak1,$A118&amp;H$104,BerichtenKolomDatum,$AA$105)+COUNTIFS(BerichtenKolomVak2,$A118&amp;H$104,BerichtenKolomDatum,$AA$105)+COUNTIFS(BerichtenKolomVak3,$A118&amp;H$104,BerichtenKolomDatum,$AA$105)+COUNTIFS(BerichtenKolomVak4,$A118&amp;H$104,BerichtenKolomDatum,$AA$105)+COUNTIFS(BerichtenKolomVak5,$A118&amp;H$104,BerichtenKolomDatum,$AA$105)+COUNTIFS(BerichtenKolomVak6,$A118&amp;H$104,BerichtenKolomDatum,$AA$105)</f>
        <v>0</v>
      </c>
      <c r="I118" s="91">
        <f>COUNTIFS(BerichtenKolomVak1,$A118&amp;I$104,BerichtenKolomDatum,$AA$105)+COUNTIFS(BerichtenKolomVak2,$A118&amp;I$104,BerichtenKolomDatum,$AA$105)+COUNTIFS(BerichtenKolomVak3,$A118&amp;I$104,BerichtenKolomDatum,$AA$105)+COUNTIFS(BerichtenKolomVak4,$A118&amp;I$104,BerichtenKolomDatum,$AA$105)+COUNTIFS(BerichtenKolomVak5,$A118&amp;I$104,BerichtenKolomDatum,$AA$105)+COUNTIFS(BerichtenKolomVak6,$A118&amp;I$104,BerichtenKolomDatum,$AA$105)</f>
        <v>0</v>
      </c>
      <c r="J118" s="91">
        <f>COUNTIFS(BerichtenKolomVak1,$A118&amp;J$104,BerichtenKolomDatum,$AA$105)+COUNTIFS(BerichtenKolomVak2,$A118&amp;J$104,BerichtenKolomDatum,$AA$105)+COUNTIFS(BerichtenKolomVak3,$A118&amp;J$104,BerichtenKolomDatum,$AA$105)+COUNTIFS(BerichtenKolomVak4,$A118&amp;J$104,BerichtenKolomDatum,$AA$105)+COUNTIFS(BerichtenKolomVak5,$A118&amp;J$104,BerichtenKolomDatum,$AA$105)+COUNTIFS(BerichtenKolomVak6,$A118&amp;J$104,BerichtenKolomDatum,$AA$105)</f>
        <v>0</v>
      </c>
      <c r="K118" s="91">
        <f>COUNTIFS(BerichtenKolomVak1,$A118&amp;K$104,BerichtenKolomDatum,$AA$105)+COUNTIFS(BerichtenKolomVak2,$A118&amp;K$104,BerichtenKolomDatum,$AA$105)+COUNTIFS(BerichtenKolomVak3,$A118&amp;K$104,BerichtenKolomDatum,$AA$105)+COUNTIFS(BerichtenKolomVak4,$A118&amp;K$104,BerichtenKolomDatum,$AA$105)+COUNTIFS(BerichtenKolomVak5,$A118&amp;K$104,BerichtenKolomDatum,$AA$105)+COUNTIFS(BerichtenKolomVak6,$A118&amp;K$104,BerichtenKolomDatum,$AA$105)</f>
        <v>0</v>
      </c>
      <c r="L118" s="84">
        <f t="shared" ref="L113:L118" si="20">COUNTIF(BerichtenKolomVak1,$A118&amp;L$104)+COUNTIF(BerichtenKolomVak2,$A118&amp;L$104)+COUNTIF(BerichtenKolomVak3,$A118&amp;L$104)+COUNTIF(BerichtenKolomVak4,$A118&amp;L$104)+COUNTIF(BerichtenKolomVak5,$A118&amp;L$104)+COUNTIF(BerichtenKolomVak6,$A118&amp;L$104)</f>
        <v>0</v>
      </c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1:25" x14ac:dyDescent="0.25">
      <c r="A119">
        <v>439</v>
      </c>
      <c r="B119" s="53"/>
      <c r="C119" s="53"/>
      <c r="D119" s="83"/>
      <c r="E119" s="91">
        <f>COUNTIFS(BerichtenKolomVak1,$A119&amp;E$104,BerichtenKolomDatum,$AA$105)+COUNTIFS(BerichtenKolomVak2,$A119&amp;E$104,BerichtenKolomDatum,$AA$105)+COUNTIFS(BerichtenKolomVak3,$A119&amp;E$104,BerichtenKolomDatum,$AA$105)+COUNTIFS(BerichtenKolomVak4,$A119&amp;E$104,BerichtenKolomDatum,$AA$105)+COUNTIFS(BerichtenKolomVak5,$A119&amp;E$104,BerichtenKolomDatum,$AA$105)+COUNTIFS(BerichtenKolomVak6,$A119&amp;E$104,BerichtenKolomDatum,$AA$105)</f>
        <v>0</v>
      </c>
      <c r="F119" s="91">
        <f>COUNTIFS(BerichtenKolomVak1,$A119&amp;F$104,BerichtenKolomDatum,$AA$105)+COUNTIFS(BerichtenKolomVak2,$A119&amp;F$104,BerichtenKolomDatum,$AA$105)+COUNTIFS(BerichtenKolomVak3,$A119&amp;F$104,BerichtenKolomDatum,$AA$105)+COUNTIFS(BerichtenKolomVak4,$A119&amp;F$104,BerichtenKolomDatum,$AA$105)+COUNTIFS(BerichtenKolomVak5,$A119&amp;F$104,BerichtenKolomDatum,$AA$105)+COUNTIFS(BerichtenKolomVak6,$A119&amp;F$104,BerichtenKolomDatum,$AA$105)</f>
        <v>0</v>
      </c>
      <c r="G119" s="91">
        <f>COUNTIFS(BerichtenKolomVak1,$A119&amp;G$104,BerichtenKolomDatum,$AA$105)+COUNTIFS(BerichtenKolomVak2,$A119&amp;G$104,BerichtenKolomDatum,$AA$105)+COUNTIFS(BerichtenKolomVak3,$A119&amp;G$104,BerichtenKolomDatum,$AA$105)+COUNTIFS(BerichtenKolomVak4,$A119&amp;G$104,BerichtenKolomDatum,$AA$105)+COUNTIFS(BerichtenKolomVak5,$A119&amp;G$104,BerichtenKolomDatum,$AA$105)+COUNTIFS(BerichtenKolomVak6,$A119&amp;G$104,BerichtenKolomDatum,$AA$105)</f>
        <v>0</v>
      </c>
      <c r="H119" s="91">
        <f>COUNTIFS(BerichtenKolomVak1,$A119&amp;H$104,BerichtenKolomDatum,$AA$105)+COUNTIFS(BerichtenKolomVak2,$A119&amp;H$104,BerichtenKolomDatum,$AA$105)+COUNTIFS(BerichtenKolomVak3,$A119&amp;H$104,BerichtenKolomDatum,$AA$105)+COUNTIFS(BerichtenKolomVak4,$A119&amp;H$104,BerichtenKolomDatum,$AA$105)+COUNTIFS(BerichtenKolomVak5,$A119&amp;H$104,BerichtenKolomDatum,$AA$105)+COUNTIFS(BerichtenKolomVak6,$A119&amp;H$104,BerichtenKolomDatum,$AA$105)</f>
        <v>0</v>
      </c>
      <c r="I119" s="91">
        <f>COUNTIFS(BerichtenKolomVak1,$A119&amp;I$104,BerichtenKolomDatum,$AA$105)+COUNTIFS(BerichtenKolomVak2,$A119&amp;I$104,BerichtenKolomDatum,$AA$105)+COUNTIFS(BerichtenKolomVak3,$A119&amp;I$104,BerichtenKolomDatum,$AA$105)+COUNTIFS(BerichtenKolomVak4,$A119&amp;I$104,BerichtenKolomDatum,$AA$105)+COUNTIFS(BerichtenKolomVak5,$A119&amp;I$104,BerichtenKolomDatum,$AA$105)+COUNTIFS(BerichtenKolomVak6,$A119&amp;I$104,BerichtenKolomDatum,$AA$105)</f>
        <v>0</v>
      </c>
      <c r="J119" s="91">
        <f>COUNTIFS(BerichtenKolomVak1,$A119&amp;J$104,BerichtenKolomDatum,$AA$105)+COUNTIFS(BerichtenKolomVak2,$A119&amp;J$104,BerichtenKolomDatum,$AA$105)+COUNTIFS(BerichtenKolomVak3,$A119&amp;J$104,BerichtenKolomDatum,$AA$105)+COUNTIFS(BerichtenKolomVak4,$A119&amp;J$104,BerichtenKolomDatum,$AA$105)+COUNTIFS(BerichtenKolomVak5,$A119&amp;J$104,BerichtenKolomDatum,$AA$105)+COUNTIFS(BerichtenKolomVak6,$A119&amp;J$104,BerichtenKolomDatum,$AA$105)</f>
        <v>0</v>
      </c>
      <c r="K119" s="88">
        <f>COUNTIFS(BerichtenKolomVak1,$A119&amp;K$104,BerichtenKolomDatum,$AA$105)+COUNTIFS(BerichtenKolomVak2,$A119&amp;K$104,BerichtenKolomDatum,$AA$105)+COUNTIFS(BerichtenKolomVak3,$A119&amp;K$104,BerichtenKolomDatum,$AA$105)+COUNTIFS(BerichtenKolomVak4,$A119&amp;K$104,BerichtenKolomDatum,$AA$105)+COUNTIFS(BerichtenKolomVak5,$A119&amp;K$104,BerichtenKolomDatum,$AA$105)+COUNTIFS(BerichtenKolomVak6,$A119&amp;K$104,BerichtenKolomDatum,$AA$105)</f>
        <v>0</v>
      </c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1:25" x14ac:dyDescent="0.25">
      <c r="A120">
        <v>440</v>
      </c>
      <c r="B120" s="53"/>
      <c r="C120" s="53"/>
      <c r="D120" s="83"/>
      <c r="E120" s="88">
        <f>COUNTIFS(BerichtenKolomVak1,$A120&amp;E$104,BerichtenKolomDatum,$AA$105)+COUNTIFS(BerichtenKolomVak2,$A120&amp;E$104,BerichtenKolomDatum,$AA$105)+COUNTIFS(BerichtenKolomVak3,$A120&amp;E$104,BerichtenKolomDatum,$AA$105)+COUNTIFS(BerichtenKolomVak4,$A120&amp;E$104,BerichtenKolomDatum,$AA$105)+COUNTIFS(BerichtenKolomVak5,$A120&amp;E$104,BerichtenKolomDatum,$AA$105)+COUNTIFS(BerichtenKolomVak6,$A120&amp;E$104,BerichtenKolomDatum,$AA$105)</f>
        <v>0</v>
      </c>
      <c r="F120" s="88">
        <f>COUNTIFS(BerichtenKolomVak1,$A120&amp;F$104,BerichtenKolomDatum,$AA$105)+COUNTIFS(BerichtenKolomVak2,$A120&amp;F$104,BerichtenKolomDatum,$AA$105)+COUNTIFS(BerichtenKolomVak3,$A120&amp;F$104,BerichtenKolomDatum,$AA$105)+COUNTIFS(BerichtenKolomVak4,$A120&amp;F$104,BerichtenKolomDatum,$AA$105)+COUNTIFS(BerichtenKolomVak5,$A120&amp;F$104,BerichtenKolomDatum,$AA$105)+COUNTIFS(BerichtenKolomVak6,$A120&amp;F$104,BerichtenKolomDatum,$AA$105)</f>
        <v>0</v>
      </c>
      <c r="G120" s="88">
        <f>COUNTIFS(BerichtenKolomVak1,$A120&amp;G$104,BerichtenKolomDatum,$AA$105)+COUNTIFS(BerichtenKolomVak2,$A120&amp;G$104,BerichtenKolomDatum,$AA$105)+COUNTIFS(BerichtenKolomVak3,$A120&amp;G$104,BerichtenKolomDatum,$AA$105)+COUNTIFS(BerichtenKolomVak4,$A120&amp;G$104,BerichtenKolomDatum,$AA$105)+COUNTIFS(BerichtenKolomVak5,$A120&amp;G$104,BerichtenKolomDatum,$AA$105)+COUNTIFS(BerichtenKolomVak6,$A120&amp;G$104,BerichtenKolomDatum,$AA$105)</f>
        <v>0</v>
      </c>
      <c r="H120" s="88">
        <f>COUNTIFS(BerichtenKolomVak1,$A120&amp;H$104,BerichtenKolomDatum,$AA$105)+COUNTIFS(BerichtenKolomVak2,$A120&amp;H$104,BerichtenKolomDatum,$AA$105)+COUNTIFS(BerichtenKolomVak3,$A120&amp;H$104,BerichtenKolomDatum,$AA$105)+COUNTIFS(BerichtenKolomVak4,$A120&amp;H$104,BerichtenKolomDatum,$AA$105)+COUNTIFS(BerichtenKolomVak5,$A120&amp;H$104,BerichtenKolomDatum,$AA$105)+COUNTIFS(BerichtenKolomVak6,$A120&amp;H$104,BerichtenKolomDatum,$AA$105)</f>
        <v>0</v>
      </c>
      <c r="I120" s="88">
        <f>COUNTIFS(BerichtenKolomVak1,$A120&amp;I$104,BerichtenKolomDatum,$AA$105)+COUNTIFS(BerichtenKolomVak2,$A120&amp;I$104,BerichtenKolomDatum,$AA$105)+COUNTIFS(BerichtenKolomVak3,$A120&amp;I$104,BerichtenKolomDatum,$AA$105)+COUNTIFS(BerichtenKolomVak4,$A120&amp;I$104,BerichtenKolomDatum,$AA$105)+COUNTIFS(BerichtenKolomVak5,$A120&amp;I$104,BerichtenKolomDatum,$AA$105)+COUNTIFS(BerichtenKolomVak6,$A120&amp;I$104,BerichtenKolomDatum,$AA$105)</f>
        <v>0</v>
      </c>
      <c r="J120" s="88">
        <f>COUNTIFS(BerichtenKolomVak1,$A120&amp;J$104,BerichtenKolomDatum,$AA$105)+COUNTIFS(BerichtenKolomVak2,$A120&amp;J$104,BerichtenKolomDatum,$AA$105)+COUNTIFS(BerichtenKolomVak3,$A120&amp;J$104,BerichtenKolomDatum,$AA$105)+COUNTIFS(BerichtenKolomVak4,$A120&amp;J$104,BerichtenKolomDatum,$AA$105)+COUNTIFS(BerichtenKolomVak5,$A120&amp;J$104,BerichtenKolomDatum,$AA$105)+COUNTIFS(BerichtenKolomVak6,$A120&amp;J$104,BerichtenKolomDatum,$AA$105)</f>
        <v>0</v>
      </c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1:25" x14ac:dyDescent="0.25">
      <c r="A121">
        <v>441</v>
      </c>
      <c r="B121" s="53"/>
      <c r="C121" s="53"/>
      <c r="D121" s="53"/>
      <c r="E121" s="53"/>
      <c r="F121" s="53"/>
      <c r="G121" s="53"/>
      <c r="H121" s="88">
        <f>COUNTIFS(BerichtenKolomVak1,$A121&amp;H$104,BerichtenKolomDatum,$AA$105)+COUNTIFS(BerichtenKolomVak2,$A121&amp;H$104,BerichtenKolomDatum,$AA$105)+COUNTIFS(BerichtenKolomVak3,$A121&amp;H$104,BerichtenKolomDatum,$AA$105)+COUNTIFS(BerichtenKolomVak4,$A121&amp;H$104,BerichtenKolomDatum,$AA$105)+COUNTIFS(BerichtenKolomVak5,$A121&amp;H$104,BerichtenKolomDatum,$AA$105)+COUNTIFS(BerichtenKolomVak6,$A121&amp;H$104,BerichtenKolomDatum,$AA$105)</f>
        <v>0</v>
      </c>
      <c r="I121" s="88">
        <f>COUNTIFS(BerichtenKolomVak1,$A121&amp;I$104,BerichtenKolomDatum,$AA$105)+COUNTIFS(BerichtenKolomVak2,$A121&amp;I$104,BerichtenKolomDatum,$AA$105)+COUNTIFS(BerichtenKolomVak3,$A121&amp;I$104,BerichtenKolomDatum,$AA$105)+COUNTIFS(BerichtenKolomVak4,$A121&amp;I$104,BerichtenKolomDatum,$AA$105)+COUNTIFS(BerichtenKolomVak5,$A121&amp;I$104,BerichtenKolomDatum,$AA$105)+COUNTIFS(BerichtenKolomVak6,$A121&amp;I$104,BerichtenKolomDatum,$AA$105)</f>
        <v>0</v>
      </c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1:25" x14ac:dyDescent="0.25">
      <c r="A122">
        <v>442</v>
      </c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1:25" x14ac:dyDescent="0.25">
      <c r="A123">
        <v>443</v>
      </c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1:25" x14ac:dyDescent="0.25">
      <c r="A124">
        <v>444</v>
      </c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1:25" x14ac:dyDescent="0.25">
      <c r="A125">
        <v>445</v>
      </c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1:25" x14ac:dyDescent="0.25">
      <c r="A126">
        <v>446</v>
      </c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</sheetData>
  <conditionalFormatting sqref="B4:Y25">
    <cfRule type="cellIs" dxfId="15" priority="22" operator="equal">
      <formula>0</formula>
    </cfRule>
  </conditionalFormatting>
  <conditionalFormatting sqref="B31:Y41 B42:H42 B44:Y52 L42:Y43 B43:J43">
    <cfRule type="expression" dxfId="14" priority="36" stopIfTrue="1">
      <formula>(B4&lt;=$AD$32)</formula>
    </cfRule>
    <cfRule type="expression" dxfId="13" priority="37" stopIfTrue="1">
      <formula>(B4&lt;=$AD$33)</formula>
    </cfRule>
    <cfRule type="expression" dxfId="12" priority="38" stopIfTrue="1">
      <formula>(B4&lt;=$AD$34)</formula>
    </cfRule>
    <cfRule type="expression" dxfId="11" priority="39" stopIfTrue="1">
      <formula>(B4&lt;=$AD$35)</formula>
    </cfRule>
    <cfRule type="expression" dxfId="10" priority="40" stopIfTrue="1">
      <formula>(B4&lt;=$AD$36)</formula>
    </cfRule>
    <cfRule type="expression" dxfId="9" priority="41" stopIfTrue="1">
      <formula>(B4&lt;=$AD$37)</formula>
    </cfRule>
  </conditionalFormatting>
  <conditionalFormatting sqref="B57:Y78">
    <cfRule type="cellIs" dxfId="8" priority="5" operator="equal">
      <formula>0</formula>
    </cfRule>
  </conditionalFormatting>
  <conditionalFormatting sqref="B81:Y102">
    <cfRule type="colorScale" priority="3">
      <colorScale>
        <cfvo type="min"/>
        <cfvo type="percentile" val="50"/>
        <cfvo type="max"/>
        <color theme="0"/>
        <color rgb="FFFFEB84"/>
        <color rgb="FF63BE7B"/>
      </colorScale>
    </cfRule>
    <cfRule type="cellIs" dxfId="7" priority="4" operator="equal">
      <formula>0</formula>
    </cfRule>
  </conditionalFormatting>
  <conditionalFormatting sqref="I42:K42 K43">
    <cfRule type="colorScale" priority="49">
      <colorScale>
        <cfvo type="num" val="0"/>
        <cfvo type="num" val="30"/>
        <cfvo type="num" val="60"/>
        <color theme="0" tint="-4.9989318521683403E-2"/>
        <color rgb="FF92D050"/>
        <color rgb="FFFF0000"/>
      </colorScale>
    </cfRule>
    <cfRule type="expression" dxfId="6" priority="50" stopIfTrue="1">
      <formula>(H15&lt;=$AD$32)</formula>
    </cfRule>
    <cfRule type="expression" dxfId="5" priority="51" stopIfTrue="1">
      <formula>(H15&lt;=$AD$33)</formula>
    </cfRule>
    <cfRule type="expression" dxfId="4" priority="52" stopIfTrue="1">
      <formula>(H15&lt;=$AD$34)</formula>
    </cfRule>
    <cfRule type="expression" dxfId="3" priority="53" stopIfTrue="1">
      <formula>(H15&lt;=$AD$35)</formula>
    </cfRule>
    <cfRule type="expression" dxfId="2" priority="54" stopIfTrue="1">
      <formula>(H15&lt;=$AD$36)</formula>
    </cfRule>
    <cfRule type="expression" dxfId="1" priority="55" stopIfTrue="1">
      <formula>(H15&lt;=$AD$37)</formula>
    </cfRule>
  </conditionalFormatting>
  <conditionalFormatting sqref="B31:Y41 B42:H42 B44:Y52 L42:Y43 B43:J43 AA32:AA38">
    <cfRule type="colorScale" priority="35">
      <colorScale>
        <cfvo type="num" val="0"/>
        <cfvo type="num" val="20"/>
        <cfvo type="num" val="30"/>
        <color theme="0" tint="-4.9989318521683403E-2"/>
        <color rgb="FF92D050"/>
        <color rgb="FFFF0000"/>
      </colorScale>
    </cfRule>
  </conditionalFormatting>
  <conditionalFormatting sqref="B105:Y12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7C76-0ADE-4726-BCBF-19C83EAAECC4}">
  <dimension ref="A1:M41"/>
  <sheetViews>
    <sheetView topLeftCell="A7" workbookViewId="0">
      <selection activeCell="D42" sqref="D42"/>
    </sheetView>
  </sheetViews>
  <sheetFormatPr defaultRowHeight="15" x14ac:dyDescent="0.25"/>
  <cols>
    <col min="1" max="1" width="12.7109375" bestFit="1" customWidth="1"/>
    <col min="2" max="2" width="12.7109375" customWidth="1"/>
    <col min="3" max="3" width="11.85546875" bestFit="1" customWidth="1"/>
    <col min="4" max="5" width="7.7109375" bestFit="1" customWidth="1"/>
    <col min="6" max="8" width="7" bestFit="1" customWidth="1"/>
    <col min="9" max="9" width="8" bestFit="1" customWidth="1"/>
    <col min="10" max="10" width="6.28515625" bestFit="1" customWidth="1"/>
    <col min="11" max="11" width="6.85546875" bestFit="1" customWidth="1"/>
  </cols>
  <sheetData>
    <row r="1" spans="1:13" x14ac:dyDescent="0.25">
      <c r="A1" t="s">
        <v>261</v>
      </c>
      <c r="B1" t="s">
        <v>515</v>
      </c>
      <c r="C1" t="s">
        <v>308</v>
      </c>
      <c r="D1" t="s">
        <v>270</v>
      </c>
      <c r="E1" t="s">
        <v>299</v>
      </c>
      <c r="F1" t="s">
        <v>301</v>
      </c>
      <c r="G1" t="s">
        <v>305</v>
      </c>
      <c r="H1" t="s">
        <v>271</v>
      </c>
      <c r="I1" t="s">
        <v>272</v>
      </c>
      <c r="J1" t="s">
        <v>306</v>
      </c>
      <c r="K1" t="s">
        <v>312</v>
      </c>
    </row>
    <row r="2" spans="1:13" x14ac:dyDescent="0.25">
      <c r="A2" s="15" t="s">
        <v>1</v>
      </c>
      <c r="B2" s="23">
        <v>39993</v>
      </c>
      <c r="C2" s="22">
        <f>COUNTIFS(Tabel6[Datum], Tabel8[[#This Row],[Kolom1]],Tabel6[Gemeente],"Enschede")</f>
        <v>1</v>
      </c>
      <c r="D2" s="17">
        <v>1</v>
      </c>
      <c r="E2" s="17"/>
      <c r="F2" s="17"/>
      <c r="G2" s="17"/>
      <c r="H2" s="17"/>
      <c r="I2" s="17"/>
      <c r="J2" s="17">
        <v>1</v>
      </c>
      <c r="K2" s="17"/>
      <c r="L2" s="4" t="s">
        <v>270</v>
      </c>
      <c r="M2" t="s">
        <v>266</v>
      </c>
    </row>
    <row r="3" spans="1:13" x14ac:dyDescent="0.25">
      <c r="A3" s="15" t="s">
        <v>1</v>
      </c>
      <c r="B3" s="23">
        <v>39997</v>
      </c>
      <c r="C3" s="22">
        <f>COUNTIFS(Tabel6[Datum], Tabel8[[#This Row],[Kolom1]],Tabel6[Gemeente],"Enschede")</f>
        <v>5</v>
      </c>
      <c r="D3" s="17">
        <v>5</v>
      </c>
      <c r="E3" s="17"/>
      <c r="F3" s="17"/>
      <c r="G3" s="17"/>
      <c r="H3" s="17"/>
      <c r="I3" s="17"/>
      <c r="J3" s="17"/>
      <c r="K3" s="17"/>
      <c r="L3" s="4" t="s">
        <v>299</v>
      </c>
      <c r="M3" t="s">
        <v>300</v>
      </c>
    </row>
    <row r="4" spans="1:13" x14ac:dyDescent="0.25">
      <c r="A4" s="15" t="s">
        <v>1</v>
      </c>
      <c r="B4" s="23">
        <v>40416</v>
      </c>
      <c r="C4" s="22">
        <f>COUNTIFS(Tabel6[Datum], Tabel8[[#This Row],[Kolom1]],Tabel6[Gemeente],"Enschede")</f>
        <v>63</v>
      </c>
      <c r="D4" s="17">
        <v>46</v>
      </c>
      <c r="E4" s="17">
        <v>1</v>
      </c>
      <c r="F4" s="17"/>
      <c r="G4" s="17"/>
      <c r="H4" s="17">
        <v>10</v>
      </c>
      <c r="I4" s="17">
        <v>4</v>
      </c>
      <c r="J4" s="17">
        <v>4</v>
      </c>
      <c r="K4" s="17">
        <v>15</v>
      </c>
      <c r="L4" s="4" t="s">
        <v>301</v>
      </c>
      <c r="M4" t="s">
        <v>302</v>
      </c>
    </row>
    <row r="5" spans="1:13" x14ac:dyDescent="0.25">
      <c r="A5" s="15" t="s">
        <v>1</v>
      </c>
      <c r="B5" s="23">
        <v>40660</v>
      </c>
      <c r="C5" s="22">
        <f>COUNTIFS(Tabel6[Datum], Tabel8[[#This Row],[Kolom1]],Tabel6[Gemeente],"Enschede")</f>
        <v>5</v>
      </c>
      <c r="D5" s="17">
        <v>5</v>
      </c>
      <c r="E5" s="17"/>
      <c r="F5" s="17"/>
      <c r="G5" s="17"/>
      <c r="H5" s="17">
        <v>1</v>
      </c>
      <c r="I5" s="17"/>
      <c r="J5" s="17"/>
      <c r="K5" s="17"/>
      <c r="L5" s="4" t="s">
        <v>305</v>
      </c>
      <c r="M5" t="s">
        <v>303</v>
      </c>
    </row>
    <row r="6" spans="1:13" x14ac:dyDescent="0.25">
      <c r="A6" s="15" t="s">
        <v>1</v>
      </c>
      <c r="B6" s="23">
        <v>40700</v>
      </c>
      <c r="C6" s="22">
        <f>COUNTIFS(Tabel6[Datum], Tabel8[[#This Row],[Kolom1]],Tabel6[Gemeente],"Enschede")</f>
        <v>2</v>
      </c>
      <c r="D6" s="17">
        <v>2</v>
      </c>
      <c r="E6" s="17"/>
      <c r="F6" s="17">
        <v>1</v>
      </c>
      <c r="G6" s="17"/>
      <c r="H6" s="17">
        <v>1</v>
      </c>
      <c r="I6" s="17"/>
      <c r="J6" s="17">
        <v>1</v>
      </c>
      <c r="K6" s="17"/>
      <c r="L6" s="4" t="s">
        <v>271</v>
      </c>
      <c r="M6" t="s">
        <v>304</v>
      </c>
    </row>
    <row r="7" spans="1:13" x14ac:dyDescent="0.25">
      <c r="A7" s="15" t="s">
        <v>1</v>
      </c>
      <c r="B7" s="23">
        <v>41147</v>
      </c>
      <c r="C7" s="22">
        <f>COUNTIFS(Tabel6[Datum], Tabel8[[#This Row],[Kolom1]],Tabel6[Gemeente],"Enschede")</f>
        <v>6</v>
      </c>
      <c r="D7" s="17">
        <v>6</v>
      </c>
      <c r="E7" s="17"/>
      <c r="F7" s="17"/>
      <c r="G7" s="17"/>
      <c r="H7" s="17"/>
      <c r="I7" s="17"/>
      <c r="J7" s="17"/>
      <c r="K7" s="17"/>
      <c r="L7" s="4" t="s">
        <v>272</v>
      </c>
      <c r="M7" t="s">
        <v>313</v>
      </c>
    </row>
    <row r="8" spans="1:13" x14ac:dyDescent="0.25">
      <c r="A8" s="15" t="s">
        <v>1</v>
      </c>
      <c r="B8" s="23">
        <v>41445</v>
      </c>
      <c r="C8" s="22">
        <f>COUNTIFS(Tabel6[Datum], Tabel8[[#This Row],[Kolom1]],Tabel6[Gemeente],"Enschede")</f>
        <v>108</v>
      </c>
      <c r="D8" s="17">
        <v>90</v>
      </c>
      <c r="E8" s="17">
        <v>2</v>
      </c>
      <c r="F8" s="17">
        <v>2</v>
      </c>
      <c r="G8" s="17"/>
      <c r="H8" s="17">
        <v>1</v>
      </c>
      <c r="I8" s="17">
        <v>13</v>
      </c>
      <c r="J8" s="17">
        <v>17</v>
      </c>
      <c r="K8" s="17">
        <v>7</v>
      </c>
      <c r="L8" s="4" t="s">
        <v>306</v>
      </c>
      <c r="M8" t="s">
        <v>307</v>
      </c>
    </row>
    <row r="9" spans="1:13" x14ac:dyDescent="0.25">
      <c r="A9" s="15" t="s">
        <v>1</v>
      </c>
      <c r="B9" s="23">
        <v>41505</v>
      </c>
      <c r="C9" s="22">
        <f>COUNTIFS(Tabel6[Datum], Tabel8[[#This Row],[Kolom1]],Tabel6[Gemeente],"Enschede")</f>
        <v>3</v>
      </c>
      <c r="D9" s="17"/>
      <c r="E9" s="17"/>
      <c r="F9" s="17"/>
      <c r="G9" s="17"/>
      <c r="H9" s="17"/>
      <c r="I9" s="17">
        <v>1</v>
      </c>
      <c r="J9" s="17"/>
      <c r="K9" s="17">
        <v>1</v>
      </c>
      <c r="L9" s="4" t="s">
        <v>312</v>
      </c>
      <c r="M9" t="s">
        <v>314</v>
      </c>
    </row>
    <row r="10" spans="1:13" x14ac:dyDescent="0.25">
      <c r="A10" s="15" t="s">
        <v>1</v>
      </c>
      <c r="B10" s="23">
        <v>41523</v>
      </c>
      <c r="C10" s="22">
        <f>COUNTIFS(Tabel6[Datum], Tabel8[[#This Row],[Kolom1]],Tabel6[Gemeente],"Enschede")</f>
        <v>1</v>
      </c>
      <c r="D10" s="17">
        <v>1</v>
      </c>
      <c r="E10" s="17"/>
      <c r="F10" s="17">
        <v>1</v>
      </c>
      <c r="G10" s="17"/>
      <c r="H10" s="17"/>
      <c r="I10" s="17"/>
      <c r="J10" s="17"/>
      <c r="K10" s="17"/>
    </row>
    <row r="11" spans="1:13" x14ac:dyDescent="0.25">
      <c r="A11" s="15" t="s">
        <v>1</v>
      </c>
      <c r="B11" s="23">
        <v>41527</v>
      </c>
      <c r="C11" s="22">
        <f>COUNTIFS(Tabel6[Datum], Tabel8[[#This Row],[Kolom1]],Tabel6[Gemeente],"Enschede")</f>
        <v>5</v>
      </c>
      <c r="D11" s="18">
        <v>5</v>
      </c>
      <c r="E11" s="17"/>
      <c r="F11" s="17"/>
      <c r="G11" s="17"/>
      <c r="H11" s="17"/>
      <c r="I11" s="17"/>
      <c r="J11" s="17"/>
      <c r="K11" s="17">
        <v>1</v>
      </c>
    </row>
    <row r="12" spans="1:13" x14ac:dyDescent="0.25">
      <c r="A12" s="15" t="s">
        <v>1</v>
      </c>
      <c r="B12" s="23">
        <v>41848</v>
      </c>
      <c r="C12" s="22">
        <f>COUNTIFS(Tabel6[Datum], Tabel8[[#This Row],[Kolom1]],Tabel6[Gemeente],"Enschede")</f>
        <v>6</v>
      </c>
      <c r="D12" s="17"/>
      <c r="E12" s="17"/>
      <c r="F12" s="17"/>
      <c r="G12" s="17"/>
      <c r="H12" s="17"/>
      <c r="I12" s="17"/>
      <c r="J12" s="17"/>
      <c r="K12" s="17">
        <v>2</v>
      </c>
    </row>
    <row r="13" spans="1:13" x14ac:dyDescent="0.25">
      <c r="A13" s="15" t="s">
        <v>1</v>
      </c>
      <c r="B13" s="23">
        <v>41861</v>
      </c>
      <c r="C13" s="22">
        <f>COUNTIFS(Tabel6[Datum], Tabel8[[#This Row],[Kolom1]],Tabel6[Gemeente],"Enschede")</f>
        <v>5</v>
      </c>
      <c r="D13" s="17">
        <v>1</v>
      </c>
      <c r="E13" s="17"/>
      <c r="F13" s="17">
        <v>1</v>
      </c>
      <c r="G13" s="17">
        <v>1</v>
      </c>
      <c r="H13" s="17">
        <v>1</v>
      </c>
      <c r="I13" s="17">
        <v>2</v>
      </c>
      <c r="J13" s="17"/>
      <c r="K13" s="17"/>
    </row>
    <row r="14" spans="1:13" x14ac:dyDescent="0.25">
      <c r="A14" s="15" t="s">
        <v>1</v>
      </c>
      <c r="B14" s="23">
        <v>42095</v>
      </c>
      <c r="C14" s="22">
        <f>COUNTIFS(Tabel6[Datum], Tabel8[[#This Row],[Kolom1]],Tabel6[Gemeente],"Enschede")</f>
        <v>4</v>
      </c>
      <c r="D14" s="17">
        <v>3</v>
      </c>
      <c r="E14" s="17"/>
      <c r="F14" s="17"/>
      <c r="G14" s="17"/>
      <c r="H14" s="17"/>
      <c r="I14" s="17"/>
      <c r="J14" s="17"/>
      <c r="K14" s="17">
        <v>1</v>
      </c>
    </row>
    <row r="15" spans="1:13" x14ac:dyDescent="0.25">
      <c r="A15" s="15" t="s">
        <v>1</v>
      </c>
      <c r="B15" s="23">
        <v>42520</v>
      </c>
      <c r="C15" s="22">
        <f>COUNTIFS(Tabel6[Datum], Tabel8[[#This Row],[Kolom1]],Tabel6[Gemeente],"Enschede")</f>
        <v>32</v>
      </c>
      <c r="D15" s="17">
        <v>21</v>
      </c>
      <c r="E15" s="17">
        <v>1</v>
      </c>
      <c r="F15" s="17">
        <v>2</v>
      </c>
      <c r="G15" s="17">
        <v>2</v>
      </c>
      <c r="H15" s="17">
        <v>6</v>
      </c>
      <c r="I15" s="17">
        <v>4</v>
      </c>
      <c r="J15" s="17">
        <v>3</v>
      </c>
      <c r="K15" s="17">
        <v>4</v>
      </c>
    </row>
    <row r="16" spans="1:13" ht="15.75" thickBot="1" x14ac:dyDescent="0.3">
      <c r="A16" s="15" t="s">
        <v>1</v>
      </c>
      <c r="B16" s="23">
        <v>43306</v>
      </c>
      <c r="C16" s="22">
        <f>COUNTIFS(Tabel6[Datum], Tabel8[[#This Row],[Kolom1]],Tabel6[Gemeente],"Enschede")</f>
        <v>4</v>
      </c>
      <c r="D16" s="21">
        <v>4</v>
      </c>
      <c r="E16" s="21"/>
      <c r="F16" s="21"/>
      <c r="G16" s="21"/>
      <c r="H16" s="21"/>
      <c r="I16" s="21"/>
      <c r="J16" s="21">
        <v>1</v>
      </c>
      <c r="K16" s="21"/>
    </row>
    <row r="17" spans="1:11" x14ac:dyDescent="0.25">
      <c r="A17" s="16" t="s">
        <v>315</v>
      </c>
      <c r="C17">
        <f>SUM(C2:C16)</f>
        <v>250</v>
      </c>
      <c r="D17" s="20">
        <f t="shared" ref="D17:K17" si="0">SUM(D2:D16)</f>
        <v>190</v>
      </c>
      <c r="E17" s="20">
        <f t="shared" si="0"/>
        <v>4</v>
      </c>
      <c r="F17" s="20">
        <f t="shared" si="0"/>
        <v>7</v>
      </c>
      <c r="G17" s="20">
        <f t="shared" si="0"/>
        <v>3</v>
      </c>
      <c r="H17" s="20">
        <f t="shared" si="0"/>
        <v>20</v>
      </c>
      <c r="I17" s="20">
        <f t="shared" si="0"/>
        <v>24</v>
      </c>
      <c r="J17" s="20">
        <f t="shared" si="0"/>
        <v>27</v>
      </c>
      <c r="K17" s="20">
        <f t="shared" si="0"/>
        <v>31</v>
      </c>
    </row>
    <row r="19" spans="1:11" x14ac:dyDescent="0.25">
      <c r="A19" s="16" t="s">
        <v>482</v>
      </c>
      <c r="B19" s="23">
        <v>40751</v>
      </c>
      <c r="C19" s="22">
        <f>COUNTIFS(Tabel6[Datum], Tabel8[[#This Row],[Kolom1]],Tabel6[Gemeente],"Zwolle")</f>
        <v>2</v>
      </c>
      <c r="D19" s="69">
        <v>2</v>
      </c>
      <c r="E19" s="69"/>
      <c r="F19" s="69"/>
      <c r="G19" s="69"/>
      <c r="H19" s="69"/>
      <c r="I19" s="69"/>
      <c r="J19" s="69"/>
      <c r="K19" s="69"/>
    </row>
    <row r="20" spans="1:11" x14ac:dyDescent="0.25">
      <c r="A20" s="16" t="s">
        <v>482</v>
      </c>
      <c r="B20" s="23">
        <v>41846</v>
      </c>
      <c r="C20" s="22">
        <f>COUNTIFS(Tabel6[Datum], Tabel8[[#This Row],[Kolom1]],Tabel6[Gemeente],"Zwolle")</f>
        <v>2</v>
      </c>
      <c r="D20" s="17">
        <v>2</v>
      </c>
      <c r="E20" s="17"/>
      <c r="F20" s="17"/>
      <c r="G20" s="17"/>
      <c r="H20" s="17"/>
      <c r="I20" s="17">
        <v>1</v>
      </c>
      <c r="J20" s="17"/>
      <c r="K20" s="17"/>
    </row>
    <row r="21" spans="1:11" x14ac:dyDescent="0.25">
      <c r="A21" s="16" t="s">
        <v>482</v>
      </c>
      <c r="B21" s="23">
        <v>42212</v>
      </c>
      <c r="C21" s="22">
        <f>COUNTIFS(Tabel6[Datum], Tabel8[[#This Row],[Kolom1]],Tabel6[Gemeente],"Zwolle")</f>
        <v>3</v>
      </c>
      <c r="D21" s="17">
        <v>3</v>
      </c>
      <c r="E21" s="17"/>
      <c r="F21" s="17"/>
      <c r="G21" s="17"/>
      <c r="H21" s="17"/>
      <c r="I21" s="17"/>
      <c r="J21" s="17"/>
      <c r="K21" s="17"/>
    </row>
    <row r="22" spans="1:11" x14ac:dyDescent="0.25">
      <c r="A22" s="16" t="s">
        <v>482</v>
      </c>
      <c r="B22" s="23">
        <v>42913</v>
      </c>
      <c r="C22" s="22">
        <f>COUNTIFS(Tabel6[Datum], Tabel8[[#This Row],[Kolom1]],Tabel6[Gemeente],"Zwolle")</f>
        <v>5</v>
      </c>
      <c r="D22" s="17">
        <v>5</v>
      </c>
      <c r="E22" s="17"/>
      <c r="F22" s="17"/>
      <c r="G22" s="17"/>
      <c r="H22" s="17">
        <v>1</v>
      </c>
      <c r="I22" s="17">
        <v>1</v>
      </c>
      <c r="J22" s="17"/>
      <c r="K22" s="17"/>
    </row>
    <row r="23" spans="1:11" x14ac:dyDescent="0.25">
      <c r="A23" s="16" t="s">
        <v>482</v>
      </c>
      <c r="B23" s="23">
        <v>43666</v>
      </c>
      <c r="C23" s="22">
        <f>COUNTIFS(Tabel6[Datum], Tabel8[[#This Row],[Kolom1]],Tabel6[Gemeente],"Zwolle")</f>
        <v>7</v>
      </c>
      <c r="D23" s="69">
        <v>7</v>
      </c>
      <c r="E23" s="69"/>
      <c r="F23" s="69"/>
      <c r="G23" s="69"/>
      <c r="H23" s="69"/>
      <c r="I23" s="69">
        <v>2</v>
      </c>
      <c r="J23" s="69">
        <v>1</v>
      </c>
      <c r="K23" s="69"/>
    </row>
    <row r="24" spans="1:11" x14ac:dyDescent="0.25">
      <c r="A24" s="16" t="s">
        <v>499</v>
      </c>
      <c r="C24">
        <f t="shared" ref="C24:K24" si="1">SUM(C19:C23)</f>
        <v>19</v>
      </c>
      <c r="D24" s="69">
        <f t="shared" si="1"/>
        <v>19</v>
      </c>
      <c r="E24" s="69">
        <f t="shared" si="1"/>
        <v>0</v>
      </c>
      <c r="F24" s="69">
        <f t="shared" si="1"/>
        <v>0</v>
      </c>
      <c r="G24" s="69">
        <f t="shared" si="1"/>
        <v>0</v>
      </c>
      <c r="H24" s="69">
        <f t="shared" si="1"/>
        <v>1</v>
      </c>
      <c r="I24" s="69">
        <f t="shared" si="1"/>
        <v>4</v>
      </c>
      <c r="J24" s="69">
        <f t="shared" si="1"/>
        <v>1</v>
      </c>
      <c r="K24" s="69">
        <f t="shared" si="1"/>
        <v>0</v>
      </c>
    </row>
    <row r="26" spans="1:11" x14ac:dyDescent="0.25">
      <c r="A26" s="16" t="s">
        <v>542</v>
      </c>
      <c r="B26" s="23">
        <v>39621</v>
      </c>
      <c r="C26" s="22">
        <f>COUNTIFS(Tabel6[Datum], Tabel8[[#This Row],[Kolom1]],Tabel6[Gemeente],"Arnhem")</f>
        <v>4</v>
      </c>
      <c r="D26" s="69">
        <v>4</v>
      </c>
      <c r="E26" s="69"/>
      <c r="F26" s="69"/>
      <c r="G26" s="69"/>
      <c r="H26" s="69"/>
      <c r="I26" s="69"/>
      <c r="J26" s="69"/>
      <c r="K26" s="69"/>
    </row>
    <row r="27" spans="1:11" x14ac:dyDescent="0.25">
      <c r="A27" s="16" t="s">
        <v>542</v>
      </c>
      <c r="B27" s="23">
        <v>39655</v>
      </c>
      <c r="C27" s="22">
        <f>COUNTIFS(Tabel6[Datum], Tabel8[[#This Row],[Kolom1]],Tabel6[Gemeente],"Arnhem")</f>
        <v>1</v>
      </c>
      <c r="D27" s="69">
        <v>1</v>
      </c>
      <c r="E27" s="69"/>
      <c r="F27" s="69"/>
      <c r="G27" s="69"/>
      <c r="H27" s="69">
        <v>1</v>
      </c>
      <c r="I27" s="69"/>
      <c r="J27" s="69"/>
      <c r="K27" s="69"/>
    </row>
    <row r="28" spans="1:11" x14ac:dyDescent="0.25">
      <c r="A28" s="16" t="s">
        <v>542</v>
      </c>
      <c r="B28" s="23">
        <v>40000</v>
      </c>
      <c r="C28" s="22">
        <f>COUNTIFS(Tabel6[Datum], Tabel8[[#This Row],[Kolom1]],Tabel6[Gemeente],"Arnhem")</f>
        <v>1</v>
      </c>
      <c r="D28" s="69">
        <v>1</v>
      </c>
      <c r="E28" s="69"/>
      <c r="F28" s="69"/>
      <c r="G28" s="69"/>
      <c r="H28" s="69"/>
      <c r="I28" s="69"/>
      <c r="J28" s="69"/>
      <c r="K28" s="69"/>
    </row>
    <row r="29" spans="1:11" x14ac:dyDescent="0.25">
      <c r="A29" s="16" t="s">
        <v>542</v>
      </c>
      <c r="B29" s="23">
        <v>40416</v>
      </c>
      <c r="C29" s="22">
        <f>COUNTIFS(Tabel6[Datum], Tabel8[[#This Row],[Kolom1]],Tabel6[Gemeente],"Arnhem")</f>
        <v>2</v>
      </c>
      <c r="D29" s="69">
        <v>2</v>
      </c>
      <c r="E29" s="69"/>
      <c r="F29" s="69"/>
      <c r="G29" s="69">
        <v>1</v>
      </c>
      <c r="H29" s="69">
        <v>1</v>
      </c>
      <c r="I29" s="69"/>
      <c r="J29" s="69"/>
      <c r="K29" s="69"/>
    </row>
    <row r="30" spans="1:11" x14ac:dyDescent="0.25">
      <c r="A30" s="16" t="s">
        <v>542</v>
      </c>
      <c r="B30" s="23">
        <v>40699</v>
      </c>
      <c r="C30" s="22">
        <f>COUNTIFS(Tabel6[Datum], Tabel8[[#This Row],[Kolom1]],Tabel6[Gemeente],"Arnhem")</f>
        <v>3</v>
      </c>
      <c r="D30" s="69">
        <v>3</v>
      </c>
      <c r="E30" s="69"/>
      <c r="F30" s="69"/>
      <c r="G30" s="69"/>
      <c r="H30" s="69">
        <v>1</v>
      </c>
      <c r="I30" s="69"/>
      <c r="J30" s="69"/>
      <c r="K30" s="69"/>
    </row>
    <row r="31" spans="1:11" x14ac:dyDescent="0.25">
      <c r="A31" s="16" t="s">
        <v>542</v>
      </c>
      <c r="B31" s="23">
        <v>40758</v>
      </c>
      <c r="C31" s="22">
        <f>COUNTIFS(Tabel6[Datum], Tabel8[[#This Row],[Kolom1]],Tabel6[Gemeente],"Arnhem")</f>
        <v>3</v>
      </c>
      <c r="D31" s="69">
        <v>1</v>
      </c>
      <c r="E31" s="69"/>
      <c r="F31" s="69"/>
      <c r="G31" s="69"/>
      <c r="H31" s="69"/>
      <c r="I31" s="69">
        <v>2</v>
      </c>
      <c r="J31" s="69"/>
      <c r="K31" s="69"/>
    </row>
    <row r="32" spans="1:11" x14ac:dyDescent="0.25">
      <c r="A32" s="16" t="s">
        <v>542</v>
      </c>
      <c r="B32" s="23">
        <v>41758</v>
      </c>
      <c r="C32" s="22">
        <f>COUNTIFS(Tabel6[Datum], Tabel8[[#This Row],[Kolom1]],Tabel6[Gemeente],"Arnhem")</f>
        <v>3</v>
      </c>
      <c r="D32" s="69">
        <v>1</v>
      </c>
      <c r="E32" s="69"/>
      <c r="F32" s="69"/>
      <c r="G32" s="69">
        <v>1</v>
      </c>
      <c r="H32" s="69"/>
      <c r="I32" s="69">
        <v>1</v>
      </c>
      <c r="J32" s="69"/>
      <c r="K32" s="69"/>
    </row>
    <row r="33" spans="1:12" x14ac:dyDescent="0.25">
      <c r="A33" s="16" t="s">
        <v>542</v>
      </c>
      <c r="B33" s="23">
        <v>41831</v>
      </c>
      <c r="C33" s="22">
        <f>COUNTIFS(Tabel6[Datum], Tabel8[[#This Row],[Kolom1]],Tabel6[Gemeente],"Arnhem")</f>
        <v>1</v>
      </c>
      <c r="D33" s="69">
        <v>1</v>
      </c>
      <c r="E33" s="69"/>
      <c r="F33" s="69"/>
      <c r="G33" s="69"/>
      <c r="H33" s="69"/>
      <c r="I33" s="69"/>
      <c r="J33" s="69"/>
      <c r="K33" s="69"/>
    </row>
    <row r="34" spans="1:12" x14ac:dyDescent="0.25">
      <c r="A34" s="16" t="s">
        <v>542</v>
      </c>
      <c r="B34" s="23">
        <v>41847</v>
      </c>
      <c r="C34" s="22">
        <f>COUNTIFS(Tabel6[Datum], Tabel8[[#This Row],[Kolom1]],Tabel6[Gemeente],"Arnhem")</f>
        <v>41</v>
      </c>
      <c r="D34" s="69">
        <v>35</v>
      </c>
      <c r="E34" s="69"/>
      <c r="F34" s="69"/>
      <c r="G34" s="69">
        <v>1</v>
      </c>
      <c r="H34" s="69">
        <v>2</v>
      </c>
      <c r="I34" s="69">
        <v>9</v>
      </c>
      <c r="J34" s="69">
        <v>2</v>
      </c>
      <c r="K34" s="69"/>
    </row>
    <row r="35" spans="1:12" x14ac:dyDescent="0.25">
      <c r="A35" s="16" t="s">
        <v>542</v>
      </c>
      <c r="B35" s="23">
        <v>42520</v>
      </c>
      <c r="C35" s="22">
        <f>COUNTIFS(Tabel6[Datum], Tabel8[[#This Row],[Kolom1]],Tabel6[Gemeente],"Arnhem")</f>
        <v>14</v>
      </c>
      <c r="D35" s="69">
        <v>14</v>
      </c>
      <c r="E35" s="69"/>
      <c r="F35" s="69">
        <v>1</v>
      </c>
      <c r="G35" s="69"/>
      <c r="H35" s="69">
        <v>2</v>
      </c>
      <c r="I35" s="69"/>
      <c r="J35" s="69">
        <v>1</v>
      </c>
      <c r="K35" s="69"/>
    </row>
    <row r="36" spans="1:12" x14ac:dyDescent="0.25">
      <c r="A36" s="16" t="s">
        <v>542</v>
      </c>
      <c r="B36" s="23">
        <v>42977</v>
      </c>
      <c r="C36" s="22">
        <f>COUNTIFS(Tabel6[Datum], Tabel8[[#This Row],[Kolom1]],Tabel6[Gemeente],"Arnhem")</f>
        <v>1</v>
      </c>
      <c r="D36" s="69">
        <v>1</v>
      </c>
      <c r="E36" s="69"/>
      <c r="F36" s="69"/>
      <c r="G36" s="69"/>
      <c r="H36" s="69"/>
      <c r="I36" s="69"/>
      <c r="J36" s="69"/>
      <c r="K36" s="69"/>
    </row>
    <row r="37" spans="1:12" x14ac:dyDescent="0.25">
      <c r="A37" s="16" t="s">
        <v>542</v>
      </c>
      <c r="B37" s="23">
        <v>43325</v>
      </c>
      <c r="C37" s="22">
        <f>COUNTIFS(Tabel6[Datum], Tabel8[[#This Row],[Kolom1]],Tabel6[Gemeente],"Arnhem")</f>
        <v>3</v>
      </c>
      <c r="D37" s="69">
        <v>3</v>
      </c>
      <c r="E37" s="69"/>
      <c r="F37" s="69"/>
      <c r="G37" s="69"/>
      <c r="H37" s="69"/>
      <c r="I37" s="69"/>
      <c r="J37" s="69"/>
      <c r="K37" s="69"/>
    </row>
    <row r="38" spans="1:12" x14ac:dyDescent="0.25">
      <c r="A38" s="16" t="s">
        <v>636</v>
      </c>
      <c r="C38">
        <f>SUM(C26:C37)</f>
        <v>77</v>
      </c>
      <c r="D38" s="69">
        <f>SUM(D26:D37)</f>
        <v>67</v>
      </c>
      <c r="E38" s="69">
        <f t="shared" ref="E38:K38" si="2">SUM(E26:E37)</f>
        <v>0</v>
      </c>
      <c r="F38" s="69">
        <f t="shared" si="2"/>
        <v>1</v>
      </c>
      <c r="G38" s="69">
        <f t="shared" si="2"/>
        <v>3</v>
      </c>
      <c r="H38" s="69">
        <f t="shared" si="2"/>
        <v>7</v>
      </c>
      <c r="I38" s="69">
        <f t="shared" si="2"/>
        <v>12</v>
      </c>
      <c r="J38" s="69">
        <f t="shared" si="2"/>
        <v>3</v>
      </c>
      <c r="K38" s="69">
        <f t="shared" si="2"/>
        <v>0</v>
      </c>
    </row>
    <row r="39" spans="1:12" x14ac:dyDescent="0.25">
      <c r="A39" s="16" t="s">
        <v>481</v>
      </c>
      <c r="B39" s="1">
        <v>41847</v>
      </c>
      <c r="C39" s="22">
        <f>COUNTIFS(Tabel6[Datum], Tabel8[[#This Row],[Kolom1]],Tabel6[Gemeente],"Molenlanden")</f>
        <v>1</v>
      </c>
      <c r="D39" s="17">
        <v>1</v>
      </c>
      <c r="E39" s="17"/>
      <c r="F39" s="17"/>
      <c r="G39" s="17"/>
      <c r="H39" s="17"/>
      <c r="I39" s="17"/>
      <c r="J39" s="17"/>
      <c r="K39" s="17"/>
    </row>
    <row r="40" spans="1:12" x14ac:dyDescent="0.25">
      <c r="A40" s="94" t="s">
        <v>660</v>
      </c>
      <c r="B40" s="95"/>
      <c r="C40" s="96">
        <f>SUM(C38,C24,C17,C39)</f>
        <v>347</v>
      </c>
      <c r="D40" s="96">
        <f t="shared" ref="D40:K40" si="3">SUM(D38,D24,D17,D39)</f>
        <v>277</v>
      </c>
      <c r="E40" s="96">
        <f t="shared" si="3"/>
        <v>4</v>
      </c>
      <c r="F40" s="96">
        <f t="shared" si="3"/>
        <v>8</v>
      </c>
      <c r="G40" s="96">
        <f t="shared" si="3"/>
        <v>6</v>
      </c>
      <c r="H40" s="96">
        <f t="shared" si="3"/>
        <v>28</v>
      </c>
      <c r="I40" s="96">
        <f t="shared" si="3"/>
        <v>40</v>
      </c>
      <c r="J40" s="96">
        <f t="shared" si="3"/>
        <v>31</v>
      </c>
      <c r="K40" s="96">
        <f t="shared" si="3"/>
        <v>31</v>
      </c>
    </row>
    <row r="41" spans="1:12" x14ac:dyDescent="0.25">
      <c r="L41" t="s">
        <v>635</v>
      </c>
    </row>
  </sheetData>
  <phoneticPr fontId="7" type="noConversion"/>
  <conditionalFormatting sqref="C2:C1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{DC13625A-0A6B-462D-9493-A6434C95D899}</x14:id>
        </ext>
      </extLst>
    </cfRule>
  </conditionalFormatting>
  <conditionalFormatting sqref="C19:C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{3917D733-49F8-4F0B-BF5E-764794FDE67C}</x14:id>
        </ext>
      </extLst>
    </cfRule>
  </conditionalFormatting>
  <conditionalFormatting sqref="D17:K17">
    <cfRule type="colorScale" priority="57">
      <colorScale>
        <cfvo type="min"/>
        <cfvo type="max"/>
        <color rgb="FFFCFCFF"/>
        <color rgb="FF63BE7B"/>
      </colorScale>
    </cfRule>
  </conditionalFormatting>
  <conditionalFormatting sqref="D2:K16">
    <cfRule type="colorScale" priority="59">
      <colorScale>
        <cfvo type="min"/>
        <cfvo type="max"/>
        <color rgb="FFFCFCFF"/>
        <color rgb="FFF8696B"/>
      </colorScale>
    </cfRule>
  </conditionalFormatting>
  <conditionalFormatting sqref="C26:C3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{9E5DC64D-F639-4FCE-B225-0AC85B2F4CA0}</x14:id>
        </ext>
      </extLst>
    </cfRule>
  </conditionalFormatting>
  <conditionalFormatting sqref="C3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{B9099B7D-C2ED-44AB-89B0-32F4C4E47D23}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13625A-0A6B-462D-9493-A6434C95D8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3917D733-49F8-4F0B-BF5E-764794FDE6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C19:C23</xm:sqref>
        </x14:conditionalFormatting>
        <x14:conditionalFormatting xmlns:xm="http://schemas.microsoft.com/office/excel/2006/main">
          <x14:cfRule type="dataBar" id="{9E5DC64D-F639-4FCE-B225-0AC85B2F4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C26:C37</xm:sqref>
        </x14:conditionalFormatting>
        <x14:conditionalFormatting xmlns:xm="http://schemas.microsoft.com/office/excel/2006/main">
          <x14:cfRule type="dataBar" id="{B9099B7D-C2ED-44AB-89B0-32F4C4E47D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6DE4-1174-4C3C-ADE3-B1AF8E1DA645}">
  <dimension ref="A1:Q348"/>
  <sheetViews>
    <sheetView tabSelected="1" topLeftCell="A323" zoomScaleNormal="100" workbookViewId="0">
      <selection activeCell="E48" sqref="E48"/>
    </sheetView>
  </sheetViews>
  <sheetFormatPr defaultRowHeight="15" x14ac:dyDescent="0.25"/>
  <cols>
    <col min="1" max="1" width="12.85546875" bestFit="1" customWidth="1"/>
    <col min="2" max="2" width="10.140625" bestFit="1" customWidth="1"/>
    <col min="3" max="3" width="12.140625" bestFit="1" customWidth="1"/>
    <col min="4" max="4" width="12.7109375" customWidth="1"/>
    <col min="5" max="5" width="83" customWidth="1"/>
    <col min="6" max="6" width="27.7109375" customWidth="1"/>
    <col min="7" max="7" width="11" customWidth="1"/>
    <col min="8" max="8" width="27.5703125" customWidth="1"/>
    <col min="9" max="9" width="9.85546875" customWidth="1"/>
    <col min="10" max="10" width="23.42578125" customWidth="1"/>
    <col min="11" max="11" width="10.85546875" customWidth="1"/>
    <col min="12" max="12" width="18.85546875" customWidth="1"/>
    <col min="14" max="14" width="18.85546875" customWidth="1"/>
    <col min="16" max="16" width="17" customWidth="1"/>
  </cols>
  <sheetData>
    <row r="1" spans="1:17" ht="15.75" thickBot="1" x14ac:dyDescent="0.3">
      <c r="A1" s="3" t="s">
        <v>268</v>
      </c>
      <c r="B1" s="3" t="s">
        <v>0</v>
      </c>
      <c r="C1" s="3" t="s">
        <v>273</v>
      </c>
      <c r="D1" s="3" t="s">
        <v>269</v>
      </c>
      <c r="E1" s="3" t="s">
        <v>231</v>
      </c>
      <c r="F1" s="24" t="s">
        <v>316</v>
      </c>
      <c r="G1" s="24" t="s">
        <v>517</v>
      </c>
      <c r="H1" s="24" t="s">
        <v>318</v>
      </c>
      <c r="I1" s="24" t="s">
        <v>385</v>
      </c>
      <c r="J1" s="24" t="s">
        <v>319</v>
      </c>
      <c r="K1" s="25" t="s">
        <v>386</v>
      </c>
      <c r="L1" s="26" t="s">
        <v>320</v>
      </c>
      <c r="M1" s="26" t="s">
        <v>387</v>
      </c>
      <c r="N1" s="26" t="s">
        <v>321</v>
      </c>
      <c r="O1" s="26" t="s">
        <v>388</v>
      </c>
      <c r="P1" s="26" t="s">
        <v>322</v>
      </c>
      <c r="Q1" s="26" t="s">
        <v>389</v>
      </c>
    </row>
    <row r="2" spans="1:17" ht="15.75" thickTop="1" x14ac:dyDescent="0.25">
      <c r="A2" s="3" t="s">
        <v>542</v>
      </c>
      <c r="B2" s="2">
        <v>39621</v>
      </c>
      <c r="C2" s="32" t="s">
        <v>274</v>
      </c>
      <c r="D2" s="32" t="s">
        <v>225</v>
      </c>
      <c r="E2" s="75" t="s">
        <v>598</v>
      </c>
      <c r="F2" s="77"/>
      <c r="G2" s="28"/>
      <c r="H2" s="77"/>
      <c r="I2" s="77"/>
      <c r="J2" s="77"/>
      <c r="K2" s="82"/>
      <c r="L2" s="82"/>
      <c r="M2" s="82"/>
      <c r="N2" s="82"/>
      <c r="O2" s="82"/>
      <c r="P2" s="82"/>
      <c r="Q2" s="82"/>
    </row>
    <row r="3" spans="1:17" x14ac:dyDescent="0.25">
      <c r="A3" s="3" t="s">
        <v>542</v>
      </c>
      <c r="B3" s="2">
        <v>39621</v>
      </c>
      <c r="C3" s="32" t="s">
        <v>274</v>
      </c>
      <c r="D3" s="32" t="s">
        <v>225</v>
      </c>
      <c r="E3" s="93" t="s">
        <v>590</v>
      </c>
      <c r="F3" s="77" t="s">
        <v>589</v>
      </c>
      <c r="G3" s="28">
        <f>VLOOKUP(F3,Tabel1[#All],2,FALSE)</f>
        <v>435422</v>
      </c>
      <c r="H3" s="77"/>
      <c r="I3" s="77"/>
      <c r="J3" s="77"/>
      <c r="K3" s="77"/>
      <c r="L3" s="82"/>
      <c r="M3" s="77"/>
      <c r="N3" s="77"/>
      <c r="O3" s="77"/>
      <c r="P3" s="77"/>
      <c r="Q3" s="77"/>
    </row>
    <row r="4" spans="1:17" x14ac:dyDescent="0.25">
      <c r="A4" s="3" t="s">
        <v>542</v>
      </c>
      <c r="B4" s="2">
        <v>39621</v>
      </c>
      <c r="C4" s="32" t="s">
        <v>274</v>
      </c>
      <c r="D4" s="32" t="s">
        <v>225</v>
      </c>
      <c r="E4" s="93" t="s">
        <v>597</v>
      </c>
      <c r="F4" s="77" t="s">
        <v>637</v>
      </c>
      <c r="G4" s="28">
        <f>VLOOKUP(F4,Tabel1[#All],2,FALSE)</f>
        <v>434424</v>
      </c>
      <c r="H4" s="77" t="s">
        <v>638</v>
      </c>
      <c r="I4" s="28">
        <f>VLOOKUP(H4,Tabel1[#All],2,FALSE)</f>
        <v>434425</v>
      </c>
      <c r="J4" s="77" t="s">
        <v>639</v>
      </c>
      <c r="K4" s="28">
        <f>VLOOKUP(J4,Tabel1[#All],2,FALSE)</f>
        <v>435424</v>
      </c>
      <c r="L4" s="82"/>
      <c r="M4" s="82"/>
      <c r="N4" s="82"/>
      <c r="O4" s="82"/>
      <c r="P4" s="82"/>
      <c r="Q4" s="82"/>
    </row>
    <row r="5" spans="1:17" x14ac:dyDescent="0.25">
      <c r="A5" s="3" t="s">
        <v>542</v>
      </c>
      <c r="B5" s="2">
        <v>39621</v>
      </c>
      <c r="C5" s="32" t="s">
        <v>274</v>
      </c>
      <c r="D5" s="32" t="s">
        <v>225</v>
      </c>
      <c r="E5" s="33" t="s">
        <v>596</v>
      </c>
      <c r="F5" s="77" t="s">
        <v>583</v>
      </c>
      <c r="G5" s="28">
        <f>VLOOKUP(F5,Tabel1[#All],2,FALSE)</f>
        <v>435423</v>
      </c>
      <c r="H5" s="77"/>
      <c r="I5" s="77"/>
      <c r="J5" s="77"/>
      <c r="K5" s="77"/>
      <c r="L5" s="82"/>
      <c r="M5" s="77"/>
      <c r="N5" s="77"/>
      <c r="O5" s="77"/>
      <c r="P5" s="77"/>
      <c r="Q5" s="77"/>
    </row>
    <row r="6" spans="1:17" x14ac:dyDescent="0.25">
      <c r="A6" s="3" t="s">
        <v>542</v>
      </c>
      <c r="B6" s="2">
        <v>39655</v>
      </c>
      <c r="C6" s="32" t="s">
        <v>274</v>
      </c>
      <c r="D6" s="32" t="s">
        <v>225</v>
      </c>
      <c r="E6" s="33" t="s">
        <v>577</v>
      </c>
      <c r="F6" s="77"/>
      <c r="G6" s="28"/>
      <c r="H6" s="77"/>
      <c r="I6" s="77"/>
      <c r="J6" s="77"/>
      <c r="K6" s="77"/>
      <c r="L6" s="82"/>
      <c r="M6" s="82"/>
      <c r="N6" s="82"/>
      <c r="O6" s="82"/>
      <c r="P6" s="82"/>
      <c r="Q6" s="82"/>
    </row>
    <row r="7" spans="1:17" x14ac:dyDescent="0.25">
      <c r="A7" s="3" t="s">
        <v>542</v>
      </c>
      <c r="B7" s="2">
        <v>40000</v>
      </c>
      <c r="C7" s="32" t="s">
        <v>274</v>
      </c>
      <c r="D7" s="32" t="s">
        <v>225</v>
      </c>
      <c r="E7" s="33" t="s">
        <v>578</v>
      </c>
      <c r="F7" s="77" t="s">
        <v>640</v>
      </c>
      <c r="G7" s="28">
        <f>VLOOKUP(F7,Tabel1[#All],2,FALSE)</f>
        <v>437422</v>
      </c>
      <c r="H7" s="77" t="s">
        <v>641</v>
      </c>
      <c r="I7" s="28">
        <f>VLOOKUP(H7,Tabel1[#All],2,FALSE)</f>
        <v>438422</v>
      </c>
      <c r="J7" s="77"/>
      <c r="K7" s="77"/>
      <c r="L7" s="82"/>
      <c r="M7" s="77"/>
      <c r="N7" s="77"/>
      <c r="O7" s="77"/>
      <c r="P7" s="77"/>
      <c r="Q7" s="77"/>
    </row>
    <row r="8" spans="1:17" x14ac:dyDescent="0.25">
      <c r="A8" s="3" t="s">
        <v>542</v>
      </c>
      <c r="B8" s="2">
        <v>40416</v>
      </c>
      <c r="C8" s="32" t="s">
        <v>274</v>
      </c>
      <c r="D8" s="32" t="s">
        <v>225</v>
      </c>
      <c r="E8" s="33" t="s">
        <v>601</v>
      </c>
      <c r="F8" s="77" t="s">
        <v>602</v>
      </c>
      <c r="G8" s="28">
        <f>VLOOKUP(F8,Tabel1[#All],2,FALSE)</f>
        <v>436423</v>
      </c>
      <c r="H8" s="77"/>
      <c r="I8" s="77"/>
      <c r="J8" s="77"/>
      <c r="K8" s="77"/>
      <c r="L8" s="82"/>
      <c r="M8" s="82"/>
      <c r="N8" s="82"/>
      <c r="O8" s="82"/>
      <c r="P8" s="82"/>
      <c r="Q8" s="82"/>
    </row>
    <row r="9" spans="1:17" x14ac:dyDescent="0.25">
      <c r="A9" s="3" t="s">
        <v>542</v>
      </c>
      <c r="B9" s="2">
        <v>40416</v>
      </c>
      <c r="C9" s="32" t="s">
        <v>274</v>
      </c>
      <c r="D9" s="32" t="s">
        <v>225</v>
      </c>
      <c r="E9" s="33" t="s">
        <v>567</v>
      </c>
      <c r="F9" s="77"/>
      <c r="G9" s="28"/>
      <c r="H9" s="77"/>
      <c r="I9" s="77"/>
      <c r="J9" s="77"/>
      <c r="K9" s="77"/>
      <c r="L9" s="82"/>
      <c r="M9" s="77"/>
      <c r="N9" s="82"/>
      <c r="O9" s="77"/>
      <c r="P9" s="82"/>
      <c r="Q9" s="77"/>
    </row>
    <row r="10" spans="1:17" x14ac:dyDescent="0.25">
      <c r="A10" s="3" t="s">
        <v>542</v>
      </c>
      <c r="B10" s="2">
        <v>40699</v>
      </c>
      <c r="C10" s="32" t="s">
        <v>274</v>
      </c>
      <c r="D10" s="32" t="s">
        <v>225</v>
      </c>
      <c r="E10" s="66" t="s">
        <v>573</v>
      </c>
      <c r="F10" s="77" t="s">
        <v>642</v>
      </c>
      <c r="G10" s="28">
        <f>VLOOKUP(F10,Tabel1[#All],2,FALSE)</f>
        <v>433424</v>
      </c>
      <c r="H10" s="77" t="s">
        <v>643</v>
      </c>
      <c r="I10" s="28">
        <f>VLOOKUP(H10,Tabel1[#All],2,FALSE)</f>
        <v>433425</v>
      </c>
      <c r="J10" s="77" t="s">
        <v>644</v>
      </c>
      <c r="K10" s="28">
        <f>VLOOKUP(J10,Tabel1[#All],2,FALSE)</f>
        <v>434424</v>
      </c>
      <c r="L10" s="82"/>
      <c r="M10" s="82"/>
      <c r="N10" s="82"/>
      <c r="O10" s="82"/>
      <c r="P10" s="82"/>
      <c r="Q10" s="82"/>
    </row>
    <row r="11" spans="1:17" x14ac:dyDescent="0.25">
      <c r="A11" s="3" t="s">
        <v>542</v>
      </c>
      <c r="B11" s="2">
        <v>40699</v>
      </c>
      <c r="C11" s="32" t="s">
        <v>274</v>
      </c>
      <c r="D11" s="32" t="s">
        <v>225</v>
      </c>
      <c r="E11" s="66" t="s">
        <v>586</v>
      </c>
      <c r="F11" s="77" t="s">
        <v>602</v>
      </c>
      <c r="G11" s="28">
        <f>VLOOKUP(F11,Tabel1[#All],2,FALSE)</f>
        <v>436423</v>
      </c>
      <c r="H11" s="77"/>
      <c r="I11" s="77"/>
      <c r="J11" s="77"/>
      <c r="K11" s="77"/>
      <c r="L11" s="82"/>
      <c r="M11" s="77"/>
      <c r="N11" s="77"/>
      <c r="O11" s="77"/>
      <c r="P11" s="77"/>
      <c r="Q11" s="77"/>
    </row>
    <row r="12" spans="1:17" x14ac:dyDescent="0.25">
      <c r="A12" s="3" t="s">
        <v>542</v>
      </c>
      <c r="B12" s="2">
        <v>40699</v>
      </c>
      <c r="C12" s="32" t="s">
        <v>274</v>
      </c>
      <c r="D12" s="32" t="s">
        <v>225</v>
      </c>
      <c r="E12" s="66" t="s">
        <v>581</v>
      </c>
      <c r="F12" s="77" t="s">
        <v>642</v>
      </c>
      <c r="G12" s="28">
        <f>VLOOKUP(F12,Tabel1[#All],2,FALSE)</f>
        <v>433424</v>
      </c>
      <c r="H12" s="77" t="s">
        <v>643</v>
      </c>
      <c r="I12" s="28">
        <f>VLOOKUP(H12,Tabel1[#All],2,FALSE)</f>
        <v>433425</v>
      </c>
      <c r="J12" s="77" t="s">
        <v>644</v>
      </c>
      <c r="K12" s="28">
        <f>VLOOKUP(J12,Tabel1[#All],2,FALSE)</f>
        <v>434424</v>
      </c>
      <c r="L12" s="82"/>
      <c r="M12" s="82"/>
      <c r="N12" s="82"/>
      <c r="O12" s="82"/>
      <c r="P12" s="82"/>
      <c r="Q12" s="82"/>
    </row>
    <row r="13" spans="1:17" x14ac:dyDescent="0.25">
      <c r="A13" s="3" t="s">
        <v>542</v>
      </c>
      <c r="B13" s="2">
        <v>40758</v>
      </c>
      <c r="C13" s="32" t="s">
        <v>274</v>
      </c>
      <c r="D13" s="32" t="s">
        <v>225</v>
      </c>
      <c r="E13" s="66" t="s">
        <v>574</v>
      </c>
      <c r="F13" s="77"/>
      <c r="G13" s="28"/>
      <c r="H13" s="77"/>
      <c r="I13" s="77"/>
      <c r="J13" s="77"/>
      <c r="K13" s="77"/>
      <c r="L13" s="82"/>
      <c r="M13" s="77"/>
      <c r="N13" s="77"/>
      <c r="O13" s="77"/>
      <c r="P13" s="77"/>
      <c r="Q13" s="77"/>
    </row>
    <row r="14" spans="1:17" x14ac:dyDescent="0.25">
      <c r="A14" s="3" t="s">
        <v>542</v>
      </c>
      <c r="B14" s="2">
        <v>40758</v>
      </c>
      <c r="C14" s="32" t="s">
        <v>274</v>
      </c>
      <c r="D14" s="32" t="s">
        <v>225</v>
      </c>
      <c r="E14" s="33" t="s">
        <v>605</v>
      </c>
      <c r="F14" s="77"/>
      <c r="G14" s="28"/>
      <c r="H14" s="77"/>
      <c r="I14" s="77"/>
      <c r="J14" s="77"/>
      <c r="K14" s="82"/>
      <c r="L14" s="82"/>
      <c r="M14" s="82"/>
      <c r="N14" s="82"/>
      <c r="O14" s="82"/>
      <c r="P14" s="82"/>
      <c r="Q14" s="82"/>
    </row>
    <row r="15" spans="1:17" x14ac:dyDescent="0.25">
      <c r="A15" s="3" t="s">
        <v>542</v>
      </c>
      <c r="B15" s="2">
        <v>40758</v>
      </c>
      <c r="C15" s="32" t="s">
        <v>274</v>
      </c>
      <c r="D15" s="32" t="s">
        <v>225</v>
      </c>
      <c r="E15" s="33" t="s">
        <v>584</v>
      </c>
      <c r="F15" s="77" t="s">
        <v>585</v>
      </c>
      <c r="G15" s="28">
        <f>VLOOKUP(F15,Tabel1[#All],2,FALSE)</f>
        <v>437423</v>
      </c>
      <c r="H15" s="77"/>
      <c r="I15" s="77"/>
      <c r="J15" s="77"/>
      <c r="K15" s="82"/>
      <c r="L15" s="82"/>
      <c r="M15" s="82"/>
      <c r="N15" s="82"/>
      <c r="O15" s="82"/>
      <c r="P15" s="82"/>
      <c r="Q15" s="82"/>
    </row>
    <row r="16" spans="1:17" x14ac:dyDescent="0.25">
      <c r="A16" s="3" t="s">
        <v>542</v>
      </c>
      <c r="B16" s="2">
        <v>41758</v>
      </c>
      <c r="C16" s="32" t="s">
        <v>274</v>
      </c>
      <c r="D16" s="32" t="s">
        <v>225</v>
      </c>
      <c r="E16" s="33" t="s">
        <v>591</v>
      </c>
      <c r="F16" s="82" t="s">
        <v>592</v>
      </c>
      <c r="G16" s="28">
        <f>VLOOKUP(F16,Tabel1[#All],2,FALSE)</f>
        <v>433420</v>
      </c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1:17" x14ac:dyDescent="0.25">
      <c r="A17" s="3" t="s">
        <v>542</v>
      </c>
      <c r="B17" s="2">
        <v>41758</v>
      </c>
      <c r="C17" s="32" t="s">
        <v>274</v>
      </c>
      <c r="D17" s="32" t="s">
        <v>225</v>
      </c>
      <c r="E17" s="33" t="s">
        <v>593</v>
      </c>
      <c r="F17" s="77" t="s">
        <v>592</v>
      </c>
      <c r="G17" s="28">
        <f>VLOOKUP(F17,Tabel1[#All],2,FALSE)</f>
        <v>433420</v>
      </c>
      <c r="H17" s="77"/>
      <c r="I17" s="77"/>
      <c r="J17" s="77"/>
      <c r="K17" s="77"/>
      <c r="L17" s="77"/>
      <c r="M17" s="77"/>
      <c r="N17" s="77"/>
      <c r="O17" s="77"/>
      <c r="P17" s="77"/>
      <c r="Q17" s="82"/>
    </row>
    <row r="18" spans="1:17" x14ac:dyDescent="0.25">
      <c r="A18" s="3" t="s">
        <v>542</v>
      </c>
      <c r="B18" s="2">
        <v>41758</v>
      </c>
      <c r="C18" s="32" t="s">
        <v>274</v>
      </c>
      <c r="D18" s="32" t="s">
        <v>225</v>
      </c>
      <c r="E18" s="33" t="s">
        <v>579</v>
      </c>
      <c r="F18" s="77" t="s">
        <v>589</v>
      </c>
      <c r="G18" s="28">
        <f>VLOOKUP(F18,Tabel1[#All],2,FALSE)</f>
        <v>435422</v>
      </c>
      <c r="H18" s="77"/>
      <c r="I18" s="77"/>
      <c r="J18" s="77"/>
      <c r="K18" s="82"/>
      <c r="L18" s="82"/>
      <c r="M18" s="82"/>
      <c r="N18" s="82"/>
      <c r="O18" s="82"/>
      <c r="P18" s="82"/>
      <c r="Q18" s="82"/>
    </row>
    <row r="19" spans="1:17" x14ac:dyDescent="0.25">
      <c r="A19" s="3" t="s">
        <v>542</v>
      </c>
      <c r="B19" s="2">
        <v>41831</v>
      </c>
      <c r="C19" s="32" t="s">
        <v>274</v>
      </c>
      <c r="D19" s="32" t="s">
        <v>229</v>
      </c>
      <c r="E19" s="33" t="s">
        <v>618</v>
      </c>
      <c r="F19" s="77" t="s">
        <v>585</v>
      </c>
      <c r="G19" s="28">
        <f>VLOOKUP(F19,Tabel1[#All],2,FALSE)</f>
        <v>437423</v>
      </c>
      <c r="H19" s="77"/>
      <c r="I19" s="77"/>
      <c r="J19" s="77"/>
      <c r="K19" s="82"/>
      <c r="L19" s="82"/>
      <c r="M19" s="82"/>
      <c r="N19" s="82"/>
      <c r="O19" s="82"/>
      <c r="P19" s="82"/>
      <c r="Q19" s="82"/>
    </row>
    <row r="20" spans="1:17" ht="30" x14ac:dyDescent="0.25">
      <c r="A20" s="3" t="s">
        <v>542</v>
      </c>
      <c r="B20" s="2">
        <v>41847</v>
      </c>
      <c r="C20" s="32" t="s">
        <v>275</v>
      </c>
      <c r="D20" s="32" t="s">
        <v>626</v>
      </c>
      <c r="E20" s="35" t="s">
        <v>625</v>
      </c>
      <c r="F20" s="77" t="s">
        <v>589</v>
      </c>
      <c r="G20" s="28">
        <f>VLOOKUP(F20,Tabel1[#All],2,FALSE)</f>
        <v>435422</v>
      </c>
      <c r="H20" s="77"/>
      <c r="I20" s="77"/>
      <c r="J20" s="77"/>
      <c r="K20" s="82"/>
      <c r="L20" s="82"/>
      <c r="M20" s="82"/>
      <c r="N20" s="82"/>
      <c r="O20" s="82"/>
      <c r="P20" s="82"/>
      <c r="Q20" s="82"/>
    </row>
    <row r="21" spans="1:17" x14ac:dyDescent="0.25">
      <c r="A21" s="3" t="s">
        <v>542</v>
      </c>
      <c r="B21" s="2">
        <v>41847</v>
      </c>
      <c r="C21" s="32" t="s">
        <v>275</v>
      </c>
      <c r="D21" s="32" t="s">
        <v>629</v>
      </c>
      <c r="E21" s="33" t="s">
        <v>628</v>
      </c>
      <c r="F21" s="77"/>
      <c r="G21" s="28"/>
      <c r="H21" s="77"/>
      <c r="I21" s="77"/>
      <c r="J21" s="77"/>
      <c r="K21" s="82"/>
      <c r="L21" s="82"/>
      <c r="M21" s="82"/>
      <c r="N21" s="82"/>
      <c r="O21" s="82"/>
      <c r="P21" s="82"/>
      <c r="Q21" s="82"/>
    </row>
    <row r="22" spans="1:17" ht="30" x14ac:dyDescent="0.25">
      <c r="A22" s="3" t="s">
        <v>542</v>
      </c>
      <c r="B22" s="2">
        <v>41847</v>
      </c>
      <c r="C22" s="32" t="s">
        <v>275</v>
      </c>
      <c r="D22" s="32" t="s">
        <v>549</v>
      </c>
      <c r="E22" s="33" t="s">
        <v>627</v>
      </c>
      <c r="F22" s="77"/>
      <c r="G22" s="28"/>
      <c r="H22" s="77"/>
      <c r="I22" s="77"/>
      <c r="J22" s="77"/>
      <c r="K22" s="82"/>
      <c r="L22" s="82"/>
      <c r="M22" s="82"/>
      <c r="N22" s="82"/>
      <c r="O22" s="82"/>
      <c r="P22" s="82"/>
      <c r="Q22" s="82"/>
    </row>
    <row r="23" spans="1:17" x14ac:dyDescent="0.25">
      <c r="A23" s="3" t="s">
        <v>542</v>
      </c>
      <c r="B23" s="2">
        <v>41847</v>
      </c>
      <c r="C23" s="32" t="s">
        <v>274</v>
      </c>
      <c r="D23" s="32" t="s">
        <v>229</v>
      </c>
      <c r="E23" s="35" t="s">
        <v>624</v>
      </c>
      <c r="F23" s="77" t="s">
        <v>651</v>
      </c>
      <c r="G23" s="28">
        <f>VLOOKUP(F23,Tabel1[#All],2,FALSE)</f>
        <v>435425</v>
      </c>
      <c r="H23" s="77"/>
      <c r="I23" s="77"/>
      <c r="J23" s="77"/>
      <c r="K23" s="82"/>
      <c r="L23" s="82"/>
      <c r="M23" s="82"/>
      <c r="N23" s="82"/>
      <c r="O23" s="82"/>
      <c r="P23" s="82"/>
      <c r="Q23" s="82"/>
    </row>
    <row r="24" spans="1:17" x14ac:dyDescent="0.25">
      <c r="A24" s="3" t="s">
        <v>542</v>
      </c>
      <c r="B24" s="2">
        <v>41847</v>
      </c>
      <c r="C24" s="32" t="s">
        <v>274</v>
      </c>
      <c r="D24" s="32" t="s">
        <v>229</v>
      </c>
      <c r="E24" s="33" t="s">
        <v>611</v>
      </c>
      <c r="F24" s="77" t="s">
        <v>612</v>
      </c>
      <c r="G24" s="28"/>
      <c r="H24" s="77"/>
      <c r="I24" s="77"/>
      <c r="J24" s="77"/>
      <c r="K24" s="82"/>
      <c r="L24" s="82"/>
      <c r="M24" s="82"/>
      <c r="N24" s="82"/>
      <c r="O24" s="82"/>
      <c r="P24" s="82"/>
      <c r="Q24" s="82"/>
    </row>
    <row r="25" spans="1:17" x14ac:dyDescent="0.25">
      <c r="A25" s="3" t="s">
        <v>542</v>
      </c>
      <c r="B25" s="2">
        <v>41847</v>
      </c>
      <c r="C25" s="32" t="s">
        <v>274</v>
      </c>
      <c r="D25" s="32" t="s">
        <v>229</v>
      </c>
      <c r="E25" s="33" t="s">
        <v>615</v>
      </c>
      <c r="F25" s="77" t="s">
        <v>616</v>
      </c>
      <c r="G25" s="28">
        <f>VLOOKUP(F25,Tabel1[#All],2,FALSE)</f>
        <v>436422</v>
      </c>
      <c r="H25" s="77"/>
      <c r="I25" s="77"/>
      <c r="J25" s="77"/>
      <c r="K25" s="82"/>
      <c r="L25" s="82"/>
      <c r="M25" s="82"/>
      <c r="N25" s="82"/>
      <c r="O25" s="82"/>
      <c r="P25" s="82"/>
      <c r="Q25" s="82"/>
    </row>
    <row r="26" spans="1:17" x14ac:dyDescent="0.25">
      <c r="A26" s="3" t="s">
        <v>542</v>
      </c>
      <c r="B26" s="2">
        <v>41847</v>
      </c>
      <c r="C26" s="32" t="s">
        <v>274</v>
      </c>
      <c r="D26" s="32" t="s">
        <v>229</v>
      </c>
      <c r="E26" s="66" t="s">
        <v>621</v>
      </c>
      <c r="F26" s="77"/>
      <c r="G26" s="28"/>
      <c r="H26" s="77"/>
      <c r="I26" s="77"/>
      <c r="J26" s="77"/>
      <c r="K26" s="82"/>
      <c r="L26" s="82"/>
      <c r="M26" s="82"/>
      <c r="N26" s="82"/>
      <c r="O26" s="82"/>
      <c r="P26" s="82"/>
      <c r="Q26" s="82"/>
    </row>
    <row r="27" spans="1:17" x14ac:dyDescent="0.25">
      <c r="A27" s="3" t="s">
        <v>542</v>
      </c>
      <c r="B27" s="2">
        <v>41847</v>
      </c>
      <c r="C27" s="32" t="s">
        <v>274</v>
      </c>
      <c r="D27" s="32" t="s">
        <v>229</v>
      </c>
      <c r="E27" s="33" t="s">
        <v>623</v>
      </c>
      <c r="F27" s="77" t="s">
        <v>642</v>
      </c>
      <c r="G27" s="28">
        <f>VLOOKUP(F27,Tabel1[#All],2,FALSE)</f>
        <v>433424</v>
      </c>
      <c r="H27" s="77"/>
      <c r="I27" s="77"/>
      <c r="J27" s="77"/>
      <c r="K27" s="82"/>
      <c r="L27" s="82"/>
      <c r="M27" s="82"/>
      <c r="N27" s="82"/>
      <c r="O27" s="82"/>
      <c r="P27" s="82"/>
      <c r="Q27" s="82"/>
    </row>
    <row r="28" spans="1:17" x14ac:dyDescent="0.25">
      <c r="A28" s="3" t="s">
        <v>542</v>
      </c>
      <c r="B28" s="2">
        <v>41847</v>
      </c>
      <c r="C28" s="32" t="s">
        <v>274</v>
      </c>
      <c r="D28" s="32" t="s">
        <v>229</v>
      </c>
      <c r="E28" s="33" t="s">
        <v>610</v>
      </c>
      <c r="F28" s="77" t="s">
        <v>589</v>
      </c>
      <c r="G28" s="28">
        <f>VLOOKUP(F28,Tabel1[#All],2,FALSE)</f>
        <v>435422</v>
      </c>
      <c r="H28" s="77"/>
      <c r="I28" s="77"/>
      <c r="J28" s="77"/>
      <c r="K28" s="82"/>
      <c r="L28" s="82"/>
      <c r="M28" s="82"/>
      <c r="N28" s="82"/>
      <c r="O28" s="82"/>
      <c r="P28" s="82"/>
      <c r="Q28" s="82"/>
    </row>
    <row r="29" spans="1:17" x14ac:dyDescent="0.25">
      <c r="A29" s="3" t="s">
        <v>542</v>
      </c>
      <c r="B29" s="2">
        <v>41847</v>
      </c>
      <c r="C29" s="32" t="s">
        <v>274</v>
      </c>
      <c r="D29" s="32" t="s">
        <v>229</v>
      </c>
      <c r="E29" s="33" t="s">
        <v>613</v>
      </c>
      <c r="F29" s="77"/>
      <c r="G29" s="28"/>
      <c r="H29" s="77"/>
      <c r="I29" s="77"/>
      <c r="J29" s="77"/>
      <c r="K29" s="82"/>
      <c r="L29" s="82"/>
      <c r="M29" s="82"/>
      <c r="N29" s="82"/>
      <c r="O29" s="82"/>
      <c r="P29" s="82"/>
      <c r="Q29" s="82"/>
    </row>
    <row r="30" spans="1:17" x14ac:dyDescent="0.25">
      <c r="A30" s="3" t="s">
        <v>542</v>
      </c>
      <c r="B30" s="2">
        <v>41847</v>
      </c>
      <c r="C30" s="32" t="s">
        <v>274</v>
      </c>
      <c r="D30" s="32" t="s">
        <v>229</v>
      </c>
      <c r="E30" s="33" t="s">
        <v>608</v>
      </c>
      <c r="F30" s="77" t="s">
        <v>609</v>
      </c>
      <c r="G30" s="28">
        <f>VLOOKUP(F30,Tabel1[#All],2,FALSE)</f>
        <v>436424</v>
      </c>
      <c r="H30" s="77"/>
      <c r="I30" s="77"/>
      <c r="J30" s="77"/>
      <c r="K30" s="82"/>
      <c r="L30" s="82"/>
      <c r="M30" s="82"/>
      <c r="N30" s="82"/>
      <c r="O30" s="82"/>
      <c r="P30" s="82"/>
      <c r="Q30" s="82"/>
    </row>
    <row r="31" spans="1:17" x14ac:dyDescent="0.25">
      <c r="A31" s="3" t="s">
        <v>542</v>
      </c>
      <c r="B31" s="2">
        <v>41847</v>
      </c>
      <c r="C31" s="32" t="s">
        <v>274</v>
      </c>
      <c r="D31" s="32" t="s">
        <v>229</v>
      </c>
      <c r="E31" s="33" t="s">
        <v>614</v>
      </c>
      <c r="F31" s="77"/>
      <c r="G31" s="28"/>
      <c r="H31" s="77"/>
      <c r="I31" s="77"/>
      <c r="J31" s="77"/>
      <c r="K31" s="82"/>
      <c r="L31" s="82"/>
      <c r="M31" s="82"/>
      <c r="N31" s="82"/>
      <c r="O31" s="82"/>
      <c r="P31" s="82"/>
      <c r="Q31" s="82"/>
    </row>
    <row r="32" spans="1:17" x14ac:dyDescent="0.25">
      <c r="A32" s="3" t="s">
        <v>542</v>
      </c>
      <c r="B32" s="2">
        <v>41847</v>
      </c>
      <c r="C32" s="32" t="s">
        <v>274</v>
      </c>
      <c r="D32" s="32" t="s">
        <v>229</v>
      </c>
      <c r="E32" s="66" t="s">
        <v>617</v>
      </c>
      <c r="F32" s="77" t="s">
        <v>547</v>
      </c>
      <c r="G32" s="28">
        <f>VLOOKUP(F32,Tabel1[#All],2,FALSE)</f>
        <v>435425</v>
      </c>
      <c r="H32" s="77"/>
      <c r="I32" s="77"/>
      <c r="J32" s="77"/>
      <c r="K32" s="82"/>
      <c r="L32" s="82"/>
      <c r="M32" s="82"/>
      <c r="N32" s="82"/>
      <c r="O32" s="82"/>
      <c r="P32" s="82"/>
      <c r="Q32" s="82"/>
    </row>
    <row r="33" spans="1:17" x14ac:dyDescent="0.25">
      <c r="A33" s="3" t="s">
        <v>542</v>
      </c>
      <c r="B33" s="2">
        <v>41847</v>
      </c>
      <c r="C33" s="32" t="s">
        <v>274</v>
      </c>
      <c r="D33" s="32" t="s">
        <v>229</v>
      </c>
      <c r="E33" s="33" t="s">
        <v>622</v>
      </c>
      <c r="F33" s="77" t="s">
        <v>589</v>
      </c>
      <c r="G33" s="28">
        <f>VLOOKUP(F33,Tabel1[#All],2,FALSE)</f>
        <v>435422</v>
      </c>
      <c r="H33" s="77"/>
      <c r="I33" s="77"/>
      <c r="J33" s="77"/>
      <c r="K33" s="82"/>
      <c r="L33" s="82"/>
      <c r="M33" s="82"/>
      <c r="N33" s="82"/>
      <c r="O33" s="82"/>
      <c r="P33" s="82"/>
      <c r="Q33" s="82"/>
    </row>
    <row r="34" spans="1:17" x14ac:dyDescent="0.25">
      <c r="A34" s="3" t="s">
        <v>542</v>
      </c>
      <c r="B34" s="2">
        <v>41847</v>
      </c>
      <c r="C34" s="32" t="s">
        <v>274</v>
      </c>
      <c r="D34" s="32" t="s">
        <v>225</v>
      </c>
      <c r="E34" s="33" t="s">
        <v>554</v>
      </c>
      <c r="F34" s="77"/>
      <c r="G34" s="28"/>
      <c r="H34" s="77"/>
      <c r="I34" s="77"/>
      <c r="J34" s="77"/>
      <c r="K34" s="82"/>
      <c r="L34" s="82"/>
      <c r="M34" s="82"/>
      <c r="N34" s="82"/>
      <c r="O34" s="82"/>
      <c r="P34" s="82"/>
      <c r="Q34" s="82"/>
    </row>
    <row r="35" spans="1:17" x14ac:dyDescent="0.25">
      <c r="A35" s="3" t="s">
        <v>542</v>
      </c>
      <c r="B35" s="2">
        <v>41847</v>
      </c>
      <c r="C35" s="32" t="s">
        <v>274</v>
      </c>
      <c r="D35" s="32" t="s">
        <v>225</v>
      </c>
      <c r="E35" s="66" t="s">
        <v>587</v>
      </c>
      <c r="F35" s="77" t="s">
        <v>642</v>
      </c>
      <c r="G35" s="28">
        <f>VLOOKUP(F35,Tabel1[#All],2,FALSE)</f>
        <v>433424</v>
      </c>
      <c r="H35" s="77" t="s">
        <v>643</v>
      </c>
      <c r="I35" s="28">
        <f>VLOOKUP(H35,Tabel1[#All],2,FALSE)</f>
        <v>433425</v>
      </c>
      <c r="J35" s="77" t="s">
        <v>644</v>
      </c>
      <c r="K35" s="28">
        <f>VLOOKUP(J35,Tabel1[#All],2,FALSE)</f>
        <v>434424</v>
      </c>
      <c r="L35" s="82"/>
      <c r="M35" s="82"/>
      <c r="N35" s="82"/>
      <c r="O35" s="82"/>
      <c r="P35" s="82"/>
      <c r="Q35" s="82"/>
    </row>
    <row r="36" spans="1:17" x14ac:dyDescent="0.25">
      <c r="A36" s="3" t="s">
        <v>542</v>
      </c>
      <c r="B36" s="2">
        <v>41847</v>
      </c>
      <c r="C36" s="32" t="s">
        <v>274</v>
      </c>
      <c r="D36" s="32" t="s">
        <v>225</v>
      </c>
      <c r="E36" s="66" t="s">
        <v>575</v>
      </c>
      <c r="F36" s="77"/>
      <c r="G36" s="28"/>
      <c r="H36" s="77"/>
      <c r="I36" s="77"/>
      <c r="J36" s="77"/>
      <c r="K36" s="82"/>
      <c r="L36" s="82"/>
      <c r="M36" s="82"/>
      <c r="N36" s="82"/>
      <c r="O36" s="82"/>
      <c r="P36" s="82"/>
      <c r="Q36" s="82"/>
    </row>
    <row r="37" spans="1:17" x14ac:dyDescent="0.25">
      <c r="A37" s="3" t="s">
        <v>542</v>
      </c>
      <c r="B37" s="2">
        <v>41847</v>
      </c>
      <c r="C37" s="32" t="s">
        <v>274</v>
      </c>
      <c r="D37" s="32" t="s">
        <v>225</v>
      </c>
      <c r="E37" s="33" t="s">
        <v>566</v>
      </c>
      <c r="F37" s="77" t="s">
        <v>589</v>
      </c>
      <c r="G37" s="28">
        <f>VLOOKUP(F37,Tabel1[#All],2,FALSE)</f>
        <v>435422</v>
      </c>
      <c r="H37" s="77"/>
      <c r="I37" s="77"/>
      <c r="J37" s="77"/>
      <c r="K37" s="82"/>
      <c r="L37" s="82"/>
      <c r="M37" s="82"/>
      <c r="N37" s="82"/>
      <c r="O37" s="82"/>
      <c r="P37" s="82"/>
      <c r="Q37" s="82"/>
    </row>
    <row r="38" spans="1:17" x14ac:dyDescent="0.25">
      <c r="A38" s="3" t="s">
        <v>542</v>
      </c>
      <c r="B38" s="2">
        <v>41847</v>
      </c>
      <c r="C38" s="32" t="s">
        <v>274</v>
      </c>
      <c r="D38" s="32" t="s">
        <v>225</v>
      </c>
      <c r="E38" s="33" t="s">
        <v>576</v>
      </c>
      <c r="F38" s="77"/>
      <c r="G38" s="28"/>
      <c r="H38" s="77"/>
      <c r="I38" s="77"/>
      <c r="J38" s="77"/>
      <c r="K38" s="77"/>
      <c r="L38" s="82"/>
      <c r="M38" s="82"/>
      <c r="N38" s="82"/>
      <c r="O38" s="82"/>
      <c r="P38" s="82"/>
      <c r="Q38" s="82"/>
    </row>
    <row r="39" spans="1:17" x14ac:dyDescent="0.25">
      <c r="A39" s="3" t="s">
        <v>542</v>
      </c>
      <c r="B39" s="2">
        <v>41847</v>
      </c>
      <c r="C39" s="32" t="s">
        <v>274</v>
      </c>
      <c r="D39" s="32" t="s">
        <v>225</v>
      </c>
      <c r="E39" s="66" t="s">
        <v>588</v>
      </c>
      <c r="F39" s="77" t="s">
        <v>589</v>
      </c>
      <c r="G39" s="28">
        <f>VLOOKUP(F39,Tabel1[#All],2,FALSE)</f>
        <v>435422</v>
      </c>
      <c r="H39" s="77"/>
      <c r="I39" s="77"/>
      <c r="J39" s="77"/>
      <c r="K39" s="82"/>
      <c r="L39" s="82"/>
      <c r="M39" s="82"/>
      <c r="N39" s="82"/>
      <c r="O39" s="82"/>
      <c r="P39" s="82"/>
      <c r="Q39" s="82"/>
    </row>
    <row r="40" spans="1:17" x14ac:dyDescent="0.25">
      <c r="A40" s="3" t="s">
        <v>542</v>
      </c>
      <c r="B40" s="2">
        <v>41847</v>
      </c>
      <c r="C40" s="32" t="s">
        <v>274</v>
      </c>
      <c r="D40" s="32" t="s">
        <v>225</v>
      </c>
      <c r="E40" s="33" t="s">
        <v>582</v>
      </c>
      <c r="F40" s="77" t="s">
        <v>583</v>
      </c>
      <c r="G40" s="28">
        <f>VLOOKUP(F40,Tabel1[#All],2,FALSE)</f>
        <v>435423</v>
      </c>
      <c r="H40" s="77"/>
      <c r="I40" s="77"/>
      <c r="J40" s="77"/>
      <c r="K40" s="82"/>
      <c r="L40" s="82"/>
      <c r="M40" s="82"/>
      <c r="N40" s="82"/>
      <c r="O40" s="82"/>
      <c r="P40" s="82"/>
      <c r="Q40" s="82"/>
    </row>
    <row r="41" spans="1:17" x14ac:dyDescent="0.25">
      <c r="A41" s="3" t="s">
        <v>542</v>
      </c>
      <c r="B41" s="2">
        <v>41847</v>
      </c>
      <c r="C41" s="32" t="s">
        <v>274</v>
      </c>
      <c r="D41" s="32" t="s">
        <v>225</v>
      </c>
      <c r="E41" s="33" t="s">
        <v>555</v>
      </c>
      <c r="F41" s="77" t="s">
        <v>556</v>
      </c>
      <c r="G41" s="28">
        <f>VLOOKUP(F41,Tabel1[#All],2,FALSE)</f>
        <v>435423</v>
      </c>
      <c r="H41" s="77"/>
      <c r="I41" s="77"/>
      <c r="J41" s="77"/>
      <c r="K41" s="82"/>
      <c r="L41" s="82"/>
      <c r="M41" s="82"/>
      <c r="N41" s="82"/>
      <c r="O41" s="82"/>
      <c r="P41" s="82"/>
      <c r="Q41" s="82"/>
    </row>
    <row r="42" spans="1:17" x14ac:dyDescent="0.25">
      <c r="A42" s="3" t="s">
        <v>542</v>
      </c>
      <c r="B42" s="2">
        <v>41847</v>
      </c>
      <c r="C42" s="32" t="s">
        <v>274</v>
      </c>
      <c r="D42" s="32" t="s">
        <v>225</v>
      </c>
      <c r="E42" s="33" t="s">
        <v>595</v>
      </c>
      <c r="F42" s="77"/>
      <c r="G42" s="28"/>
      <c r="H42" s="77"/>
      <c r="I42" s="77"/>
      <c r="J42" s="77"/>
      <c r="K42" s="82"/>
      <c r="L42" s="82"/>
      <c r="M42" s="82"/>
      <c r="N42" s="82"/>
      <c r="O42" s="82"/>
      <c r="P42" s="82"/>
      <c r="Q42" s="82"/>
    </row>
    <row r="43" spans="1:17" x14ac:dyDescent="0.25">
      <c r="A43" s="3" t="s">
        <v>542</v>
      </c>
      <c r="B43" s="2">
        <v>41847</v>
      </c>
      <c r="C43" s="32" t="s">
        <v>274</v>
      </c>
      <c r="D43" s="32" t="s">
        <v>225</v>
      </c>
      <c r="E43" s="33" t="s">
        <v>606</v>
      </c>
      <c r="F43" s="77"/>
      <c r="G43" s="28"/>
      <c r="H43" s="77"/>
      <c r="I43" s="77"/>
      <c r="J43" s="77"/>
      <c r="K43" s="82"/>
      <c r="L43" s="82"/>
      <c r="M43" s="82"/>
      <c r="N43" s="82"/>
      <c r="O43" s="82"/>
      <c r="P43" s="82"/>
      <c r="Q43" s="82"/>
    </row>
    <row r="44" spans="1:17" x14ac:dyDescent="0.25">
      <c r="A44" s="3" t="s">
        <v>542</v>
      </c>
      <c r="B44" s="2">
        <v>41847</v>
      </c>
      <c r="C44" s="32" t="s">
        <v>274</v>
      </c>
      <c r="D44" s="32" t="s">
        <v>225</v>
      </c>
      <c r="E44" s="33" t="s">
        <v>565</v>
      </c>
      <c r="F44" s="77" t="s">
        <v>651</v>
      </c>
      <c r="G44" s="28">
        <f>VLOOKUP(F44,Tabel1[#All],2,FALSE)</f>
        <v>435425</v>
      </c>
      <c r="H44" s="77"/>
      <c r="I44" s="77"/>
      <c r="J44" s="77"/>
      <c r="K44" s="82"/>
      <c r="L44" s="82"/>
      <c r="M44" s="82"/>
      <c r="N44" s="82"/>
      <c r="O44" s="82"/>
      <c r="P44" s="82"/>
      <c r="Q44" s="82"/>
    </row>
    <row r="45" spans="1:17" x14ac:dyDescent="0.25">
      <c r="A45" s="3" t="s">
        <v>542</v>
      </c>
      <c r="B45" s="2">
        <v>41847</v>
      </c>
      <c r="C45" s="32" t="s">
        <v>274</v>
      </c>
      <c r="D45" s="32" t="s">
        <v>225</v>
      </c>
      <c r="E45" s="66" t="s">
        <v>603</v>
      </c>
      <c r="F45" s="77" t="s">
        <v>604</v>
      </c>
      <c r="G45" s="28">
        <f>VLOOKUP(F45,Tabel1[#All],2,FALSE)</f>
        <v>434425</v>
      </c>
      <c r="H45" s="77"/>
      <c r="I45" s="77"/>
      <c r="J45" s="77"/>
      <c r="K45" s="82"/>
      <c r="L45" s="82"/>
      <c r="M45" s="82"/>
      <c r="N45" s="82"/>
      <c r="O45" s="82"/>
      <c r="P45" s="82"/>
      <c r="Q45" s="82"/>
    </row>
    <row r="46" spans="1:17" x14ac:dyDescent="0.25">
      <c r="A46" s="3" t="s">
        <v>542</v>
      </c>
      <c r="B46" s="2">
        <v>41847</v>
      </c>
      <c r="C46" s="32" t="s">
        <v>274</v>
      </c>
      <c r="D46" s="32" t="s">
        <v>225</v>
      </c>
      <c r="E46" s="66" t="s">
        <v>543</v>
      </c>
      <c r="F46" s="77"/>
      <c r="G46" s="28"/>
      <c r="H46" s="77"/>
      <c r="I46" s="77"/>
      <c r="J46" s="77"/>
      <c r="K46" s="82"/>
      <c r="L46" s="82"/>
      <c r="M46" s="82"/>
      <c r="N46" s="82"/>
      <c r="O46" s="82"/>
      <c r="P46" s="82"/>
      <c r="Q46" s="82"/>
    </row>
    <row r="47" spans="1:17" x14ac:dyDescent="0.25">
      <c r="A47" s="3" t="s">
        <v>542</v>
      </c>
      <c r="B47" s="2">
        <v>41847</v>
      </c>
      <c r="C47" s="32" t="s">
        <v>274</v>
      </c>
      <c r="D47" s="32" t="s">
        <v>225</v>
      </c>
      <c r="E47" s="33" t="s">
        <v>568</v>
      </c>
      <c r="F47" s="77"/>
      <c r="G47" s="28"/>
      <c r="H47" s="77"/>
      <c r="I47" s="77"/>
      <c r="J47" s="77"/>
      <c r="K47" s="82"/>
      <c r="L47" s="82"/>
      <c r="M47" s="82"/>
      <c r="N47" s="82"/>
      <c r="O47" s="82"/>
      <c r="P47" s="82"/>
      <c r="Q47" s="82"/>
    </row>
    <row r="48" spans="1:17" x14ac:dyDescent="0.25">
      <c r="A48" s="3" t="s">
        <v>542</v>
      </c>
      <c r="B48" s="2">
        <v>41847</v>
      </c>
      <c r="C48" s="32" t="s">
        <v>274</v>
      </c>
      <c r="D48" s="32" t="s">
        <v>225</v>
      </c>
      <c r="E48" s="33" t="s">
        <v>563</v>
      </c>
      <c r="F48" s="77" t="s">
        <v>649</v>
      </c>
      <c r="G48" s="28">
        <f>VLOOKUP(F48,Tabel1[#All],2,FALSE)</f>
        <v>435424</v>
      </c>
      <c r="H48" s="77" t="s">
        <v>650</v>
      </c>
      <c r="I48" s="28">
        <f>VLOOKUP(H48,Tabel1[#All],2,FALSE)</f>
        <v>435425</v>
      </c>
      <c r="J48" s="77"/>
      <c r="K48" s="82"/>
      <c r="L48" s="82"/>
      <c r="M48" s="82"/>
      <c r="N48" s="82"/>
      <c r="O48" s="82"/>
      <c r="P48" s="82"/>
      <c r="Q48" s="82"/>
    </row>
    <row r="49" spans="1:17" x14ac:dyDescent="0.25">
      <c r="A49" s="3" t="s">
        <v>542</v>
      </c>
      <c r="B49" s="2">
        <v>41847</v>
      </c>
      <c r="C49" s="32" t="s">
        <v>274</v>
      </c>
      <c r="D49" s="32" t="s">
        <v>225</v>
      </c>
      <c r="E49" s="33" t="s">
        <v>571</v>
      </c>
      <c r="F49" s="77"/>
      <c r="G49" s="28"/>
      <c r="H49" s="77"/>
      <c r="I49" s="77"/>
      <c r="J49" s="77"/>
      <c r="K49" s="82"/>
      <c r="L49" s="82"/>
      <c r="M49" s="82"/>
      <c r="N49" s="82"/>
      <c r="O49" s="82"/>
      <c r="P49" s="82"/>
      <c r="Q49" s="82"/>
    </row>
    <row r="50" spans="1:17" x14ac:dyDescent="0.25">
      <c r="A50" s="3" t="s">
        <v>542</v>
      </c>
      <c r="B50" s="2">
        <v>41847</v>
      </c>
      <c r="C50" s="32" t="s">
        <v>274</v>
      </c>
      <c r="D50" s="32" t="s">
        <v>225</v>
      </c>
      <c r="E50" s="66" t="s">
        <v>580</v>
      </c>
      <c r="F50" s="77" t="s">
        <v>654</v>
      </c>
      <c r="G50" s="28">
        <f>VLOOKUP(F50,Tabel1[#All],2,FALSE)</f>
        <v>434422</v>
      </c>
      <c r="H50" s="77"/>
      <c r="I50" s="77"/>
      <c r="J50" s="77"/>
      <c r="K50" s="82"/>
      <c r="L50" s="82"/>
      <c r="M50" s="82"/>
      <c r="N50" s="82"/>
      <c r="O50" s="82"/>
      <c r="P50" s="82"/>
      <c r="Q50" s="82"/>
    </row>
    <row r="51" spans="1:17" x14ac:dyDescent="0.25">
      <c r="A51" s="3" t="s">
        <v>542</v>
      </c>
      <c r="B51" s="2">
        <v>41847</v>
      </c>
      <c r="C51" s="32" t="s">
        <v>274</v>
      </c>
      <c r="D51" s="32" t="s">
        <v>225</v>
      </c>
      <c r="E51" s="33" t="s">
        <v>594</v>
      </c>
      <c r="F51" s="77"/>
      <c r="G51" s="28"/>
      <c r="H51" s="77"/>
      <c r="I51" s="77"/>
      <c r="J51" s="77"/>
      <c r="K51" s="82"/>
      <c r="L51" s="82"/>
      <c r="M51" s="82"/>
      <c r="N51" s="82"/>
      <c r="O51" s="82"/>
      <c r="P51" s="82"/>
      <c r="Q51" s="82"/>
    </row>
    <row r="52" spans="1:17" x14ac:dyDescent="0.25">
      <c r="A52" s="3" t="s">
        <v>542</v>
      </c>
      <c r="B52" s="2">
        <v>41847</v>
      </c>
      <c r="C52" s="32" t="s">
        <v>274</v>
      </c>
      <c r="D52" s="32" t="s">
        <v>225</v>
      </c>
      <c r="E52" s="33" t="s">
        <v>560</v>
      </c>
      <c r="F52" s="77" t="s">
        <v>647</v>
      </c>
      <c r="G52" s="28">
        <f>VLOOKUP(F52,Tabel1[#All],2,FALSE)</f>
        <v>435424</v>
      </c>
      <c r="H52" s="77" t="s">
        <v>648</v>
      </c>
      <c r="I52" s="28">
        <f>VLOOKUP(H52,Tabel1[#All],2,FALSE)</f>
        <v>435425</v>
      </c>
      <c r="J52" s="77"/>
      <c r="K52" s="82"/>
      <c r="L52" s="82"/>
      <c r="M52" s="82"/>
      <c r="N52" s="82"/>
      <c r="O52" s="82"/>
      <c r="P52" s="82"/>
      <c r="Q52" s="82"/>
    </row>
    <row r="53" spans="1:17" x14ac:dyDescent="0.25">
      <c r="A53" s="3" t="s">
        <v>542</v>
      </c>
      <c r="B53" s="2">
        <v>41847</v>
      </c>
      <c r="C53" s="32" t="s">
        <v>274</v>
      </c>
      <c r="D53" s="32" t="s">
        <v>225</v>
      </c>
      <c r="E53" s="66" t="s">
        <v>557</v>
      </c>
      <c r="F53" s="77" t="s">
        <v>558</v>
      </c>
      <c r="G53" s="28">
        <f>VLOOKUP(F53,Tabel1[#All],2,FALSE)</f>
        <v>435423</v>
      </c>
      <c r="H53" s="77"/>
      <c r="I53" s="77"/>
      <c r="J53" s="77"/>
      <c r="K53" s="82"/>
      <c r="L53" s="82"/>
      <c r="M53" s="82"/>
      <c r="N53" s="82"/>
      <c r="O53" s="82"/>
      <c r="P53" s="82"/>
      <c r="Q53" s="82"/>
    </row>
    <row r="54" spans="1:17" x14ac:dyDescent="0.25">
      <c r="A54" s="3" t="s">
        <v>542</v>
      </c>
      <c r="B54" s="2">
        <v>41847</v>
      </c>
      <c r="C54" s="32" t="s">
        <v>274</v>
      </c>
      <c r="D54" s="32" t="s">
        <v>225</v>
      </c>
      <c r="E54" s="66" t="s">
        <v>578</v>
      </c>
      <c r="F54" s="77" t="s">
        <v>642</v>
      </c>
      <c r="G54" s="28">
        <f>VLOOKUP(F54,Tabel1[#All],2,FALSE)</f>
        <v>433424</v>
      </c>
      <c r="H54" s="77" t="s">
        <v>643</v>
      </c>
      <c r="I54" s="28">
        <f>VLOOKUP(H54,Tabel1[#All],2,FALSE)</f>
        <v>433425</v>
      </c>
      <c r="J54" s="77" t="s">
        <v>644</v>
      </c>
      <c r="K54" s="30">
        <f>VLOOKUP(J54,Tabel1[#All],2,FALSE)</f>
        <v>434424</v>
      </c>
      <c r="L54" s="82"/>
      <c r="M54" s="82"/>
      <c r="N54" s="82"/>
      <c r="O54" s="82"/>
      <c r="P54" s="82"/>
      <c r="Q54" s="82"/>
    </row>
    <row r="55" spans="1:17" x14ac:dyDescent="0.25">
      <c r="A55" s="72" t="s">
        <v>542</v>
      </c>
      <c r="B55" s="73">
        <v>41847</v>
      </c>
      <c r="C55" s="74" t="s">
        <v>274</v>
      </c>
      <c r="D55" s="32" t="s">
        <v>225</v>
      </c>
      <c r="E55" s="66" t="s">
        <v>572</v>
      </c>
      <c r="F55" s="77"/>
      <c r="G55" s="28"/>
      <c r="H55" s="77"/>
      <c r="I55" s="77"/>
      <c r="J55" s="77"/>
      <c r="K55" s="82"/>
      <c r="L55" s="82"/>
      <c r="M55" s="82"/>
      <c r="N55" s="82"/>
      <c r="O55" s="82"/>
      <c r="P55" s="82"/>
      <c r="Q55" s="82"/>
    </row>
    <row r="56" spans="1:17" x14ac:dyDescent="0.25">
      <c r="A56" s="3" t="s">
        <v>542</v>
      </c>
      <c r="B56" s="2">
        <v>41847</v>
      </c>
      <c r="C56" s="32" t="s">
        <v>274</v>
      </c>
      <c r="D56" s="32" t="s">
        <v>225</v>
      </c>
      <c r="E56" s="66" t="s">
        <v>569</v>
      </c>
      <c r="F56" s="77" t="s">
        <v>589</v>
      </c>
      <c r="G56" s="28">
        <f>VLOOKUP(F56,Tabel1[#All],2,FALSE)</f>
        <v>435422</v>
      </c>
      <c r="H56" s="77"/>
      <c r="I56" s="77"/>
      <c r="J56" s="77"/>
      <c r="K56" s="82"/>
      <c r="L56" s="82"/>
      <c r="M56" s="82"/>
      <c r="N56" s="82"/>
      <c r="O56" s="82"/>
      <c r="P56" s="82"/>
      <c r="Q56" s="82"/>
    </row>
    <row r="57" spans="1:17" x14ac:dyDescent="0.25">
      <c r="A57" s="3" t="s">
        <v>542</v>
      </c>
      <c r="B57" s="2">
        <v>41847</v>
      </c>
      <c r="C57" s="32" t="s">
        <v>274</v>
      </c>
      <c r="D57" s="32" t="s">
        <v>225</v>
      </c>
      <c r="E57" s="33" t="s">
        <v>544</v>
      </c>
      <c r="F57" s="77"/>
      <c r="G57" s="28"/>
      <c r="H57" s="77"/>
      <c r="I57" s="77"/>
      <c r="J57" s="77"/>
      <c r="K57" s="82"/>
      <c r="L57" s="82"/>
      <c r="M57" s="82"/>
      <c r="N57" s="82"/>
      <c r="O57" s="82"/>
      <c r="P57" s="82"/>
      <c r="Q57" s="82"/>
    </row>
    <row r="58" spans="1:17" x14ac:dyDescent="0.25">
      <c r="A58" s="3" t="s">
        <v>542</v>
      </c>
      <c r="B58" s="2">
        <v>41847</v>
      </c>
      <c r="C58" s="32"/>
      <c r="D58" s="32" t="s">
        <v>230</v>
      </c>
      <c r="E58" s="66" t="s">
        <v>658</v>
      </c>
      <c r="F58" s="77"/>
      <c r="G58" s="92"/>
      <c r="H58" s="77"/>
      <c r="I58" s="77"/>
      <c r="J58" s="77"/>
      <c r="K58" s="82"/>
      <c r="L58" s="82"/>
      <c r="M58" s="82"/>
      <c r="N58" s="82"/>
      <c r="O58" s="82"/>
      <c r="P58" s="82"/>
      <c r="Q58" s="82"/>
    </row>
    <row r="59" spans="1:17" ht="30" x14ac:dyDescent="0.25">
      <c r="A59" s="3" t="s">
        <v>542</v>
      </c>
      <c r="B59" s="2">
        <v>41847</v>
      </c>
      <c r="C59" s="32"/>
      <c r="D59" s="32" t="s">
        <v>230</v>
      </c>
      <c r="E59" s="68" t="s">
        <v>657</v>
      </c>
      <c r="F59" s="77"/>
      <c r="G59" s="92"/>
      <c r="H59" s="77"/>
      <c r="I59" s="77"/>
      <c r="J59" s="77"/>
      <c r="K59" s="82"/>
      <c r="L59" s="82"/>
      <c r="M59" s="82"/>
      <c r="N59" s="82"/>
      <c r="O59" s="82"/>
      <c r="P59" s="82"/>
      <c r="Q59" s="82"/>
    </row>
    <row r="60" spans="1:17" x14ac:dyDescent="0.25">
      <c r="A60" s="3" t="s">
        <v>542</v>
      </c>
      <c r="B60" s="2">
        <v>41847</v>
      </c>
      <c r="C60" s="32"/>
      <c r="D60" s="32" t="s">
        <v>230</v>
      </c>
      <c r="E60" s="66" t="s">
        <v>659</v>
      </c>
      <c r="F60" s="77"/>
      <c r="G60" s="92"/>
      <c r="H60" s="77"/>
      <c r="I60" s="77"/>
      <c r="J60" s="77"/>
      <c r="K60" s="77"/>
      <c r="L60" s="82"/>
      <c r="M60" s="82"/>
      <c r="N60" s="82"/>
      <c r="O60" s="82"/>
      <c r="P60" s="82"/>
      <c r="Q60" s="82"/>
    </row>
    <row r="61" spans="1:17" ht="30" x14ac:dyDescent="0.25">
      <c r="A61" s="3" t="s">
        <v>542</v>
      </c>
      <c r="B61" s="2">
        <v>42520</v>
      </c>
      <c r="C61" s="32" t="s">
        <v>275</v>
      </c>
      <c r="D61" s="32" t="s">
        <v>631</v>
      </c>
      <c r="E61" s="68" t="s">
        <v>632</v>
      </c>
      <c r="F61" s="77" t="s">
        <v>651</v>
      </c>
      <c r="G61" s="28">
        <f>VLOOKUP(F61,Tabel1[#All],2,FALSE)</f>
        <v>435425</v>
      </c>
      <c r="H61" s="77" t="s">
        <v>652</v>
      </c>
      <c r="I61" s="28">
        <f>VLOOKUP(H61,Tabel1[#All],2,FALSE)</f>
        <v>436425</v>
      </c>
      <c r="J61" s="77" t="s">
        <v>653</v>
      </c>
      <c r="K61" s="28">
        <f>VLOOKUP(J61,Tabel1[#All],2,FALSE)</f>
        <v>436426</v>
      </c>
      <c r="L61" s="82"/>
      <c r="M61" s="82"/>
      <c r="N61" s="82"/>
      <c r="O61" s="82"/>
      <c r="P61" s="82"/>
      <c r="Q61" s="82"/>
    </row>
    <row r="62" spans="1:17" ht="30" x14ac:dyDescent="0.25">
      <c r="A62" s="3" t="s">
        <v>542</v>
      </c>
      <c r="B62" s="2">
        <v>42520</v>
      </c>
      <c r="C62" s="32" t="s">
        <v>275</v>
      </c>
      <c r="D62" s="32" t="s">
        <v>549</v>
      </c>
      <c r="E62" s="33" t="s">
        <v>630</v>
      </c>
      <c r="F62" s="77"/>
      <c r="G62" s="28"/>
      <c r="H62" s="77"/>
      <c r="I62" s="77"/>
      <c r="J62" s="77"/>
      <c r="K62" s="82"/>
      <c r="L62" s="82"/>
      <c r="M62" s="82"/>
      <c r="N62" s="82"/>
      <c r="O62" s="82"/>
      <c r="P62" s="82"/>
      <c r="Q62" s="82"/>
    </row>
    <row r="63" spans="1:17" ht="30" x14ac:dyDescent="0.25">
      <c r="A63" s="3" t="s">
        <v>542</v>
      </c>
      <c r="B63" s="2">
        <v>42520</v>
      </c>
      <c r="C63" s="32" t="s">
        <v>275</v>
      </c>
      <c r="D63" s="32" t="s">
        <v>549</v>
      </c>
      <c r="E63" s="33" t="s">
        <v>548</v>
      </c>
      <c r="F63" s="77"/>
      <c r="G63" s="28"/>
      <c r="H63" s="77"/>
      <c r="I63" s="77"/>
      <c r="J63" s="77"/>
      <c r="K63" s="77"/>
      <c r="L63" s="77"/>
      <c r="M63" s="77"/>
      <c r="N63" s="77"/>
      <c r="O63" s="77"/>
      <c r="P63" s="82"/>
      <c r="Q63" s="82"/>
    </row>
    <row r="64" spans="1:17" x14ac:dyDescent="0.25">
      <c r="A64" s="3" t="s">
        <v>542</v>
      </c>
      <c r="B64" s="2">
        <v>42520</v>
      </c>
      <c r="C64" s="32" t="s">
        <v>274</v>
      </c>
      <c r="D64" s="32" t="s">
        <v>229</v>
      </c>
      <c r="E64" s="33" t="s">
        <v>620</v>
      </c>
      <c r="F64" s="77" t="s">
        <v>651</v>
      </c>
      <c r="G64" s="28">
        <f>VLOOKUP(F64,Tabel1[#All],2,FALSE)</f>
        <v>435425</v>
      </c>
      <c r="H64" s="77" t="s">
        <v>652</v>
      </c>
      <c r="I64" s="28">
        <f>VLOOKUP(H64,Tabel1[#All],2,FALSE)</f>
        <v>436425</v>
      </c>
      <c r="J64" s="77" t="s">
        <v>653</v>
      </c>
      <c r="K64" s="30">
        <f>VLOOKUP(J64,Tabel1[#All],2,FALSE)</f>
        <v>436426</v>
      </c>
      <c r="L64" s="82"/>
      <c r="M64" s="82"/>
      <c r="N64" s="82"/>
      <c r="O64" s="82"/>
      <c r="P64" s="82"/>
      <c r="Q64" s="82"/>
    </row>
    <row r="65" spans="1:17" x14ac:dyDescent="0.25">
      <c r="A65" s="3" t="s">
        <v>542</v>
      </c>
      <c r="B65" s="2">
        <v>42520</v>
      </c>
      <c r="C65" s="32" t="s">
        <v>274</v>
      </c>
      <c r="D65" s="32" t="s">
        <v>229</v>
      </c>
      <c r="E65" s="33" t="s">
        <v>619</v>
      </c>
      <c r="F65" s="77"/>
      <c r="G65" s="28"/>
      <c r="H65" s="77"/>
      <c r="I65" s="77"/>
      <c r="J65" s="77"/>
      <c r="K65" s="82"/>
      <c r="L65" s="82"/>
      <c r="M65" s="82"/>
      <c r="N65" s="82"/>
      <c r="O65" s="82"/>
      <c r="P65" s="82"/>
      <c r="Q65" s="82"/>
    </row>
    <row r="66" spans="1:17" x14ac:dyDescent="0.25">
      <c r="A66" s="3" t="s">
        <v>542</v>
      </c>
      <c r="B66" s="2">
        <v>42520</v>
      </c>
      <c r="C66" s="32" t="s">
        <v>274</v>
      </c>
      <c r="D66" s="32" t="s">
        <v>229</v>
      </c>
      <c r="E66" s="66" t="s">
        <v>552</v>
      </c>
      <c r="F66" s="77" t="s">
        <v>649</v>
      </c>
      <c r="G66" s="28">
        <f>VLOOKUP(F66,Tabel1[#All],2,FALSE)</f>
        <v>435424</v>
      </c>
      <c r="H66" s="77" t="s">
        <v>650</v>
      </c>
      <c r="I66" s="28">
        <f>VLOOKUP(H66,Tabel1[#All],2,FALSE)</f>
        <v>435425</v>
      </c>
      <c r="J66" s="77"/>
      <c r="K66" s="82"/>
      <c r="L66" s="82"/>
      <c r="M66" s="82"/>
      <c r="N66" s="82"/>
      <c r="O66" s="82"/>
      <c r="P66" s="82"/>
      <c r="Q66" s="82"/>
    </row>
    <row r="67" spans="1:17" x14ac:dyDescent="0.25">
      <c r="A67" s="3" t="s">
        <v>542</v>
      </c>
      <c r="B67" s="2">
        <v>42520</v>
      </c>
      <c r="C67" s="32" t="s">
        <v>274</v>
      </c>
      <c r="D67" s="32" t="s">
        <v>230</v>
      </c>
      <c r="E67" s="33" t="s">
        <v>553</v>
      </c>
      <c r="F67" s="77"/>
      <c r="G67" s="28"/>
      <c r="H67" s="77"/>
      <c r="I67" s="77"/>
      <c r="J67" s="77"/>
      <c r="K67" s="82"/>
      <c r="L67" s="82"/>
      <c r="M67" s="82"/>
      <c r="N67" s="82"/>
      <c r="O67" s="82"/>
      <c r="P67" s="82"/>
      <c r="Q67" s="82"/>
    </row>
    <row r="68" spans="1:17" x14ac:dyDescent="0.25">
      <c r="A68" s="3" t="s">
        <v>542</v>
      </c>
      <c r="B68" s="2">
        <v>42520</v>
      </c>
      <c r="C68" s="32" t="s">
        <v>274</v>
      </c>
      <c r="D68" s="32" t="s">
        <v>225</v>
      </c>
      <c r="E68" s="33" t="s">
        <v>546</v>
      </c>
      <c r="F68" s="77" t="s">
        <v>547</v>
      </c>
      <c r="G68" s="28">
        <f>VLOOKUP(F68,Tabel1[#All],2,FALSE)</f>
        <v>435425</v>
      </c>
      <c r="H68" s="77"/>
      <c r="I68" s="77"/>
      <c r="J68" s="77"/>
      <c r="K68" s="77"/>
      <c r="L68" s="82"/>
      <c r="M68" s="82"/>
      <c r="N68" s="82"/>
      <c r="O68" s="82"/>
      <c r="P68" s="82"/>
      <c r="Q68" s="82"/>
    </row>
    <row r="69" spans="1:17" x14ac:dyDescent="0.25">
      <c r="A69" s="3" t="s">
        <v>542</v>
      </c>
      <c r="B69" s="2">
        <v>42520</v>
      </c>
      <c r="C69" s="32" t="s">
        <v>274</v>
      </c>
      <c r="D69" s="32" t="s">
        <v>225</v>
      </c>
      <c r="E69" s="33" t="s">
        <v>550</v>
      </c>
      <c r="F69" s="77" t="s">
        <v>651</v>
      </c>
      <c r="G69" s="28">
        <f>VLOOKUP(F69,Tabel1[#All],2,FALSE)</f>
        <v>435425</v>
      </c>
      <c r="H69" s="77" t="s">
        <v>652</v>
      </c>
      <c r="I69" s="28">
        <f>VLOOKUP(H69,Tabel1[#All],2,FALSE)</f>
        <v>436425</v>
      </c>
      <c r="J69" s="77" t="s">
        <v>653</v>
      </c>
      <c r="K69" s="28">
        <f>VLOOKUP(J69,Tabel1[#All],2,FALSE)</f>
        <v>436426</v>
      </c>
      <c r="L69" s="82"/>
      <c r="M69" s="82"/>
      <c r="N69" s="82"/>
      <c r="O69" s="82"/>
      <c r="P69" s="82"/>
      <c r="Q69" s="82"/>
    </row>
    <row r="70" spans="1:17" x14ac:dyDescent="0.25">
      <c r="A70" s="3" t="s">
        <v>542</v>
      </c>
      <c r="B70" s="2">
        <v>42520</v>
      </c>
      <c r="C70" s="32" t="s">
        <v>274</v>
      </c>
      <c r="D70" s="32" t="s">
        <v>225</v>
      </c>
      <c r="E70" s="33" t="s">
        <v>599</v>
      </c>
      <c r="F70" s="77" t="s">
        <v>600</v>
      </c>
      <c r="G70" s="28">
        <f>VLOOKUP(F70,Tabel1[#All],2,FALSE)</f>
        <v>436424</v>
      </c>
      <c r="H70" s="77"/>
      <c r="I70" s="77"/>
      <c r="J70" s="77"/>
      <c r="K70" s="77"/>
      <c r="L70" s="82"/>
      <c r="M70" s="82"/>
      <c r="N70" s="82"/>
      <c r="O70" s="82"/>
      <c r="P70" s="82"/>
      <c r="Q70" s="82"/>
    </row>
    <row r="71" spans="1:17" x14ac:dyDescent="0.25">
      <c r="A71" s="3" t="s">
        <v>542</v>
      </c>
      <c r="B71" s="2">
        <v>42520</v>
      </c>
      <c r="C71" s="32" t="s">
        <v>274</v>
      </c>
      <c r="D71" s="32" t="s">
        <v>225</v>
      </c>
      <c r="E71" s="66" t="s">
        <v>564</v>
      </c>
      <c r="F71" s="77"/>
      <c r="G71" s="28"/>
      <c r="H71" s="77"/>
      <c r="I71" s="77"/>
      <c r="J71" s="77"/>
      <c r="K71" s="77"/>
      <c r="L71" s="82"/>
      <c r="M71" s="82"/>
      <c r="N71" s="82"/>
      <c r="O71" s="82"/>
      <c r="P71" s="82"/>
      <c r="Q71" s="82"/>
    </row>
    <row r="72" spans="1:17" x14ac:dyDescent="0.25">
      <c r="A72" s="3" t="s">
        <v>542</v>
      </c>
      <c r="B72" s="2">
        <v>42520</v>
      </c>
      <c r="C72" s="32" t="s">
        <v>274</v>
      </c>
      <c r="D72" s="32" t="s">
        <v>225</v>
      </c>
      <c r="E72" s="33" t="s">
        <v>551</v>
      </c>
      <c r="F72" s="77" t="s">
        <v>651</v>
      </c>
      <c r="G72" s="28">
        <f>VLOOKUP(F72,Tabel1[#All],2,FALSE)</f>
        <v>435425</v>
      </c>
      <c r="H72" s="77" t="s">
        <v>652</v>
      </c>
      <c r="I72" s="28">
        <f>VLOOKUP(H72,Tabel1[#All],2,FALSE)</f>
        <v>436425</v>
      </c>
      <c r="J72" s="77" t="s">
        <v>653</v>
      </c>
      <c r="K72" s="28">
        <f>VLOOKUP(J72,Tabel1[#All],2,FALSE)</f>
        <v>436426</v>
      </c>
      <c r="L72" s="82"/>
      <c r="M72" s="82"/>
      <c r="N72" s="82"/>
      <c r="O72" s="82"/>
      <c r="P72" s="82"/>
      <c r="Q72" s="82"/>
    </row>
    <row r="73" spans="1:17" x14ac:dyDescent="0.25">
      <c r="A73" s="3" t="s">
        <v>542</v>
      </c>
      <c r="B73" s="2">
        <v>42520</v>
      </c>
      <c r="C73" s="32" t="s">
        <v>274</v>
      </c>
      <c r="D73" s="32" t="s">
        <v>225</v>
      </c>
      <c r="E73" s="66" t="s">
        <v>570</v>
      </c>
      <c r="F73" s="77" t="s">
        <v>547</v>
      </c>
      <c r="G73" s="28">
        <f>VLOOKUP(F73,Tabel1[#All],2,FALSE)</f>
        <v>435425</v>
      </c>
      <c r="H73" s="77"/>
      <c r="I73" s="77"/>
      <c r="J73" s="77"/>
      <c r="K73" s="77"/>
      <c r="L73" s="82"/>
      <c r="M73" s="82"/>
      <c r="N73" s="82"/>
      <c r="O73" s="82"/>
      <c r="P73" s="82"/>
      <c r="Q73" s="82"/>
    </row>
    <row r="74" spans="1:17" x14ac:dyDescent="0.25">
      <c r="A74" s="3" t="s">
        <v>542</v>
      </c>
      <c r="B74" s="2">
        <v>42520</v>
      </c>
      <c r="C74" s="32" t="s">
        <v>274</v>
      </c>
      <c r="D74" s="32" t="s">
        <v>225</v>
      </c>
      <c r="E74" s="33" t="s">
        <v>607</v>
      </c>
      <c r="F74" s="77" t="s">
        <v>656</v>
      </c>
      <c r="G74" s="28">
        <f>VLOOKUP(F74,Tabel1[#All],2,FALSE)</f>
        <v>436427</v>
      </c>
      <c r="H74" s="77"/>
      <c r="I74" s="77"/>
      <c r="J74" s="77"/>
      <c r="K74" s="77"/>
      <c r="L74" s="82"/>
      <c r="M74" s="77"/>
      <c r="N74" s="82"/>
      <c r="O74" s="77"/>
      <c r="P74" s="82"/>
      <c r="Q74" s="82"/>
    </row>
    <row r="75" spans="1:17" x14ac:dyDescent="0.25">
      <c r="A75" s="3" t="s">
        <v>542</v>
      </c>
      <c r="B75" s="2">
        <v>42977</v>
      </c>
      <c r="C75" s="32" t="s">
        <v>274</v>
      </c>
      <c r="D75" s="32" t="s">
        <v>225</v>
      </c>
      <c r="E75" s="33" t="s">
        <v>559</v>
      </c>
      <c r="F75" s="77" t="s">
        <v>651</v>
      </c>
      <c r="G75" s="28">
        <f>VLOOKUP(F75,Tabel1[#All],2,FALSE)</f>
        <v>435425</v>
      </c>
      <c r="H75" s="77"/>
      <c r="I75" s="77"/>
      <c r="J75" s="77"/>
      <c r="K75" s="82"/>
      <c r="L75" s="82"/>
      <c r="M75" s="82"/>
      <c r="N75" s="82"/>
      <c r="O75" s="82"/>
      <c r="P75" s="82"/>
      <c r="Q75" s="82"/>
    </row>
    <row r="76" spans="1:17" ht="30" x14ac:dyDescent="0.25">
      <c r="A76" s="3" t="s">
        <v>542</v>
      </c>
      <c r="B76" s="2">
        <v>43325</v>
      </c>
      <c r="C76" s="32" t="s">
        <v>275</v>
      </c>
      <c r="D76" s="32" t="s">
        <v>549</v>
      </c>
      <c r="E76" s="33" t="s">
        <v>562</v>
      </c>
      <c r="F76" s="77"/>
      <c r="G76" s="28"/>
      <c r="H76" s="77"/>
      <c r="I76" s="77"/>
      <c r="J76" s="77"/>
      <c r="K76" s="82"/>
      <c r="L76" s="82"/>
      <c r="M76" s="82"/>
      <c r="N76" s="82"/>
      <c r="O76" s="82"/>
      <c r="P76" s="82"/>
      <c r="Q76" s="82"/>
    </row>
    <row r="77" spans="1:17" x14ac:dyDescent="0.25">
      <c r="A77" s="3" t="s">
        <v>542</v>
      </c>
      <c r="B77" s="2">
        <v>43325</v>
      </c>
      <c r="C77" s="32" t="s">
        <v>274</v>
      </c>
      <c r="D77" s="32" t="s">
        <v>225</v>
      </c>
      <c r="E77" s="66" t="s">
        <v>561</v>
      </c>
      <c r="F77" s="77"/>
      <c r="G77" s="28"/>
      <c r="H77" s="77"/>
      <c r="I77" s="77"/>
      <c r="J77" s="77"/>
      <c r="K77" s="82"/>
      <c r="L77" s="82"/>
      <c r="M77" s="82"/>
      <c r="N77" s="82"/>
      <c r="O77" s="82"/>
      <c r="P77" s="82"/>
      <c r="Q77" s="82"/>
    </row>
    <row r="78" spans="1:17" x14ac:dyDescent="0.25">
      <c r="A78" s="3" t="s">
        <v>542</v>
      </c>
      <c r="B78" s="2">
        <v>43325</v>
      </c>
      <c r="C78" s="32" t="s">
        <v>274</v>
      </c>
      <c r="D78" s="32" t="s">
        <v>225</v>
      </c>
      <c r="E78" s="33" t="s">
        <v>545</v>
      </c>
      <c r="F78" s="77"/>
      <c r="G78" s="28"/>
      <c r="H78" s="77"/>
      <c r="I78" s="77"/>
      <c r="J78" s="77"/>
      <c r="K78" s="82"/>
      <c r="L78" s="82"/>
      <c r="M78" s="82"/>
      <c r="N78" s="82"/>
      <c r="O78" s="82"/>
      <c r="P78" s="82"/>
      <c r="Q78" s="82"/>
    </row>
    <row r="79" spans="1:17" x14ac:dyDescent="0.25">
      <c r="A79" s="3" t="s">
        <v>1</v>
      </c>
      <c r="B79" s="2">
        <v>39993</v>
      </c>
      <c r="C79" s="32" t="s">
        <v>274</v>
      </c>
      <c r="D79" s="32" t="s">
        <v>225</v>
      </c>
      <c r="E79" s="76" t="s">
        <v>2</v>
      </c>
      <c r="F79" s="27"/>
      <c r="G79" s="28"/>
      <c r="H79" s="27"/>
      <c r="I79" s="27"/>
      <c r="J79" s="27"/>
      <c r="K79" s="29"/>
      <c r="L79" s="29"/>
      <c r="M79" s="29"/>
      <c r="N79" s="29"/>
      <c r="O79" s="29"/>
      <c r="P79" s="29"/>
      <c r="Q79" s="29"/>
    </row>
    <row r="80" spans="1:17" x14ac:dyDescent="0.25">
      <c r="A80" s="3" t="s">
        <v>1</v>
      </c>
      <c r="B80" s="2">
        <v>39997</v>
      </c>
      <c r="C80" s="32" t="s">
        <v>274</v>
      </c>
      <c r="D80" s="32" t="s">
        <v>225</v>
      </c>
      <c r="E80" s="33" t="s">
        <v>3</v>
      </c>
      <c r="F80" s="28" t="s">
        <v>323</v>
      </c>
      <c r="G80" s="28">
        <f>VLOOKUP(F80,Tabel1[#All],2,FALSE)</f>
        <v>400488</v>
      </c>
      <c r="H80" s="28" t="s">
        <v>324</v>
      </c>
      <c r="I80" s="28">
        <f>VLOOKUP(H80,Tabel1[#All],2,FALSE)</f>
        <v>400489</v>
      </c>
      <c r="J80" s="28" t="s">
        <v>325</v>
      </c>
      <c r="K80" s="30">
        <f>VLOOKUP(J80,Tabel1[#All],2,FALSE)</f>
        <v>400490</v>
      </c>
      <c r="L80" s="30"/>
      <c r="M80" s="30"/>
      <c r="N80" s="30"/>
      <c r="O80" s="30"/>
      <c r="P80" s="30"/>
      <c r="Q80" s="30"/>
    </row>
    <row r="81" spans="1:17" x14ac:dyDescent="0.25">
      <c r="A81" s="3" t="s">
        <v>1</v>
      </c>
      <c r="B81" s="2">
        <v>39997</v>
      </c>
      <c r="C81" s="32" t="s">
        <v>274</v>
      </c>
      <c r="D81" s="32" t="s">
        <v>225</v>
      </c>
      <c r="E81" s="33" t="s">
        <v>5</v>
      </c>
      <c r="F81" s="28" t="s">
        <v>326</v>
      </c>
      <c r="G81" s="28">
        <f>VLOOKUP(F81,Tabel1[#All],2,FALSE)</f>
        <v>399491</v>
      </c>
      <c r="H81" s="28"/>
      <c r="I81" s="28"/>
      <c r="J81" s="28"/>
      <c r="K81" s="30"/>
      <c r="L81" s="30"/>
      <c r="M81" s="30"/>
      <c r="N81" s="30"/>
      <c r="O81" s="30"/>
      <c r="P81" s="30"/>
      <c r="Q81" s="30"/>
    </row>
    <row r="82" spans="1:17" x14ac:dyDescent="0.25">
      <c r="A82" s="3" t="s">
        <v>1</v>
      </c>
      <c r="B82" s="2">
        <v>39997</v>
      </c>
      <c r="C82" s="32" t="s">
        <v>274</v>
      </c>
      <c r="D82" s="32" t="s">
        <v>225</v>
      </c>
      <c r="E82" s="33" t="s">
        <v>4</v>
      </c>
      <c r="F82" s="27" t="s">
        <v>323</v>
      </c>
      <c r="G82" s="27">
        <f>VLOOKUP(F82,Tabel1[#All],2,FALSE)</f>
        <v>400488</v>
      </c>
      <c r="H82" s="27" t="s">
        <v>324</v>
      </c>
      <c r="I82" s="27">
        <f>VLOOKUP(H82,Tabel1[#All],2,FALSE)</f>
        <v>400489</v>
      </c>
      <c r="J82" s="27" t="s">
        <v>325</v>
      </c>
      <c r="K82" s="29">
        <f>VLOOKUP(J82,Tabel1[#All],2,FALSE)</f>
        <v>400490</v>
      </c>
      <c r="L82" s="29"/>
      <c r="M82" s="29"/>
      <c r="N82" s="29"/>
      <c r="O82" s="29"/>
      <c r="P82" s="29"/>
      <c r="Q82" s="29"/>
    </row>
    <row r="83" spans="1:17" x14ac:dyDescent="0.25">
      <c r="A83" s="3" t="s">
        <v>1</v>
      </c>
      <c r="B83" s="2">
        <v>39997</v>
      </c>
      <c r="C83" s="32" t="s">
        <v>274</v>
      </c>
      <c r="D83" s="32" t="s">
        <v>225</v>
      </c>
      <c r="E83" s="33" t="s">
        <v>6</v>
      </c>
      <c r="F83" s="27"/>
      <c r="G83" s="27"/>
      <c r="H83" s="27"/>
      <c r="I83" s="27"/>
      <c r="J83" s="27"/>
      <c r="K83" s="29"/>
      <c r="L83" s="29"/>
      <c r="M83" s="29"/>
      <c r="N83" s="29"/>
      <c r="O83" s="29"/>
      <c r="P83" s="29"/>
      <c r="Q83" s="29"/>
    </row>
    <row r="84" spans="1:17" x14ac:dyDescent="0.25">
      <c r="A84" s="3" t="s">
        <v>1</v>
      </c>
      <c r="B84" s="2">
        <v>39997</v>
      </c>
      <c r="C84" s="32" t="s">
        <v>274</v>
      </c>
      <c r="D84" s="32" t="s">
        <v>225</v>
      </c>
      <c r="E84" s="33" t="s">
        <v>7</v>
      </c>
      <c r="F84" s="28"/>
      <c r="G84" s="28"/>
      <c r="H84" s="28"/>
      <c r="I84" s="28"/>
      <c r="J84" s="28"/>
      <c r="K84" s="30"/>
      <c r="L84" s="30"/>
      <c r="M84" s="30"/>
      <c r="N84" s="30"/>
      <c r="O84" s="30"/>
      <c r="P84" s="30"/>
      <c r="Q84" s="30"/>
    </row>
    <row r="85" spans="1:17" x14ac:dyDescent="0.25">
      <c r="A85" s="3" t="s">
        <v>1</v>
      </c>
      <c r="B85" s="2">
        <v>40416</v>
      </c>
      <c r="C85" s="32" t="s">
        <v>275</v>
      </c>
      <c r="D85" s="32" t="s">
        <v>276</v>
      </c>
      <c r="E85" s="33" t="s">
        <v>132</v>
      </c>
      <c r="F85" s="28"/>
      <c r="G85" s="28"/>
      <c r="H85" s="28"/>
      <c r="I85" s="28"/>
      <c r="J85" s="28"/>
      <c r="K85" s="28"/>
      <c r="L85" s="30"/>
      <c r="M85" s="28"/>
      <c r="N85" s="30"/>
      <c r="O85" s="28"/>
      <c r="P85" s="30"/>
      <c r="Q85" s="30"/>
    </row>
    <row r="86" spans="1:17" x14ac:dyDescent="0.25">
      <c r="A86" s="3" t="s">
        <v>1</v>
      </c>
      <c r="B86" s="2">
        <v>40416</v>
      </c>
      <c r="C86" s="32" t="s">
        <v>275</v>
      </c>
      <c r="D86" s="32" t="s">
        <v>276</v>
      </c>
      <c r="E86" s="35" t="s">
        <v>131</v>
      </c>
      <c r="F86" s="27"/>
      <c r="G86" s="27"/>
      <c r="H86" s="27"/>
      <c r="I86" s="27"/>
      <c r="J86" s="27"/>
      <c r="K86" s="29"/>
      <c r="L86" s="29"/>
      <c r="M86" s="29"/>
      <c r="N86" s="29"/>
      <c r="O86" s="29"/>
      <c r="P86" s="29"/>
      <c r="Q86" s="29"/>
    </row>
    <row r="87" spans="1:17" x14ac:dyDescent="0.25">
      <c r="A87" s="3" t="s">
        <v>1</v>
      </c>
      <c r="B87" s="2">
        <v>40416</v>
      </c>
      <c r="C87" s="32" t="s">
        <v>275</v>
      </c>
      <c r="D87" s="32" t="s">
        <v>276</v>
      </c>
      <c r="E87" s="34" t="s">
        <v>257</v>
      </c>
      <c r="F87" s="28" t="s">
        <v>348</v>
      </c>
      <c r="G87" s="28">
        <f>VLOOKUP(F87,Tabel1[#All],2,FALSE)</f>
        <v>399485</v>
      </c>
      <c r="H87" s="28" t="s">
        <v>337</v>
      </c>
      <c r="I87" s="28">
        <f>VLOOKUP(H87,Tabel1[#All],2,FALSE)</f>
        <v>401489</v>
      </c>
      <c r="J87" s="28"/>
      <c r="K87" s="28"/>
      <c r="L87" s="28"/>
      <c r="M87" s="28"/>
      <c r="N87" s="30"/>
      <c r="O87" s="30"/>
      <c r="P87" s="30"/>
      <c r="Q87" s="30"/>
    </row>
    <row r="88" spans="1:17" x14ac:dyDescent="0.25">
      <c r="A88" s="3" t="s">
        <v>1</v>
      </c>
      <c r="B88" s="2">
        <v>40416</v>
      </c>
      <c r="C88" s="32" t="s">
        <v>275</v>
      </c>
      <c r="D88" s="32" t="s">
        <v>277</v>
      </c>
      <c r="E88" s="34" t="s">
        <v>255</v>
      </c>
      <c r="F88" s="27"/>
      <c r="G88" s="27"/>
      <c r="H88" s="27"/>
      <c r="I88" s="27"/>
      <c r="J88" s="27"/>
      <c r="K88" s="27"/>
      <c r="L88" s="29"/>
      <c r="M88" s="29"/>
      <c r="N88" s="29"/>
      <c r="O88" s="29"/>
      <c r="P88" s="29"/>
      <c r="Q88" s="29"/>
    </row>
    <row r="89" spans="1:17" x14ac:dyDescent="0.25">
      <c r="A89" s="3" t="s">
        <v>1</v>
      </c>
      <c r="B89" s="2">
        <v>40416</v>
      </c>
      <c r="C89" s="32" t="s">
        <v>275</v>
      </c>
      <c r="D89" s="32" t="s">
        <v>278</v>
      </c>
      <c r="E89" s="34" t="s">
        <v>256</v>
      </c>
      <c r="F89" s="27"/>
      <c r="G89" s="27"/>
      <c r="H89" s="27"/>
      <c r="I89" s="27"/>
      <c r="J89" s="27"/>
      <c r="K89" s="27"/>
      <c r="L89" s="27"/>
      <c r="M89" s="27"/>
      <c r="N89" s="29"/>
      <c r="O89" s="29"/>
      <c r="P89" s="29"/>
      <c r="Q89" s="29"/>
    </row>
    <row r="90" spans="1:17" x14ac:dyDescent="0.25">
      <c r="A90" s="3" t="s">
        <v>1</v>
      </c>
      <c r="B90" s="2">
        <v>40416</v>
      </c>
      <c r="C90" s="32" t="s">
        <v>274</v>
      </c>
      <c r="D90" s="32" t="s">
        <v>229</v>
      </c>
      <c r="E90" s="33" t="s">
        <v>120</v>
      </c>
      <c r="F90" s="27"/>
      <c r="G90" s="27"/>
      <c r="H90" s="27"/>
      <c r="I90" s="27"/>
      <c r="J90" s="27"/>
      <c r="K90" s="29"/>
      <c r="L90" s="29"/>
      <c r="M90" s="29"/>
      <c r="N90" s="29"/>
      <c r="O90" s="29"/>
      <c r="P90" s="29"/>
      <c r="Q90" s="29"/>
    </row>
    <row r="91" spans="1:17" x14ac:dyDescent="0.25">
      <c r="A91" s="3" t="s">
        <v>1</v>
      </c>
      <c r="B91" s="2">
        <v>40416</v>
      </c>
      <c r="C91" s="32" t="s">
        <v>274</v>
      </c>
      <c r="D91" s="32" t="s">
        <v>229</v>
      </c>
      <c r="E91" s="34" t="s">
        <v>209</v>
      </c>
      <c r="F91" s="28"/>
      <c r="G91" s="28"/>
      <c r="H91" s="28"/>
      <c r="I91" s="28"/>
      <c r="J91" s="28"/>
      <c r="K91" s="28"/>
      <c r="L91" s="30"/>
      <c r="M91" s="28"/>
      <c r="N91" s="30"/>
      <c r="O91" s="28"/>
      <c r="P91" s="30"/>
      <c r="Q91" s="28"/>
    </row>
    <row r="92" spans="1:17" x14ac:dyDescent="0.25">
      <c r="A92" s="3" t="s">
        <v>1</v>
      </c>
      <c r="B92" s="2">
        <v>40416</v>
      </c>
      <c r="C92" s="32" t="s">
        <v>274</v>
      </c>
      <c r="D92" s="32" t="s">
        <v>229</v>
      </c>
      <c r="E92" s="34" t="s">
        <v>208</v>
      </c>
      <c r="F92" s="27" t="s">
        <v>348</v>
      </c>
      <c r="G92" s="27">
        <f>VLOOKUP(F92,Tabel1[#All],2,FALSE)</f>
        <v>399485</v>
      </c>
      <c r="H92" s="27"/>
      <c r="I92" s="27"/>
      <c r="J92" s="27"/>
      <c r="K92" s="29"/>
      <c r="L92" s="29"/>
      <c r="M92" s="29"/>
      <c r="N92" s="29"/>
      <c r="O92" s="29"/>
      <c r="P92" s="29"/>
      <c r="Q92" s="29"/>
    </row>
    <row r="93" spans="1:17" x14ac:dyDescent="0.25">
      <c r="A93" s="3" t="s">
        <v>1</v>
      </c>
      <c r="B93" s="2">
        <v>40416</v>
      </c>
      <c r="C93" s="32" t="s">
        <v>274</v>
      </c>
      <c r="D93" s="32" t="s">
        <v>229</v>
      </c>
      <c r="E93" s="33" t="s">
        <v>121</v>
      </c>
      <c r="F93" s="28"/>
      <c r="G93" s="28"/>
      <c r="H93" s="28"/>
      <c r="I93" s="28"/>
      <c r="J93" s="28"/>
      <c r="K93" s="30"/>
      <c r="L93" s="30"/>
      <c r="M93" s="30"/>
      <c r="N93" s="30"/>
      <c r="O93" s="30"/>
      <c r="P93" s="30"/>
      <c r="Q93" s="30"/>
    </row>
    <row r="94" spans="1:17" x14ac:dyDescent="0.25">
      <c r="A94" s="3" t="s">
        <v>1</v>
      </c>
      <c r="B94" s="2">
        <v>40416</v>
      </c>
      <c r="C94" s="32" t="s">
        <v>274</v>
      </c>
      <c r="D94" s="32" t="s">
        <v>229</v>
      </c>
      <c r="E94" s="34" t="s">
        <v>116</v>
      </c>
      <c r="F94" s="27"/>
      <c r="G94" s="27"/>
      <c r="H94" s="27"/>
      <c r="I94" s="27"/>
      <c r="J94" s="27"/>
      <c r="K94" s="29"/>
      <c r="L94" s="29"/>
      <c r="M94" s="29"/>
      <c r="N94" s="29"/>
      <c r="O94" s="29"/>
      <c r="P94" s="29"/>
      <c r="Q94" s="29"/>
    </row>
    <row r="95" spans="1:17" x14ac:dyDescent="0.25">
      <c r="A95" s="3" t="s">
        <v>1</v>
      </c>
      <c r="B95" s="2">
        <v>40416</v>
      </c>
      <c r="C95" s="32" t="s">
        <v>274</v>
      </c>
      <c r="D95" s="32" t="s">
        <v>229</v>
      </c>
      <c r="E95" s="34" t="s">
        <v>213</v>
      </c>
      <c r="F95" s="27"/>
      <c r="G95" s="27"/>
      <c r="H95" s="27"/>
      <c r="I95" s="27"/>
      <c r="J95" s="27"/>
      <c r="K95" s="29"/>
      <c r="L95" s="29"/>
      <c r="M95" s="29"/>
      <c r="N95" s="29"/>
      <c r="O95" s="29"/>
      <c r="P95" s="29"/>
      <c r="Q95" s="29"/>
    </row>
    <row r="96" spans="1:17" x14ac:dyDescent="0.25">
      <c r="A96" s="3" t="s">
        <v>1</v>
      </c>
      <c r="B96" s="2">
        <v>40416</v>
      </c>
      <c r="C96" s="32" t="s">
        <v>274</v>
      </c>
      <c r="D96" s="32" t="s">
        <v>229</v>
      </c>
      <c r="E96" s="33" t="s">
        <v>118</v>
      </c>
      <c r="F96" s="27"/>
      <c r="G96" s="27"/>
      <c r="H96" s="27"/>
      <c r="I96" s="27"/>
      <c r="J96" s="27"/>
      <c r="K96" s="27"/>
      <c r="L96" s="29"/>
      <c r="M96" s="29"/>
      <c r="N96" s="29"/>
      <c r="O96" s="29"/>
      <c r="P96" s="29"/>
      <c r="Q96" s="29"/>
    </row>
    <row r="97" spans="1:17" x14ac:dyDescent="0.25">
      <c r="A97" s="3" t="s">
        <v>1</v>
      </c>
      <c r="B97" s="2">
        <v>40416</v>
      </c>
      <c r="C97" s="32" t="s">
        <v>274</v>
      </c>
      <c r="D97" s="32" t="s">
        <v>229</v>
      </c>
      <c r="E97" s="34" t="s">
        <v>125</v>
      </c>
      <c r="F97" s="27" t="s">
        <v>346</v>
      </c>
      <c r="G97" s="27">
        <f>VLOOKUP(F97,Tabel1[#All],2,FALSE)</f>
        <v>402490</v>
      </c>
      <c r="H97" s="27"/>
      <c r="I97" s="27"/>
      <c r="J97" s="27"/>
      <c r="K97" s="29"/>
      <c r="L97" s="29"/>
      <c r="M97" s="29"/>
      <c r="N97" s="29"/>
      <c r="O97" s="29"/>
      <c r="P97" s="29"/>
      <c r="Q97" s="29"/>
    </row>
    <row r="98" spans="1:17" x14ac:dyDescent="0.25">
      <c r="A98" s="3" t="s">
        <v>1</v>
      </c>
      <c r="B98" s="2">
        <v>40416</v>
      </c>
      <c r="C98" s="32" t="s">
        <v>274</v>
      </c>
      <c r="D98" s="32" t="s">
        <v>229</v>
      </c>
      <c r="E98" s="34" t="s">
        <v>215</v>
      </c>
      <c r="F98" s="27"/>
      <c r="G98" s="27"/>
      <c r="H98" s="27"/>
      <c r="I98" s="27"/>
      <c r="J98" s="27"/>
      <c r="K98" s="29"/>
      <c r="L98" s="29"/>
      <c r="M98" s="29"/>
      <c r="N98" s="29"/>
      <c r="O98" s="29"/>
      <c r="P98" s="29"/>
      <c r="Q98" s="29"/>
    </row>
    <row r="99" spans="1:17" x14ac:dyDescent="0.25">
      <c r="A99" s="3" t="s">
        <v>1</v>
      </c>
      <c r="B99" s="2">
        <v>40416</v>
      </c>
      <c r="C99" s="32" t="s">
        <v>274</v>
      </c>
      <c r="D99" s="32" t="s">
        <v>229</v>
      </c>
      <c r="E99" s="33" t="s">
        <v>128</v>
      </c>
      <c r="F99" s="28"/>
      <c r="G99" s="28"/>
      <c r="H99" s="28"/>
      <c r="I99" s="28"/>
      <c r="J99" s="28"/>
      <c r="K99" s="30"/>
      <c r="L99" s="30"/>
      <c r="M99" s="30"/>
      <c r="N99" s="30"/>
      <c r="O99" s="30"/>
      <c r="P99" s="30"/>
      <c r="Q99" s="30"/>
    </row>
    <row r="100" spans="1:17" x14ac:dyDescent="0.25">
      <c r="A100" s="3" t="s">
        <v>1</v>
      </c>
      <c r="B100" s="2">
        <v>40416</v>
      </c>
      <c r="C100" s="32" t="s">
        <v>274</v>
      </c>
      <c r="D100" s="32" t="s">
        <v>229</v>
      </c>
      <c r="E100" s="33" t="s">
        <v>129</v>
      </c>
      <c r="F100" s="27" t="s">
        <v>348</v>
      </c>
      <c r="G100" s="27">
        <f>VLOOKUP(F100,Tabel1[#All],2,FALSE)</f>
        <v>399485</v>
      </c>
      <c r="H100" s="27"/>
      <c r="I100" s="27"/>
      <c r="J100" s="27"/>
      <c r="K100" s="29"/>
      <c r="L100" s="29"/>
      <c r="M100" s="29"/>
      <c r="N100" s="29"/>
      <c r="O100" s="29"/>
      <c r="P100" s="29"/>
      <c r="Q100" s="29"/>
    </row>
    <row r="101" spans="1:17" x14ac:dyDescent="0.25">
      <c r="A101" s="3" t="s">
        <v>1</v>
      </c>
      <c r="B101" s="2">
        <v>40416</v>
      </c>
      <c r="C101" s="32" t="s">
        <v>274</v>
      </c>
      <c r="D101" s="32" t="s">
        <v>229</v>
      </c>
      <c r="E101" s="70" t="s">
        <v>207</v>
      </c>
      <c r="F101" s="28" t="s">
        <v>349</v>
      </c>
      <c r="G101" s="28">
        <f>VLOOKUP(F101,Tabel1[#All],2,FALSE)</f>
        <v>400486</v>
      </c>
      <c r="H101" s="28"/>
      <c r="I101" s="28"/>
      <c r="J101" s="28"/>
      <c r="K101" s="30"/>
      <c r="L101" s="30"/>
      <c r="M101" s="30"/>
      <c r="N101" s="30"/>
      <c r="O101" s="30"/>
      <c r="P101" s="30"/>
      <c r="Q101" s="30"/>
    </row>
    <row r="102" spans="1:17" x14ac:dyDescent="0.25">
      <c r="A102" s="3" t="s">
        <v>1</v>
      </c>
      <c r="B102" s="2">
        <v>40416</v>
      </c>
      <c r="C102" s="32" t="s">
        <v>274</v>
      </c>
      <c r="D102" s="32" t="s">
        <v>229</v>
      </c>
      <c r="E102" s="34" t="s">
        <v>212</v>
      </c>
      <c r="F102" s="28"/>
      <c r="G102" s="28"/>
      <c r="H102" s="28"/>
      <c r="I102" s="28"/>
      <c r="J102" s="28"/>
      <c r="K102" s="30"/>
      <c r="L102" s="30"/>
      <c r="M102" s="30"/>
      <c r="N102" s="30"/>
      <c r="O102" s="30"/>
      <c r="P102" s="30"/>
      <c r="Q102" s="30"/>
    </row>
    <row r="103" spans="1:17" x14ac:dyDescent="0.25">
      <c r="A103" s="3" t="s">
        <v>1</v>
      </c>
      <c r="B103" s="2">
        <v>40416</v>
      </c>
      <c r="C103" s="32" t="s">
        <v>274</v>
      </c>
      <c r="D103" s="32" t="s">
        <v>229</v>
      </c>
      <c r="E103" s="33" t="s">
        <v>123</v>
      </c>
      <c r="F103" s="28" t="s">
        <v>348</v>
      </c>
      <c r="G103" s="28">
        <f>VLOOKUP(F103,Tabel1[#All],2,FALSE)</f>
        <v>399485</v>
      </c>
      <c r="H103" s="28"/>
      <c r="I103" s="28"/>
      <c r="J103" s="28"/>
      <c r="K103" s="30"/>
      <c r="L103" s="30"/>
      <c r="M103" s="30"/>
      <c r="N103" s="30"/>
      <c r="O103" s="30"/>
      <c r="P103" s="30"/>
      <c r="Q103" s="30"/>
    </row>
    <row r="104" spans="1:17" x14ac:dyDescent="0.25">
      <c r="A104" s="3" t="s">
        <v>1</v>
      </c>
      <c r="B104" s="2">
        <v>40416</v>
      </c>
      <c r="C104" s="32" t="s">
        <v>274</v>
      </c>
      <c r="D104" s="32" t="s">
        <v>229</v>
      </c>
      <c r="E104" s="33" t="s">
        <v>117</v>
      </c>
      <c r="F104" s="28"/>
      <c r="G104" s="28"/>
      <c r="H104" s="28"/>
      <c r="I104" s="28"/>
      <c r="J104" s="28"/>
      <c r="K104" s="28"/>
      <c r="L104" s="30"/>
      <c r="M104" s="30"/>
      <c r="N104" s="30"/>
      <c r="O104" s="30"/>
      <c r="P104" s="30"/>
      <c r="Q104" s="30"/>
    </row>
    <row r="105" spans="1:17" x14ac:dyDescent="0.25">
      <c r="A105" s="3" t="s">
        <v>1</v>
      </c>
      <c r="B105" s="2">
        <v>40416</v>
      </c>
      <c r="C105" s="32" t="s">
        <v>274</v>
      </c>
      <c r="D105" s="32" t="s">
        <v>229</v>
      </c>
      <c r="E105" s="33" t="s">
        <v>122</v>
      </c>
      <c r="F105" s="27"/>
      <c r="G105" s="27"/>
      <c r="H105" s="27"/>
      <c r="I105" s="27"/>
      <c r="J105" s="27"/>
      <c r="K105" s="29"/>
      <c r="L105" s="29"/>
      <c r="M105" s="29"/>
      <c r="N105" s="29"/>
      <c r="O105" s="29"/>
      <c r="P105" s="29"/>
      <c r="Q105" s="29"/>
    </row>
    <row r="106" spans="1:17" x14ac:dyDescent="0.25">
      <c r="A106" s="3" t="s">
        <v>1</v>
      </c>
      <c r="B106" s="2">
        <v>40416</v>
      </c>
      <c r="C106" s="32" t="s">
        <v>274</v>
      </c>
      <c r="D106" s="32" t="s">
        <v>229</v>
      </c>
      <c r="E106" s="34" t="s">
        <v>211</v>
      </c>
      <c r="F106" s="28"/>
      <c r="G106" s="28"/>
      <c r="H106" s="28"/>
      <c r="I106" s="28"/>
      <c r="J106" s="28"/>
      <c r="K106" s="30"/>
      <c r="L106" s="30"/>
      <c r="M106" s="30"/>
      <c r="N106" s="30"/>
      <c r="O106" s="30"/>
      <c r="P106" s="30"/>
      <c r="Q106" s="30"/>
    </row>
    <row r="107" spans="1:17" x14ac:dyDescent="0.25">
      <c r="A107" s="3" t="s">
        <v>1</v>
      </c>
      <c r="B107" s="2">
        <v>40416</v>
      </c>
      <c r="C107" s="32" t="s">
        <v>274</v>
      </c>
      <c r="D107" s="32" t="s">
        <v>229</v>
      </c>
      <c r="E107" s="33" t="s">
        <v>126</v>
      </c>
      <c r="F107" s="28"/>
      <c r="G107" s="28"/>
      <c r="H107" s="28"/>
      <c r="I107" s="28"/>
      <c r="J107" s="28"/>
      <c r="K107" s="28"/>
      <c r="L107" s="30"/>
      <c r="M107" s="28"/>
      <c r="N107" s="30"/>
      <c r="O107" s="28"/>
      <c r="P107" s="30"/>
      <c r="Q107" s="28"/>
    </row>
    <row r="108" spans="1:17" x14ac:dyDescent="0.25">
      <c r="A108" s="3" t="s">
        <v>1</v>
      </c>
      <c r="B108" s="2">
        <v>40416</v>
      </c>
      <c r="C108" s="32" t="s">
        <v>274</v>
      </c>
      <c r="D108" s="32" t="s">
        <v>229</v>
      </c>
      <c r="E108" s="34" t="s">
        <v>206</v>
      </c>
      <c r="F108" s="27"/>
      <c r="G108" s="27"/>
      <c r="H108" s="27"/>
      <c r="I108" s="27"/>
      <c r="J108" s="27"/>
      <c r="K108" s="29"/>
      <c r="L108" s="29"/>
      <c r="M108" s="29"/>
      <c r="N108" s="29"/>
      <c r="O108" s="29"/>
      <c r="P108" s="29"/>
      <c r="Q108" s="29"/>
    </row>
    <row r="109" spans="1:17" x14ac:dyDescent="0.25">
      <c r="A109" s="3" t="s">
        <v>1</v>
      </c>
      <c r="B109" s="2">
        <v>40416</v>
      </c>
      <c r="C109" s="32" t="s">
        <v>274</v>
      </c>
      <c r="D109" s="32" t="s">
        <v>229</v>
      </c>
      <c r="E109" s="33" t="s">
        <v>127</v>
      </c>
      <c r="F109" s="27"/>
      <c r="G109" s="27"/>
      <c r="H109" s="27"/>
      <c r="I109" s="27"/>
      <c r="J109" s="27"/>
      <c r="K109" s="29"/>
      <c r="L109" s="29"/>
      <c r="M109" s="29"/>
      <c r="N109" s="29"/>
      <c r="O109" s="29"/>
      <c r="P109" s="29"/>
      <c r="Q109" s="29"/>
    </row>
    <row r="110" spans="1:17" x14ac:dyDescent="0.25">
      <c r="A110" s="3" t="s">
        <v>1</v>
      </c>
      <c r="B110" s="2">
        <v>40416</v>
      </c>
      <c r="C110" s="32" t="s">
        <v>274</v>
      </c>
      <c r="D110" s="32" t="s">
        <v>229</v>
      </c>
      <c r="E110" s="33" t="s">
        <v>130</v>
      </c>
      <c r="F110" s="28"/>
      <c r="G110" s="28"/>
      <c r="H110" s="28"/>
      <c r="I110" s="28"/>
      <c r="J110" s="28"/>
      <c r="K110" s="28"/>
      <c r="L110" s="30"/>
      <c r="M110" s="28"/>
      <c r="N110" s="30"/>
      <c r="O110" s="30"/>
      <c r="P110" s="30"/>
      <c r="Q110" s="30"/>
    </row>
    <row r="111" spans="1:17" x14ac:dyDescent="0.25">
      <c r="A111" s="3" t="s">
        <v>1</v>
      </c>
      <c r="B111" s="2">
        <v>40416</v>
      </c>
      <c r="C111" s="32" t="s">
        <v>274</v>
      </c>
      <c r="D111" s="32" t="s">
        <v>229</v>
      </c>
      <c r="E111" s="34" t="s">
        <v>214</v>
      </c>
      <c r="F111" s="28" t="s">
        <v>339</v>
      </c>
      <c r="G111" s="28">
        <f>VLOOKUP(F111,Tabel1[#All],2,FALSE)</f>
        <v>401489</v>
      </c>
      <c r="H111" s="28" t="s">
        <v>340</v>
      </c>
      <c r="I111" s="28">
        <f>VLOOKUP(H111,Tabel1[#All],2,FALSE)</f>
        <v>402489</v>
      </c>
      <c r="J111" s="28" t="s">
        <v>341</v>
      </c>
      <c r="K111" s="30">
        <f>VLOOKUP(J111,Tabel1[#All],2,FALSE)</f>
        <v>402488</v>
      </c>
      <c r="L111" s="30" t="s">
        <v>342</v>
      </c>
      <c r="M111" s="30">
        <f>VLOOKUP(L111,Tabel1[#All],2,FALSE)</f>
        <v>403488</v>
      </c>
      <c r="N111" s="30" t="s">
        <v>343</v>
      </c>
      <c r="O111" s="30">
        <f>VLOOKUP(N111,Tabel1[#All],2,FALSE)</f>
        <v>403487</v>
      </c>
      <c r="P111" s="30"/>
      <c r="Q111" s="30"/>
    </row>
    <row r="112" spans="1:17" x14ac:dyDescent="0.25">
      <c r="A112" s="3" t="s">
        <v>1</v>
      </c>
      <c r="B112" s="2">
        <v>40416</v>
      </c>
      <c r="C112" s="32" t="s">
        <v>274</v>
      </c>
      <c r="D112" s="32" t="s">
        <v>229</v>
      </c>
      <c r="E112" s="34" t="s">
        <v>210</v>
      </c>
      <c r="F112" s="27"/>
      <c r="G112" s="27"/>
      <c r="H112" s="27"/>
      <c r="I112" s="27"/>
      <c r="J112" s="27"/>
      <c r="K112" s="29"/>
      <c r="L112" s="29"/>
      <c r="M112" s="29"/>
      <c r="N112" s="29"/>
      <c r="O112" s="29"/>
      <c r="P112" s="29"/>
      <c r="Q112" s="29"/>
    </row>
    <row r="113" spans="1:17" x14ac:dyDescent="0.25">
      <c r="A113" s="3" t="s">
        <v>1</v>
      </c>
      <c r="B113" s="2">
        <v>40416</v>
      </c>
      <c r="C113" s="32" t="s">
        <v>274</v>
      </c>
      <c r="D113" s="32" t="s">
        <v>229</v>
      </c>
      <c r="E113" s="33" t="s">
        <v>119</v>
      </c>
      <c r="F113" s="28"/>
      <c r="G113" s="28"/>
      <c r="H113" s="28"/>
      <c r="I113" s="28"/>
      <c r="J113" s="28"/>
      <c r="K113" s="28"/>
      <c r="L113" s="30"/>
      <c r="M113" s="28"/>
      <c r="N113" s="30"/>
      <c r="O113" s="28"/>
      <c r="P113" s="30"/>
      <c r="Q113" s="28"/>
    </row>
    <row r="114" spans="1:17" x14ac:dyDescent="0.25">
      <c r="A114" s="3" t="s">
        <v>1</v>
      </c>
      <c r="B114" s="2">
        <v>40416</v>
      </c>
      <c r="C114" s="32" t="s">
        <v>274</v>
      </c>
      <c r="D114" s="32" t="s">
        <v>225</v>
      </c>
      <c r="E114" s="33" t="s">
        <v>39</v>
      </c>
      <c r="F114" s="27"/>
      <c r="G114" s="27"/>
      <c r="H114" s="27"/>
      <c r="I114" s="27"/>
      <c r="J114" s="27"/>
      <c r="K114" s="29"/>
      <c r="L114" s="29"/>
      <c r="M114" s="29"/>
      <c r="N114" s="29"/>
      <c r="O114" s="29"/>
      <c r="P114" s="29"/>
      <c r="Q114" s="29"/>
    </row>
    <row r="115" spans="1:17" x14ac:dyDescent="0.25">
      <c r="A115" s="3" t="s">
        <v>1</v>
      </c>
      <c r="B115" s="2">
        <v>40416</v>
      </c>
      <c r="C115" s="32" t="s">
        <v>274</v>
      </c>
      <c r="D115" s="32" t="s">
        <v>225</v>
      </c>
      <c r="E115" s="33" t="s">
        <v>8</v>
      </c>
      <c r="F115" s="27" t="s">
        <v>327</v>
      </c>
      <c r="G115" s="27">
        <f>VLOOKUP(F115,Tabel1[#All],2,FALSE)</f>
        <v>401488</v>
      </c>
      <c r="H115" s="27" t="s">
        <v>328</v>
      </c>
      <c r="I115" s="27">
        <f>VLOOKUP(H115,Tabel1[#All],2,FALSE)</f>
        <v>401489</v>
      </c>
      <c r="J115" s="27"/>
      <c r="K115" s="29"/>
      <c r="L115" s="29"/>
      <c r="M115" s="29"/>
      <c r="N115" s="29"/>
      <c r="O115" s="29"/>
      <c r="P115" s="29"/>
      <c r="Q115" s="29"/>
    </row>
    <row r="116" spans="1:17" x14ac:dyDescent="0.25">
      <c r="A116" s="3" t="s">
        <v>1</v>
      </c>
      <c r="B116" s="2">
        <v>40416</v>
      </c>
      <c r="C116" s="32" t="s">
        <v>274</v>
      </c>
      <c r="D116" s="32" t="s">
        <v>225</v>
      </c>
      <c r="E116" s="33" t="s">
        <v>23</v>
      </c>
      <c r="F116" s="28" t="s">
        <v>344</v>
      </c>
      <c r="G116" s="28">
        <f>VLOOKUP(F116,Tabel1[#All],2,FALSE)</f>
        <v>400489</v>
      </c>
      <c r="H116" s="28"/>
      <c r="I116" s="28"/>
      <c r="J116" s="28"/>
      <c r="K116" s="30"/>
      <c r="L116" s="30"/>
      <c r="M116" s="30"/>
      <c r="N116" s="30"/>
      <c r="O116" s="30"/>
      <c r="P116" s="30"/>
      <c r="Q116" s="30"/>
    </row>
    <row r="117" spans="1:17" x14ac:dyDescent="0.25">
      <c r="A117" s="3" t="s">
        <v>1</v>
      </c>
      <c r="B117" s="2">
        <v>40416</v>
      </c>
      <c r="C117" s="32" t="s">
        <v>274</v>
      </c>
      <c r="D117" s="32" t="s">
        <v>225</v>
      </c>
      <c r="E117" s="33" t="s">
        <v>15</v>
      </c>
      <c r="F117" s="28"/>
      <c r="G117" s="28"/>
      <c r="H117" s="28"/>
      <c r="I117" s="28"/>
      <c r="J117" s="28"/>
      <c r="K117" s="30"/>
      <c r="L117" s="30"/>
      <c r="M117" s="30"/>
      <c r="N117" s="30"/>
      <c r="O117" s="30"/>
      <c r="P117" s="30"/>
      <c r="Q117" s="30"/>
    </row>
    <row r="118" spans="1:17" x14ac:dyDescent="0.25">
      <c r="A118" s="3" t="s">
        <v>1</v>
      </c>
      <c r="B118" s="2">
        <v>40416</v>
      </c>
      <c r="C118" s="32" t="s">
        <v>274</v>
      </c>
      <c r="D118" s="32" t="s">
        <v>225</v>
      </c>
      <c r="E118" s="33" t="s">
        <v>16</v>
      </c>
      <c r="F118" s="27" t="s">
        <v>329</v>
      </c>
      <c r="G118" s="27">
        <f>VLOOKUP(F118,Tabel1[#All],2,FALSE)</f>
        <v>399486</v>
      </c>
      <c r="H118" s="27" t="s">
        <v>330</v>
      </c>
      <c r="I118" s="27">
        <f>VLOOKUP(H118,Tabel1[#All],2,FALSE)</f>
        <v>400486</v>
      </c>
      <c r="J118" s="27" t="s">
        <v>331</v>
      </c>
      <c r="K118" s="29">
        <f>VLOOKUP(J118,Tabel1[#All],2,FALSE)</f>
        <v>400487</v>
      </c>
      <c r="L118" s="29" t="s">
        <v>332</v>
      </c>
      <c r="M118" s="29">
        <f>VLOOKUP(L118,Tabel1[#All],2,FALSE)</f>
        <v>400488</v>
      </c>
      <c r="N118" s="29" t="s">
        <v>333</v>
      </c>
      <c r="O118" s="29">
        <f>VLOOKUP(N118,Tabel1[#All],2,FALSE)</f>
        <v>401487</v>
      </c>
      <c r="P118" s="29" t="s">
        <v>334</v>
      </c>
      <c r="Q118" s="29">
        <f>VLOOKUP(P118,Tabel1[#All],2,FALSE)</f>
        <v>401488</v>
      </c>
    </row>
    <row r="119" spans="1:17" x14ac:dyDescent="0.25">
      <c r="A119" s="3" t="s">
        <v>1</v>
      </c>
      <c r="B119" s="2">
        <v>40416</v>
      </c>
      <c r="C119" s="32" t="s">
        <v>274</v>
      </c>
      <c r="D119" s="32" t="s">
        <v>225</v>
      </c>
      <c r="E119" s="33" t="s">
        <v>27</v>
      </c>
      <c r="F119" s="28"/>
      <c r="G119" s="28"/>
      <c r="H119" s="28"/>
      <c r="I119" s="28"/>
      <c r="J119" s="28"/>
      <c r="K119" s="30"/>
      <c r="L119" s="30"/>
      <c r="M119" s="30"/>
      <c r="N119" s="30"/>
      <c r="O119" s="30"/>
      <c r="P119" s="30"/>
      <c r="Q119" s="30"/>
    </row>
    <row r="120" spans="1:17" x14ac:dyDescent="0.25">
      <c r="A120" s="3" t="s">
        <v>1</v>
      </c>
      <c r="B120" s="2">
        <v>40416</v>
      </c>
      <c r="C120" s="32" t="s">
        <v>274</v>
      </c>
      <c r="D120" s="32" t="s">
        <v>225</v>
      </c>
      <c r="E120" s="33" t="s">
        <v>24</v>
      </c>
      <c r="F120" s="27" t="s">
        <v>345</v>
      </c>
      <c r="G120" s="27">
        <f>VLOOKUP(F120,Tabel1[#All],2,FALSE)</f>
        <v>401490</v>
      </c>
      <c r="H120" s="27"/>
      <c r="I120" s="27"/>
      <c r="J120" s="27"/>
      <c r="K120" s="29"/>
      <c r="L120" s="29"/>
      <c r="M120" s="29"/>
      <c r="N120" s="29"/>
      <c r="O120" s="29"/>
      <c r="P120" s="29"/>
      <c r="Q120" s="29"/>
    </row>
    <row r="121" spans="1:17" x14ac:dyDescent="0.25">
      <c r="A121" s="3" t="s">
        <v>1</v>
      </c>
      <c r="B121" s="2">
        <v>40416</v>
      </c>
      <c r="C121" s="32" t="s">
        <v>274</v>
      </c>
      <c r="D121" s="32" t="s">
        <v>225</v>
      </c>
      <c r="E121" s="33" t="s">
        <v>28</v>
      </c>
      <c r="F121" s="27"/>
      <c r="G121" s="27"/>
      <c r="H121" s="27"/>
      <c r="I121" s="27"/>
      <c r="J121" s="27"/>
      <c r="K121" s="29"/>
      <c r="L121" s="29"/>
      <c r="M121" s="29"/>
      <c r="N121" s="29"/>
      <c r="O121" s="29"/>
      <c r="P121" s="29"/>
      <c r="Q121" s="29"/>
    </row>
    <row r="122" spans="1:17" x14ac:dyDescent="0.25">
      <c r="A122" s="3" t="s">
        <v>1</v>
      </c>
      <c r="B122" s="2">
        <v>40416</v>
      </c>
      <c r="C122" s="32" t="s">
        <v>274</v>
      </c>
      <c r="D122" s="32" t="s">
        <v>225</v>
      </c>
      <c r="E122" s="33" t="s">
        <v>17</v>
      </c>
      <c r="F122" s="28" t="s">
        <v>339</v>
      </c>
      <c r="G122" s="28">
        <f>VLOOKUP(F122,Tabel1[#All],2,FALSE)</f>
        <v>401489</v>
      </c>
      <c r="H122" s="28" t="s">
        <v>340</v>
      </c>
      <c r="I122" s="28">
        <f>VLOOKUP(H122,Tabel1[#All],2,FALSE)</f>
        <v>402489</v>
      </c>
      <c r="J122" s="28" t="s">
        <v>341</v>
      </c>
      <c r="K122" s="30">
        <f>VLOOKUP(J122,Tabel1[#All],2,FALSE)</f>
        <v>402488</v>
      </c>
      <c r="L122" s="30" t="s">
        <v>342</v>
      </c>
      <c r="M122" s="30">
        <f>VLOOKUP(L122,Tabel1[#All],2,FALSE)</f>
        <v>403488</v>
      </c>
      <c r="N122" s="30" t="s">
        <v>343</v>
      </c>
      <c r="O122" s="30">
        <f>VLOOKUP(N122,Tabel1[#All],2,FALSE)</f>
        <v>403487</v>
      </c>
      <c r="P122" s="30"/>
      <c r="Q122" s="30"/>
    </row>
    <row r="123" spans="1:17" x14ac:dyDescent="0.25">
      <c r="A123" s="3" t="s">
        <v>1</v>
      </c>
      <c r="B123" s="2">
        <v>40416</v>
      </c>
      <c r="C123" s="32" t="s">
        <v>274</v>
      </c>
      <c r="D123" s="32" t="s">
        <v>225</v>
      </c>
      <c r="E123" s="33" t="s">
        <v>26</v>
      </c>
      <c r="F123" s="27"/>
      <c r="G123" s="27"/>
      <c r="H123" s="27"/>
      <c r="I123" s="27"/>
      <c r="J123" s="27"/>
      <c r="K123" s="29"/>
      <c r="L123" s="29"/>
      <c r="M123" s="29"/>
      <c r="N123" s="29"/>
      <c r="O123" s="29"/>
      <c r="P123" s="29"/>
      <c r="Q123" s="29"/>
    </row>
    <row r="124" spans="1:17" x14ac:dyDescent="0.25">
      <c r="A124" s="3" t="s">
        <v>1</v>
      </c>
      <c r="B124" s="2">
        <v>40416</v>
      </c>
      <c r="C124" s="32" t="s">
        <v>274</v>
      </c>
      <c r="D124" s="32" t="s">
        <v>225</v>
      </c>
      <c r="E124" s="33" t="s">
        <v>22</v>
      </c>
      <c r="F124" s="27"/>
      <c r="G124" s="27"/>
      <c r="H124" s="27"/>
      <c r="I124" s="27"/>
      <c r="J124" s="27"/>
      <c r="K124" s="29"/>
      <c r="L124" s="29"/>
      <c r="M124" s="29"/>
      <c r="N124" s="29"/>
      <c r="O124" s="29"/>
      <c r="P124" s="29"/>
      <c r="Q124" s="29"/>
    </row>
    <row r="125" spans="1:17" x14ac:dyDescent="0.25">
      <c r="A125" s="3" t="s">
        <v>1</v>
      </c>
      <c r="B125" s="2">
        <v>40416</v>
      </c>
      <c r="C125" s="32" t="s">
        <v>274</v>
      </c>
      <c r="D125" s="32" t="s">
        <v>225</v>
      </c>
      <c r="E125" s="33" t="s">
        <v>31</v>
      </c>
      <c r="F125" s="28"/>
      <c r="G125" s="28"/>
      <c r="H125" s="28"/>
      <c r="I125" s="28"/>
      <c r="J125" s="28"/>
      <c r="K125" s="30"/>
      <c r="L125" s="30"/>
      <c r="M125" s="30"/>
      <c r="N125" s="30"/>
      <c r="O125" s="30"/>
      <c r="P125" s="30"/>
      <c r="Q125" s="30"/>
    </row>
    <row r="126" spans="1:17" x14ac:dyDescent="0.25">
      <c r="A126" s="3" t="s">
        <v>1</v>
      </c>
      <c r="B126" s="2">
        <v>40416</v>
      </c>
      <c r="C126" s="32" t="s">
        <v>274</v>
      </c>
      <c r="D126" s="32" t="s">
        <v>225</v>
      </c>
      <c r="E126" s="33" t="s">
        <v>32</v>
      </c>
      <c r="F126" s="27"/>
      <c r="G126" s="27"/>
      <c r="H126" s="27"/>
      <c r="I126" s="27"/>
      <c r="J126" s="27"/>
      <c r="K126" s="29"/>
      <c r="L126" s="29"/>
      <c r="M126" s="29"/>
      <c r="N126" s="29"/>
      <c r="O126" s="29"/>
      <c r="P126" s="29"/>
      <c r="Q126" s="29"/>
    </row>
    <row r="127" spans="1:17" x14ac:dyDescent="0.25">
      <c r="A127" s="3" t="s">
        <v>1</v>
      </c>
      <c r="B127" s="2">
        <v>40416</v>
      </c>
      <c r="C127" s="32" t="s">
        <v>274</v>
      </c>
      <c r="D127" s="32" t="s">
        <v>225</v>
      </c>
      <c r="E127" s="33" t="s">
        <v>9</v>
      </c>
      <c r="F127" s="28" t="s">
        <v>329</v>
      </c>
      <c r="G127" s="28">
        <f>VLOOKUP(F127,Tabel1[#All],2,FALSE)</f>
        <v>399486</v>
      </c>
      <c r="H127" s="28" t="s">
        <v>330</v>
      </c>
      <c r="I127" s="28">
        <f>VLOOKUP(H127,Tabel1[#All],2,FALSE)</f>
        <v>400486</v>
      </c>
      <c r="J127" s="28" t="s">
        <v>331</v>
      </c>
      <c r="K127" s="30">
        <f>VLOOKUP(J127,Tabel1[#All],2,FALSE)</f>
        <v>400487</v>
      </c>
      <c r="L127" s="30" t="s">
        <v>332</v>
      </c>
      <c r="M127" s="30">
        <f>VLOOKUP(L127,Tabel1[#All],2,FALSE)</f>
        <v>400488</v>
      </c>
      <c r="N127" s="30" t="s">
        <v>333</v>
      </c>
      <c r="O127" s="30">
        <f>VLOOKUP(N127,Tabel1[#All],2,FALSE)</f>
        <v>401487</v>
      </c>
      <c r="P127" s="30" t="s">
        <v>334</v>
      </c>
      <c r="Q127" s="30">
        <f>VLOOKUP(P127,Tabel1[#All],2,FALSE)</f>
        <v>401488</v>
      </c>
    </row>
    <row r="128" spans="1:17" x14ac:dyDescent="0.25">
      <c r="A128" s="3" t="s">
        <v>1</v>
      </c>
      <c r="B128" s="2">
        <v>40416</v>
      </c>
      <c r="C128" s="32" t="s">
        <v>274</v>
      </c>
      <c r="D128" s="32" t="s">
        <v>225</v>
      </c>
      <c r="E128" s="33" t="s">
        <v>36</v>
      </c>
      <c r="F128" s="27"/>
      <c r="G128" s="27"/>
      <c r="H128" s="27"/>
      <c r="I128" s="27"/>
      <c r="J128" s="27"/>
      <c r="K128" s="29"/>
      <c r="L128" s="29"/>
      <c r="M128" s="29"/>
      <c r="N128" s="29"/>
      <c r="O128" s="29"/>
      <c r="P128" s="29"/>
      <c r="Q128" s="29"/>
    </row>
    <row r="129" spans="1:17" x14ac:dyDescent="0.25">
      <c r="A129" s="3" t="s">
        <v>1</v>
      </c>
      <c r="B129" s="2">
        <v>40416</v>
      </c>
      <c r="C129" s="32" t="s">
        <v>274</v>
      </c>
      <c r="D129" s="32" t="s">
        <v>225</v>
      </c>
      <c r="E129" s="33" t="s">
        <v>10</v>
      </c>
      <c r="F129" s="27"/>
      <c r="G129" s="27"/>
      <c r="H129" s="27"/>
      <c r="I129" s="27"/>
      <c r="J129" s="27"/>
      <c r="K129" s="27"/>
      <c r="L129" s="29"/>
      <c r="M129" s="27"/>
      <c r="N129" s="29"/>
      <c r="O129" s="27"/>
      <c r="P129" s="29"/>
      <c r="Q129" s="29"/>
    </row>
    <row r="130" spans="1:17" x14ac:dyDescent="0.25">
      <c r="A130" s="3" t="s">
        <v>1</v>
      </c>
      <c r="B130" s="2">
        <v>40416</v>
      </c>
      <c r="C130" s="32" t="s">
        <v>274</v>
      </c>
      <c r="D130" s="32" t="s">
        <v>225</v>
      </c>
      <c r="E130" s="33" t="s">
        <v>11</v>
      </c>
      <c r="F130" s="28" t="s">
        <v>335</v>
      </c>
      <c r="G130" s="28">
        <f>VLOOKUP(F130,Tabel1[#All],2,FALSE)</f>
        <v>401493</v>
      </c>
      <c r="H130" s="28"/>
      <c r="I130" s="28"/>
      <c r="J130" s="28"/>
      <c r="K130" s="30"/>
      <c r="L130" s="30"/>
      <c r="M130" s="30"/>
      <c r="N130" s="30"/>
      <c r="O130" s="30"/>
      <c r="P130" s="30"/>
      <c r="Q130" s="30"/>
    </row>
    <row r="131" spans="1:17" x14ac:dyDescent="0.25">
      <c r="A131" s="3" t="s">
        <v>1</v>
      </c>
      <c r="B131" s="2">
        <v>40416</v>
      </c>
      <c r="C131" s="32" t="s">
        <v>274</v>
      </c>
      <c r="D131" s="32" t="s">
        <v>225</v>
      </c>
      <c r="E131" s="33" t="s">
        <v>12</v>
      </c>
      <c r="F131" s="27" t="s">
        <v>336</v>
      </c>
      <c r="G131" s="27">
        <f>VLOOKUP(F131,Tabel1[#All],2,FALSE)</f>
        <v>402489</v>
      </c>
      <c r="H131" s="27"/>
      <c r="I131" s="27"/>
      <c r="J131" s="27"/>
      <c r="K131" s="29"/>
      <c r="L131" s="29"/>
      <c r="M131" s="29"/>
      <c r="N131" s="29"/>
      <c r="O131" s="29"/>
      <c r="P131" s="29"/>
      <c r="Q131" s="29"/>
    </row>
    <row r="132" spans="1:17" x14ac:dyDescent="0.25">
      <c r="A132" s="3" t="s">
        <v>1</v>
      </c>
      <c r="B132" s="2">
        <v>40416</v>
      </c>
      <c r="C132" s="32" t="s">
        <v>274</v>
      </c>
      <c r="D132" s="32" t="s">
        <v>225</v>
      </c>
      <c r="E132" s="33" t="s">
        <v>21</v>
      </c>
      <c r="F132" s="28"/>
      <c r="G132" s="28"/>
      <c r="H132" s="28"/>
      <c r="I132" s="28"/>
      <c r="J132" s="28"/>
      <c r="K132" s="30"/>
      <c r="L132" s="30"/>
      <c r="M132" s="30"/>
      <c r="N132" s="30"/>
      <c r="O132" s="30"/>
      <c r="P132" s="30"/>
      <c r="Q132" s="30"/>
    </row>
    <row r="133" spans="1:17" x14ac:dyDescent="0.25">
      <c r="A133" s="3" t="s">
        <v>1</v>
      </c>
      <c r="B133" s="2">
        <v>40416</v>
      </c>
      <c r="C133" s="32" t="s">
        <v>274</v>
      </c>
      <c r="D133" s="32" t="s">
        <v>225</v>
      </c>
      <c r="E133" s="33" t="s">
        <v>13</v>
      </c>
      <c r="F133" s="28" t="s">
        <v>337</v>
      </c>
      <c r="G133" s="28">
        <f>VLOOKUP(F133,Tabel1[#All],2,FALSE)</f>
        <v>401489</v>
      </c>
      <c r="H133" s="28"/>
      <c r="I133" s="28"/>
      <c r="J133" s="28"/>
      <c r="K133" s="30"/>
      <c r="L133" s="30"/>
      <c r="M133" s="30"/>
      <c r="N133" s="30"/>
      <c r="O133" s="30"/>
      <c r="P133" s="30"/>
      <c r="Q133" s="30"/>
    </row>
    <row r="134" spans="1:17" x14ac:dyDescent="0.25">
      <c r="A134" s="3" t="s">
        <v>1</v>
      </c>
      <c r="B134" s="2">
        <v>40416</v>
      </c>
      <c r="C134" s="32" t="s">
        <v>274</v>
      </c>
      <c r="D134" s="32" t="s">
        <v>225</v>
      </c>
      <c r="E134" s="33" t="s">
        <v>38</v>
      </c>
      <c r="F134" s="28"/>
      <c r="G134" s="28"/>
      <c r="H134" s="28"/>
      <c r="I134" s="28"/>
      <c r="J134" s="28"/>
      <c r="K134" s="30"/>
      <c r="L134" s="30"/>
      <c r="M134" s="30"/>
      <c r="N134" s="30"/>
      <c r="O134" s="30"/>
      <c r="P134" s="30"/>
      <c r="Q134" s="30"/>
    </row>
    <row r="135" spans="1:17" x14ac:dyDescent="0.25">
      <c r="A135" s="3" t="s">
        <v>1</v>
      </c>
      <c r="B135" s="2">
        <v>40416</v>
      </c>
      <c r="C135" s="32" t="s">
        <v>274</v>
      </c>
      <c r="D135" s="32" t="s">
        <v>225</v>
      </c>
      <c r="E135" s="33" t="s">
        <v>124</v>
      </c>
      <c r="F135" s="28" t="s">
        <v>346</v>
      </c>
      <c r="G135" s="28">
        <f>VLOOKUP(F135,Tabel1[#All],2,FALSE)</f>
        <v>402490</v>
      </c>
      <c r="H135" s="28"/>
      <c r="I135" s="28"/>
      <c r="J135" s="28"/>
      <c r="K135" s="30"/>
      <c r="L135" s="30"/>
      <c r="M135" s="30"/>
      <c r="N135" s="30"/>
      <c r="O135" s="30"/>
      <c r="P135" s="30"/>
      <c r="Q135" s="30"/>
    </row>
    <row r="136" spans="1:17" ht="30" x14ac:dyDescent="0.25">
      <c r="A136" s="3" t="s">
        <v>1</v>
      </c>
      <c r="B136" s="2">
        <v>40416</v>
      </c>
      <c r="C136" s="32" t="s">
        <v>274</v>
      </c>
      <c r="D136" s="32" t="s">
        <v>225</v>
      </c>
      <c r="E136" s="33" t="s">
        <v>25</v>
      </c>
      <c r="F136" s="28" t="s">
        <v>338</v>
      </c>
      <c r="G136" s="28">
        <f>VLOOKUP(F136,Tabel1[#All],2,FALSE)</f>
        <v>400490</v>
      </c>
      <c r="H136" s="28"/>
      <c r="I136" s="28"/>
      <c r="J136" s="28"/>
      <c r="K136" s="30"/>
      <c r="L136" s="30"/>
      <c r="M136" s="30"/>
      <c r="N136" s="30"/>
      <c r="O136" s="30"/>
      <c r="P136" s="30"/>
      <c r="Q136" s="30"/>
    </row>
    <row r="137" spans="1:17" x14ac:dyDescent="0.25">
      <c r="A137" s="3" t="s">
        <v>1</v>
      </c>
      <c r="B137" s="2">
        <v>40416</v>
      </c>
      <c r="C137" s="32" t="s">
        <v>274</v>
      </c>
      <c r="D137" s="32" t="s">
        <v>225</v>
      </c>
      <c r="E137" s="33" t="s">
        <v>33</v>
      </c>
      <c r="F137" s="28"/>
      <c r="G137" s="28"/>
      <c r="H137" s="28"/>
      <c r="I137" s="28"/>
      <c r="J137" s="28"/>
      <c r="K137" s="30"/>
      <c r="L137" s="30"/>
      <c r="M137" s="30"/>
      <c r="N137" s="30"/>
      <c r="O137" s="30"/>
      <c r="P137" s="30"/>
      <c r="Q137" s="30"/>
    </row>
    <row r="138" spans="1:17" x14ac:dyDescent="0.25">
      <c r="A138" s="3" t="s">
        <v>1</v>
      </c>
      <c r="B138" s="2">
        <v>40416</v>
      </c>
      <c r="C138" s="32" t="s">
        <v>274</v>
      </c>
      <c r="D138" s="32" t="s">
        <v>225</v>
      </c>
      <c r="E138" s="33" t="s">
        <v>20</v>
      </c>
      <c r="F138" s="27"/>
      <c r="G138" s="27"/>
      <c r="H138" s="27"/>
      <c r="I138" s="27"/>
      <c r="J138" s="27"/>
      <c r="K138" s="29"/>
      <c r="L138" s="29"/>
      <c r="M138" s="29"/>
      <c r="N138" s="29"/>
      <c r="O138" s="29"/>
      <c r="P138" s="29"/>
      <c r="Q138" s="29"/>
    </row>
    <row r="139" spans="1:17" x14ac:dyDescent="0.25">
      <c r="A139" s="3" t="s">
        <v>1</v>
      </c>
      <c r="B139" s="2">
        <v>40416</v>
      </c>
      <c r="C139" s="32" t="s">
        <v>274</v>
      </c>
      <c r="D139" s="32" t="s">
        <v>225</v>
      </c>
      <c r="E139" s="33" t="s">
        <v>35</v>
      </c>
      <c r="F139" s="28" t="s">
        <v>345</v>
      </c>
      <c r="G139" s="28">
        <f>VLOOKUP(F139,Tabel1[#All],2,FALSE)</f>
        <v>401490</v>
      </c>
      <c r="H139" s="28"/>
      <c r="I139" s="28"/>
      <c r="J139" s="28"/>
      <c r="K139" s="30"/>
      <c r="L139" s="30"/>
      <c r="M139" s="30"/>
      <c r="N139" s="30"/>
      <c r="O139" s="30"/>
      <c r="P139" s="30"/>
      <c r="Q139" s="30"/>
    </row>
    <row r="140" spans="1:17" ht="30" x14ac:dyDescent="0.25">
      <c r="A140" s="3" t="s">
        <v>1</v>
      </c>
      <c r="B140" s="2">
        <v>40416</v>
      </c>
      <c r="C140" s="32" t="s">
        <v>274</v>
      </c>
      <c r="D140" s="32" t="s">
        <v>225</v>
      </c>
      <c r="E140" s="33" t="s">
        <v>14</v>
      </c>
      <c r="F140" s="27" t="s">
        <v>338</v>
      </c>
      <c r="G140" s="27">
        <f>VLOOKUP(F140,Tabel1[#All],2,FALSE)</f>
        <v>400490</v>
      </c>
      <c r="H140" s="27"/>
      <c r="I140" s="27"/>
      <c r="J140" s="27"/>
      <c r="K140" s="29"/>
      <c r="L140" s="29"/>
      <c r="M140" s="29"/>
      <c r="N140" s="29"/>
      <c r="O140" s="29"/>
      <c r="P140" s="29"/>
      <c r="Q140" s="29"/>
    </row>
    <row r="141" spans="1:17" x14ac:dyDescent="0.25">
      <c r="A141" s="3" t="s">
        <v>1</v>
      </c>
      <c r="B141" s="2">
        <v>40416</v>
      </c>
      <c r="C141" s="32" t="s">
        <v>274</v>
      </c>
      <c r="D141" s="32" t="s">
        <v>225</v>
      </c>
      <c r="E141" s="33" t="s">
        <v>30</v>
      </c>
      <c r="F141" s="27"/>
      <c r="G141" s="27"/>
      <c r="H141" s="27"/>
      <c r="I141" s="27"/>
      <c r="J141" s="27"/>
      <c r="K141" s="29"/>
      <c r="L141" s="29"/>
      <c r="M141" s="29"/>
      <c r="N141" s="29"/>
      <c r="O141" s="29"/>
      <c r="P141" s="29"/>
      <c r="Q141" s="29"/>
    </row>
    <row r="142" spans="1:17" x14ac:dyDescent="0.25">
      <c r="A142" s="3" t="s">
        <v>1</v>
      </c>
      <c r="B142" s="2">
        <v>40416</v>
      </c>
      <c r="C142" s="32" t="s">
        <v>274</v>
      </c>
      <c r="D142" s="32" t="s">
        <v>225</v>
      </c>
      <c r="E142" s="33" t="s">
        <v>37</v>
      </c>
      <c r="F142" s="27"/>
      <c r="G142" s="27"/>
      <c r="H142" s="27"/>
      <c r="I142" s="27"/>
      <c r="J142" s="27"/>
      <c r="K142" s="29"/>
      <c r="L142" s="29"/>
      <c r="M142" s="29"/>
      <c r="N142" s="29"/>
      <c r="O142" s="29"/>
      <c r="P142" s="29"/>
      <c r="Q142" s="29"/>
    </row>
    <row r="143" spans="1:17" x14ac:dyDescent="0.25">
      <c r="A143" s="3" t="s">
        <v>1</v>
      </c>
      <c r="B143" s="2">
        <v>40416</v>
      </c>
      <c r="C143" s="32" t="s">
        <v>274</v>
      </c>
      <c r="D143" s="32" t="s">
        <v>225</v>
      </c>
      <c r="E143" s="33" t="s">
        <v>18</v>
      </c>
      <c r="F143" s="27"/>
      <c r="G143" s="27"/>
      <c r="H143" s="27"/>
      <c r="I143" s="27"/>
      <c r="J143" s="27"/>
      <c r="K143" s="29"/>
      <c r="L143" s="29"/>
      <c r="M143" s="29"/>
      <c r="N143" s="29"/>
      <c r="O143" s="29"/>
      <c r="P143" s="29"/>
      <c r="Q143" s="29"/>
    </row>
    <row r="144" spans="1:17" ht="30" x14ac:dyDescent="0.25">
      <c r="A144" s="3" t="s">
        <v>1</v>
      </c>
      <c r="B144" s="2">
        <v>40416</v>
      </c>
      <c r="C144" s="32" t="s">
        <v>274</v>
      </c>
      <c r="D144" s="32" t="s">
        <v>225</v>
      </c>
      <c r="E144" s="33" t="s">
        <v>29</v>
      </c>
      <c r="F144" s="28" t="s">
        <v>338</v>
      </c>
      <c r="G144" s="28">
        <f>VLOOKUP(F144,Tabel1[#All],2,FALSE)</f>
        <v>400490</v>
      </c>
      <c r="H144" s="28"/>
      <c r="I144" s="28"/>
      <c r="J144" s="28"/>
      <c r="K144" s="30"/>
      <c r="L144" s="30"/>
      <c r="M144" s="30"/>
      <c r="N144" s="30"/>
      <c r="O144" s="30"/>
      <c r="P144" s="30"/>
      <c r="Q144" s="30"/>
    </row>
    <row r="145" spans="1:17" x14ac:dyDescent="0.25">
      <c r="A145" s="3" t="s">
        <v>1</v>
      </c>
      <c r="B145" s="2">
        <v>40416</v>
      </c>
      <c r="C145" s="32" t="s">
        <v>274</v>
      </c>
      <c r="D145" s="32" t="s">
        <v>225</v>
      </c>
      <c r="E145" s="33" t="s">
        <v>19</v>
      </c>
      <c r="F145" s="28"/>
      <c r="G145" s="28"/>
      <c r="H145" s="28"/>
      <c r="I145" s="28"/>
      <c r="J145" s="28"/>
      <c r="K145" s="30"/>
      <c r="L145" s="30"/>
      <c r="M145" s="30"/>
      <c r="N145" s="30"/>
      <c r="O145" s="30"/>
      <c r="P145" s="30"/>
      <c r="Q145" s="30"/>
    </row>
    <row r="146" spans="1:17" x14ac:dyDescent="0.25">
      <c r="A146" s="3" t="s">
        <v>1</v>
      </c>
      <c r="B146" s="2">
        <v>40416</v>
      </c>
      <c r="C146" s="32" t="s">
        <v>274</v>
      </c>
      <c r="D146" s="32" t="s">
        <v>225</v>
      </c>
      <c r="E146" s="33" t="s">
        <v>34</v>
      </c>
      <c r="F146" s="27" t="s">
        <v>337</v>
      </c>
      <c r="G146" s="27">
        <f>VLOOKUP(F146,Tabel1[#All],2,FALSE)</f>
        <v>401489</v>
      </c>
      <c r="H146" s="27"/>
      <c r="I146" s="27"/>
      <c r="J146" s="27"/>
      <c r="K146" s="29"/>
      <c r="L146" s="29"/>
      <c r="M146" s="29"/>
      <c r="N146" s="29"/>
      <c r="O146" s="29"/>
      <c r="P146" s="29"/>
      <c r="Q146" s="29"/>
    </row>
    <row r="147" spans="1:17" x14ac:dyDescent="0.25">
      <c r="A147" s="3" t="s">
        <v>1</v>
      </c>
      <c r="B147" s="2">
        <v>40416</v>
      </c>
      <c r="C147" s="32" t="s">
        <v>274</v>
      </c>
      <c r="D147" s="32" t="s">
        <v>225</v>
      </c>
      <c r="E147" s="33" t="s">
        <v>40</v>
      </c>
      <c r="F147" s="28" t="s">
        <v>347</v>
      </c>
      <c r="G147" s="28">
        <f>VLOOKUP(F147,Tabel1[#All],2,FALSE)</f>
        <v>400495</v>
      </c>
      <c r="H147" s="28"/>
      <c r="I147" s="28"/>
      <c r="J147" s="28"/>
      <c r="K147" s="30"/>
      <c r="L147" s="30"/>
      <c r="M147" s="30"/>
      <c r="N147" s="30"/>
      <c r="O147" s="30"/>
      <c r="P147" s="30"/>
      <c r="Q147" s="30"/>
    </row>
    <row r="148" spans="1:17" x14ac:dyDescent="0.25">
      <c r="A148" s="3" t="s">
        <v>1</v>
      </c>
      <c r="B148" s="2">
        <v>40660</v>
      </c>
      <c r="C148" s="32" t="s">
        <v>275</v>
      </c>
      <c r="D148" s="32" t="s">
        <v>276</v>
      </c>
      <c r="E148" s="33" t="s">
        <v>136</v>
      </c>
      <c r="F148" s="28"/>
      <c r="G148" s="28"/>
      <c r="H148" s="28"/>
      <c r="I148" s="28"/>
      <c r="J148" s="28"/>
      <c r="K148" s="30"/>
      <c r="L148" s="30"/>
      <c r="M148" s="30"/>
      <c r="N148" s="30"/>
      <c r="O148" s="30"/>
      <c r="P148" s="30"/>
      <c r="Q148" s="30"/>
    </row>
    <row r="149" spans="1:17" x14ac:dyDescent="0.25">
      <c r="A149" s="3" t="s">
        <v>1</v>
      </c>
      <c r="B149" s="2">
        <v>40660</v>
      </c>
      <c r="C149" s="32" t="s">
        <v>275</v>
      </c>
      <c r="D149" s="32" t="s">
        <v>276</v>
      </c>
      <c r="E149" s="33" t="s">
        <v>135</v>
      </c>
      <c r="F149" s="27" t="s">
        <v>350</v>
      </c>
      <c r="G149" s="27">
        <f>VLOOKUP(F149,Tabel1[#All],2,FALSE)</f>
        <v>400486</v>
      </c>
      <c r="H149" s="27" t="s">
        <v>351</v>
      </c>
      <c r="I149" s="27">
        <f>VLOOKUP(H149,Tabel1[#All],2,FALSE)</f>
        <v>400487</v>
      </c>
      <c r="J149" s="27" t="s">
        <v>352</v>
      </c>
      <c r="K149" s="29">
        <f>VLOOKUP(J149,Tabel1[#All],2,FALSE)</f>
        <v>401487</v>
      </c>
      <c r="L149" s="29" t="s">
        <v>353</v>
      </c>
      <c r="M149" s="29">
        <f>VLOOKUP(L149,Tabel1[#All],2,FALSE)</f>
        <v>398490</v>
      </c>
      <c r="N149" s="29" t="s">
        <v>354</v>
      </c>
      <c r="O149" s="29">
        <f>VLOOKUP(N149,Tabel1[#All],2,FALSE)</f>
        <v>399490</v>
      </c>
      <c r="P149" s="29"/>
      <c r="Q149" s="29"/>
    </row>
    <row r="150" spans="1:17" x14ac:dyDescent="0.25">
      <c r="A150" s="3" t="s">
        <v>1</v>
      </c>
      <c r="B150" s="2">
        <v>40660</v>
      </c>
      <c r="C150" s="32" t="s">
        <v>274</v>
      </c>
      <c r="D150" s="32" t="s">
        <v>229</v>
      </c>
      <c r="E150" s="33" t="s">
        <v>134</v>
      </c>
      <c r="F150" s="28"/>
      <c r="G150" s="28"/>
      <c r="H150" s="28"/>
      <c r="I150" s="28"/>
      <c r="J150" s="28"/>
      <c r="K150" s="30"/>
      <c r="L150" s="30"/>
      <c r="M150" s="30"/>
      <c r="N150" s="30"/>
      <c r="O150" s="30"/>
      <c r="P150" s="30"/>
      <c r="Q150" s="30"/>
    </row>
    <row r="151" spans="1:17" x14ac:dyDescent="0.25">
      <c r="A151" s="3" t="s">
        <v>1</v>
      </c>
      <c r="B151" s="2">
        <v>40660</v>
      </c>
      <c r="C151" s="32" t="s">
        <v>274</v>
      </c>
      <c r="D151" s="32" t="s">
        <v>229</v>
      </c>
      <c r="E151" s="33" t="s">
        <v>133</v>
      </c>
      <c r="F151" s="27"/>
      <c r="G151" s="27"/>
      <c r="H151" s="27"/>
      <c r="I151" s="27"/>
      <c r="J151" s="27"/>
      <c r="K151" s="29"/>
      <c r="L151" s="29"/>
      <c r="M151" s="29"/>
      <c r="N151" s="29"/>
      <c r="O151" s="29"/>
      <c r="P151" s="29"/>
      <c r="Q151" s="29"/>
    </row>
    <row r="152" spans="1:17" x14ac:dyDescent="0.25">
      <c r="A152" s="3" t="s">
        <v>1</v>
      </c>
      <c r="B152" s="2">
        <v>40660</v>
      </c>
      <c r="C152" s="32" t="s">
        <v>274</v>
      </c>
      <c r="D152" s="32" t="s">
        <v>225</v>
      </c>
      <c r="E152" s="33" t="s">
        <v>41</v>
      </c>
      <c r="F152" s="28" t="s">
        <v>350</v>
      </c>
      <c r="G152" s="28">
        <f>VLOOKUP(F152,Tabel1[#All],2,FALSE)</f>
        <v>400486</v>
      </c>
      <c r="H152" s="28" t="s">
        <v>351</v>
      </c>
      <c r="I152" s="28">
        <f>VLOOKUP(H152,Tabel1[#All],2,FALSE)</f>
        <v>400487</v>
      </c>
      <c r="J152" s="28" t="s">
        <v>352</v>
      </c>
      <c r="K152" s="30">
        <f>VLOOKUP(J152,Tabel1[#All],2,FALSE)</f>
        <v>401487</v>
      </c>
      <c r="L152" s="30"/>
      <c r="M152" s="30"/>
      <c r="N152" s="30"/>
      <c r="O152" s="30"/>
      <c r="P152" s="30"/>
      <c r="Q152" s="30"/>
    </row>
    <row r="153" spans="1:17" x14ac:dyDescent="0.25">
      <c r="A153" s="3" t="s">
        <v>1</v>
      </c>
      <c r="B153" s="2">
        <v>40700</v>
      </c>
      <c r="C153" s="32" t="s">
        <v>274</v>
      </c>
      <c r="D153" s="32" t="s">
        <v>229</v>
      </c>
      <c r="E153" s="34" t="s">
        <v>137</v>
      </c>
      <c r="F153" s="28"/>
      <c r="G153" s="28"/>
      <c r="H153" s="28"/>
      <c r="I153" s="28"/>
      <c r="J153" s="28"/>
      <c r="K153" s="30"/>
      <c r="L153" s="30"/>
      <c r="M153" s="30"/>
      <c r="N153" s="30"/>
      <c r="O153" s="30"/>
      <c r="P153" s="30"/>
      <c r="Q153" s="30"/>
    </row>
    <row r="154" spans="1:17" x14ac:dyDescent="0.25">
      <c r="A154" s="3" t="s">
        <v>1</v>
      </c>
      <c r="B154" s="2">
        <v>40700</v>
      </c>
      <c r="C154" s="32" t="s">
        <v>274</v>
      </c>
      <c r="D154" s="32" t="s">
        <v>225</v>
      </c>
      <c r="E154" s="33" t="s">
        <v>42</v>
      </c>
      <c r="F154" s="27" t="s">
        <v>355</v>
      </c>
      <c r="G154" s="27">
        <f>VLOOKUP(F154,Tabel1[#All],2,FALSE)</f>
        <v>402490</v>
      </c>
      <c r="H154" s="27"/>
      <c r="I154" s="27"/>
      <c r="J154" s="27"/>
      <c r="K154" s="29"/>
      <c r="L154" s="29"/>
      <c r="M154" s="29"/>
      <c r="N154" s="29"/>
      <c r="O154" s="29"/>
      <c r="P154" s="29"/>
      <c r="Q154" s="29"/>
    </row>
    <row r="155" spans="1:17" ht="30" x14ac:dyDescent="0.25">
      <c r="A155" s="3" t="s">
        <v>1</v>
      </c>
      <c r="B155" s="2">
        <v>41147</v>
      </c>
      <c r="C155" s="32" t="s">
        <v>274</v>
      </c>
      <c r="D155" s="32" t="s">
        <v>230</v>
      </c>
      <c r="E155" s="33" t="s">
        <v>238</v>
      </c>
      <c r="F155" s="28"/>
      <c r="G155" s="28"/>
      <c r="H155" s="28"/>
      <c r="I155" s="28"/>
      <c r="J155" s="28"/>
      <c r="K155" s="30"/>
      <c r="L155" s="30"/>
      <c r="M155" s="30"/>
      <c r="N155" s="30"/>
      <c r="O155" s="30"/>
      <c r="P155" s="30"/>
      <c r="Q155" s="30"/>
    </row>
    <row r="156" spans="1:17" x14ac:dyDescent="0.25">
      <c r="A156" s="3" t="s">
        <v>1</v>
      </c>
      <c r="B156" s="2">
        <v>41147</v>
      </c>
      <c r="C156" s="32" t="s">
        <v>274</v>
      </c>
      <c r="D156" s="32" t="s">
        <v>225</v>
      </c>
      <c r="E156" s="33" t="s">
        <v>44</v>
      </c>
      <c r="F156" s="28"/>
      <c r="G156" s="28"/>
      <c r="H156" s="28"/>
      <c r="I156" s="28"/>
      <c r="J156" s="28"/>
      <c r="K156" s="30"/>
      <c r="L156" s="30"/>
      <c r="M156" s="30"/>
      <c r="N156" s="30"/>
      <c r="O156" s="30"/>
      <c r="P156" s="30"/>
      <c r="Q156" s="30"/>
    </row>
    <row r="157" spans="1:17" x14ac:dyDescent="0.25">
      <c r="A157" s="3" t="s">
        <v>1</v>
      </c>
      <c r="B157" s="2">
        <v>41147</v>
      </c>
      <c r="C157" s="32" t="s">
        <v>274</v>
      </c>
      <c r="D157" s="32" t="s">
        <v>225</v>
      </c>
      <c r="E157" s="33" t="s">
        <v>47</v>
      </c>
      <c r="F157" s="27"/>
      <c r="G157" s="27"/>
      <c r="H157" s="27"/>
      <c r="I157" s="27"/>
      <c r="J157" s="27"/>
      <c r="K157" s="29"/>
      <c r="L157" s="29"/>
      <c r="M157" s="29"/>
      <c r="N157" s="29"/>
      <c r="O157" s="29"/>
      <c r="P157" s="29"/>
      <c r="Q157" s="29"/>
    </row>
    <row r="158" spans="1:17" x14ac:dyDescent="0.25">
      <c r="A158" s="3" t="s">
        <v>1</v>
      </c>
      <c r="B158" s="2">
        <v>41147</v>
      </c>
      <c r="C158" s="32" t="s">
        <v>274</v>
      </c>
      <c r="D158" s="32" t="s">
        <v>225</v>
      </c>
      <c r="E158" s="33" t="s">
        <v>45</v>
      </c>
      <c r="F158" s="27" t="s">
        <v>356</v>
      </c>
      <c r="G158" s="27">
        <f>VLOOKUP(F158,Tabel1[#All],2,FALSE)</f>
        <v>401490</v>
      </c>
      <c r="H158" s="27"/>
      <c r="I158" s="27"/>
      <c r="J158" s="27"/>
      <c r="K158" s="29"/>
      <c r="L158" s="29"/>
      <c r="M158" s="29"/>
      <c r="N158" s="29"/>
      <c r="O158" s="29"/>
      <c r="P158" s="29"/>
      <c r="Q158" s="29"/>
    </row>
    <row r="159" spans="1:17" x14ac:dyDescent="0.25">
      <c r="A159" s="3" t="s">
        <v>1</v>
      </c>
      <c r="B159" s="2">
        <v>41147</v>
      </c>
      <c r="C159" s="32" t="s">
        <v>274</v>
      </c>
      <c r="D159" s="32" t="s">
        <v>225</v>
      </c>
      <c r="E159" s="33" t="s">
        <v>46</v>
      </c>
      <c r="F159" s="28"/>
      <c r="G159" s="28"/>
      <c r="H159" s="28"/>
      <c r="I159" s="28"/>
      <c r="J159" s="28"/>
      <c r="K159" s="28"/>
      <c r="L159" s="28"/>
      <c r="M159" s="28"/>
      <c r="N159" s="30"/>
      <c r="O159" s="30"/>
      <c r="P159" s="30"/>
      <c r="Q159" s="30"/>
    </row>
    <row r="160" spans="1:17" x14ac:dyDescent="0.25">
      <c r="A160" s="3" t="s">
        <v>1</v>
      </c>
      <c r="B160" s="2">
        <v>41147</v>
      </c>
      <c r="C160" s="32" t="s">
        <v>274</v>
      </c>
      <c r="D160" s="32" t="s">
        <v>225</v>
      </c>
      <c r="E160" s="33" t="s">
        <v>43</v>
      </c>
      <c r="F160" s="27"/>
      <c r="G160" s="27"/>
      <c r="H160" s="27"/>
      <c r="I160" s="27"/>
      <c r="J160" s="27"/>
      <c r="K160" s="29"/>
      <c r="L160" s="29"/>
      <c r="M160" s="29"/>
      <c r="N160" s="29"/>
      <c r="O160" s="29"/>
      <c r="P160" s="29"/>
      <c r="Q160" s="29"/>
    </row>
    <row r="161" spans="1:17" x14ac:dyDescent="0.25">
      <c r="A161" s="3" t="s">
        <v>1</v>
      </c>
      <c r="B161" s="2">
        <v>41445</v>
      </c>
      <c r="C161" s="32" t="s">
        <v>275</v>
      </c>
      <c r="D161" s="32" t="s">
        <v>279</v>
      </c>
      <c r="E161" s="35" t="s">
        <v>182</v>
      </c>
      <c r="F161" s="27" t="s">
        <v>346</v>
      </c>
      <c r="G161" s="27">
        <f>VLOOKUP(F161,Tabel1[#All],2,FALSE)</f>
        <v>402490</v>
      </c>
      <c r="H161" s="27"/>
      <c r="I161" s="27"/>
      <c r="J161" s="27"/>
      <c r="K161" s="29"/>
      <c r="L161" s="29"/>
      <c r="M161" s="29"/>
      <c r="N161" s="29"/>
      <c r="O161" s="29"/>
      <c r="P161" s="29"/>
      <c r="Q161" s="29"/>
    </row>
    <row r="162" spans="1:17" x14ac:dyDescent="0.25">
      <c r="A162" s="3" t="s">
        <v>1</v>
      </c>
      <c r="B162" s="2">
        <v>41445</v>
      </c>
      <c r="C162" s="32" t="s">
        <v>275</v>
      </c>
      <c r="D162" s="32" t="s">
        <v>279</v>
      </c>
      <c r="E162" s="33" t="s">
        <v>181</v>
      </c>
      <c r="F162" s="28" t="s">
        <v>358</v>
      </c>
      <c r="G162" s="28">
        <f>VLOOKUP(F162,Tabel1[#All],2,FALSE)</f>
        <v>401491</v>
      </c>
      <c r="H162" s="28" t="s">
        <v>359</v>
      </c>
      <c r="I162" s="28">
        <f>VLOOKUP(H162,Tabel1[#All],2,FALSE)</f>
        <v>401492</v>
      </c>
      <c r="J162" s="28" t="s">
        <v>360</v>
      </c>
      <c r="K162" s="30">
        <f>VLOOKUP(J162,Tabel1[#All],2,FALSE)</f>
        <v>401493</v>
      </c>
      <c r="L162" s="30" t="s">
        <v>361</v>
      </c>
      <c r="M162" s="30">
        <f>VLOOKUP(L162,Tabel1[#All],2,FALSE)</f>
        <v>401494</v>
      </c>
      <c r="N162" s="30" t="s">
        <v>362</v>
      </c>
      <c r="O162" s="30">
        <f>VLOOKUP(N162,Tabel1[#All],2,FALSE)</f>
        <v>401495</v>
      </c>
      <c r="P162" s="30"/>
      <c r="Q162" s="30"/>
    </row>
    <row r="163" spans="1:17" ht="30" x14ac:dyDescent="0.25">
      <c r="A163" s="3" t="s">
        <v>1</v>
      </c>
      <c r="B163" s="2">
        <v>41445</v>
      </c>
      <c r="C163" s="32" t="s">
        <v>275</v>
      </c>
      <c r="D163" s="32" t="s">
        <v>279</v>
      </c>
      <c r="E163" s="33" t="s">
        <v>184</v>
      </c>
      <c r="F163" s="27"/>
      <c r="G163" s="27"/>
      <c r="H163" s="27"/>
      <c r="I163" s="27"/>
      <c r="J163" s="27"/>
      <c r="K163" s="29"/>
      <c r="L163" s="29"/>
      <c r="M163" s="29"/>
      <c r="N163" s="29"/>
      <c r="O163" s="29"/>
      <c r="P163" s="29"/>
      <c r="Q163" s="29"/>
    </row>
    <row r="164" spans="1:17" ht="30" x14ac:dyDescent="0.25">
      <c r="A164" s="3" t="s">
        <v>1</v>
      </c>
      <c r="B164" s="2">
        <v>41445</v>
      </c>
      <c r="C164" s="32" t="s">
        <v>275</v>
      </c>
      <c r="D164" s="32" t="s">
        <v>282</v>
      </c>
      <c r="E164" s="33" t="s">
        <v>186</v>
      </c>
      <c r="F164" s="27"/>
      <c r="G164" s="27"/>
      <c r="H164" s="27"/>
      <c r="I164" s="27"/>
      <c r="J164" s="27"/>
      <c r="K164" s="29"/>
      <c r="L164" s="29"/>
      <c r="M164" s="29"/>
      <c r="N164" s="29"/>
      <c r="O164" s="29"/>
      <c r="P164" s="29"/>
      <c r="Q164" s="29"/>
    </row>
    <row r="165" spans="1:17" x14ac:dyDescent="0.25">
      <c r="A165" s="3" t="s">
        <v>1</v>
      </c>
      <c r="B165" s="2">
        <v>41445</v>
      </c>
      <c r="C165" s="32" t="s">
        <v>275</v>
      </c>
      <c r="D165" s="32" t="s">
        <v>276</v>
      </c>
      <c r="E165" s="33" t="s">
        <v>187</v>
      </c>
      <c r="F165" s="28"/>
      <c r="G165" s="28"/>
      <c r="H165" s="28"/>
      <c r="I165" s="28"/>
      <c r="J165" s="28"/>
      <c r="K165" s="30"/>
      <c r="L165" s="30"/>
      <c r="M165" s="30"/>
      <c r="N165" s="30"/>
      <c r="O165" s="30"/>
      <c r="P165" s="30"/>
      <c r="Q165" s="30"/>
    </row>
    <row r="166" spans="1:17" x14ac:dyDescent="0.25">
      <c r="A166" s="3" t="s">
        <v>1</v>
      </c>
      <c r="B166" s="2">
        <v>41445</v>
      </c>
      <c r="C166" s="32" t="s">
        <v>275</v>
      </c>
      <c r="D166" s="32" t="s">
        <v>280</v>
      </c>
      <c r="E166" s="33" t="s">
        <v>183</v>
      </c>
      <c r="F166" s="28"/>
      <c r="G166" s="28"/>
      <c r="H166" s="28"/>
      <c r="I166" s="28"/>
      <c r="J166" s="28"/>
      <c r="K166" s="30"/>
      <c r="L166" s="30"/>
      <c r="M166" s="30"/>
      <c r="N166" s="30"/>
      <c r="O166" s="30"/>
      <c r="P166" s="30"/>
      <c r="Q166" s="30"/>
    </row>
    <row r="167" spans="1:17" ht="30" x14ac:dyDescent="0.25">
      <c r="A167" s="3" t="s">
        <v>1</v>
      </c>
      <c r="B167" s="2">
        <v>41445</v>
      </c>
      <c r="C167" s="32" t="s">
        <v>275</v>
      </c>
      <c r="D167" s="32" t="s">
        <v>276</v>
      </c>
      <c r="E167" s="33" t="s">
        <v>241</v>
      </c>
      <c r="F167" s="28"/>
      <c r="G167" s="28"/>
      <c r="H167" s="28"/>
      <c r="I167" s="28"/>
      <c r="J167" s="28"/>
      <c r="K167" s="30"/>
      <c r="L167" s="30"/>
      <c r="M167" s="30"/>
      <c r="N167" s="30"/>
      <c r="O167" s="30"/>
      <c r="P167" s="30"/>
      <c r="Q167" s="30"/>
    </row>
    <row r="168" spans="1:17" ht="30" x14ac:dyDescent="0.25">
      <c r="A168" s="3" t="s">
        <v>1</v>
      </c>
      <c r="B168" s="2">
        <v>41445</v>
      </c>
      <c r="C168" s="32" t="s">
        <v>275</v>
      </c>
      <c r="D168" s="32" t="s">
        <v>276</v>
      </c>
      <c r="E168" s="33" t="s">
        <v>233</v>
      </c>
      <c r="F168" s="27"/>
      <c r="G168" s="27"/>
      <c r="H168" s="27"/>
      <c r="I168" s="27"/>
      <c r="J168" s="27"/>
      <c r="K168" s="29"/>
      <c r="L168" s="29"/>
      <c r="M168" s="29"/>
      <c r="N168" s="29"/>
      <c r="O168" s="29"/>
      <c r="P168" s="29"/>
      <c r="Q168" s="29"/>
    </row>
    <row r="169" spans="1:17" ht="30" x14ac:dyDescent="0.25">
      <c r="A169" s="3" t="s">
        <v>1</v>
      </c>
      <c r="B169" s="2">
        <v>41445</v>
      </c>
      <c r="C169" s="32" t="s">
        <v>275</v>
      </c>
      <c r="D169" s="32" t="s">
        <v>281</v>
      </c>
      <c r="E169" s="33" t="s">
        <v>185</v>
      </c>
      <c r="F169" s="28" t="s">
        <v>375</v>
      </c>
      <c r="G169" s="28">
        <f>VLOOKUP(F169,Tabel1[#All],2,FALSE)</f>
        <v>398486</v>
      </c>
      <c r="H169" s="28" t="s">
        <v>376</v>
      </c>
      <c r="I169" s="28">
        <f>VLOOKUP(H169,Tabel1[#All],2,FALSE)</f>
        <v>399486</v>
      </c>
      <c r="J169" s="28" t="s">
        <v>377</v>
      </c>
      <c r="K169" s="30">
        <f>VLOOKUP(J169,Tabel1[#All],2,FALSE)</f>
        <v>399487</v>
      </c>
      <c r="L169" s="30"/>
      <c r="M169" s="30"/>
      <c r="N169" s="30"/>
      <c r="O169" s="30"/>
      <c r="P169" s="30"/>
      <c r="Q169" s="30"/>
    </row>
    <row r="170" spans="1:17" x14ac:dyDescent="0.25">
      <c r="A170" s="3" t="s">
        <v>1</v>
      </c>
      <c r="B170" s="2">
        <v>41445</v>
      </c>
      <c r="C170" s="32" t="s">
        <v>274</v>
      </c>
      <c r="D170" s="32" t="s">
        <v>229</v>
      </c>
      <c r="E170" s="33" t="s">
        <v>167</v>
      </c>
      <c r="F170" s="27"/>
      <c r="G170" s="27"/>
      <c r="H170" s="27"/>
      <c r="I170" s="27"/>
      <c r="J170" s="27"/>
      <c r="K170" s="29"/>
      <c r="L170" s="29"/>
      <c r="M170" s="29"/>
      <c r="N170" s="29"/>
      <c r="O170" s="29"/>
      <c r="P170" s="29"/>
      <c r="Q170" s="29"/>
    </row>
    <row r="171" spans="1:17" x14ac:dyDescent="0.25">
      <c r="A171" s="3" t="s">
        <v>1</v>
      </c>
      <c r="B171" s="2">
        <v>41445</v>
      </c>
      <c r="C171" s="32" t="s">
        <v>274</v>
      </c>
      <c r="D171" s="32" t="s">
        <v>229</v>
      </c>
      <c r="E171" s="33" t="s">
        <v>168</v>
      </c>
      <c r="F171" s="28" t="s">
        <v>404</v>
      </c>
      <c r="G171" s="28">
        <f>VLOOKUP(F171,Tabel1[#All],2,FALSE)</f>
        <v>399486</v>
      </c>
      <c r="H171" s="28" t="s">
        <v>405</v>
      </c>
      <c r="I171" s="28">
        <f>VLOOKUP(H171,Tabel1[#All],2,FALSE)</f>
        <v>400485</v>
      </c>
      <c r="J171" s="28" t="s">
        <v>406</v>
      </c>
      <c r="K171" s="30">
        <f>VLOOKUP(J171,Tabel1[#All],2,FALSE)</f>
        <v>400486</v>
      </c>
      <c r="L171" s="30" t="s">
        <v>407</v>
      </c>
      <c r="M171" s="30">
        <f>VLOOKUP(L171,Tabel1[#All],2,FALSE)</f>
        <v>401485</v>
      </c>
      <c r="N171" s="30"/>
      <c r="O171" s="30"/>
      <c r="P171" s="30"/>
      <c r="Q171" s="30"/>
    </row>
    <row r="172" spans="1:17" x14ac:dyDescent="0.25">
      <c r="A172" s="3" t="s">
        <v>1</v>
      </c>
      <c r="B172" s="2">
        <v>41445</v>
      </c>
      <c r="C172" s="32" t="s">
        <v>274</v>
      </c>
      <c r="D172" s="32" t="s">
        <v>229</v>
      </c>
      <c r="E172" s="33" t="s">
        <v>176</v>
      </c>
      <c r="F172" s="28" t="s">
        <v>403</v>
      </c>
      <c r="G172" s="28">
        <f>VLOOKUP(F172,Tabel1[#All],2,FALSE)</f>
        <v>401489</v>
      </c>
      <c r="H172" s="28" t="s">
        <v>402</v>
      </c>
      <c r="I172" s="28">
        <f>VLOOKUP(H172,Tabel1[#All],2,FALSE)</f>
        <v>401490</v>
      </c>
      <c r="J172" s="28"/>
      <c r="K172" s="30"/>
      <c r="L172" s="30"/>
      <c r="M172" s="30"/>
      <c r="N172" s="30"/>
      <c r="O172" s="30"/>
      <c r="P172" s="30"/>
      <c r="Q172" s="30"/>
    </row>
    <row r="173" spans="1:17" x14ac:dyDescent="0.25">
      <c r="A173" s="3" t="s">
        <v>1</v>
      </c>
      <c r="B173" s="2">
        <v>41445</v>
      </c>
      <c r="C173" s="32" t="s">
        <v>274</v>
      </c>
      <c r="D173" s="32" t="s">
        <v>229</v>
      </c>
      <c r="E173" s="33" t="s">
        <v>162</v>
      </c>
      <c r="F173" s="28"/>
      <c r="G173" s="28"/>
      <c r="H173" s="28"/>
      <c r="I173" s="28"/>
      <c r="J173" s="28"/>
      <c r="K173" s="30"/>
      <c r="L173" s="30"/>
      <c r="M173" s="30"/>
      <c r="N173" s="30"/>
      <c r="O173" s="30"/>
      <c r="P173" s="30"/>
      <c r="Q173" s="30"/>
    </row>
    <row r="174" spans="1:17" x14ac:dyDescent="0.25">
      <c r="A174" s="3" t="s">
        <v>1</v>
      </c>
      <c r="B174" s="2">
        <v>41445</v>
      </c>
      <c r="C174" s="32" t="s">
        <v>274</v>
      </c>
      <c r="D174" s="32" t="s">
        <v>229</v>
      </c>
      <c r="E174" s="33" t="s">
        <v>159</v>
      </c>
      <c r="F174" s="27" t="s">
        <v>403</v>
      </c>
      <c r="G174" s="27">
        <f>VLOOKUP(F174,Tabel1[#All],2,FALSE)</f>
        <v>401489</v>
      </c>
      <c r="H174" s="27" t="s">
        <v>402</v>
      </c>
      <c r="I174" s="27">
        <f>VLOOKUP(H174,Tabel1[#All],2,FALSE)</f>
        <v>401490</v>
      </c>
      <c r="J174" s="27"/>
      <c r="K174" s="29"/>
      <c r="L174" s="29"/>
      <c r="M174" s="29"/>
      <c r="N174" s="29"/>
      <c r="O174" s="29"/>
      <c r="P174" s="29"/>
      <c r="Q174" s="29"/>
    </row>
    <row r="175" spans="1:17" x14ac:dyDescent="0.25">
      <c r="A175" s="3" t="s">
        <v>1</v>
      </c>
      <c r="B175" s="2">
        <v>41445</v>
      </c>
      <c r="C175" s="32" t="s">
        <v>274</v>
      </c>
      <c r="D175" s="32" t="s">
        <v>229</v>
      </c>
      <c r="E175" s="33" t="s">
        <v>165</v>
      </c>
      <c r="F175" s="27"/>
      <c r="G175" s="27"/>
      <c r="H175" s="27"/>
      <c r="I175" s="27"/>
      <c r="J175" s="27"/>
      <c r="K175" s="29"/>
      <c r="L175" s="29"/>
      <c r="M175" s="29"/>
      <c r="N175" s="29"/>
      <c r="O175" s="29"/>
      <c r="P175" s="29"/>
      <c r="Q175" s="29"/>
    </row>
    <row r="176" spans="1:17" x14ac:dyDescent="0.25">
      <c r="A176" s="3" t="s">
        <v>1</v>
      </c>
      <c r="B176" s="2">
        <v>41445</v>
      </c>
      <c r="C176" s="32" t="s">
        <v>274</v>
      </c>
      <c r="D176" s="32" t="s">
        <v>229</v>
      </c>
      <c r="E176" s="33" t="s">
        <v>173</v>
      </c>
      <c r="F176" s="27"/>
      <c r="G176" s="27"/>
      <c r="H176" s="27"/>
      <c r="I176" s="27"/>
      <c r="J176" s="27"/>
      <c r="K176" s="29"/>
      <c r="L176" s="29"/>
      <c r="M176" s="29"/>
      <c r="N176" s="29"/>
      <c r="O176" s="29"/>
      <c r="P176" s="29"/>
      <c r="Q176" s="29"/>
    </row>
    <row r="177" spans="1:17" x14ac:dyDescent="0.25">
      <c r="A177" s="3" t="s">
        <v>1</v>
      </c>
      <c r="B177" s="2">
        <v>41445</v>
      </c>
      <c r="C177" s="32" t="s">
        <v>274</v>
      </c>
      <c r="D177" s="32" t="s">
        <v>229</v>
      </c>
      <c r="E177" s="33" t="s">
        <v>147</v>
      </c>
      <c r="F177" s="27"/>
      <c r="G177" s="27"/>
      <c r="H177" s="27"/>
      <c r="I177" s="27"/>
      <c r="J177" s="27"/>
      <c r="K177" s="29"/>
      <c r="L177" s="29"/>
      <c r="M177" s="29"/>
      <c r="N177" s="29"/>
      <c r="O177" s="29"/>
      <c r="P177" s="29"/>
      <c r="Q177" s="29"/>
    </row>
    <row r="178" spans="1:17" x14ac:dyDescent="0.25">
      <c r="A178" s="3" t="s">
        <v>1</v>
      </c>
      <c r="B178" s="2">
        <v>41445</v>
      </c>
      <c r="C178" s="32" t="s">
        <v>274</v>
      </c>
      <c r="D178" s="32" t="s">
        <v>229</v>
      </c>
      <c r="E178" s="33" t="s">
        <v>172</v>
      </c>
      <c r="F178" s="28"/>
      <c r="G178" s="28"/>
      <c r="H178" s="28"/>
      <c r="I178" s="28"/>
      <c r="J178" s="28"/>
      <c r="K178" s="30"/>
      <c r="L178" s="30"/>
      <c r="M178" s="30"/>
      <c r="N178" s="30"/>
      <c r="O178" s="30"/>
      <c r="P178" s="30"/>
      <c r="Q178" s="30"/>
    </row>
    <row r="179" spans="1:17" x14ac:dyDescent="0.25">
      <c r="A179" s="3" t="s">
        <v>1</v>
      </c>
      <c r="B179" s="2">
        <v>41445</v>
      </c>
      <c r="C179" s="32" t="s">
        <v>274</v>
      </c>
      <c r="D179" s="32" t="s">
        <v>229</v>
      </c>
      <c r="E179" s="33" t="s">
        <v>146</v>
      </c>
      <c r="F179" s="28" t="s">
        <v>403</v>
      </c>
      <c r="G179" s="28">
        <f>VLOOKUP(F179,Tabel1[#All],2,FALSE)</f>
        <v>401489</v>
      </c>
      <c r="H179" s="28" t="s">
        <v>402</v>
      </c>
      <c r="I179" s="28">
        <f>VLOOKUP(H179,Tabel1[#All],2,FALSE)</f>
        <v>401490</v>
      </c>
      <c r="J179" s="28"/>
      <c r="K179" s="30"/>
      <c r="L179" s="30"/>
      <c r="M179" s="30"/>
      <c r="N179" s="30"/>
      <c r="O179" s="30"/>
      <c r="P179" s="30"/>
      <c r="Q179" s="30"/>
    </row>
    <row r="180" spans="1:17" x14ac:dyDescent="0.25">
      <c r="A180" s="3" t="s">
        <v>1</v>
      </c>
      <c r="B180" s="2">
        <v>41445</v>
      </c>
      <c r="C180" s="32" t="s">
        <v>274</v>
      </c>
      <c r="D180" s="32" t="s">
        <v>229</v>
      </c>
      <c r="E180" s="33" t="s">
        <v>151</v>
      </c>
      <c r="F180" s="27"/>
      <c r="G180" s="27"/>
      <c r="H180" s="27"/>
      <c r="I180" s="27"/>
      <c r="J180" s="27"/>
      <c r="K180" s="29"/>
      <c r="L180" s="29"/>
      <c r="M180" s="29"/>
      <c r="N180" s="29"/>
      <c r="O180" s="29"/>
      <c r="P180" s="29"/>
      <c r="Q180" s="29"/>
    </row>
    <row r="181" spans="1:17" x14ac:dyDescent="0.25">
      <c r="A181" s="3" t="s">
        <v>1</v>
      </c>
      <c r="B181" s="2">
        <v>41445</v>
      </c>
      <c r="C181" s="32" t="s">
        <v>274</v>
      </c>
      <c r="D181" s="32" t="s">
        <v>229</v>
      </c>
      <c r="E181" s="33" t="s">
        <v>138</v>
      </c>
      <c r="F181" s="28" t="s">
        <v>364</v>
      </c>
      <c r="G181" s="28">
        <f>VLOOKUP(F181,Tabel1[#All],2,FALSE)</f>
        <v>398488</v>
      </c>
      <c r="H181" s="28" t="s">
        <v>365</v>
      </c>
      <c r="I181" s="28">
        <f>VLOOKUP(H181,Tabel1[#All],2,FALSE)</f>
        <v>399488</v>
      </c>
      <c r="J181" s="28" t="s">
        <v>366</v>
      </c>
      <c r="K181" s="28">
        <f>VLOOKUP(J181,Tabel1[#All],2,FALSE)</f>
        <v>399489</v>
      </c>
      <c r="L181" s="30" t="s">
        <v>367</v>
      </c>
      <c r="M181" s="30">
        <f>VLOOKUP(L181,Tabel1[#All],2,FALSE)</f>
        <v>400489</v>
      </c>
      <c r="N181" s="30"/>
      <c r="O181" s="30"/>
      <c r="P181" s="30"/>
      <c r="Q181" s="30"/>
    </row>
    <row r="182" spans="1:17" x14ac:dyDescent="0.25">
      <c r="A182" s="3" t="s">
        <v>1</v>
      </c>
      <c r="B182" s="2">
        <v>41445</v>
      </c>
      <c r="C182" s="32" t="s">
        <v>274</v>
      </c>
      <c r="D182" s="32" t="s">
        <v>229</v>
      </c>
      <c r="E182" s="33" t="s">
        <v>177</v>
      </c>
      <c r="F182" s="27"/>
      <c r="G182" s="27"/>
      <c r="H182" s="27"/>
      <c r="I182" s="27"/>
      <c r="J182" s="27"/>
      <c r="K182" s="29"/>
      <c r="L182" s="29"/>
      <c r="M182" s="29"/>
      <c r="N182" s="29"/>
      <c r="O182" s="29"/>
      <c r="P182" s="29"/>
      <c r="Q182" s="29"/>
    </row>
    <row r="183" spans="1:17" x14ac:dyDescent="0.25">
      <c r="A183" s="3" t="s">
        <v>1</v>
      </c>
      <c r="B183" s="2">
        <v>41445</v>
      </c>
      <c r="C183" s="32" t="s">
        <v>274</v>
      </c>
      <c r="D183" s="32" t="s">
        <v>229</v>
      </c>
      <c r="E183" s="33" t="s">
        <v>157</v>
      </c>
      <c r="F183" s="27" t="s">
        <v>403</v>
      </c>
      <c r="G183" s="27">
        <f>VLOOKUP(F183,Tabel1[#All],2,FALSE)</f>
        <v>401489</v>
      </c>
      <c r="H183" s="27" t="s">
        <v>402</v>
      </c>
      <c r="I183" s="27">
        <f>VLOOKUP(H183,Tabel1[#All],2,FALSE)</f>
        <v>401490</v>
      </c>
      <c r="J183" s="27"/>
      <c r="K183" s="27"/>
      <c r="L183" s="29"/>
      <c r="M183" s="27"/>
      <c r="N183" s="29"/>
      <c r="O183" s="27"/>
      <c r="P183" s="29"/>
      <c r="Q183" s="27"/>
    </row>
    <row r="184" spans="1:17" x14ac:dyDescent="0.25">
      <c r="A184" s="3" t="s">
        <v>1</v>
      </c>
      <c r="B184" s="2">
        <v>41445</v>
      </c>
      <c r="C184" s="32" t="s">
        <v>274</v>
      </c>
      <c r="D184" s="32" t="s">
        <v>229</v>
      </c>
      <c r="E184" s="33" t="s">
        <v>180</v>
      </c>
      <c r="F184" s="28"/>
      <c r="G184" s="28"/>
      <c r="H184" s="28"/>
      <c r="I184" s="28"/>
      <c r="J184" s="28"/>
      <c r="K184" s="30"/>
      <c r="L184" s="30"/>
      <c r="M184" s="30"/>
      <c r="N184" s="30"/>
      <c r="O184" s="30"/>
      <c r="P184" s="30"/>
      <c r="Q184" s="30"/>
    </row>
    <row r="185" spans="1:17" x14ac:dyDescent="0.25">
      <c r="A185" s="3" t="s">
        <v>1</v>
      </c>
      <c r="B185" s="2">
        <v>41445</v>
      </c>
      <c r="C185" s="32" t="s">
        <v>274</v>
      </c>
      <c r="D185" s="32" t="s">
        <v>229</v>
      </c>
      <c r="E185" s="33" t="s">
        <v>152</v>
      </c>
      <c r="F185" s="28"/>
      <c r="G185" s="28"/>
      <c r="H185" s="28"/>
      <c r="I185" s="28"/>
      <c r="J185" s="28"/>
      <c r="K185" s="30"/>
      <c r="L185" s="30"/>
      <c r="M185" s="30"/>
      <c r="N185" s="30"/>
      <c r="O185" s="30"/>
      <c r="P185" s="30"/>
      <c r="Q185" s="30"/>
    </row>
    <row r="186" spans="1:17" x14ac:dyDescent="0.25">
      <c r="A186" s="3" t="s">
        <v>1</v>
      </c>
      <c r="B186" s="2">
        <v>41445</v>
      </c>
      <c r="C186" s="32" t="s">
        <v>274</v>
      </c>
      <c r="D186" s="32" t="s">
        <v>229</v>
      </c>
      <c r="E186" s="33" t="s">
        <v>150</v>
      </c>
      <c r="F186" s="28"/>
      <c r="G186" s="28"/>
      <c r="H186" s="28"/>
      <c r="I186" s="28"/>
      <c r="J186" s="28"/>
      <c r="K186" s="30"/>
      <c r="L186" s="30"/>
      <c r="M186" s="30"/>
      <c r="N186" s="30"/>
      <c r="O186" s="30"/>
      <c r="P186" s="30"/>
      <c r="Q186" s="30"/>
    </row>
    <row r="187" spans="1:17" x14ac:dyDescent="0.25">
      <c r="A187" s="3" t="s">
        <v>1</v>
      </c>
      <c r="B187" s="2">
        <v>41445</v>
      </c>
      <c r="C187" s="32" t="s">
        <v>274</v>
      </c>
      <c r="D187" s="32" t="s">
        <v>229</v>
      </c>
      <c r="E187" s="33" t="s">
        <v>148</v>
      </c>
      <c r="F187" s="28"/>
      <c r="G187" s="28"/>
      <c r="H187" s="28"/>
      <c r="I187" s="28"/>
      <c r="J187" s="28"/>
      <c r="K187" s="30"/>
      <c r="L187" s="30"/>
      <c r="M187" s="30"/>
      <c r="N187" s="30"/>
      <c r="O187" s="30"/>
      <c r="P187" s="30"/>
      <c r="Q187" s="30"/>
    </row>
    <row r="188" spans="1:17" x14ac:dyDescent="0.25">
      <c r="A188" s="3" t="s">
        <v>1</v>
      </c>
      <c r="B188" s="2">
        <v>41445</v>
      </c>
      <c r="C188" s="32" t="s">
        <v>274</v>
      </c>
      <c r="D188" s="32" t="s">
        <v>229</v>
      </c>
      <c r="E188" s="33" t="s">
        <v>171</v>
      </c>
      <c r="F188" s="27"/>
      <c r="G188" s="27"/>
      <c r="H188" s="27"/>
      <c r="I188" s="27"/>
      <c r="J188" s="27"/>
      <c r="K188" s="29"/>
      <c r="L188" s="29"/>
      <c r="M188" s="29"/>
      <c r="N188" s="29"/>
      <c r="O188" s="29"/>
      <c r="P188" s="29"/>
      <c r="Q188" s="29"/>
    </row>
    <row r="189" spans="1:17" x14ac:dyDescent="0.25">
      <c r="A189" s="3" t="s">
        <v>1</v>
      </c>
      <c r="B189" s="2">
        <v>41445</v>
      </c>
      <c r="C189" s="32" t="s">
        <v>274</v>
      </c>
      <c r="D189" s="32" t="s">
        <v>229</v>
      </c>
      <c r="E189" s="33" t="s">
        <v>156</v>
      </c>
      <c r="F189" s="28"/>
      <c r="G189" s="28"/>
      <c r="H189" s="28"/>
      <c r="I189" s="28"/>
      <c r="J189" s="28"/>
      <c r="K189" s="28"/>
      <c r="L189" s="30"/>
      <c r="M189" s="30"/>
      <c r="N189" s="30"/>
      <c r="O189" s="30"/>
      <c r="P189" s="30"/>
      <c r="Q189" s="30"/>
    </row>
    <row r="190" spans="1:17" x14ac:dyDescent="0.25">
      <c r="A190" s="3" t="s">
        <v>1</v>
      </c>
      <c r="B190" s="2">
        <v>41445</v>
      </c>
      <c r="C190" s="32" t="s">
        <v>274</v>
      </c>
      <c r="D190" s="32" t="s">
        <v>229</v>
      </c>
      <c r="E190" s="33" t="s">
        <v>175</v>
      </c>
      <c r="F190" s="27"/>
      <c r="G190" s="27"/>
      <c r="H190" s="27"/>
      <c r="I190" s="27"/>
      <c r="J190" s="27"/>
      <c r="K190" s="29"/>
      <c r="L190" s="29"/>
      <c r="M190" s="29"/>
      <c r="N190" s="29"/>
      <c r="O190" s="29"/>
      <c r="P190" s="29"/>
      <c r="Q190" s="29"/>
    </row>
    <row r="191" spans="1:17" x14ac:dyDescent="0.25">
      <c r="A191" s="3" t="s">
        <v>1</v>
      </c>
      <c r="B191" s="2">
        <v>41445</v>
      </c>
      <c r="C191" s="32" t="s">
        <v>274</v>
      </c>
      <c r="D191" s="32" t="s">
        <v>229</v>
      </c>
      <c r="E191" s="33" t="s">
        <v>163</v>
      </c>
      <c r="F191" s="27"/>
      <c r="G191" s="27"/>
      <c r="H191" s="27"/>
      <c r="I191" s="27"/>
      <c r="J191" s="27"/>
      <c r="K191" s="29"/>
      <c r="L191" s="29"/>
      <c r="M191" s="29"/>
      <c r="N191" s="29"/>
      <c r="O191" s="29"/>
      <c r="P191" s="29"/>
      <c r="Q191" s="29"/>
    </row>
    <row r="192" spans="1:17" x14ac:dyDescent="0.25">
      <c r="A192" s="3" t="s">
        <v>1</v>
      </c>
      <c r="B192" s="2">
        <v>41445</v>
      </c>
      <c r="C192" s="32" t="s">
        <v>274</v>
      </c>
      <c r="D192" s="32" t="s">
        <v>229</v>
      </c>
      <c r="E192" s="33" t="s">
        <v>160</v>
      </c>
      <c r="F192" s="28"/>
      <c r="G192" s="28"/>
      <c r="H192" s="28"/>
      <c r="I192" s="28"/>
      <c r="J192" s="28"/>
      <c r="K192" s="30"/>
      <c r="L192" s="30"/>
      <c r="M192" s="30"/>
      <c r="N192" s="30"/>
      <c r="O192" s="30"/>
      <c r="P192" s="30"/>
      <c r="Q192" s="30"/>
    </row>
    <row r="193" spans="1:17" x14ac:dyDescent="0.25">
      <c r="A193" s="3" t="s">
        <v>1</v>
      </c>
      <c r="B193" s="2">
        <v>41445</v>
      </c>
      <c r="C193" s="32" t="s">
        <v>274</v>
      </c>
      <c r="D193" s="32" t="s">
        <v>229</v>
      </c>
      <c r="E193" s="33" t="s">
        <v>158</v>
      </c>
      <c r="F193" s="28"/>
      <c r="G193" s="28"/>
      <c r="H193" s="28"/>
      <c r="I193" s="28"/>
      <c r="J193" s="28"/>
      <c r="K193" s="30"/>
      <c r="L193" s="30"/>
      <c r="M193" s="30"/>
      <c r="N193" s="30"/>
      <c r="O193" s="30"/>
      <c r="P193" s="30"/>
      <c r="Q193" s="30"/>
    </row>
    <row r="194" spans="1:17" x14ac:dyDescent="0.25">
      <c r="A194" s="3" t="s">
        <v>1</v>
      </c>
      <c r="B194" s="2">
        <v>41445</v>
      </c>
      <c r="C194" s="32" t="s">
        <v>274</v>
      </c>
      <c r="D194" s="32" t="s">
        <v>229</v>
      </c>
      <c r="E194" s="33" t="s">
        <v>153</v>
      </c>
      <c r="F194" s="27"/>
      <c r="G194" s="27"/>
      <c r="H194" s="27"/>
      <c r="I194" s="27"/>
      <c r="J194" s="27"/>
      <c r="K194" s="29"/>
      <c r="L194" s="29"/>
      <c r="M194" s="29"/>
      <c r="N194" s="29"/>
      <c r="O194" s="29"/>
      <c r="P194" s="29"/>
      <c r="Q194" s="29"/>
    </row>
    <row r="195" spans="1:17" x14ac:dyDescent="0.25">
      <c r="A195" s="3" t="s">
        <v>1</v>
      </c>
      <c r="B195" s="2">
        <v>41445</v>
      </c>
      <c r="C195" s="32" t="s">
        <v>274</v>
      </c>
      <c r="D195" s="32" t="s">
        <v>229</v>
      </c>
      <c r="E195" s="33" t="s">
        <v>166</v>
      </c>
      <c r="F195" s="28"/>
      <c r="G195" s="28"/>
      <c r="H195" s="28"/>
      <c r="I195" s="28"/>
      <c r="J195" s="28"/>
      <c r="K195" s="28"/>
      <c r="L195" s="30"/>
      <c r="M195" s="30"/>
      <c r="N195" s="30"/>
      <c r="O195" s="30"/>
      <c r="P195" s="30"/>
      <c r="Q195" s="30"/>
    </row>
    <row r="196" spans="1:17" x14ac:dyDescent="0.25">
      <c r="A196" s="3" t="s">
        <v>1</v>
      </c>
      <c r="B196" s="2">
        <v>41445</v>
      </c>
      <c r="C196" s="32" t="s">
        <v>274</v>
      </c>
      <c r="D196" s="32" t="s">
        <v>229</v>
      </c>
      <c r="E196" s="33" t="s">
        <v>179</v>
      </c>
      <c r="F196" s="27"/>
      <c r="G196" s="27"/>
      <c r="H196" s="27"/>
      <c r="I196" s="27"/>
      <c r="J196" s="27"/>
      <c r="K196" s="29"/>
      <c r="L196" s="29"/>
      <c r="M196" s="29"/>
      <c r="N196" s="29"/>
      <c r="O196" s="29"/>
      <c r="P196" s="29"/>
      <c r="Q196" s="29"/>
    </row>
    <row r="197" spans="1:17" x14ac:dyDescent="0.25">
      <c r="A197" s="3" t="s">
        <v>1</v>
      </c>
      <c r="B197" s="2">
        <v>41445</v>
      </c>
      <c r="C197" s="32" t="s">
        <v>274</v>
      </c>
      <c r="D197" s="32" t="s">
        <v>229</v>
      </c>
      <c r="E197" s="33" t="s">
        <v>145</v>
      </c>
      <c r="F197" s="27"/>
      <c r="G197" s="27"/>
      <c r="H197" s="27"/>
      <c r="I197" s="27"/>
      <c r="J197" s="27"/>
      <c r="K197" s="27"/>
      <c r="L197" s="27"/>
      <c r="M197" s="27"/>
      <c r="N197" s="29"/>
      <c r="O197" s="29"/>
      <c r="P197" s="29"/>
      <c r="Q197" s="29"/>
    </row>
    <row r="198" spans="1:17" x14ac:dyDescent="0.25">
      <c r="A198" s="3" t="s">
        <v>1</v>
      </c>
      <c r="B198" s="2">
        <v>41445</v>
      </c>
      <c r="C198" s="32" t="s">
        <v>274</v>
      </c>
      <c r="D198" s="32" t="s">
        <v>229</v>
      </c>
      <c r="E198" s="33" t="s">
        <v>143</v>
      </c>
      <c r="F198" s="27"/>
      <c r="G198" s="27"/>
      <c r="H198" s="27"/>
      <c r="I198" s="27"/>
      <c r="J198" s="27"/>
      <c r="K198" s="27"/>
      <c r="L198" s="29"/>
      <c r="M198" s="29"/>
      <c r="N198" s="29"/>
      <c r="O198" s="29"/>
      <c r="P198" s="29"/>
      <c r="Q198" s="29"/>
    </row>
    <row r="199" spans="1:17" x14ac:dyDescent="0.25">
      <c r="A199" s="3" t="s">
        <v>1</v>
      </c>
      <c r="B199" s="2">
        <v>41445</v>
      </c>
      <c r="C199" s="32" t="s">
        <v>274</v>
      </c>
      <c r="D199" s="32" t="s">
        <v>229</v>
      </c>
      <c r="E199" s="33" t="s">
        <v>154</v>
      </c>
      <c r="F199" s="28"/>
      <c r="G199" s="28"/>
      <c r="H199" s="28"/>
      <c r="I199" s="28"/>
      <c r="J199" s="28"/>
      <c r="K199" s="28"/>
      <c r="L199" s="30"/>
      <c r="M199" s="28"/>
      <c r="N199" s="30"/>
      <c r="O199" s="28"/>
      <c r="P199" s="30"/>
      <c r="Q199" s="30"/>
    </row>
    <row r="200" spans="1:17" x14ac:dyDescent="0.25">
      <c r="A200" s="3" t="s">
        <v>1</v>
      </c>
      <c r="B200" s="2">
        <v>41445</v>
      </c>
      <c r="C200" s="32" t="s">
        <v>274</v>
      </c>
      <c r="D200" s="32" t="s">
        <v>229</v>
      </c>
      <c r="E200" s="33" t="s">
        <v>178</v>
      </c>
      <c r="F200" s="28"/>
      <c r="G200" s="28"/>
      <c r="H200" s="28"/>
      <c r="I200" s="28"/>
      <c r="J200" s="28"/>
      <c r="K200" s="30"/>
      <c r="L200" s="30"/>
      <c r="M200" s="30"/>
      <c r="N200" s="30"/>
      <c r="O200" s="30"/>
      <c r="P200" s="30"/>
      <c r="Q200" s="30"/>
    </row>
    <row r="201" spans="1:17" x14ac:dyDescent="0.25">
      <c r="A201" s="3" t="s">
        <v>1</v>
      </c>
      <c r="B201" s="2">
        <v>41445</v>
      </c>
      <c r="C201" s="32" t="s">
        <v>274</v>
      </c>
      <c r="D201" s="32" t="s">
        <v>229</v>
      </c>
      <c r="E201" s="33" t="s">
        <v>142</v>
      </c>
      <c r="F201" s="28"/>
      <c r="G201" s="28"/>
      <c r="H201" s="28"/>
      <c r="I201" s="28"/>
      <c r="J201" s="28"/>
      <c r="K201" s="30"/>
      <c r="L201" s="30"/>
      <c r="M201" s="30"/>
      <c r="N201" s="30"/>
      <c r="O201" s="30"/>
      <c r="P201" s="30"/>
      <c r="Q201" s="30"/>
    </row>
    <row r="202" spans="1:17" x14ac:dyDescent="0.25">
      <c r="A202" s="3" t="s">
        <v>1</v>
      </c>
      <c r="B202" s="2">
        <v>41445</v>
      </c>
      <c r="C202" s="32" t="s">
        <v>274</v>
      </c>
      <c r="D202" s="32" t="s">
        <v>229</v>
      </c>
      <c r="E202" s="33" t="s">
        <v>140</v>
      </c>
      <c r="F202" s="28" t="s">
        <v>403</v>
      </c>
      <c r="G202" s="28">
        <f>VLOOKUP(F202,Tabel1[#All],2,FALSE)</f>
        <v>401489</v>
      </c>
      <c r="H202" s="28" t="s">
        <v>402</v>
      </c>
      <c r="I202" s="28">
        <f>VLOOKUP(H202,Tabel1[#All],2,FALSE)</f>
        <v>401490</v>
      </c>
      <c r="J202" s="28"/>
      <c r="K202" s="30"/>
      <c r="L202" s="30"/>
      <c r="M202" s="30"/>
      <c r="N202" s="30"/>
      <c r="O202" s="30"/>
      <c r="P202" s="30"/>
      <c r="Q202" s="30"/>
    </row>
    <row r="203" spans="1:17" x14ac:dyDescent="0.25">
      <c r="A203" s="3" t="s">
        <v>1</v>
      </c>
      <c r="B203" s="2">
        <v>41445</v>
      </c>
      <c r="C203" s="32" t="s">
        <v>274</v>
      </c>
      <c r="D203" s="32" t="s">
        <v>229</v>
      </c>
      <c r="E203" s="33" t="s">
        <v>155</v>
      </c>
      <c r="F203" s="27"/>
      <c r="G203" s="27"/>
      <c r="H203" s="27"/>
      <c r="I203" s="27"/>
      <c r="J203" s="27"/>
      <c r="K203" s="29"/>
      <c r="L203" s="29"/>
      <c r="M203" s="29"/>
      <c r="N203" s="29"/>
      <c r="O203" s="29"/>
      <c r="P203" s="29"/>
      <c r="Q203" s="29"/>
    </row>
    <row r="204" spans="1:17" x14ac:dyDescent="0.25">
      <c r="A204" s="3" t="s">
        <v>1</v>
      </c>
      <c r="B204" s="2">
        <v>41445</v>
      </c>
      <c r="C204" s="32" t="s">
        <v>274</v>
      </c>
      <c r="D204" s="32" t="s">
        <v>229</v>
      </c>
      <c r="E204" s="33" t="s">
        <v>174</v>
      </c>
      <c r="F204" s="28" t="s">
        <v>403</v>
      </c>
      <c r="G204" s="28">
        <f>VLOOKUP(F204,Tabel1[#All],2,FALSE)</f>
        <v>401489</v>
      </c>
      <c r="H204" s="28" t="s">
        <v>402</v>
      </c>
      <c r="I204" s="28">
        <f>VLOOKUP(H204,Tabel1[#All],2,FALSE)</f>
        <v>401490</v>
      </c>
      <c r="J204" s="28"/>
      <c r="K204" s="30"/>
      <c r="L204" s="30"/>
      <c r="M204" s="30"/>
      <c r="N204" s="30"/>
      <c r="O204" s="30"/>
      <c r="P204" s="30"/>
      <c r="Q204" s="30"/>
    </row>
    <row r="205" spans="1:17" x14ac:dyDescent="0.25">
      <c r="A205" s="3" t="s">
        <v>1</v>
      </c>
      <c r="B205" s="2">
        <v>41445</v>
      </c>
      <c r="C205" s="32" t="s">
        <v>274</v>
      </c>
      <c r="D205" s="32" t="s">
        <v>229</v>
      </c>
      <c r="E205" s="33" t="s">
        <v>164</v>
      </c>
      <c r="F205" s="28"/>
      <c r="G205" s="28"/>
      <c r="H205" s="28"/>
      <c r="I205" s="28"/>
      <c r="J205" s="28"/>
      <c r="K205" s="30"/>
      <c r="L205" s="30"/>
      <c r="M205" s="30"/>
      <c r="N205" s="30"/>
      <c r="O205" s="30"/>
      <c r="P205" s="30"/>
      <c r="Q205" s="30"/>
    </row>
    <row r="206" spans="1:17" x14ac:dyDescent="0.25">
      <c r="A206" s="3" t="s">
        <v>1</v>
      </c>
      <c r="B206" s="2">
        <v>41445</v>
      </c>
      <c r="C206" s="32" t="s">
        <v>274</v>
      </c>
      <c r="D206" s="32" t="s">
        <v>229</v>
      </c>
      <c r="E206" s="33" t="s">
        <v>161</v>
      </c>
      <c r="F206" s="27" t="s">
        <v>403</v>
      </c>
      <c r="G206" s="27">
        <f>VLOOKUP(F206,Tabel1[#All],2,FALSE)</f>
        <v>401489</v>
      </c>
      <c r="H206" s="27" t="s">
        <v>402</v>
      </c>
      <c r="I206" s="27">
        <f>VLOOKUP(H206,Tabel1[#All],2,FALSE)</f>
        <v>401490</v>
      </c>
      <c r="J206" s="27"/>
      <c r="K206" s="29"/>
      <c r="L206" s="29"/>
      <c r="M206" s="29"/>
      <c r="N206" s="29"/>
      <c r="O206" s="29"/>
      <c r="P206" s="29"/>
      <c r="Q206" s="29"/>
    </row>
    <row r="207" spans="1:17" x14ac:dyDescent="0.25">
      <c r="A207" s="3" t="s">
        <v>1</v>
      </c>
      <c r="B207" s="2">
        <v>41445</v>
      </c>
      <c r="C207" s="32" t="s">
        <v>274</v>
      </c>
      <c r="D207" s="32" t="s">
        <v>229</v>
      </c>
      <c r="E207" s="33" t="s">
        <v>141</v>
      </c>
      <c r="F207" s="27"/>
      <c r="G207" s="27"/>
      <c r="H207" s="27"/>
      <c r="I207" s="27"/>
      <c r="J207" s="27"/>
      <c r="K207" s="29"/>
      <c r="L207" s="29"/>
      <c r="M207" s="29"/>
      <c r="N207" s="29"/>
      <c r="O207" s="29"/>
      <c r="P207" s="29"/>
      <c r="Q207" s="29"/>
    </row>
    <row r="208" spans="1:17" x14ac:dyDescent="0.25">
      <c r="A208" s="3" t="s">
        <v>1</v>
      </c>
      <c r="B208" s="2">
        <v>41445</v>
      </c>
      <c r="C208" s="32" t="s">
        <v>274</v>
      </c>
      <c r="D208" s="32" t="s">
        <v>229</v>
      </c>
      <c r="E208" s="33" t="s">
        <v>139</v>
      </c>
      <c r="F208" s="27"/>
      <c r="G208" s="27"/>
      <c r="H208" s="27"/>
      <c r="I208" s="27"/>
      <c r="J208" s="27"/>
      <c r="K208" s="29"/>
      <c r="L208" s="29"/>
      <c r="M208" s="29"/>
      <c r="N208" s="29"/>
      <c r="O208" s="29"/>
      <c r="P208" s="29"/>
      <c r="Q208" s="29"/>
    </row>
    <row r="209" spans="1:17" x14ac:dyDescent="0.25">
      <c r="A209" s="3" t="s">
        <v>1</v>
      </c>
      <c r="B209" s="2">
        <v>41445</v>
      </c>
      <c r="C209" s="32" t="s">
        <v>274</v>
      </c>
      <c r="D209" s="32" t="s">
        <v>229</v>
      </c>
      <c r="E209" s="33" t="s">
        <v>170</v>
      </c>
      <c r="F209" s="28"/>
      <c r="G209" s="28"/>
      <c r="H209" s="28"/>
      <c r="I209" s="28"/>
      <c r="J209" s="28"/>
      <c r="K209" s="30"/>
      <c r="L209" s="30"/>
      <c r="M209" s="30"/>
      <c r="N209" s="30"/>
      <c r="O209" s="30"/>
      <c r="P209" s="30"/>
      <c r="Q209" s="30"/>
    </row>
    <row r="210" spans="1:17" x14ac:dyDescent="0.25">
      <c r="A210" s="3" t="s">
        <v>1</v>
      </c>
      <c r="B210" s="2">
        <v>41445</v>
      </c>
      <c r="C210" s="32" t="s">
        <v>274</v>
      </c>
      <c r="D210" s="32" t="s">
        <v>229</v>
      </c>
      <c r="E210" s="33" t="s">
        <v>169</v>
      </c>
      <c r="F210" s="27"/>
      <c r="G210" s="27"/>
      <c r="H210" s="27"/>
      <c r="I210" s="27"/>
      <c r="J210" s="27"/>
      <c r="K210" s="29"/>
      <c r="L210" s="29"/>
      <c r="M210" s="29"/>
      <c r="N210" s="29"/>
      <c r="O210" s="29"/>
      <c r="P210" s="29"/>
      <c r="Q210" s="29"/>
    </row>
    <row r="211" spans="1:17" x14ac:dyDescent="0.25">
      <c r="A211" s="3" t="s">
        <v>1</v>
      </c>
      <c r="B211" s="2">
        <v>41445</v>
      </c>
      <c r="C211" s="32" t="s">
        <v>274</v>
      </c>
      <c r="D211" s="32" t="s">
        <v>229</v>
      </c>
      <c r="E211" s="33" t="s">
        <v>144</v>
      </c>
      <c r="F211" s="28"/>
      <c r="G211" s="28"/>
      <c r="H211" s="28"/>
      <c r="I211" s="28"/>
      <c r="J211" s="28"/>
      <c r="K211" s="30"/>
      <c r="L211" s="30"/>
      <c r="M211" s="30"/>
      <c r="N211" s="30"/>
      <c r="O211" s="30"/>
      <c r="P211" s="30"/>
      <c r="Q211" s="30"/>
    </row>
    <row r="212" spans="1:17" x14ac:dyDescent="0.25">
      <c r="A212" s="3" t="s">
        <v>1</v>
      </c>
      <c r="B212" s="2">
        <v>41445</v>
      </c>
      <c r="C212" s="32" t="s">
        <v>274</v>
      </c>
      <c r="D212" s="32" t="s">
        <v>229</v>
      </c>
      <c r="E212" s="33" t="s">
        <v>149</v>
      </c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</row>
    <row r="213" spans="1:17" x14ac:dyDescent="0.25">
      <c r="A213" s="3" t="s">
        <v>1</v>
      </c>
      <c r="B213" s="2">
        <v>41445</v>
      </c>
      <c r="C213" s="32" t="s">
        <v>274</v>
      </c>
      <c r="D213" s="32" t="s">
        <v>230</v>
      </c>
      <c r="E213" s="33" t="s">
        <v>232</v>
      </c>
      <c r="F213" s="28" t="s">
        <v>403</v>
      </c>
      <c r="G213" s="28">
        <f>VLOOKUP(F213,Tabel1[#All],2,FALSE)</f>
        <v>401489</v>
      </c>
      <c r="H213" s="28" t="s">
        <v>402</v>
      </c>
      <c r="I213" s="28">
        <f>VLOOKUP(H213,Tabel1[#All],2,FALSE)</f>
        <v>401490</v>
      </c>
      <c r="J213" s="28"/>
      <c r="K213" s="28"/>
      <c r="L213" s="28"/>
      <c r="M213" s="28"/>
      <c r="N213" s="28"/>
      <c r="O213" s="28"/>
      <c r="P213" s="28"/>
      <c r="Q213" s="28"/>
    </row>
    <row r="214" spans="1:17" x14ac:dyDescent="0.25">
      <c r="A214" s="3" t="s">
        <v>1</v>
      </c>
      <c r="B214" s="2">
        <v>41445</v>
      </c>
      <c r="C214" s="32" t="s">
        <v>274</v>
      </c>
      <c r="D214" s="32" t="s">
        <v>230</v>
      </c>
      <c r="E214" s="33" t="s">
        <v>235</v>
      </c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</row>
    <row r="215" spans="1:17" ht="165" x14ac:dyDescent="0.25">
      <c r="A215" s="3" t="s">
        <v>1</v>
      </c>
      <c r="B215" s="2">
        <v>41445</v>
      </c>
      <c r="C215" s="32" t="s">
        <v>274</v>
      </c>
      <c r="D215" s="32" t="s">
        <v>230</v>
      </c>
      <c r="E215" s="33" t="s">
        <v>254</v>
      </c>
      <c r="F215" s="27"/>
      <c r="G215" s="27"/>
      <c r="H215" s="27"/>
      <c r="I215" s="27"/>
      <c r="J215" s="27"/>
      <c r="K215" s="29"/>
      <c r="L215" s="29"/>
      <c r="M215" s="29"/>
      <c r="N215" s="29"/>
      <c r="O215" s="29"/>
      <c r="P215" s="29"/>
      <c r="Q215" s="29"/>
    </row>
    <row r="216" spans="1:17" ht="150" x14ac:dyDescent="0.25">
      <c r="A216" s="3" t="s">
        <v>1</v>
      </c>
      <c r="B216" s="2">
        <v>41445</v>
      </c>
      <c r="C216" s="32" t="s">
        <v>274</v>
      </c>
      <c r="D216" s="32" t="s">
        <v>230</v>
      </c>
      <c r="E216" s="33" t="s">
        <v>252</v>
      </c>
      <c r="F216" s="27"/>
      <c r="G216" s="27"/>
      <c r="H216" s="27"/>
      <c r="I216" s="27"/>
      <c r="J216" s="27"/>
      <c r="K216" s="29"/>
      <c r="L216" s="29"/>
      <c r="M216" s="29"/>
      <c r="N216" s="29"/>
      <c r="O216" s="29"/>
      <c r="P216" s="29"/>
      <c r="Q216" s="29"/>
    </row>
    <row r="217" spans="1:17" ht="30" x14ac:dyDescent="0.25">
      <c r="A217" s="3" t="s">
        <v>1</v>
      </c>
      <c r="B217" s="2">
        <v>41445</v>
      </c>
      <c r="C217" s="32" t="s">
        <v>274</v>
      </c>
      <c r="D217" s="32" t="s">
        <v>230</v>
      </c>
      <c r="E217" s="33" t="s">
        <v>234</v>
      </c>
      <c r="F217" s="27"/>
      <c r="G217" s="27"/>
      <c r="H217" s="27"/>
      <c r="I217" s="27"/>
      <c r="J217" s="27"/>
      <c r="K217" s="29"/>
      <c r="L217" s="29"/>
      <c r="M217" s="29"/>
      <c r="N217" s="29"/>
      <c r="O217" s="29"/>
      <c r="P217" s="29"/>
      <c r="Q217" s="29"/>
    </row>
    <row r="218" spans="1:17" ht="30" x14ac:dyDescent="0.25">
      <c r="A218" s="3" t="s">
        <v>1</v>
      </c>
      <c r="B218" s="2">
        <v>41445</v>
      </c>
      <c r="C218" s="32" t="s">
        <v>274</v>
      </c>
      <c r="D218" s="32" t="s">
        <v>230</v>
      </c>
      <c r="E218" s="33" t="s">
        <v>249</v>
      </c>
      <c r="F218" s="28" t="s">
        <v>375</v>
      </c>
      <c r="G218" s="28">
        <f>VLOOKUP(F218,Tabel1[#All],2,FALSE)</f>
        <v>398486</v>
      </c>
      <c r="H218" s="28" t="s">
        <v>376</v>
      </c>
      <c r="I218" s="28"/>
      <c r="J218" s="28" t="s">
        <v>377</v>
      </c>
      <c r="K218" s="30"/>
      <c r="L218" s="30"/>
      <c r="M218" s="30"/>
      <c r="N218" s="30"/>
      <c r="O218" s="30"/>
      <c r="P218" s="30"/>
      <c r="Q218" s="30"/>
    </row>
    <row r="219" spans="1:17" ht="30" x14ac:dyDescent="0.25">
      <c r="A219" s="3" t="s">
        <v>1</v>
      </c>
      <c r="B219" s="2">
        <v>41445</v>
      </c>
      <c r="C219" s="32" t="s">
        <v>274</v>
      </c>
      <c r="D219" s="32" t="s">
        <v>230</v>
      </c>
      <c r="E219" s="33" t="s">
        <v>253</v>
      </c>
      <c r="F219" s="28" t="s">
        <v>375</v>
      </c>
      <c r="G219" s="28">
        <f>VLOOKUP(F219,Tabel1[#All],2,FALSE)</f>
        <v>398486</v>
      </c>
      <c r="H219" s="28" t="s">
        <v>376</v>
      </c>
      <c r="I219" s="28">
        <f>VLOOKUP(H219,Tabel1[#All],2,FALSE)</f>
        <v>399486</v>
      </c>
      <c r="J219" s="28" t="s">
        <v>377</v>
      </c>
      <c r="K219" s="30">
        <f>VLOOKUP(J219,Tabel1[#All],2,FALSE)</f>
        <v>399487</v>
      </c>
      <c r="L219" s="30"/>
      <c r="M219" s="30"/>
      <c r="N219" s="30"/>
      <c r="O219" s="30"/>
      <c r="P219" s="30"/>
      <c r="Q219" s="30"/>
    </row>
    <row r="220" spans="1:17" ht="30" x14ac:dyDescent="0.25">
      <c r="A220" s="3" t="s">
        <v>1</v>
      </c>
      <c r="B220" s="2">
        <v>41445</v>
      </c>
      <c r="C220" s="32" t="s">
        <v>274</v>
      </c>
      <c r="D220" s="32" t="s">
        <v>230</v>
      </c>
      <c r="E220" s="33" t="s">
        <v>250</v>
      </c>
      <c r="F220" s="27" t="s">
        <v>337</v>
      </c>
      <c r="G220" s="27">
        <f>VLOOKUP(F220,Tabel1[#All],2,FALSE)</f>
        <v>401489</v>
      </c>
      <c r="H220" s="27"/>
      <c r="I220" s="27"/>
      <c r="J220" s="27"/>
      <c r="K220" s="29"/>
      <c r="L220" s="29"/>
      <c r="M220" s="29"/>
      <c r="N220" s="29"/>
      <c r="O220" s="29"/>
      <c r="P220" s="29"/>
      <c r="Q220" s="29"/>
    </row>
    <row r="221" spans="1:17" ht="30" x14ac:dyDescent="0.25">
      <c r="A221" s="3" t="s">
        <v>1</v>
      </c>
      <c r="B221" s="2">
        <v>41445</v>
      </c>
      <c r="C221" s="32" t="s">
        <v>274</v>
      </c>
      <c r="D221" s="32" t="s">
        <v>230</v>
      </c>
      <c r="E221" s="33" t="s">
        <v>247</v>
      </c>
      <c r="F221" s="27" t="s">
        <v>375</v>
      </c>
      <c r="G221" s="27">
        <f>VLOOKUP(F221,Tabel1[#All],2,FALSE)</f>
        <v>398486</v>
      </c>
      <c r="H221" s="27" t="s">
        <v>376</v>
      </c>
      <c r="I221" s="27"/>
      <c r="J221" s="27" t="s">
        <v>377</v>
      </c>
      <c r="K221" s="27"/>
      <c r="L221" s="29"/>
      <c r="M221" s="29"/>
      <c r="N221" s="29"/>
      <c r="O221" s="29"/>
      <c r="P221" s="29"/>
      <c r="Q221" s="29"/>
    </row>
    <row r="222" spans="1:17" ht="135" x14ac:dyDescent="0.25">
      <c r="A222" s="3" t="s">
        <v>1</v>
      </c>
      <c r="B222" s="2">
        <v>41445</v>
      </c>
      <c r="C222" s="32" t="s">
        <v>274</v>
      </c>
      <c r="D222" s="32" t="s">
        <v>230</v>
      </c>
      <c r="E222" s="33" t="s">
        <v>248</v>
      </c>
      <c r="F222" s="28"/>
      <c r="G222" s="28"/>
      <c r="H222" s="28"/>
      <c r="I222" s="28"/>
      <c r="J222" s="28"/>
      <c r="K222" s="30"/>
      <c r="L222" s="30"/>
      <c r="M222" s="30"/>
      <c r="N222" s="30"/>
      <c r="O222" s="30"/>
      <c r="P222" s="30"/>
      <c r="Q222" s="30"/>
    </row>
    <row r="223" spans="1:17" ht="120" x14ac:dyDescent="0.25">
      <c r="A223" s="3" t="s">
        <v>1</v>
      </c>
      <c r="B223" s="2">
        <v>41445</v>
      </c>
      <c r="C223" s="32" t="s">
        <v>274</v>
      </c>
      <c r="D223" s="32" t="s">
        <v>230</v>
      </c>
      <c r="E223" s="33" t="s">
        <v>251</v>
      </c>
      <c r="F223" s="28"/>
      <c r="G223" s="28"/>
      <c r="H223" s="28"/>
      <c r="I223" s="28"/>
      <c r="J223" s="28"/>
      <c r="K223" s="30"/>
      <c r="L223" s="30"/>
      <c r="M223" s="30"/>
      <c r="N223" s="30"/>
      <c r="O223" s="30"/>
      <c r="P223" s="30"/>
      <c r="Q223" s="30"/>
    </row>
    <row r="224" spans="1:17" x14ac:dyDescent="0.25">
      <c r="A224" s="3" t="s">
        <v>1</v>
      </c>
      <c r="B224" s="2">
        <v>41445</v>
      </c>
      <c r="C224" s="32" t="s">
        <v>274</v>
      </c>
      <c r="D224" s="32" t="s">
        <v>225</v>
      </c>
      <c r="E224" s="33" t="s">
        <v>89</v>
      </c>
      <c r="F224" s="28"/>
      <c r="G224" s="28"/>
      <c r="H224" s="28"/>
      <c r="I224" s="28"/>
      <c r="J224" s="28"/>
      <c r="K224" s="30"/>
      <c r="L224" s="30"/>
      <c r="M224" s="30"/>
      <c r="N224" s="30"/>
      <c r="O224" s="30"/>
      <c r="P224" s="30"/>
      <c r="Q224" s="30"/>
    </row>
    <row r="225" spans="1:17" x14ac:dyDescent="0.25">
      <c r="A225" s="3" t="s">
        <v>1</v>
      </c>
      <c r="B225" s="2">
        <v>41445</v>
      </c>
      <c r="C225" s="32" t="s">
        <v>274</v>
      </c>
      <c r="D225" s="32" t="s">
        <v>225</v>
      </c>
      <c r="E225" s="33" t="s">
        <v>267</v>
      </c>
      <c r="F225" s="27"/>
      <c r="G225" s="27"/>
      <c r="H225" s="27"/>
      <c r="I225" s="27"/>
      <c r="J225" s="27"/>
      <c r="K225" s="27"/>
      <c r="L225" s="29"/>
      <c r="M225" s="29"/>
      <c r="N225" s="29"/>
      <c r="O225" s="29"/>
      <c r="P225" s="29"/>
      <c r="Q225" s="29"/>
    </row>
    <row r="226" spans="1:17" ht="30" x14ac:dyDescent="0.25">
      <c r="A226" s="3" t="s">
        <v>1</v>
      </c>
      <c r="B226" s="2">
        <v>41445</v>
      </c>
      <c r="C226" s="32" t="s">
        <v>274</v>
      </c>
      <c r="D226" s="32" t="s">
        <v>225</v>
      </c>
      <c r="E226" s="33" t="s">
        <v>48</v>
      </c>
      <c r="F226" s="27" t="s">
        <v>357</v>
      </c>
      <c r="G226" s="27">
        <f>VLOOKUP(F226,Tabel1[#All],2,FALSE)</f>
        <v>399486</v>
      </c>
      <c r="H226" s="27"/>
      <c r="I226" s="27"/>
      <c r="J226" s="27"/>
      <c r="K226" s="29"/>
      <c r="L226" s="29"/>
      <c r="M226" s="29"/>
      <c r="N226" s="29"/>
      <c r="O226" s="29"/>
      <c r="P226" s="29"/>
      <c r="Q226" s="29"/>
    </row>
    <row r="227" spans="1:17" x14ac:dyDescent="0.25">
      <c r="A227" s="3" t="s">
        <v>1</v>
      </c>
      <c r="B227" s="2">
        <v>41445</v>
      </c>
      <c r="C227" s="32" t="s">
        <v>274</v>
      </c>
      <c r="D227" s="32" t="s">
        <v>225</v>
      </c>
      <c r="E227" s="33" t="s">
        <v>49</v>
      </c>
      <c r="F227" s="28" t="s">
        <v>358</v>
      </c>
      <c r="G227" s="28">
        <f>VLOOKUP(F227,Tabel1[#All],2,FALSE)</f>
        <v>401491</v>
      </c>
      <c r="H227" s="28" t="s">
        <v>359</v>
      </c>
      <c r="I227" s="28">
        <f>VLOOKUP(H227,Tabel1[#All],2,FALSE)</f>
        <v>401492</v>
      </c>
      <c r="J227" s="28" t="s">
        <v>360</v>
      </c>
      <c r="K227" s="30">
        <f>VLOOKUP(J227,Tabel1[#All],2,FALSE)</f>
        <v>401493</v>
      </c>
      <c r="L227" s="30" t="s">
        <v>361</v>
      </c>
      <c r="M227" s="30">
        <f>VLOOKUP(L227,Tabel1[#All],2,FALSE)</f>
        <v>401494</v>
      </c>
      <c r="N227" s="30" t="s">
        <v>362</v>
      </c>
      <c r="O227" s="30">
        <f>VLOOKUP(N227,Tabel1[#All],2,FALSE)</f>
        <v>401495</v>
      </c>
      <c r="P227" s="30"/>
      <c r="Q227" s="30"/>
    </row>
    <row r="228" spans="1:17" ht="30" x14ac:dyDescent="0.25">
      <c r="A228" s="3" t="s">
        <v>1</v>
      </c>
      <c r="B228" s="2">
        <v>41445</v>
      </c>
      <c r="C228" s="32" t="s">
        <v>274</v>
      </c>
      <c r="D228" s="32" t="s">
        <v>225</v>
      </c>
      <c r="E228" s="33" t="s">
        <v>50</v>
      </c>
      <c r="F228" s="27" t="s">
        <v>363</v>
      </c>
      <c r="G228" s="27"/>
      <c r="H228" s="27"/>
      <c r="I228" s="27"/>
      <c r="J228" s="27"/>
      <c r="K228" s="29"/>
      <c r="L228" s="29"/>
      <c r="M228" s="29"/>
      <c r="N228" s="29"/>
      <c r="O228" s="29"/>
      <c r="P228" s="29"/>
      <c r="Q228" s="29"/>
    </row>
    <row r="229" spans="1:17" x14ac:dyDescent="0.25">
      <c r="A229" s="3" t="s">
        <v>1</v>
      </c>
      <c r="B229" s="2">
        <v>41445</v>
      </c>
      <c r="C229" s="32" t="s">
        <v>274</v>
      </c>
      <c r="D229" s="32" t="s">
        <v>225</v>
      </c>
      <c r="E229" s="33" t="s">
        <v>51</v>
      </c>
      <c r="F229" s="28" t="s">
        <v>364</v>
      </c>
      <c r="G229" s="28">
        <f>VLOOKUP(F229,Tabel1[#All],2,FALSE)</f>
        <v>398488</v>
      </c>
      <c r="H229" s="28" t="s">
        <v>365</v>
      </c>
      <c r="I229" s="28">
        <f>VLOOKUP(H229,Tabel1[#All],2,FALSE)</f>
        <v>399488</v>
      </c>
      <c r="J229" s="28" t="s">
        <v>366</v>
      </c>
      <c r="K229" s="28">
        <f>VLOOKUP(J229,Tabel1[#All],2,FALSE)</f>
        <v>399489</v>
      </c>
      <c r="L229" s="30" t="s">
        <v>367</v>
      </c>
      <c r="M229" s="28">
        <f>VLOOKUP(L229,Tabel1[#All],2,FALSE)</f>
        <v>400489</v>
      </c>
      <c r="N229" s="30"/>
      <c r="O229" s="28"/>
      <c r="P229" s="30"/>
      <c r="Q229" s="28"/>
    </row>
    <row r="230" spans="1:17" x14ac:dyDescent="0.25">
      <c r="A230" s="3" t="s">
        <v>1</v>
      </c>
      <c r="B230" s="2">
        <v>41445</v>
      </c>
      <c r="C230" s="32" t="s">
        <v>274</v>
      </c>
      <c r="D230" s="32" t="s">
        <v>225</v>
      </c>
      <c r="E230" s="33" t="s">
        <v>78</v>
      </c>
      <c r="F230" s="27"/>
      <c r="G230" s="27"/>
      <c r="H230" s="27"/>
      <c r="I230" s="27"/>
      <c r="J230" s="27"/>
      <c r="K230" s="29"/>
      <c r="L230" s="29"/>
      <c r="M230" s="29"/>
      <c r="N230" s="29"/>
      <c r="O230" s="29"/>
      <c r="P230" s="29"/>
      <c r="Q230" s="29"/>
    </row>
    <row r="231" spans="1:17" x14ac:dyDescent="0.25">
      <c r="A231" s="3" t="s">
        <v>1</v>
      </c>
      <c r="B231" s="2">
        <v>41445</v>
      </c>
      <c r="C231" s="32" t="s">
        <v>274</v>
      </c>
      <c r="D231" s="32" t="s">
        <v>225</v>
      </c>
      <c r="E231" s="33" t="s">
        <v>75</v>
      </c>
      <c r="F231" s="28" t="s">
        <v>392</v>
      </c>
      <c r="G231" s="28">
        <f>VLOOKUP(F231,Tabel1[#All],2,FALSE)</f>
        <v>401489</v>
      </c>
      <c r="H231" s="28"/>
      <c r="I231" s="28"/>
      <c r="J231" s="28"/>
      <c r="K231" s="28"/>
      <c r="L231" s="30"/>
      <c r="M231" s="28"/>
      <c r="N231" s="30"/>
      <c r="O231" s="28"/>
      <c r="P231" s="30"/>
      <c r="Q231" s="28"/>
    </row>
    <row r="232" spans="1:17" x14ac:dyDescent="0.25">
      <c r="A232" s="3" t="s">
        <v>1</v>
      </c>
      <c r="B232" s="2">
        <v>41445</v>
      </c>
      <c r="C232" s="32" t="s">
        <v>274</v>
      </c>
      <c r="D232" s="32" t="s">
        <v>225</v>
      </c>
      <c r="E232" s="33" t="s">
        <v>52</v>
      </c>
      <c r="F232" s="27" t="s">
        <v>323</v>
      </c>
      <c r="G232" s="27">
        <f>VLOOKUP(F232,Tabel1[#All],2,FALSE)</f>
        <v>400488</v>
      </c>
      <c r="H232" s="27" t="s">
        <v>324</v>
      </c>
      <c r="I232" s="27">
        <f>VLOOKUP(H232,Tabel1[#All],2,FALSE)</f>
        <v>400489</v>
      </c>
      <c r="J232" s="27" t="s">
        <v>325</v>
      </c>
      <c r="K232" s="29">
        <f>VLOOKUP(J232,Tabel1[#All],2,FALSE)</f>
        <v>400490</v>
      </c>
      <c r="L232" s="29"/>
      <c r="M232" s="29"/>
      <c r="N232" s="29"/>
      <c r="O232" s="29"/>
      <c r="P232" s="29"/>
      <c r="Q232" s="29"/>
    </row>
    <row r="233" spans="1:17" x14ac:dyDescent="0.25">
      <c r="A233" s="3" t="s">
        <v>1</v>
      </c>
      <c r="B233" s="2">
        <v>41445</v>
      </c>
      <c r="C233" s="32" t="s">
        <v>274</v>
      </c>
      <c r="D233" s="32" t="s">
        <v>225</v>
      </c>
      <c r="E233" s="33" t="s">
        <v>53</v>
      </c>
      <c r="F233" s="28"/>
      <c r="G233" s="28"/>
      <c r="H233" s="28"/>
      <c r="I233" s="28"/>
      <c r="J233" s="28"/>
      <c r="K233" s="30"/>
      <c r="L233" s="30"/>
      <c r="M233" s="30"/>
      <c r="N233" s="30"/>
      <c r="O233" s="30"/>
      <c r="P233" s="30"/>
      <c r="Q233" s="30"/>
    </row>
    <row r="234" spans="1:17" x14ac:dyDescent="0.25">
      <c r="A234" s="3" t="s">
        <v>1</v>
      </c>
      <c r="B234" s="2">
        <v>41445</v>
      </c>
      <c r="C234" s="32" t="s">
        <v>274</v>
      </c>
      <c r="D234" s="32" t="s">
        <v>225</v>
      </c>
      <c r="E234" s="33" t="s">
        <v>80</v>
      </c>
      <c r="F234" s="27" t="s">
        <v>394</v>
      </c>
      <c r="G234" s="27">
        <f>VLOOKUP(F234,Tabel1[#All],2,FALSE)</f>
        <v>400491</v>
      </c>
      <c r="H234" s="27"/>
      <c r="I234" s="27"/>
      <c r="J234" s="27"/>
      <c r="K234" s="29"/>
      <c r="L234" s="29"/>
      <c r="M234" s="29"/>
      <c r="N234" s="29"/>
      <c r="O234" s="29"/>
      <c r="P234" s="29"/>
      <c r="Q234" s="29"/>
    </row>
    <row r="235" spans="1:17" x14ac:dyDescent="0.25">
      <c r="A235" s="3" t="s">
        <v>1</v>
      </c>
      <c r="B235" s="2">
        <v>41445</v>
      </c>
      <c r="C235" s="32" t="s">
        <v>274</v>
      </c>
      <c r="D235" s="32" t="s">
        <v>225</v>
      </c>
      <c r="E235" s="33" t="s">
        <v>86</v>
      </c>
      <c r="F235" s="27" t="s">
        <v>395</v>
      </c>
      <c r="G235" s="27">
        <f>VLOOKUP(F235,Tabel1[#All],2,FALSE)</f>
        <v>400489</v>
      </c>
      <c r="H235" s="27"/>
      <c r="I235" s="27"/>
      <c r="J235" s="27"/>
      <c r="K235" s="29"/>
      <c r="L235" s="29"/>
      <c r="M235" s="29"/>
      <c r="N235" s="29"/>
      <c r="O235" s="29"/>
      <c r="P235" s="29"/>
      <c r="Q235" s="29"/>
    </row>
    <row r="236" spans="1:17" x14ac:dyDescent="0.25">
      <c r="A236" s="3" t="s">
        <v>1</v>
      </c>
      <c r="B236" s="2">
        <v>41445</v>
      </c>
      <c r="C236" s="32" t="s">
        <v>274</v>
      </c>
      <c r="D236" s="32" t="s">
        <v>225</v>
      </c>
      <c r="E236" s="33" t="s">
        <v>54</v>
      </c>
      <c r="F236" s="27" t="s">
        <v>368</v>
      </c>
      <c r="G236" s="27">
        <f>VLOOKUP(F236,Tabel1[#All],2,FALSE)</f>
        <v>400487</v>
      </c>
      <c r="H236" s="27"/>
      <c r="I236" s="27"/>
      <c r="J236" s="27"/>
      <c r="K236" s="29"/>
      <c r="L236" s="29"/>
      <c r="M236" s="29"/>
      <c r="N236" s="29"/>
      <c r="O236" s="29"/>
      <c r="P236" s="29"/>
      <c r="Q236" s="29"/>
    </row>
    <row r="237" spans="1:17" x14ac:dyDescent="0.25">
      <c r="A237" s="3" t="s">
        <v>1</v>
      </c>
      <c r="B237" s="2">
        <v>41445</v>
      </c>
      <c r="C237" s="32" t="s">
        <v>274</v>
      </c>
      <c r="D237" s="32" t="s">
        <v>225</v>
      </c>
      <c r="E237" s="33" t="s">
        <v>88</v>
      </c>
      <c r="F237" s="27"/>
      <c r="G237" s="27"/>
      <c r="H237" s="27"/>
      <c r="I237" s="27"/>
      <c r="J237" s="27"/>
      <c r="K237" s="29"/>
      <c r="L237" s="29"/>
      <c r="M237" s="29"/>
      <c r="N237" s="29"/>
      <c r="O237" s="29"/>
      <c r="P237" s="29"/>
      <c r="Q237" s="29"/>
    </row>
    <row r="238" spans="1:17" x14ac:dyDescent="0.25">
      <c r="A238" s="3" t="s">
        <v>1</v>
      </c>
      <c r="B238" s="2">
        <v>41445</v>
      </c>
      <c r="C238" s="32" t="s">
        <v>274</v>
      </c>
      <c r="D238" s="32" t="s">
        <v>225</v>
      </c>
      <c r="E238" s="33" t="s">
        <v>74</v>
      </c>
      <c r="F238" s="27" t="s">
        <v>375</v>
      </c>
      <c r="G238" s="27">
        <f>VLOOKUP(F238,Tabel1[#All],2,FALSE)</f>
        <v>398486</v>
      </c>
      <c r="H238" s="27" t="s">
        <v>376</v>
      </c>
      <c r="I238" s="27">
        <f>VLOOKUP(H238,Tabel1[#All],2,FALSE)</f>
        <v>399486</v>
      </c>
      <c r="J238" s="27" t="s">
        <v>377</v>
      </c>
      <c r="K238" s="27">
        <f>VLOOKUP(J238,Tabel1[#All],2,FALSE)</f>
        <v>399487</v>
      </c>
      <c r="L238" s="29"/>
      <c r="M238" s="27"/>
      <c r="N238" s="29"/>
      <c r="O238" s="27"/>
      <c r="P238" s="29"/>
      <c r="Q238" s="29"/>
    </row>
    <row r="239" spans="1:17" x14ac:dyDescent="0.25">
      <c r="A239" s="3" t="s">
        <v>1</v>
      </c>
      <c r="B239" s="2">
        <v>41445</v>
      </c>
      <c r="C239" s="32" t="s">
        <v>274</v>
      </c>
      <c r="D239" s="32" t="s">
        <v>225</v>
      </c>
      <c r="E239" s="33" t="s">
        <v>55</v>
      </c>
      <c r="F239" s="28" t="s">
        <v>329</v>
      </c>
      <c r="G239" s="28">
        <f>VLOOKUP(F239,Tabel1[#All],2,FALSE)</f>
        <v>399486</v>
      </c>
      <c r="H239" s="28" t="s">
        <v>330</v>
      </c>
      <c r="I239" s="28">
        <f>VLOOKUP(H239,Tabel1[#All],2,FALSE)</f>
        <v>400486</v>
      </c>
      <c r="J239" s="28" t="s">
        <v>331</v>
      </c>
      <c r="K239" s="28">
        <f>VLOOKUP(J239,Tabel1[#All],2,FALSE)</f>
        <v>400487</v>
      </c>
      <c r="L239" s="30" t="s">
        <v>332</v>
      </c>
      <c r="M239" s="28">
        <f>VLOOKUP(L239,Tabel1[#All],2,FALSE)</f>
        <v>400488</v>
      </c>
      <c r="N239" s="30" t="s">
        <v>333</v>
      </c>
      <c r="O239" s="28">
        <f>VLOOKUP(N239,Tabel1[#All],2,FALSE)</f>
        <v>401487</v>
      </c>
      <c r="P239" s="30" t="s">
        <v>334</v>
      </c>
      <c r="Q239" s="28">
        <f>VLOOKUP(P239,Tabel1[#All],2,FALSE)</f>
        <v>401488</v>
      </c>
    </row>
    <row r="240" spans="1:17" x14ac:dyDescent="0.25">
      <c r="A240" s="3" t="s">
        <v>1</v>
      </c>
      <c r="B240" s="2">
        <v>41445</v>
      </c>
      <c r="C240" s="32" t="s">
        <v>274</v>
      </c>
      <c r="D240" s="32" t="s">
        <v>225</v>
      </c>
      <c r="E240" s="33" t="s">
        <v>56</v>
      </c>
      <c r="F240" s="27" t="s">
        <v>369</v>
      </c>
      <c r="G240" s="27">
        <f>VLOOKUP(F240,Tabel1[#All],2,FALSE)</f>
        <v>398486</v>
      </c>
      <c r="H240" s="27"/>
      <c r="I240" s="27"/>
      <c r="J240" s="27"/>
      <c r="K240" s="29"/>
      <c r="L240" s="29"/>
      <c r="M240" s="29"/>
      <c r="N240" s="29"/>
      <c r="O240" s="29"/>
      <c r="P240" s="29"/>
      <c r="Q240" s="29"/>
    </row>
    <row r="241" spans="1:17" x14ac:dyDescent="0.25">
      <c r="A241" s="3" t="s">
        <v>1</v>
      </c>
      <c r="B241" s="2">
        <v>41445</v>
      </c>
      <c r="C241" s="32" t="s">
        <v>274</v>
      </c>
      <c r="D241" s="32" t="s">
        <v>225</v>
      </c>
      <c r="E241" s="33" t="s">
        <v>70</v>
      </c>
      <c r="F241" s="27" t="s">
        <v>373</v>
      </c>
      <c r="G241" s="27">
        <f>VLOOKUP(F241,Tabel1[#All],2,FALSE)</f>
        <v>402490</v>
      </c>
      <c r="H241" s="27" t="s">
        <v>374</v>
      </c>
      <c r="I241" s="27">
        <f>VLOOKUP(H241,Tabel1[#All],2,FALSE)</f>
        <v>403490</v>
      </c>
      <c r="J241" s="27"/>
      <c r="K241" s="29"/>
      <c r="L241" s="29"/>
      <c r="M241" s="29"/>
      <c r="N241" s="29"/>
      <c r="O241" s="29"/>
      <c r="P241" s="29"/>
      <c r="Q241" s="29"/>
    </row>
    <row r="242" spans="1:17" ht="30" x14ac:dyDescent="0.25">
      <c r="A242" s="3" t="s">
        <v>1</v>
      </c>
      <c r="B242" s="2">
        <v>41445</v>
      </c>
      <c r="C242" s="32" t="s">
        <v>274</v>
      </c>
      <c r="D242" s="32" t="s">
        <v>225</v>
      </c>
      <c r="E242" s="33" t="s">
        <v>85</v>
      </c>
      <c r="F242" s="28" t="s">
        <v>423</v>
      </c>
      <c r="G242" s="28">
        <f>VLOOKUP(F242,Tabel1[#All],2,FALSE)</f>
        <v>401490</v>
      </c>
      <c r="H242" s="28"/>
      <c r="I242" s="28"/>
      <c r="J242" s="28"/>
      <c r="K242" s="30"/>
      <c r="L242" s="30"/>
      <c r="M242" s="30"/>
      <c r="N242" s="30"/>
      <c r="O242" s="30"/>
      <c r="P242" s="30"/>
      <c r="Q242" s="30"/>
    </row>
    <row r="243" spans="1:17" x14ac:dyDescent="0.25">
      <c r="A243" s="3" t="s">
        <v>1</v>
      </c>
      <c r="B243" s="2">
        <v>41445</v>
      </c>
      <c r="C243" s="32" t="s">
        <v>274</v>
      </c>
      <c r="D243" s="32" t="s">
        <v>225</v>
      </c>
      <c r="E243" s="33" t="s">
        <v>79</v>
      </c>
      <c r="F243" s="28"/>
      <c r="G243" s="28"/>
      <c r="H243" s="28"/>
      <c r="I243" s="28"/>
      <c r="J243" s="28"/>
      <c r="K243" s="30"/>
      <c r="L243" s="30"/>
      <c r="M243" s="30"/>
      <c r="N243" s="30"/>
      <c r="O243" s="30"/>
      <c r="P243" s="30"/>
      <c r="Q243" s="30"/>
    </row>
    <row r="244" spans="1:17" x14ac:dyDescent="0.25">
      <c r="A244" s="3" t="s">
        <v>1</v>
      </c>
      <c r="B244" s="2">
        <v>41445</v>
      </c>
      <c r="C244" s="32" t="s">
        <v>274</v>
      </c>
      <c r="D244" s="32" t="s">
        <v>225</v>
      </c>
      <c r="E244" s="33" t="s">
        <v>72</v>
      </c>
      <c r="F244" s="27"/>
      <c r="G244" s="27"/>
      <c r="H244" s="27"/>
      <c r="I244" s="27"/>
      <c r="J244" s="27"/>
      <c r="K244" s="27"/>
      <c r="L244" s="29"/>
      <c r="M244" s="29"/>
      <c r="N244" s="29"/>
      <c r="O244" s="29"/>
      <c r="P244" s="29"/>
      <c r="Q244" s="29"/>
    </row>
    <row r="245" spans="1:17" x14ac:dyDescent="0.25">
      <c r="A245" s="3" t="s">
        <v>1</v>
      </c>
      <c r="B245" s="2">
        <v>41445</v>
      </c>
      <c r="C245" s="32" t="s">
        <v>274</v>
      </c>
      <c r="D245" s="32" t="s">
        <v>225</v>
      </c>
      <c r="E245" s="33" t="s">
        <v>73</v>
      </c>
      <c r="F245" s="28"/>
      <c r="G245" s="28"/>
      <c r="H245" s="28"/>
      <c r="I245" s="28"/>
      <c r="J245" s="28"/>
      <c r="K245" s="30"/>
      <c r="L245" s="30"/>
      <c r="M245" s="30"/>
      <c r="N245" s="30"/>
      <c r="O245" s="30"/>
      <c r="P245" s="30"/>
      <c r="Q245" s="30"/>
    </row>
    <row r="246" spans="1:17" ht="30" x14ac:dyDescent="0.25">
      <c r="A246" s="3" t="s">
        <v>1</v>
      </c>
      <c r="B246" s="2">
        <v>41445</v>
      </c>
      <c r="C246" s="32" t="s">
        <v>274</v>
      </c>
      <c r="D246" s="32" t="s">
        <v>225</v>
      </c>
      <c r="E246" s="33" t="s">
        <v>87</v>
      </c>
      <c r="F246" s="28" t="s">
        <v>396</v>
      </c>
      <c r="G246" s="28">
        <f>VLOOKUP(F246,Tabel1[#All],2,FALSE)</f>
        <v>401491</v>
      </c>
      <c r="H246" s="28"/>
      <c r="I246" s="28"/>
      <c r="J246" s="28"/>
      <c r="K246" s="28"/>
      <c r="L246" s="28"/>
      <c r="M246" s="28"/>
      <c r="N246" s="28"/>
      <c r="O246" s="28"/>
      <c r="P246" s="28"/>
      <c r="Q246" s="28"/>
    </row>
    <row r="247" spans="1:17" ht="30" x14ac:dyDescent="0.25">
      <c r="A247" s="3" t="s">
        <v>1</v>
      </c>
      <c r="B247" s="2">
        <v>41445</v>
      </c>
      <c r="C247" s="32" t="s">
        <v>274</v>
      </c>
      <c r="D247" s="32" t="s">
        <v>225</v>
      </c>
      <c r="E247" s="33" t="s">
        <v>57</v>
      </c>
      <c r="F247" s="28" t="s">
        <v>370</v>
      </c>
      <c r="G247" s="28">
        <f>VLOOKUP(F247,Tabel1[#All],2,FALSE)</f>
        <v>401489</v>
      </c>
      <c r="H247" s="28"/>
      <c r="I247" s="28"/>
      <c r="J247" s="28"/>
      <c r="K247" s="30"/>
      <c r="L247" s="30"/>
      <c r="M247" s="30"/>
      <c r="N247" s="30"/>
      <c r="O247" s="30"/>
      <c r="P247" s="30"/>
      <c r="Q247" s="30"/>
    </row>
    <row r="248" spans="1:17" x14ac:dyDescent="0.25">
      <c r="A248" s="3" t="s">
        <v>1</v>
      </c>
      <c r="B248" s="2">
        <v>41445</v>
      </c>
      <c r="C248" s="32" t="s">
        <v>274</v>
      </c>
      <c r="D248" s="32" t="s">
        <v>225</v>
      </c>
      <c r="E248" s="33" t="s">
        <v>90</v>
      </c>
      <c r="F248" s="27"/>
      <c r="G248" s="27"/>
      <c r="H248" s="27"/>
      <c r="I248" s="27"/>
      <c r="J248" s="27"/>
      <c r="K248" s="29"/>
      <c r="L248" s="29"/>
      <c r="M248" s="29"/>
      <c r="N248" s="29"/>
      <c r="O248" s="29"/>
      <c r="P248" s="29"/>
      <c r="Q248" s="29"/>
    </row>
    <row r="249" spans="1:17" x14ac:dyDescent="0.25">
      <c r="A249" s="3" t="s">
        <v>1</v>
      </c>
      <c r="B249" s="2">
        <v>41445</v>
      </c>
      <c r="C249" s="32" t="s">
        <v>274</v>
      </c>
      <c r="D249" s="32" t="s">
        <v>225</v>
      </c>
      <c r="E249" s="33" t="s">
        <v>68</v>
      </c>
      <c r="F249" s="27" t="s">
        <v>373</v>
      </c>
      <c r="G249" s="27">
        <f>VLOOKUP(F249,Tabel1[#All],2,FALSE)</f>
        <v>402490</v>
      </c>
      <c r="H249" s="27" t="s">
        <v>374</v>
      </c>
      <c r="I249" s="27">
        <f>VLOOKUP(H249,Tabel1[#All],2,FALSE)</f>
        <v>403490</v>
      </c>
      <c r="J249" s="27"/>
      <c r="K249" s="29"/>
      <c r="L249" s="29"/>
      <c r="M249" s="29"/>
      <c r="N249" s="29"/>
      <c r="O249" s="29"/>
      <c r="P249" s="29"/>
      <c r="Q249" s="29"/>
    </row>
    <row r="250" spans="1:17" x14ac:dyDescent="0.25">
      <c r="A250" s="3" t="s">
        <v>1</v>
      </c>
      <c r="B250" s="2">
        <v>41445</v>
      </c>
      <c r="C250" s="32" t="s">
        <v>274</v>
      </c>
      <c r="D250" s="32" t="s">
        <v>225</v>
      </c>
      <c r="E250" s="33" t="s">
        <v>58</v>
      </c>
      <c r="F250" s="27" t="s">
        <v>371</v>
      </c>
      <c r="G250" s="27">
        <f>VLOOKUP(F250,Tabel1[#All],2,FALSE)</f>
        <v>400488</v>
      </c>
      <c r="H250" s="27" t="s">
        <v>372</v>
      </c>
      <c r="I250" s="27">
        <f>VLOOKUP(H250,Tabel1[#All],2,FALSE)</f>
        <v>401488</v>
      </c>
      <c r="J250" s="27"/>
      <c r="K250" s="29"/>
      <c r="L250" s="29"/>
      <c r="M250" s="29"/>
      <c r="N250" s="29"/>
      <c r="O250" s="29"/>
      <c r="P250" s="29"/>
      <c r="Q250" s="29"/>
    </row>
    <row r="251" spans="1:17" x14ac:dyDescent="0.25">
      <c r="A251" s="3" t="s">
        <v>1</v>
      </c>
      <c r="B251" s="2">
        <v>41445</v>
      </c>
      <c r="C251" s="32" t="s">
        <v>274</v>
      </c>
      <c r="D251" s="32" t="s">
        <v>225</v>
      </c>
      <c r="E251" s="33" t="s">
        <v>59</v>
      </c>
      <c r="F251" s="28" t="s">
        <v>373</v>
      </c>
      <c r="G251" s="28">
        <f>VLOOKUP(F251,Tabel1[#All],2,FALSE)</f>
        <v>402490</v>
      </c>
      <c r="H251" s="28" t="s">
        <v>374</v>
      </c>
      <c r="I251" s="28">
        <f>VLOOKUP(H251,Tabel1[#All],2,FALSE)</f>
        <v>403490</v>
      </c>
      <c r="J251" s="28"/>
      <c r="K251" s="30"/>
      <c r="L251" s="30"/>
      <c r="M251" s="30"/>
      <c r="N251" s="30"/>
      <c r="O251" s="30"/>
      <c r="P251" s="30"/>
      <c r="Q251" s="30"/>
    </row>
    <row r="252" spans="1:17" x14ac:dyDescent="0.25">
      <c r="A252" s="3" t="s">
        <v>1</v>
      </c>
      <c r="B252" s="2">
        <v>41445</v>
      </c>
      <c r="C252" s="32" t="s">
        <v>274</v>
      </c>
      <c r="D252" s="32" t="s">
        <v>225</v>
      </c>
      <c r="E252" s="33" t="s">
        <v>60</v>
      </c>
      <c r="F252" s="78" t="s">
        <v>375</v>
      </c>
      <c r="G252" s="80">
        <f>VLOOKUP(F252,Tabel1[#All],2,FALSE)</f>
        <v>398486</v>
      </c>
      <c r="H252" s="80" t="s">
        <v>376</v>
      </c>
      <c r="I252" s="80">
        <f>VLOOKUP(H252,Tabel1[#All],2,FALSE)</f>
        <v>399486</v>
      </c>
      <c r="J252" s="80" t="s">
        <v>377</v>
      </c>
      <c r="K252" s="80">
        <f>VLOOKUP(J252,Tabel1[#All],2,FALSE)</f>
        <v>399487</v>
      </c>
      <c r="L252" s="80"/>
      <c r="M252" s="80"/>
      <c r="N252" s="80"/>
      <c r="O252" s="80"/>
      <c r="P252" s="80"/>
      <c r="Q252" s="78"/>
    </row>
    <row r="253" spans="1:17" x14ac:dyDescent="0.25">
      <c r="A253" s="3" t="s">
        <v>1</v>
      </c>
      <c r="B253" s="2">
        <v>41445</v>
      </c>
      <c r="C253" s="32" t="s">
        <v>274</v>
      </c>
      <c r="D253" s="32" t="s">
        <v>225</v>
      </c>
      <c r="E253" s="33" t="s">
        <v>61</v>
      </c>
      <c r="F253" s="79" t="s">
        <v>356</v>
      </c>
      <c r="G253" s="81">
        <f>VLOOKUP(F253,Tabel1[#All],2,FALSE)</f>
        <v>401490</v>
      </c>
      <c r="H253" s="81"/>
      <c r="I253" s="81"/>
      <c r="J253" s="81"/>
      <c r="K253" s="81"/>
      <c r="L253" s="81"/>
      <c r="M253" s="81"/>
      <c r="N253" s="81"/>
      <c r="O253" s="81"/>
      <c r="P253" s="81"/>
      <c r="Q253" s="79"/>
    </row>
    <row r="254" spans="1:17" x14ac:dyDescent="0.25">
      <c r="A254" s="3" t="s">
        <v>1</v>
      </c>
      <c r="B254" s="2">
        <v>41445</v>
      </c>
      <c r="C254" s="32" t="s">
        <v>274</v>
      </c>
      <c r="D254" s="32" t="s">
        <v>225</v>
      </c>
      <c r="E254" s="33" t="s">
        <v>91</v>
      </c>
      <c r="F254" s="79" t="s">
        <v>400</v>
      </c>
      <c r="G254" s="79">
        <f>VLOOKUP(F254,Tabel1[#All],2,FALSE)</f>
        <v>401487</v>
      </c>
      <c r="H254" s="81" t="s">
        <v>401</v>
      </c>
      <c r="I254" s="81">
        <f>VLOOKUP(H254,Tabel1[#All],2,FALSE)</f>
        <v>402487</v>
      </c>
      <c r="J254" s="81"/>
      <c r="K254" s="81"/>
      <c r="L254" s="81"/>
      <c r="M254" s="81"/>
      <c r="N254" s="81"/>
      <c r="O254" s="81"/>
      <c r="P254" s="81"/>
      <c r="Q254" s="79"/>
    </row>
    <row r="255" spans="1:17" x14ac:dyDescent="0.25">
      <c r="A255" s="3" t="s">
        <v>1</v>
      </c>
      <c r="B255" s="2">
        <v>41445</v>
      </c>
      <c r="C255" s="32" t="s">
        <v>274</v>
      </c>
      <c r="D255" s="32" t="s">
        <v>225</v>
      </c>
      <c r="E255" s="33" t="s">
        <v>62</v>
      </c>
      <c r="F255" s="78" t="s">
        <v>378</v>
      </c>
      <c r="G255" s="80">
        <f>VLOOKUP(F255,Tabel1[#All],2,FALSE)</f>
        <v>400490</v>
      </c>
      <c r="H255" s="80" t="s">
        <v>379</v>
      </c>
      <c r="I255" s="80">
        <f>VLOOKUP(H255,Tabel1[#All],2,FALSE)</f>
        <v>401490</v>
      </c>
      <c r="J255" s="80"/>
      <c r="K255" s="80"/>
      <c r="L255" s="80"/>
      <c r="M255" s="80"/>
      <c r="N255" s="80"/>
      <c r="O255" s="80"/>
      <c r="P255" s="80"/>
      <c r="Q255" s="78"/>
    </row>
    <row r="256" spans="1:17" x14ac:dyDescent="0.25">
      <c r="A256" s="3" t="s">
        <v>1</v>
      </c>
      <c r="B256" s="2">
        <v>41445</v>
      </c>
      <c r="C256" s="32" t="s">
        <v>274</v>
      </c>
      <c r="D256" s="32" t="s">
        <v>225</v>
      </c>
      <c r="E256" s="33" t="s">
        <v>63</v>
      </c>
      <c r="F256" s="79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79"/>
    </row>
    <row r="257" spans="1:17" x14ac:dyDescent="0.25">
      <c r="A257" s="3" t="s">
        <v>1</v>
      </c>
      <c r="B257" s="2">
        <v>41445</v>
      </c>
      <c r="C257" s="32" t="s">
        <v>274</v>
      </c>
      <c r="D257" s="32" t="s">
        <v>225</v>
      </c>
      <c r="E257" s="33" t="s">
        <v>82</v>
      </c>
      <c r="F257" s="78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78"/>
    </row>
    <row r="258" spans="1:17" x14ac:dyDescent="0.25">
      <c r="A258" s="3" t="s">
        <v>1</v>
      </c>
      <c r="B258" s="2">
        <v>41445</v>
      </c>
      <c r="C258" s="32" t="s">
        <v>274</v>
      </c>
      <c r="D258" s="32" t="s">
        <v>225</v>
      </c>
      <c r="E258" s="33" t="s">
        <v>76</v>
      </c>
      <c r="F258" s="78"/>
      <c r="G258" s="78"/>
      <c r="H258" s="78"/>
      <c r="I258" s="80"/>
      <c r="J258" s="78"/>
      <c r="K258" s="80"/>
      <c r="L258" s="78"/>
      <c r="M258" s="80"/>
      <c r="N258" s="78"/>
      <c r="O258" s="80"/>
      <c r="P258" s="80"/>
      <c r="Q258" s="80"/>
    </row>
    <row r="259" spans="1:17" x14ac:dyDescent="0.25">
      <c r="A259" s="3" t="s">
        <v>1</v>
      </c>
      <c r="B259" s="2">
        <v>41445</v>
      </c>
      <c r="C259" s="32" t="s">
        <v>274</v>
      </c>
      <c r="D259" s="32" t="s">
        <v>225</v>
      </c>
      <c r="E259" s="33" t="s">
        <v>64</v>
      </c>
      <c r="F259" s="78" t="s">
        <v>337</v>
      </c>
      <c r="G259" s="80">
        <f>VLOOKUP(F259,Tabel1[#All],2,FALSE)</f>
        <v>401489</v>
      </c>
      <c r="H259" s="80"/>
      <c r="I259" s="80"/>
      <c r="J259" s="80"/>
      <c r="K259" s="80"/>
      <c r="L259" s="80"/>
      <c r="M259" s="80"/>
      <c r="N259" s="80"/>
      <c r="O259" s="80"/>
      <c r="P259" s="80"/>
      <c r="Q259" s="78"/>
    </row>
    <row r="260" spans="1:17" x14ac:dyDescent="0.25">
      <c r="A260" s="3" t="s">
        <v>1</v>
      </c>
      <c r="B260" s="2">
        <v>41445</v>
      </c>
      <c r="C260" s="32" t="s">
        <v>274</v>
      </c>
      <c r="D260" s="32" t="s">
        <v>225</v>
      </c>
      <c r="E260" s="33" t="s">
        <v>81</v>
      </c>
      <c r="F260" s="79"/>
      <c r="G260" s="81"/>
      <c r="H260" s="79"/>
      <c r="I260" s="81"/>
      <c r="J260" s="79"/>
      <c r="K260" s="81"/>
      <c r="L260" s="81"/>
      <c r="M260" s="81"/>
      <c r="N260" s="81"/>
      <c r="O260" s="81"/>
      <c r="P260" s="81"/>
      <c r="Q260" s="79"/>
    </row>
    <row r="261" spans="1:17" x14ac:dyDescent="0.25">
      <c r="A261" s="3" t="s">
        <v>1</v>
      </c>
      <c r="B261" s="2">
        <v>41445</v>
      </c>
      <c r="C261" s="32" t="s">
        <v>274</v>
      </c>
      <c r="D261" s="32" t="s">
        <v>225</v>
      </c>
      <c r="E261" s="33" t="s">
        <v>84</v>
      </c>
      <c r="F261" s="78"/>
      <c r="G261" s="80"/>
      <c r="H261" s="78"/>
      <c r="I261" s="80"/>
      <c r="J261" s="80"/>
      <c r="K261" s="80"/>
      <c r="L261" s="80"/>
      <c r="M261" s="80"/>
      <c r="N261" s="80"/>
      <c r="O261" s="80"/>
      <c r="P261" s="80"/>
      <c r="Q261" s="78"/>
    </row>
    <row r="262" spans="1:17" x14ac:dyDescent="0.25">
      <c r="A262" s="3" t="s">
        <v>1</v>
      </c>
      <c r="B262" s="2">
        <v>41445</v>
      </c>
      <c r="C262" s="32" t="s">
        <v>274</v>
      </c>
      <c r="D262" s="32" t="s">
        <v>225</v>
      </c>
      <c r="E262" s="33" t="s">
        <v>83</v>
      </c>
      <c r="F262" s="79"/>
      <c r="G262" s="79"/>
      <c r="H262" s="81"/>
      <c r="I262" s="81"/>
      <c r="J262" s="81"/>
      <c r="K262" s="81"/>
      <c r="L262" s="81"/>
      <c r="M262" s="81"/>
      <c r="N262" s="81"/>
      <c r="O262" s="81"/>
      <c r="P262" s="81"/>
      <c r="Q262" s="79"/>
    </row>
    <row r="263" spans="1:17" x14ac:dyDescent="0.25">
      <c r="A263" s="3" t="s">
        <v>1</v>
      </c>
      <c r="B263" s="2">
        <v>41445</v>
      </c>
      <c r="C263" s="32" t="s">
        <v>274</v>
      </c>
      <c r="D263" s="32" t="s">
        <v>225</v>
      </c>
      <c r="E263" s="33" t="s">
        <v>65</v>
      </c>
      <c r="F263" s="79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79"/>
    </row>
    <row r="264" spans="1:17" x14ac:dyDescent="0.25">
      <c r="A264" s="3" t="s">
        <v>1</v>
      </c>
      <c r="B264" s="2">
        <v>41445</v>
      </c>
      <c r="C264" s="32" t="s">
        <v>274</v>
      </c>
      <c r="D264" s="32" t="s">
        <v>225</v>
      </c>
      <c r="E264" s="33" t="s">
        <v>66</v>
      </c>
      <c r="F264" s="78"/>
      <c r="G264" s="78"/>
      <c r="H264" s="78"/>
      <c r="I264" s="78"/>
      <c r="J264" s="80"/>
      <c r="K264" s="80"/>
      <c r="L264" s="80"/>
      <c r="M264" s="80"/>
      <c r="N264" s="80"/>
      <c r="O264" s="80"/>
      <c r="P264" s="80"/>
      <c r="Q264" s="78"/>
    </row>
    <row r="265" spans="1:17" x14ac:dyDescent="0.25">
      <c r="A265" s="3" t="s">
        <v>1</v>
      </c>
      <c r="B265" s="2">
        <v>41445</v>
      </c>
      <c r="C265" s="32" t="s">
        <v>274</v>
      </c>
      <c r="D265" s="32" t="s">
        <v>225</v>
      </c>
      <c r="E265" s="33" t="s">
        <v>69</v>
      </c>
      <c r="F265" s="79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79"/>
    </row>
    <row r="266" spans="1:17" x14ac:dyDescent="0.25">
      <c r="A266" s="3" t="s">
        <v>1</v>
      </c>
      <c r="B266" s="2">
        <v>41445</v>
      </c>
      <c r="C266" s="32" t="s">
        <v>274</v>
      </c>
      <c r="D266" s="32" t="s">
        <v>225</v>
      </c>
      <c r="E266" s="33" t="s">
        <v>67</v>
      </c>
      <c r="F266" s="79" t="s">
        <v>356</v>
      </c>
      <c r="G266" s="79">
        <f>VLOOKUP(F266,Tabel1[#All],2,FALSE)</f>
        <v>401490</v>
      </c>
      <c r="H266" s="79"/>
      <c r="I266" s="79"/>
      <c r="J266" s="81"/>
      <c r="K266" s="81"/>
      <c r="L266" s="81"/>
      <c r="M266" s="81"/>
      <c r="N266" s="81"/>
      <c r="O266" s="81"/>
      <c r="P266" s="81"/>
      <c r="Q266" s="79"/>
    </row>
    <row r="267" spans="1:17" x14ac:dyDescent="0.25">
      <c r="A267" s="3" t="s">
        <v>1</v>
      </c>
      <c r="B267" s="2">
        <v>41445</v>
      </c>
      <c r="C267" s="32" t="s">
        <v>274</v>
      </c>
      <c r="D267" s="32" t="s">
        <v>225</v>
      </c>
      <c r="E267" s="33" t="s">
        <v>77</v>
      </c>
      <c r="F267" s="79" t="s">
        <v>339</v>
      </c>
      <c r="G267" s="81">
        <f>VLOOKUP(F267,Tabel1[#All],2,FALSE)</f>
        <v>401489</v>
      </c>
      <c r="H267" s="81" t="s">
        <v>340</v>
      </c>
      <c r="I267" s="81">
        <f>VLOOKUP(H267,Tabel1[#All],2,FALSE)</f>
        <v>402489</v>
      </c>
      <c r="J267" s="81" t="s">
        <v>341</v>
      </c>
      <c r="K267" s="81">
        <f>VLOOKUP(J267,Tabel1[#All],2,FALSE)</f>
        <v>402488</v>
      </c>
      <c r="L267" s="81" t="s">
        <v>342</v>
      </c>
      <c r="M267" s="81">
        <f>VLOOKUP(L267,Tabel1[#All],2,FALSE)</f>
        <v>403488</v>
      </c>
      <c r="N267" s="81" t="s">
        <v>343</v>
      </c>
      <c r="O267" s="81">
        <f>VLOOKUP(N267,Tabel1[#All],2,FALSE)</f>
        <v>403487</v>
      </c>
      <c r="P267" s="81" t="s">
        <v>393</v>
      </c>
      <c r="Q267" s="79">
        <f>VLOOKUP(P267,Tabel1[#All],2,FALSE)</f>
        <v>402488</v>
      </c>
    </row>
    <row r="268" spans="1:17" x14ac:dyDescent="0.25">
      <c r="A268" s="3" t="s">
        <v>1</v>
      </c>
      <c r="B268" s="2">
        <v>41445</v>
      </c>
      <c r="C268" s="32" t="s">
        <v>274</v>
      </c>
      <c r="D268" s="32" t="s">
        <v>225</v>
      </c>
      <c r="E268" s="33" t="s">
        <v>71</v>
      </c>
      <c r="F268" s="79" t="s">
        <v>339</v>
      </c>
      <c r="G268" s="79">
        <f>VLOOKUP(F268,Tabel1[#All],2,FALSE)</f>
        <v>401489</v>
      </c>
      <c r="H268" s="81" t="s">
        <v>340</v>
      </c>
      <c r="I268" s="81">
        <f>VLOOKUP(H268,Tabel1[#All],2,FALSE)</f>
        <v>402489</v>
      </c>
      <c r="J268" s="81" t="s">
        <v>341</v>
      </c>
      <c r="K268" s="81">
        <f>VLOOKUP(J268,Tabel1[#All],2,FALSE)</f>
        <v>402488</v>
      </c>
      <c r="L268" s="81" t="s">
        <v>342</v>
      </c>
      <c r="M268" s="81">
        <f>VLOOKUP(L268,Tabel1[#All],2,FALSE)</f>
        <v>403488</v>
      </c>
      <c r="N268" s="81" t="s">
        <v>343</v>
      </c>
      <c r="O268" s="81">
        <f>VLOOKUP(N268,Tabel1[#All],2,FALSE)</f>
        <v>403487</v>
      </c>
      <c r="P268" s="81"/>
      <c r="Q268" s="79"/>
    </row>
    <row r="269" spans="1:17" ht="30" x14ac:dyDescent="0.25">
      <c r="A269" s="3" t="s">
        <v>1</v>
      </c>
      <c r="B269" s="2">
        <v>41505</v>
      </c>
      <c r="C269" s="32" t="s">
        <v>275</v>
      </c>
      <c r="D269" s="32" t="s">
        <v>276</v>
      </c>
      <c r="E269" s="33" t="s">
        <v>194</v>
      </c>
      <c r="F269" s="78" t="s">
        <v>412</v>
      </c>
      <c r="G269" s="80">
        <f>VLOOKUP(F269,Tabel1[#All],2,FALSE)</f>
        <v>404490</v>
      </c>
      <c r="H269" s="80"/>
      <c r="I269" s="80"/>
      <c r="J269" s="80"/>
      <c r="K269" s="80"/>
      <c r="L269" s="80"/>
      <c r="M269" s="80"/>
      <c r="N269" s="80"/>
      <c r="O269" s="80"/>
      <c r="P269" s="80"/>
      <c r="Q269" s="78"/>
    </row>
    <row r="270" spans="1:17" x14ac:dyDescent="0.25">
      <c r="A270" s="3" t="s">
        <v>1</v>
      </c>
      <c r="B270" s="2">
        <v>41505</v>
      </c>
      <c r="C270" s="32" t="s">
        <v>274</v>
      </c>
      <c r="D270" s="32" t="s">
        <v>229</v>
      </c>
      <c r="E270" s="33" t="s">
        <v>193</v>
      </c>
      <c r="F270" s="79" t="s">
        <v>413</v>
      </c>
      <c r="G270" s="79">
        <f>VLOOKUP(F270,Tabel1[#All],2,FALSE)</f>
        <v>400489</v>
      </c>
      <c r="H270" s="81" t="s">
        <v>414</v>
      </c>
      <c r="I270" s="81">
        <f>VLOOKUP(H270,Tabel1[#All],2,FALSE)</f>
        <v>401489</v>
      </c>
      <c r="J270" s="81"/>
      <c r="K270" s="81"/>
      <c r="L270" s="81"/>
      <c r="M270" s="81"/>
      <c r="N270" s="81"/>
      <c r="O270" s="81"/>
      <c r="P270" s="81"/>
      <c r="Q270" s="79"/>
    </row>
    <row r="271" spans="1:17" x14ac:dyDescent="0.25">
      <c r="A271" s="3" t="s">
        <v>1</v>
      </c>
      <c r="B271" s="2">
        <v>41505</v>
      </c>
      <c r="C271" s="32" t="s">
        <v>274</v>
      </c>
      <c r="D271" s="32" t="s">
        <v>225</v>
      </c>
      <c r="E271" s="33" t="s">
        <v>92</v>
      </c>
      <c r="F271" s="78" t="s">
        <v>412</v>
      </c>
      <c r="G271" s="80">
        <f>VLOOKUP(F271,Tabel1[#All],2,FALSE)</f>
        <v>404490</v>
      </c>
      <c r="H271" s="78"/>
      <c r="I271" s="78"/>
      <c r="J271" s="78"/>
      <c r="K271" s="78"/>
      <c r="L271" s="80"/>
      <c r="M271" s="80"/>
      <c r="N271" s="80"/>
      <c r="O271" s="80"/>
      <c r="P271" s="80"/>
      <c r="Q271" s="78"/>
    </row>
    <row r="272" spans="1:17" x14ac:dyDescent="0.25">
      <c r="A272" s="3" t="s">
        <v>1</v>
      </c>
      <c r="B272" s="2">
        <v>41523</v>
      </c>
      <c r="C272" s="32" t="s">
        <v>274</v>
      </c>
      <c r="D272" s="32" t="s">
        <v>225</v>
      </c>
      <c r="E272" s="33" t="s">
        <v>93</v>
      </c>
      <c r="F272" s="79" t="s">
        <v>415</v>
      </c>
      <c r="G272" s="81">
        <f>VLOOKUP(F272,Tabel1[#All],2,FALSE)</f>
        <v>404490</v>
      </c>
      <c r="H272" s="81" t="s">
        <v>416</v>
      </c>
      <c r="I272" s="81">
        <f>VLOOKUP(H272,Tabel1[#All],2,FALSE)</f>
        <v>404491</v>
      </c>
      <c r="J272" s="81" t="s">
        <v>417</v>
      </c>
      <c r="K272" s="81">
        <f>VLOOKUP(J272,Tabel1[#All],2,FALSE)</f>
        <v>403491</v>
      </c>
      <c r="L272" s="81"/>
      <c r="M272" s="81"/>
      <c r="N272" s="81"/>
      <c r="O272" s="81"/>
      <c r="P272" s="81"/>
      <c r="Q272" s="79"/>
    </row>
    <row r="273" spans="1:17" x14ac:dyDescent="0.25">
      <c r="A273" s="3" t="s">
        <v>1</v>
      </c>
      <c r="B273" s="2">
        <v>41527</v>
      </c>
      <c r="C273" s="32" t="s">
        <v>274</v>
      </c>
      <c r="D273" s="32" t="s">
        <v>229</v>
      </c>
      <c r="E273" s="33" t="s">
        <v>191</v>
      </c>
      <c r="F273" s="79" t="s">
        <v>329</v>
      </c>
      <c r="G273" s="81">
        <f>VLOOKUP(F273,Tabel1[#All],2,FALSE)</f>
        <v>399486</v>
      </c>
      <c r="H273" s="81" t="s">
        <v>330</v>
      </c>
      <c r="I273" s="81">
        <f>VLOOKUP(H273,Tabel1[#All],2,FALSE)</f>
        <v>400486</v>
      </c>
      <c r="J273" s="81" t="s">
        <v>331</v>
      </c>
      <c r="K273" s="81">
        <f>VLOOKUP(J273,Tabel1[#All],2,FALSE)</f>
        <v>400487</v>
      </c>
      <c r="L273" s="81" t="s">
        <v>332</v>
      </c>
      <c r="M273" s="81">
        <f>VLOOKUP(L273,Tabel1[#All],2,FALSE)</f>
        <v>400488</v>
      </c>
      <c r="N273" s="81" t="s">
        <v>333</v>
      </c>
      <c r="O273" s="81">
        <f>VLOOKUP(N273,Tabel1[#All],2,FALSE)</f>
        <v>401487</v>
      </c>
      <c r="P273" s="81" t="s">
        <v>334</v>
      </c>
      <c r="Q273" s="79"/>
    </row>
    <row r="274" spans="1:17" x14ac:dyDescent="0.25">
      <c r="A274" s="3" t="s">
        <v>1</v>
      </c>
      <c r="B274" s="2">
        <v>41527</v>
      </c>
      <c r="C274" s="32" t="s">
        <v>274</v>
      </c>
      <c r="D274" s="32" t="s">
        <v>229</v>
      </c>
      <c r="E274" s="33" t="s">
        <v>190</v>
      </c>
      <c r="F274" s="78" t="s">
        <v>408</v>
      </c>
      <c r="G274" s="80">
        <f>VLOOKUP(F274,Tabel1[#All],2,FALSE)</f>
        <v>399486</v>
      </c>
      <c r="H274" s="80" t="s">
        <v>409</v>
      </c>
      <c r="I274" s="80">
        <f>VLOOKUP(H274,Tabel1[#All],2,FALSE)</f>
        <v>400485</v>
      </c>
      <c r="J274" s="80" t="s">
        <v>410</v>
      </c>
      <c r="K274" s="80">
        <f>VLOOKUP(J274,Tabel1[#All],2,FALSE)</f>
        <v>400486</v>
      </c>
      <c r="L274" s="80"/>
      <c r="M274" s="80"/>
      <c r="N274" s="80"/>
      <c r="O274" s="80"/>
      <c r="P274" s="80"/>
      <c r="Q274" s="78"/>
    </row>
    <row r="275" spans="1:17" x14ac:dyDescent="0.25">
      <c r="A275" s="3" t="s">
        <v>1</v>
      </c>
      <c r="B275" s="2">
        <v>41527</v>
      </c>
      <c r="C275" s="32" t="s">
        <v>274</v>
      </c>
      <c r="D275" s="32" t="s">
        <v>229</v>
      </c>
      <c r="E275" s="33" t="s">
        <v>192</v>
      </c>
      <c r="F275" s="78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78"/>
    </row>
    <row r="276" spans="1:17" x14ac:dyDescent="0.25">
      <c r="A276" s="3" t="s">
        <v>1</v>
      </c>
      <c r="B276" s="2">
        <v>41527</v>
      </c>
      <c r="C276" s="32" t="s">
        <v>274</v>
      </c>
      <c r="D276" s="32" t="s">
        <v>229</v>
      </c>
      <c r="E276" s="33" t="s">
        <v>188</v>
      </c>
      <c r="F276" s="78" t="s">
        <v>418</v>
      </c>
      <c r="G276" s="80">
        <f>VLOOKUP(F276,Tabel1[#All],2,FALSE)</f>
        <v>402491</v>
      </c>
      <c r="H276" s="80"/>
      <c r="I276" s="80"/>
      <c r="J276" s="80"/>
      <c r="K276" s="80"/>
      <c r="L276" s="80"/>
      <c r="M276" s="80"/>
      <c r="N276" s="80"/>
      <c r="O276" s="80"/>
      <c r="P276" s="80"/>
      <c r="Q276" s="78"/>
    </row>
    <row r="277" spans="1:17" x14ac:dyDescent="0.25">
      <c r="A277" s="3" t="s">
        <v>1</v>
      </c>
      <c r="B277" s="2">
        <v>41527</v>
      </c>
      <c r="C277" s="32" t="s">
        <v>274</v>
      </c>
      <c r="D277" s="32" t="s">
        <v>229</v>
      </c>
      <c r="E277" s="33" t="s">
        <v>189</v>
      </c>
      <c r="F277" s="79" t="s">
        <v>419</v>
      </c>
      <c r="G277" s="81">
        <f>VLOOKUP(F277,Tabel1[#All],2,FALSE)</f>
        <v>400486</v>
      </c>
      <c r="H277" s="81" t="s">
        <v>420</v>
      </c>
      <c r="I277" s="81">
        <f>VLOOKUP(H277,Tabel1[#All],2,FALSE)</f>
        <v>401485</v>
      </c>
      <c r="J277" s="81" t="s">
        <v>421</v>
      </c>
      <c r="K277" s="81">
        <f>VLOOKUP(J277,Tabel1[#All],2,FALSE)</f>
        <v>401486</v>
      </c>
      <c r="L277" s="81" t="s">
        <v>422</v>
      </c>
      <c r="M277" s="81">
        <f>VLOOKUP(L277,Tabel1[#All],2,FALSE)</f>
        <v>401487</v>
      </c>
      <c r="N277" s="81"/>
      <c r="O277" s="81"/>
      <c r="P277" s="81"/>
      <c r="Q277" s="79"/>
    </row>
    <row r="278" spans="1:17" x14ac:dyDescent="0.25">
      <c r="A278" s="3" t="s">
        <v>1</v>
      </c>
      <c r="B278" s="2">
        <v>41848</v>
      </c>
      <c r="C278" s="32" t="s">
        <v>275</v>
      </c>
      <c r="D278" s="32" t="s">
        <v>279</v>
      </c>
      <c r="E278" s="33" t="s">
        <v>198</v>
      </c>
      <c r="F278" s="78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78"/>
    </row>
    <row r="279" spans="1:17" ht="30" x14ac:dyDescent="0.25">
      <c r="A279" s="3" t="s">
        <v>1</v>
      </c>
      <c r="B279" s="2">
        <v>41848</v>
      </c>
      <c r="C279" s="32" t="s">
        <v>275</v>
      </c>
      <c r="D279" s="32" t="s">
        <v>276</v>
      </c>
      <c r="E279" s="33" t="s">
        <v>199</v>
      </c>
      <c r="F279" s="79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79"/>
    </row>
    <row r="280" spans="1:17" x14ac:dyDescent="0.25">
      <c r="A280" s="3" t="s">
        <v>1</v>
      </c>
      <c r="B280" s="2">
        <v>41848</v>
      </c>
      <c r="C280" s="32" t="s">
        <v>275</v>
      </c>
      <c r="D280" s="32" t="s">
        <v>276</v>
      </c>
      <c r="E280" s="33" t="s">
        <v>200</v>
      </c>
      <c r="F280" s="78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78"/>
    </row>
    <row r="281" spans="1:17" x14ac:dyDescent="0.25">
      <c r="A281" s="3" t="s">
        <v>1</v>
      </c>
      <c r="B281" s="2">
        <v>41848</v>
      </c>
      <c r="C281" s="32" t="s">
        <v>274</v>
      </c>
      <c r="D281" s="32" t="s">
        <v>229</v>
      </c>
      <c r="E281" s="33" t="s">
        <v>195</v>
      </c>
      <c r="F281" s="79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79"/>
    </row>
    <row r="282" spans="1:17" x14ac:dyDescent="0.25">
      <c r="A282" s="3" t="s">
        <v>1</v>
      </c>
      <c r="B282" s="2">
        <v>41848</v>
      </c>
      <c r="C282" s="32" t="s">
        <v>274</v>
      </c>
      <c r="D282" s="32" t="s">
        <v>229</v>
      </c>
      <c r="E282" s="33" t="s">
        <v>196</v>
      </c>
      <c r="F282" s="78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78"/>
    </row>
    <row r="283" spans="1:17" x14ac:dyDescent="0.25">
      <c r="A283" s="3" t="s">
        <v>1</v>
      </c>
      <c r="B283" s="2">
        <v>41848</v>
      </c>
      <c r="C283" s="32" t="s">
        <v>274</v>
      </c>
      <c r="D283" s="32" t="s">
        <v>229</v>
      </c>
      <c r="E283" s="33" t="s">
        <v>197</v>
      </c>
      <c r="F283" s="79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79"/>
    </row>
    <row r="284" spans="1:17" x14ac:dyDescent="0.25">
      <c r="A284" s="3" t="s">
        <v>1</v>
      </c>
      <c r="B284" s="2">
        <v>41861</v>
      </c>
      <c r="C284" s="32" t="s">
        <v>275</v>
      </c>
      <c r="D284" s="32" t="s">
        <v>276</v>
      </c>
      <c r="E284" s="33" t="s">
        <v>201</v>
      </c>
      <c r="F284" s="78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78"/>
    </row>
    <row r="285" spans="1:17" ht="30" x14ac:dyDescent="0.25">
      <c r="A285" s="3" t="s">
        <v>1</v>
      </c>
      <c r="B285" s="2">
        <v>41861</v>
      </c>
      <c r="C285" s="32" t="s">
        <v>274</v>
      </c>
      <c r="D285" s="32" t="s">
        <v>229</v>
      </c>
      <c r="E285" s="33" t="s">
        <v>202</v>
      </c>
      <c r="F285" s="79" t="s">
        <v>357</v>
      </c>
      <c r="G285" s="81">
        <f>VLOOKUP(F285,Tabel1[#All],2,FALSE)</f>
        <v>399486</v>
      </c>
      <c r="H285" s="81"/>
      <c r="I285" s="81"/>
      <c r="J285" s="81"/>
      <c r="K285" s="81"/>
      <c r="L285" s="81"/>
      <c r="M285" s="81"/>
      <c r="N285" s="81"/>
      <c r="O285" s="81"/>
      <c r="P285" s="81"/>
      <c r="Q285" s="79"/>
    </row>
    <row r="286" spans="1:17" x14ac:dyDescent="0.25">
      <c r="A286" s="3" t="s">
        <v>1</v>
      </c>
      <c r="B286" s="2">
        <v>41861</v>
      </c>
      <c r="C286" s="32" t="s">
        <v>274</v>
      </c>
      <c r="D286" s="32" t="s">
        <v>229</v>
      </c>
      <c r="E286" s="33" t="s">
        <v>205</v>
      </c>
      <c r="F286" s="79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79"/>
    </row>
    <row r="287" spans="1:17" x14ac:dyDescent="0.25">
      <c r="A287" s="3" t="s">
        <v>1</v>
      </c>
      <c r="B287" s="2">
        <v>41861</v>
      </c>
      <c r="C287" s="32" t="s">
        <v>274</v>
      </c>
      <c r="D287" s="32" t="s">
        <v>229</v>
      </c>
      <c r="E287" s="33" t="s">
        <v>203</v>
      </c>
      <c r="F287" s="79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79"/>
    </row>
    <row r="288" spans="1:17" x14ac:dyDescent="0.25">
      <c r="A288" s="3" t="s">
        <v>1</v>
      </c>
      <c r="B288" s="2">
        <v>41861</v>
      </c>
      <c r="C288" s="32" t="s">
        <v>274</v>
      </c>
      <c r="D288" s="32" t="s">
        <v>229</v>
      </c>
      <c r="E288" s="33" t="s">
        <v>204</v>
      </c>
      <c r="F288" s="78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78"/>
    </row>
    <row r="289" spans="1:17" x14ac:dyDescent="0.25">
      <c r="A289" s="3" t="s">
        <v>1</v>
      </c>
      <c r="B289" s="2">
        <v>42095</v>
      </c>
      <c r="C289" s="32" t="s">
        <v>275</v>
      </c>
      <c r="D289" s="32" t="s">
        <v>276</v>
      </c>
      <c r="E289" s="33" t="s">
        <v>218</v>
      </c>
      <c r="F289" s="78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78"/>
    </row>
    <row r="290" spans="1:17" ht="30" x14ac:dyDescent="0.25">
      <c r="A290" s="3" t="s">
        <v>1</v>
      </c>
      <c r="B290" s="2">
        <v>42095</v>
      </c>
      <c r="C290" s="32" t="s">
        <v>275</v>
      </c>
      <c r="D290" s="32" t="s">
        <v>276</v>
      </c>
      <c r="E290" s="33" t="s">
        <v>217</v>
      </c>
      <c r="F290" s="79" t="s">
        <v>424</v>
      </c>
      <c r="G290" s="81">
        <f>VLOOKUP(F290,Tabel1[#All],2,FALSE)</f>
        <v>402485</v>
      </c>
      <c r="H290" s="81" t="s">
        <v>425</v>
      </c>
      <c r="I290" s="81">
        <f>VLOOKUP(H290,Tabel1[#All],2,FALSE)</f>
        <v>402486</v>
      </c>
      <c r="J290" s="81" t="s">
        <v>426</v>
      </c>
      <c r="K290" s="81">
        <f>VLOOKUP(J290,Tabel1[#All],2,FALSE)</f>
        <v>401486</v>
      </c>
      <c r="L290" s="81" t="s">
        <v>427</v>
      </c>
      <c r="M290" s="81">
        <f>VLOOKUP(L290,Tabel1[#All],2,FALSE)</f>
        <v>401487</v>
      </c>
      <c r="N290" s="81" t="s">
        <v>428</v>
      </c>
      <c r="O290" s="81">
        <f>VLOOKUP(N290,Tabel1[#All],2,FALSE)</f>
        <v>401488</v>
      </c>
      <c r="P290" s="81" t="s">
        <v>429</v>
      </c>
      <c r="Q290" s="79">
        <f>VLOOKUP(P290,Tabel1[#All],2,FALSE)</f>
        <v>403485</v>
      </c>
    </row>
    <row r="291" spans="1:17" x14ac:dyDescent="0.25">
      <c r="A291" s="3" t="s">
        <v>1</v>
      </c>
      <c r="B291" s="2">
        <v>42095</v>
      </c>
      <c r="C291" s="32" t="s">
        <v>274</v>
      </c>
      <c r="D291" s="32" t="s">
        <v>229</v>
      </c>
      <c r="E291" s="33" t="s">
        <v>216</v>
      </c>
      <c r="F291" s="79" t="s">
        <v>424</v>
      </c>
      <c r="G291" s="81">
        <f>VLOOKUP(F291,Tabel1[#All],2,FALSE)</f>
        <v>402485</v>
      </c>
      <c r="H291" s="81" t="s">
        <v>425</v>
      </c>
      <c r="I291" s="81">
        <f>VLOOKUP(H291,Tabel1[#All],2,FALSE)</f>
        <v>402486</v>
      </c>
      <c r="J291" s="81" t="s">
        <v>426</v>
      </c>
      <c r="K291" s="81">
        <f>VLOOKUP(J291,Tabel1[#All],2,FALSE)</f>
        <v>401486</v>
      </c>
      <c r="L291" s="81" t="s">
        <v>427</v>
      </c>
      <c r="M291" s="81">
        <f>VLOOKUP(L291,Tabel1[#All],2,FALSE)</f>
        <v>401487</v>
      </c>
      <c r="N291" s="81" t="s">
        <v>428</v>
      </c>
      <c r="O291" s="81">
        <f>VLOOKUP(N291,Tabel1[#All],2,FALSE)</f>
        <v>401488</v>
      </c>
      <c r="P291" s="81" t="s">
        <v>429</v>
      </c>
      <c r="Q291" s="79">
        <f>VLOOKUP(P291,Tabel1[#All],2,FALSE)</f>
        <v>403485</v>
      </c>
    </row>
    <row r="292" spans="1:17" x14ac:dyDescent="0.25">
      <c r="A292" s="3" t="s">
        <v>1</v>
      </c>
      <c r="B292" s="2">
        <v>42095</v>
      </c>
      <c r="C292" s="32" t="s">
        <v>274</v>
      </c>
      <c r="D292" s="32" t="s">
        <v>225</v>
      </c>
      <c r="E292" s="33" t="s">
        <v>94</v>
      </c>
      <c r="F292" s="78" t="s">
        <v>424</v>
      </c>
      <c r="G292" s="80">
        <f>VLOOKUP(F292,Tabel1[#All],2,FALSE)</f>
        <v>402485</v>
      </c>
      <c r="H292" s="80" t="s">
        <v>425</v>
      </c>
      <c r="I292" s="80">
        <f>VLOOKUP(H292,Tabel1[#All],2,FALSE)</f>
        <v>402486</v>
      </c>
      <c r="J292" s="80" t="s">
        <v>426</v>
      </c>
      <c r="K292" s="80">
        <f>VLOOKUP(J292,Tabel1[#All],2,FALSE)</f>
        <v>401486</v>
      </c>
      <c r="L292" s="80" t="s">
        <v>427</v>
      </c>
      <c r="M292" s="80">
        <f>VLOOKUP(L292,Tabel1[#All],2,FALSE)</f>
        <v>401487</v>
      </c>
      <c r="N292" s="80" t="s">
        <v>428</v>
      </c>
      <c r="O292" s="80">
        <f>VLOOKUP(N292,Tabel1[#All],2,FALSE)</f>
        <v>401488</v>
      </c>
      <c r="P292" s="80" t="s">
        <v>429</v>
      </c>
      <c r="Q292" s="78">
        <f>VLOOKUP(P292,Tabel1[#All],2,FALSE)</f>
        <v>403485</v>
      </c>
    </row>
    <row r="293" spans="1:17" x14ac:dyDescent="0.25">
      <c r="A293" s="3" t="s">
        <v>1</v>
      </c>
      <c r="B293" s="2">
        <v>42520</v>
      </c>
      <c r="C293" s="32" t="s">
        <v>275</v>
      </c>
      <c r="D293" s="32" t="s">
        <v>276</v>
      </c>
      <c r="E293" s="33" t="s">
        <v>221</v>
      </c>
      <c r="F293" s="79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79"/>
    </row>
    <row r="294" spans="1:17" x14ac:dyDescent="0.25">
      <c r="A294" s="3" t="s">
        <v>1</v>
      </c>
      <c r="B294" s="2">
        <v>42520</v>
      </c>
      <c r="C294" s="32" t="s">
        <v>274</v>
      </c>
      <c r="D294" s="32" t="s">
        <v>229</v>
      </c>
      <c r="E294" s="34" t="s">
        <v>220</v>
      </c>
      <c r="F294" s="78" t="s">
        <v>442</v>
      </c>
      <c r="G294" s="80">
        <f>VLOOKUP(F294,Tabel1[#All],2,FALSE)</f>
        <v>398489</v>
      </c>
      <c r="H294" s="80"/>
      <c r="I294" s="80"/>
      <c r="J294" s="80"/>
      <c r="K294" s="80"/>
      <c r="L294" s="80"/>
      <c r="M294" s="80"/>
      <c r="N294" s="80"/>
      <c r="O294" s="80"/>
      <c r="P294" s="80"/>
      <c r="Q294" s="78"/>
    </row>
    <row r="295" spans="1:17" x14ac:dyDescent="0.25">
      <c r="A295" s="3" t="s">
        <v>1</v>
      </c>
      <c r="B295" s="2">
        <v>42520</v>
      </c>
      <c r="C295" s="32" t="s">
        <v>274</v>
      </c>
      <c r="D295" s="32" t="s">
        <v>229</v>
      </c>
      <c r="E295" s="34" t="s">
        <v>219</v>
      </c>
      <c r="F295" s="79" t="s">
        <v>399</v>
      </c>
      <c r="G295" s="81">
        <f>VLOOKUP(F295,Tabel1[#All],2,FALSE)</f>
        <v>399486</v>
      </c>
      <c r="H295" s="81"/>
      <c r="I295" s="81"/>
      <c r="J295" s="81"/>
      <c r="K295" s="81"/>
      <c r="L295" s="81"/>
      <c r="M295" s="81"/>
      <c r="N295" s="81"/>
      <c r="O295" s="81"/>
      <c r="P295" s="81"/>
      <c r="Q295" s="79"/>
    </row>
    <row r="296" spans="1:17" ht="30" x14ac:dyDescent="0.25">
      <c r="A296" s="3" t="s">
        <v>1</v>
      </c>
      <c r="B296" s="2">
        <v>42520</v>
      </c>
      <c r="C296" s="32" t="s">
        <v>274</v>
      </c>
      <c r="D296" s="32" t="s">
        <v>230</v>
      </c>
      <c r="E296" s="33" t="s">
        <v>237</v>
      </c>
      <c r="F296" s="78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78"/>
    </row>
    <row r="297" spans="1:17" ht="30" x14ac:dyDescent="0.25">
      <c r="A297" s="3" t="s">
        <v>1</v>
      </c>
      <c r="B297" s="2">
        <v>42520</v>
      </c>
      <c r="C297" s="32" t="s">
        <v>274</v>
      </c>
      <c r="D297" s="32" t="s">
        <v>230</v>
      </c>
      <c r="E297" s="33" t="s">
        <v>236</v>
      </c>
      <c r="F297" s="79" t="s">
        <v>440</v>
      </c>
      <c r="G297" s="81">
        <f>VLOOKUP(F297,Tabel1[#All],2,FALSE)</f>
        <v>400488</v>
      </c>
      <c r="H297" s="81"/>
      <c r="I297" s="81"/>
      <c r="J297" s="81"/>
      <c r="K297" s="81"/>
      <c r="L297" s="81"/>
      <c r="M297" s="81"/>
      <c r="N297" s="81"/>
      <c r="O297" s="81"/>
      <c r="P297" s="81"/>
      <c r="Q297" s="79"/>
    </row>
    <row r="298" spans="1:17" x14ac:dyDescent="0.25">
      <c r="A298" s="3" t="s">
        <v>1</v>
      </c>
      <c r="B298" s="2">
        <v>42520</v>
      </c>
      <c r="C298" s="32" t="s">
        <v>274</v>
      </c>
      <c r="D298" s="32" t="s">
        <v>230</v>
      </c>
      <c r="E298" s="33" t="s">
        <v>239</v>
      </c>
      <c r="F298" s="79" t="s">
        <v>339</v>
      </c>
      <c r="G298" s="81">
        <f>VLOOKUP(F298,Tabel1[#All],2,FALSE)</f>
        <v>401489</v>
      </c>
      <c r="H298" s="81" t="s">
        <v>340</v>
      </c>
      <c r="I298" s="81">
        <f>VLOOKUP(H298,Tabel1[#All],2,FALSE)</f>
        <v>402489</v>
      </c>
      <c r="J298" s="81" t="s">
        <v>341</v>
      </c>
      <c r="K298" s="81">
        <f>VLOOKUP(J298,Tabel1[#All],2,FALSE)</f>
        <v>402488</v>
      </c>
      <c r="L298" s="81" t="s">
        <v>342</v>
      </c>
      <c r="M298" s="81">
        <f>VLOOKUP(L298,Tabel1[#All],2,FALSE)</f>
        <v>403488</v>
      </c>
      <c r="N298" s="81" t="s">
        <v>343</v>
      </c>
      <c r="O298" s="81">
        <f>VLOOKUP(N298,Tabel1[#All],2,FALSE)</f>
        <v>403487</v>
      </c>
      <c r="P298" s="81"/>
      <c r="Q298" s="79"/>
    </row>
    <row r="299" spans="1:17" ht="30" x14ac:dyDescent="0.25">
      <c r="A299" s="3" t="s">
        <v>1</v>
      </c>
      <c r="B299" s="2">
        <v>42520</v>
      </c>
      <c r="C299" s="32" t="s">
        <v>274</v>
      </c>
      <c r="D299" s="32" t="s">
        <v>230</v>
      </c>
      <c r="E299" s="33" t="s">
        <v>240</v>
      </c>
      <c r="F299" s="78" t="s">
        <v>329</v>
      </c>
      <c r="G299" s="80">
        <f>VLOOKUP(F299,Tabel1[#All],2,FALSE)</f>
        <v>399486</v>
      </c>
      <c r="H299" s="80" t="s">
        <v>330</v>
      </c>
      <c r="I299" s="80">
        <f>VLOOKUP(H299,Tabel1[#All],2,FALSE)</f>
        <v>400486</v>
      </c>
      <c r="J299" s="80" t="s">
        <v>331</v>
      </c>
      <c r="K299" s="80">
        <f>VLOOKUP(J299,Tabel1[#All],2,FALSE)</f>
        <v>400487</v>
      </c>
      <c r="L299" s="80" t="s">
        <v>332</v>
      </c>
      <c r="M299" s="80">
        <f>VLOOKUP(L299,Tabel1[#All],2,FALSE)</f>
        <v>400488</v>
      </c>
      <c r="N299" s="80" t="s">
        <v>333</v>
      </c>
      <c r="O299" s="80">
        <f>VLOOKUP(N299,Tabel1[#All],2,FALSE)</f>
        <v>401487</v>
      </c>
      <c r="P299" s="80" t="s">
        <v>334</v>
      </c>
      <c r="Q299" s="78">
        <f>VLOOKUP(P299,Tabel1[#All],2,FALSE)</f>
        <v>401488</v>
      </c>
    </row>
    <row r="300" spans="1:17" ht="30" x14ac:dyDescent="0.25">
      <c r="A300" s="3" t="s">
        <v>1</v>
      </c>
      <c r="B300" s="2">
        <v>42520</v>
      </c>
      <c r="C300" s="32" t="s">
        <v>274</v>
      </c>
      <c r="D300" s="32" t="s">
        <v>230</v>
      </c>
      <c r="E300" s="33" t="s">
        <v>246</v>
      </c>
      <c r="F300" s="78" t="s">
        <v>375</v>
      </c>
      <c r="G300" s="80">
        <f>VLOOKUP(F300,Tabel1[#All],2,FALSE)</f>
        <v>398486</v>
      </c>
      <c r="H300" s="80" t="s">
        <v>376</v>
      </c>
      <c r="I300" s="80">
        <f>VLOOKUP(H300,Tabel1[#All],2,FALSE)</f>
        <v>399486</v>
      </c>
      <c r="J300" s="80" t="s">
        <v>377</v>
      </c>
      <c r="K300" s="80">
        <f>VLOOKUP(J300,Tabel1[#All],2,FALSE)</f>
        <v>399487</v>
      </c>
      <c r="L300" s="80"/>
      <c r="M300" s="80"/>
      <c r="N300" s="80"/>
      <c r="O300" s="80"/>
      <c r="P300" s="80"/>
      <c r="Q300" s="78"/>
    </row>
    <row r="301" spans="1:17" ht="105" x14ac:dyDescent="0.25">
      <c r="A301" s="3" t="s">
        <v>1</v>
      </c>
      <c r="B301" s="2">
        <v>42520</v>
      </c>
      <c r="C301" s="32" t="s">
        <v>274</v>
      </c>
      <c r="D301" s="32" t="s">
        <v>230</v>
      </c>
      <c r="E301" s="33" t="s">
        <v>242</v>
      </c>
      <c r="F301" s="78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78"/>
    </row>
    <row r="302" spans="1:17" ht="105" x14ac:dyDescent="0.25">
      <c r="A302" s="3" t="s">
        <v>1</v>
      </c>
      <c r="B302" s="2">
        <v>42520</v>
      </c>
      <c r="C302" s="32" t="s">
        <v>274</v>
      </c>
      <c r="D302" s="32" t="s">
        <v>230</v>
      </c>
      <c r="E302" s="33" t="s">
        <v>245</v>
      </c>
      <c r="F302" s="78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78"/>
    </row>
    <row r="303" spans="1:17" ht="120" x14ac:dyDescent="0.25">
      <c r="A303" s="3" t="s">
        <v>1</v>
      </c>
      <c r="B303" s="2">
        <v>42520</v>
      </c>
      <c r="C303" s="32" t="s">
        <v>274</v>
      </c>
      <c r="D303" s="32" t="s">
        <v>230</v>
      </c>
      <c r="E303" s="33" t="s">
        <v>243</v>
      </c>
      <c r="F303" s="79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79"/>
    </row>
    <row r="304" spans="1:17" ht="30" x14ac:dyDescent="0.25">
      <c r="A304" s="3" t="s">
        <v>1</v>
      </c>
      <c r="B304" s="2">
        <v>42520</v>
      </c>
      <c r="C304" s="32" t="s">
        <v>274</v>
      </c>
      <c r="D304" s="32" t="s">
        <v>230</v>
      </c>
      <c r="E304" s="33" t="s">
        <v>244</v>
      </c>
      <c r="F304" s="78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78"/>
    </row>
    <row r="305" spans="1:17" x14ac:dyDescent="0.25">
      <c r="A305" s="3" t="s">
        <v>1</v>
      </c>
      <c r="B305" s="2">
        <v>42520</v>
      </c>
      <c r="C305" s="32" t="s">
        <v>274</v>
      </c>
      <c r="D305" s="32" t="s">
        <v>225</v>
      </c>
      <c r="E305" s="33" t="s">
        <v>113</v>
      </c>
      <c r="F305" s="79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79"/>
    </row>
    <row r="306" spans="1:17" x14ac:dyDescent="0.25">
      <c r="A306" s="3" t="s">
        <v>1</v>
      </c>
      <c r="B306" s="2">
        <v>42520</v>
      </c>
      <c r="C306" s="32" t="s">
        <v>274</v>
      </c>
      <c r="D306" s="32" t="s">
        <v>225</v>
      </c>
      <c r="E306" s="33" t="s">
        <v>98</v>
      </c>
      <c r="F306" s="78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78"/>
    </row>
    <row r="307" spans="1:17" x14ac:dyDescent="0.25">
      <c r="A307" s="3" t="s">
        <v>1</v>
      </c>
      <c r="B307" s="2">
        <v>42520</v>
      </c>
      <c r="C307" s="32" t="s">
        <v>274</v>
      </c>
      <c r="D307" s="32" t="s">
        <v>225</v>
      </c>
      <c r="E307" s="33" t="s">
        <v>96</v>
      </c>
      <c r="F307" s="78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78"/>
    </row>
    <row r="308" spans="1:17" x14ac:dyDescent="0.25">
      <c r="A308" s="3" t="s">
        <v>1</v>
      </c>
      <c r="B308" s="2">
        <v>42520</v>
      </c>
      <c r="C308" s="32" t="s">
        <v>274</v>
      </c>
      <c r="D308" s="32" t="s">
        <v>225</v>
      </c>
      <c r="E308" s="33" t="s">
        <v>100</v>
      </c>
      <c r="F308" s="78" t="s">
        <v>430</v>
      </c>
      <c r="G308" s="80">
        <f>VLOOKUP(F308,Tabel1[#All],2,FALSE)</f>
        <v>400493</v>
      </c>
      <c r="H308" s="80" t="s">
        <v>431</v>
      </c>
      <c r="I308" s="80">
        <f>VLOOKUP(H308,Tabel1[#All],2,FALSE)</f>
        <v>400494</v>
      </c>
      <c r="J308" s="80" t="s">
        <v>432</v>
      </c>
      <c r="K308" s="80">
        <f>VLOOKUP(J308,Tabel1[#All],2,FALSE)</f>
        <v>400495</v>
      </c>
      <c r="L308" s="80"/>
      <c r="M308" s="80"/>
      <c r="N308" s="80"/>
      <c r="O308" s="80"/>
      <c r="P308" s="80"/>
      <c r="Q308" s="78"/>
    </row>
    <row r="309" spans="1:17" x14ac:dyDescent="0.25">
      <c r="A309" s="3" t="s">
        <v>1</v>
      </c>
      <c r="B309" s="2">
        <v>42520</v>
      </c>
      <c r="C309" s="32" t="s">
        <v>274</v>
      </c>
      <c r="D309" s="32" t="s">
        <v>225</v>
      </c>
      <c r="E309" s="33" t="s">
        <v>103</v>
      </c>
      <c r="F309" s="79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79"/>
    </row>
    <row r="310" spans="1:17" x14ac:dyDescent="0.25">
      <c r="A310" s="3" t="s">
        <v>1</v>
      </c>
      <c r="B310" s="2">
        <v>42520</v>
      </c>
      <c r="C310" s="32" t="s">
        <v>274</v>
      </c>
      <c r="D310" s="32" t="s">
        <v>225</v>
      </c>
      <c r="E310" s="33" t="s">
        <v>106</v>
      </c>
      <c r="F310" s="78" t="s">
        <v>397</v>
      </c>
      <c r="G310" s="80">
        <f>VLOOKUP(F310,Tabel1[#All],2,FALSE)</f>
        <v>400491</v>
      </c>
      <c r="H310" s="80"/>
      <c r="I310" s="80"/>
      <c r="J310" s="80"/>
      <c r="K310" s="80"/>
      <c r="L310" s="80"/>
      <c r="M310" s="80"/>
      <c r="N310" s="80"/>
      <c r="O310" s="80"/>
      <c r="P310" s="80"/>
      <c r="Q310" s="78"/>
    </row>
    <row r="311" spans="1:17" ht="30" x14ac:dyDescent="0.25">
      <c r="A311" s="3" t="s">
        <v>1</v>
      </c>
      <c r="B311" s="2">
        <v>42520</v>
      </c>
      <c r="C311" s="32" t="s">
        <v>274</v>
      </c>
      <c r="D311" s="32" t="s">
        <v>225</v>
      </c>
      <c r="E311" s="33" t="s">
        <v>101</v>
      </c>
      <c r="F311" s="79" t="s">
        <v>433</v>
      </c>
      <c r="G311" s="81">
        <f>VLOOKUP(F311,Tabel1[#All],2,FALSE)</f>
        <v>400489</v>
      </c>
      <c r="H311" s="81"/>
      <c r="I311" s="81"/>
      <c r="J311" s="81"/>
      <c r="K311" s="81"/>
      <c r="L311" s="81"/>
      <c r="M311" s="81"/>
      <c r="N311" s="81"/>
      <c r="O311" s="81"/>
      <c r="P311" s="81"/>
      <c r="Q311" s="79"/>
    </row>
    <row r="312" spans="1:17" x14ac:dyDescent="0.25">
      <c r="A312" s="3" t="s">
        <v>1</v>
      </c>
      <c r="B312" s="2">
        <v>42520</v>
      </c>
      <c r="C312" s="32" t="s">
        <v>274</v>
      </c>
      <c r="D312" s="32" t="s">
        <v>225</v>
      </c>
      <c r="E312" s="33" t="s">
        <v>108</v>
      </c>
      <c r="F312" s="78" t="s">
        <v>329</v>
      </c>
      <c r="G312" s="80">
        <f>VLOOKUP(F312,Tabel1[#All],2,FALSE)</f>
        <v>399486</v>
      </c>
      <c r="H312" s="80" t="s">
        <v>330</v>
      </c>
      <c r="I312" s="80">
        <f>VLOOKUP(H312,Tabel1[#All],2,FALSE)</f>
        <v>400486</v>
      </c>
      <c r="J312" s="80" t="s">
        <v>331</v>
      </c>
      <c r="K312" s="80">
        <f>VLOOKUP(J312,Tabel1[#All],2,FALSE)</f>
        <v>400487</v>
      </c>
      <c r="L312" s="80" t="s">
        <v>332</v>
      </c>
      <c r="M312" s="80">
        <f>VLOOKUP(L312,Tabel1[#All],2,FALSE)</f>
        <v>400488</v>
      </c>
      <c r="N312" s="80" t="s">
        <v>333</v>
      </c>
      <c r="O312" s="80">
        <f>VLOOKUP(N312,Tabel1[#All],2,FALSE)</f>
        <v>401487</v>
      </c>
      <c r="P312" s="80" t="s">
        <v>334</v>
      </c>
      <c r="Q312" s="78">
        <f>VLOOKUP(P312,Tabel1[#All],2,FALSE)</f>
        <v>401488</v>
      </c>
    </row>
    <row r="313" spans="1:17" x14ac:dyDescent="0.25">
      <c r="A313" s="3" t="s">
        <v>1</v>
      </c>
      <c r="B313" s="2">
        <v>42520</v>
      </c>
      <c r="C313" s="32" t="s">
        <v>274</v>
      </c>
      <c r="D313" s="32" t="s">
        <v>225</v>
      </c>
      <c r="E313" s="33" t="s">
        <v>95</v>
      </c>
      <c r="F313" s="79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79"/>
    </row>
    <row r="314" spans="1:17" x14ac:dyDescent="0.25">
      <c r="A314" s="3" t="s">
        <v>1</v>
      </c>
      <c r="B314" s="2">
        <v>42520</v>
      </c>
      <c r="C314" s="32" t="s">
        <v>274</v>
      </c>
      <c r="D314" s="32" t="s">
        <v>225</v>
      </c>
      <c r="E314" s="33" t="s">
        <v>99</v>
      </c>
      <c r="F314" s="79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79"/>
    </row>
    <row r="315" spans="1:17" x14ac:dyDescent="0.25">
      <c r="A315" s="3" t="s">
        <v>1</v>
      </c>
      <c r="B315" s="2">
        <v>42520</v>
      </c>
      <c r="C315" s="32" t="s">
        <v>274</v>
      </c>
      <c r="D315" s="32" t="s">
        <v>225</v>
      </c>
      <c r="E315" s="33" t="s">
        <v>102</v>
      </c>
      <c r="F315" s="78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78"/>
    </row>
    <row r="316" spans="1:17" x14ac:dyDescent="0.25">
      <c r="A316" s="3" t="s">
        <v>1</v>
      </c>
      <c r="B316" s="2">
        <v>42520</v>
      </c>
      <c r="C316" s="32" t="s">
        <v>274</v>
      </c>
      <c r="D316" s="32" t="s">
        <v>225</v>
      </c>
      <c r="E316" s="33" t="s">
        <v>105</v>
      </c>
      <c r="F316" s="79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79"/>
    </row>
    <row r="317" spans="1:17" x14ac:dyDescent="0.25">
      <c r="A317" s="3" t="s">
        <v>1</v>
      </c>
      <c r="B317" s="2">
        <v>42520</v>
      </c>
      <c r="C317" s="32" t="s">
        <v>274</v>
      </c>
      <c r="D317" s="32" t="s">
        <v>225</v>
      </c>
      <c r="E317" s="33" t="s">
        <v>109</v>
      </c>
      <c r="F317" s="79" t="s">
        <v>438</v>
      </c>
      <c r="G317" s="81">
        <f>VLOOKUP(F317,Tabel1[#All],2,FALSE)</f>
        <v>399491</v>
      </c>
      <c r="H317" s="81" t="s">
        <v>439</v>
      </c>
      <c r="I317" s="81">
        <f>VLOOKUP(H317,Tabel1[#All],2,FALSE)</f>
        <v>400492</v>
      </c>
      <c r="J317" s="81"/>
      <c r="K317" s="81"/>
      <c r="L317" s="81"/>
      <c r="M317" s="81"/>
      <c r="N317" s="81"/>
      <c r="O317" s="81"/>
      <c r="P317" s="81"/>
      <c r="Q317" s="79"/>
    </row>
    <row r="318" spans="1:17" x14ac:dyDescent="0.25">
      <c r="A318" s="3" t="s">
        <v>1</v>
      </c>
      <c r="B318" s="2">
        <v>42520</v>
      </c>
      <c r="C318" s="32" t="s">
        <v>274</v>
      </c>
      <c r="D318" s="32" t="s">
        <v>225</v>
      </c>
      <c r="E318" s="33" t="s">
        <v>97</v>
      </c>
      <c r="F318" s="79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79"/>
    </row>
    <row r="319" spans="1:17" x14ac:dyDescent="0.25">
      <c r="A319" s="3" t="s">
        <v>1</v>
      </c>
      <c r="B319" s="2">
        <v>42520</v>
      </c>
      <c r="C319" s="32" t="s">
        <v>274</v>
      </c>
      <c r="D319" s="32" t="s">
        <v>225</v>
      </c>
      <c r="E319" s="33" t="s">
        <v>112</v>
      </c>
      <c r="F319" s="78" t="s">
        <v>398</v>
      </c>
      <c r="G319" s="80">
        <f>VLOOKUP(F319,Tabel1[#All],2,FALSE)</f>
        <v>402488</v>
      </c>
      <c r="H319" s="80"/>
      <c r="I319" s="80"/>
      <c r="J319" s="80"/>
      <c r="K319" s="80"/>
      <c r="L319" s="80"/>
      <c r="M319" s="80"/>
      <c r="N319" s="80"/>
      <c r="O319" s="80"/>
      <c r="P319" s="80"/>
      <c r="Q319" s="78"/>
    </row>
    <row r="320" spans="1:17" ht="30" x14ac:dyDescent="0.25">
      <c r="A320" s="3" t="s">
        <v>1</v>
      </c>
      <c r="B320" s="2">
        <v>42520</v>
      </c>
      <c r="C320" s="32" t="s">
        <v>274</v>
      </c>
      <c r="D320" s="32" t="s">
        <v>225</v>
      </c>
      <c r="E320" s="33" t="s">
        <v>107</v>
      </c>
      <c r="F320" s="79" t="s">
        <v>437</v>
      </c>
      <c r="G320" s="81">
        <f>VLOOKUP(F320,Tabel1[#All],2,FALSE)</f>
        <v>399490</v>
      </c>
      <c r="H320" s="81"/>
      <c r="I320" s="81"/>
      <c r="J320" s="81"/>
      <c r="K320" s="81"/>
      <c r="L320" s="81"/>
      <c r="M320" s="81"/>
      <c r="N320" s="81"/>
      <c r="O320" s="81"/>
      <c r="P320" s="81"/>
      <c r="Q320" s="79"/>
    </row>
    <row r="321" spans="1:17" x14ac:dyDescent="0.25">
      <c r="A321" s="3" t="s">
        <v>1</v>
      </c>
      <c r="B321" s="2">
        <v>42520</v>
      </c>
      <c r="C321" s="32" t="s">
        <v>274</v>
      </c>
      <c r="D321" s="32" t="s">
        <v>225</v>
      </c>
      <c r="E321" s="33" t="s">
        <v>114</v>
      </c>
      <c r="F321" s="78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78"/>
    </row>
    <row r="322" spans="1:17" x14ac:dyDescent="0.25">
      <c r="A322" s="3" t="s">
        <v>1</v>
      </c>
      <c r="B322" s="2">
        <v>42520</v>
      </c>
      <c r="C322" s="32" t="s">
        <v>274</v>
      </c>
      <c r="D322" s="32" t="s">
        <v>225</v>
      </c>
      <c r="E322" s="33" t="s">
        <v>111</v>
      </c>
      <c r="F322" s="79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79"/>
    </row>
    <row r="323" spans="1:17" x14ac:dyDescent="0.25">
      <c r="A323" s="3" t="s">
        <v>1</v>
      </c>
      <c r="B323" s="2">
        <v>42520</v>
      </c>
      <c r="C323" s="32" t="s">
        <v>274</v>
      </c>
      <c r="D323" s="32" t="s">
        <v>225</v>
      </c>
      <c r="E323" s="33" t="s">
        <v>110</v>
      </c>
      <c r="F323" s="78" t="s">
        <v>329</v>
      </c>
      <c r="G323" s="80">
        <f>VLOOKUP(F323,Tabel1[#All],2,FALSE)</f>
        <v>399486</v>
      </c>
      <c r="H323" s="80" t="s">
        <v>330</v>
      </c>
      <c r="I323" s="80">
        <f>VLOOKUP(H323,Tabel1[#All],2,FALSE)</f>
        <v>400486</v>
      </c>
      <c r="J323" s="80" t="s">
        <v>331</v>
      </c>
      <c r="K323" s="80">
        <f>VLOOKUP(J323,Tabel1[#All],2,FALSE)</f>
        <v>400487</v>
      </c>
      <c r="L323" s="80" t="s">
        <v>332</v>
      </c>
      <c r="M323" s="80">
        <f>VLOOKUP(L323,Tabel1[#All],2,FALSE)</f>
        <v>400488</v>
      </c>
      <c r="N323" s="80" t="s">
        <v>333</v>
      </c>
      <c r="O323" s="80">
        <f>VLOOKUP(N323,Tabel1[#All],2,FALSE)</f>
        <v>401487</v>
      </c>
      <c r="P323" s="80" t="s">
        <v>334</v>
      </c>
      <c r="Q323" s="78">
        <f>VLOOKUP(P323,Tabel1[#All],2,FALSE)</f>
        <v>401488</v>
      </c>
    </row>
    <row r="324" spans="1:17" x14ac:dyDescent="0.25">
      <c r="A324" s="3" t="s">
        <v>1</v>
      </c>
      <c r="B324" s="2">
        <v>42520</v>
      </c>
      <c r="C324" s="32" t="s">
        <v>274</v>
      </c>
      <c r="D324" s="32" t="s">
        <v>225</v>
      </c>
      <c r="E324" s="33" t="s">
        <v>104</v>
      </c>
      <c r="F324" s="78" t="s">
        <v>434</v>
      </c>
      <c r="G324" s="80">
        <f>VLOOKUP(F324,Tabel1[#All],2,FALSE)</f>
        <v>401488</v>
      </c>
      <c r="H324" s="80" t="s">
        <v>435</v>
      </c>
      <c r="I324" s="80">
        <f>VLOOKUP(H324,Tabel1[#All],2,FALSE)</f>
        <v>402487</v>
      </c>
      <c r="J324" s="80" t="s">
        <v>436</v>
      </c>
      <c r="K324" s="80">
        <f>VLOOKUP(J324,Tabel1[#All],2,FALSE)</f>
        <v>402488</v>
      </c>
      <c r="L324" s="80"/>
      <c r="M324" s="80"/>
      <c r="N324" s="80"/>
      <c r="O324" s="80"/>
      <c r="P324" s="80"/>
      <c r="Q324" s="78"/>
    </row>
    <row r="325" spans="1:17" x14ac:dyDescent="0.25">
      <c r="A325" s="3" t="s">
        <v>1</v>
      </c>
      <c r="B325" s="2">
        <v>43306</v>
      </c>
      <c r="C325" s="32" t="s">
        <v>275</v>
      </c>
      <c r="D325" s="32" t="s">
        <v>530</v>
      </c>
      <c r="E325" s="66" t="s">
        <v>634</v>
      </c>
      <c r="F325" s="78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78"/>
    </row>
    <row r="326" spans="1:17" ht="30" x14ac:dyDescent="0.25">
      <c r="A326" s="3" t="s">
        <v>1</v>
      </c>
      <c r="B326" s="2">
        <v>43306</v>
      </c>
      <c r="C326" s="32" t="s">
        <v>275</v>
      </c>
      <c r="D326" s="32" t="s">
        <v>276</v>
      </c>
      <c r="E326" s="33" t="s">
        <v>222</v>
      </c>
      <c r="F326" s="78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78"/>
    </row>
    <row r="327" spans="1:17" x14ac:dyDescent="0.25">
      <c r="A327" s="3" t="s">
        <v>1</v>
      </c>
      <c r="B327" s="2">
        <v>43306</v>
      </c>
      <c r="C327" s="32" t="s">
        <v>274</v>
      </c>
      <c r="D327" s="32" t="s">
        <v>229</v>
      </c>
      <c r="E327" s="33" t="s">
        <v>223</v>
      </c>
      <c r="F327" s="79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79"/>
    </row>
    <row r="328" spans="1:17" x14ac:dyDescent="0.25">
      <c r="A328" s="3" t="s">
        <v>1</v>
      </c>
      <c r="B328" s="2">
        <v>43306</v>
      </c>
      <c r="C328" s="32" t="s">
        <v>274</v>
      </c>
      <c r="D328" s="32" t="s">
        <v>225</v>
      </c>
      <c r="E328" s="33" t="s">
        <v>115</v>
      </c>
      <c r="F328" s="78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78"/>
    </row>
    <row r="329" spans="1:17" ht="30" x14ac:dyDescent="0.25">
      <c r="A329" s="3" t="s">
        <v>481</v>
      </c>
      <c r="B329" s="2">
        <v>41847</v>
      </c>
      <c r="C329" s="32" t="s">
        <v>274</v>
      </c>
      <c r="D329" s="32" t="s">
        <v>229</v>
      </c>
      <c r="E329" s="66" t="s">
        <v>518</v>
      </c>
      <c r="F329" s="71" t="s">
        <v>519</v>
      </c>
      <c r="G329" s="67">
        <f>VLOOKUP(F329,Tabel1[#All],2,FALSE)</f>
        <v>450345</v>
      </c>
      <c r="H329" s="67" t="s">
        <v>520</v>
      </c>
      <c r="I329" s="67">
        <f>VLOOKUP(H329,Tabel1[#All],2,FALSE)</f>
        <v>450346</v>
      </c>
      <c r="J329" s="67"/>
      <c r="K329" s="67"/>
      <c r="L329" s="67"/>
      <c r="M329" s="67"/>
      <c r="N329" s="67"/>
      <c r="O329" s="67"/>
      <c r="P329" s="67"/>
      <c r="Q329" s="71"/>
    </row>
    <row r="330" spans="1:17" x14ac:dyDescent="0.25">
      <c r="A330" s="3" t="s">
        <v>482</v>
      </c>
      <c r="B330" s="2">
        <v>40751</v>
      </c>
      <c r="C330" s="32" t="s">
        <v>274</v>
      </c>
      <c r="D330" s="32" t="s">
        <v>229</v>
      </c>
      <c r="E330" s="68" t="s">
        <v>488</v>
      </c>
      <c r="F330" s="71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71"/>
    </row>
    <row r="331" spans="1:17" x14ac:dyDescent="0.25">
      <c r="A331" s="3" t="s">
        <v>482</v>
      </c>
      <c r="B331" s="2">
        <v>40751</v>
      </c>
      <c r="C331" s="32" t="s">
        <v>274</v>
      </c>
      <c r="D331" s="32" t="s">
        <v>225</v>
      </c>
      <c r="E331" s="68" t="s">
        <v>487</v>
      </c>
      <c r="F331" s="71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71"/>
    </row>
    <row r="332" spans="1:17" ht="30" x14ac:dyDescent="0.25">
      <c r="A332" s="3" t="s">
        <v>482</v>
      </c>
      <c r="B332" s="2">
        <v>41846</v>
      </c>
      <c r="C332" s="32" t="s">
        <v>275</v>
      </c>
      <c r="D332" s="32" t="s">
        <v>276</v>
      </c>
      <c r="E332" s="68" t="s">
        <v>496</v>
      </c>
      <c r="F332" s="71" t="s">
        <v>497</v>
      </c>
      <c r="G332" s="67">
        <f>VLOOKUP(F332,Tabel1[#All],2,FALSE)</f>
        <v>373429</v>
      </c>
      <c r="H332" s="67"/>
      <c r="I332" s="67"/>
      <c r="J332" s="67"/>
      <c r="K332" s="67"/>
      <c r="L332" s="67"/>
      <c r="M332" s="67"/>
      <c r="N332" s="67"/>
      <c r="O332" s="67"/>
      <c r="P332" s="67"/>
      <c r="Q332" s="71"/>
    </row>
    <row r="333" spans="1:17" x14ac:dyDescent="0.25">
      <c r="A333" s="3" t="s">
        <v>482</v>
      </c>
      <c r="B333" s="2">
        <v>41846</v>
      </c>
      <c r="C333" s="32" t="s">
        <v>274</v>
      </c>
      <c r="D333" s="32" t="s">
        <v>225</v>
      </c>
      <c r="E333" s="68" t="s">
        <v>486</v>
      </c>
      <c r="F333" s="71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71"/>
    </row>
    <row r="334" spans="1:17" x14ac:dyDescent="0.25">
      <c r="A334" s="3" t="s">
        <v>482</v>
      </c>
      <c r="B334" s="2">
        <v>42212</v>
      </c>
      <c r="C334" s="32" t="s">
        <v>275</v>
      </c>
      <c r="D334" s="32" t="s">
        <v>276</v>
      </c>
      <c r="E334" s="33" t="s">
        <v>493</v>
      </c>
      <c r="F334" s="71" t="s">
        <v>507</v>
      </c>
      <c r="G334" s="67">
        <f>VLOOKUP(F334,Tabel1[#All],2,FALSE)</f>
        <v>373425</v>
      </c>
      <c r="H334" s="67" t="s">
        <v>511</v>
      </c>
      <c r="I334" s="67">
        <f>VLOOKUP(H334,Tabel1[#All],2,FALSE)</f>
        <v>373426</v>
      </c>
      <c r="J334" s="67" t="s">
        <v>512</v>
      </c>
      <c r="K334" s="67">
        <f>VLOOKUP(J334,Tabel1[#All],2,FALSE)</f>
        <v>372426</v>
      </c>
      <c r="L334" s="67"/>
      <c r="M334" s="67"/>
      <c r="N334" s="67"/>
      <c r="O334" s="67"/>
      <c r="P334" s="67"/>
      <c r="Q334" s="71"/>
    </row>
    <row r="335" spans="1:17" ht="30" x14ac:dyDescent="0.25">
      <c r="A335" s="3" t="s">
        <v>482</v>
      </c>
      <c r="B335" s="2">
        <v>42212</v>
      </c>
      <c r="C335" s="32" t="s">
        <v>275</v>
      </c>
      <c r="D335" s="32" t="s">
        <v>489</v>
      </c>
      <c r="E335" s="68" t="s">
        <v>490</v>
      </c>
      <c r="F335" s="71" t="s">
        <v>500</v>
      </c>
      <c r="G335" s="67">
        <f>VLOOKUP(F335,Tabel1[#All],2,FALSE)</f>
        <v>372428</v>
      </c>
      <c r="H335" s="67" t="s">
        <v>501</v>
      </c>
      <c r="I335" s="67">
        <f>VLOOKUP(H335,Tabel1[#All],2,FALSE)</f>
        <v>373428</v>
      </c>
      <c r="J335" s="67" t="s">
        <v>503</v>
      </c>
      <c r="K335" s="67">
        <f>VLOOKUP(J335,Tabel1[#All],2,FALSE)</f>
        <v>371428</v>
      </c>
      <c r="L335" s="67" t="s">
        <v>504</v>
      </c>
      <c r="M335" s="67">
        <f>VLOOKUP(L335,Tabel1[#All],2,FALSE)</f>
        <v>371429</v>
      </c>
      <c r="N335" s="67" t="s">
        <v>505</v>
      </c>
      <c r="O335" s="67">
        <f>VLOOKUP(N335,Tabel1[#All],2,FALSE)</f>
        <v>372429</v>
      </c>
      <c r="P335" s="67" t="s">
        <v>502</v>
      </c>
      <c r="Q335" s="71">
        <f>VLOOKUP(P335,Tabel1[#All],2,FALSE)</f>
        <v>373428</v>
      </c>
    </row>
    <row r="336" spans="1:17" x14ac:dyDescent="0.25">
      <c r="A336" s="3" t="s">
        <v>482</v>
      </c>
      <c r="B336" s="2">
        <v>42212</v>
      </c>
      <c r="C336" s="32" t="s">
        <v>274</v>
      </c>
      <c r="D336" s="32" t="s">
        <v>225</v>
      </c>
      <c r="E336" s="68" t="s">
        <v>484</v>
      </c>
      <c r="F336" s="71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71"/>
    </row>
    <row r="337" spans="1:17" x14ac:dyDescent="0.25">
      <c r="A337" s="3" t="s">
        <v>482</v>
      </c>
      <c r="B337" s="2">
        <v>42913</v>
      </c>
      <c r="C337" s="32" t="s">
        <v>275</v>
      </c>
      <c r="D337" s="32" t="s">
        <v>492</v>
      </c>
      <c r="E337" s="68" t="s">
        <v>491</v>
      </c>
      <c r="F337" s="71" t="s">
        <v>502</v>
      </c>
      <c r="G337" s="67">
        <f>VLOOKUP(F337,Tabel1[#All],2,FALSE)</f>
        <v>373428</v>
      </c>
      <c r="H337" s="67" t="s">
        <v>506</v>
      </c>
      <c r="I337" s="67">
        <f>VLOOKUP(H337,Tabel1[#All],2,FALSE)</f>
        <v>374428</v>
      </c>
      <c r="J337" s="67"/>
      <c r="K337" s="67"/>
      <c r="L337" s="67"/>
      <c r="M337" s="67"/>
      <c r="N337" s="67"/>
      <c r="O337" s="67"/>
      <c r="P337" s="67"/>
      <c r="Q337" s="71"/>
    </row>
    <row r="338" spans="1:17" x14ac:dyDescent="0.25">
      <c r="A338" s="3" t="s">
        <v>482</v>
      </c>
      <c r="B338" s="2">
        <v>42913</v>
      </c>
      <c r="C338" s="32" t="s">
        <v>275</v>
      </c>
      <c r="D338" s="32" t="s">
        <v>280</v>
      </c>
      <c r="E338" s="66" t="s">
        <v>498</v>
      </c>
      <c r="F338" s="71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71"/>
    </row>
    <row r="339" spans="1:17" ht="30" x14ac:dyDescent="0.25">
      <c r="A339" s="3" t="s">
        <v>482</v>
      </c>
      <c r="B339" s="2">
        <v>42913</v>
      </c>
      <c r="C339" s="32" t="s">
        <v>275</v>
      </c>
      <c r="D339" s="32" t="s">
        <v>494</v>
      </c>
      <c r="E339" s="68" t="s">
        <v>495</v>
      </c>
      <c r="F339" s="71" t="s">
        <v>513</v>
      </c>
      <c r="G339" s="67">
        <f>VLOOKUP(F339,Tabel1[#All],2,FALSE)</f>
        <v>373428</v>
      </c>
      <c r="H339" s="67" t="s">
        <v>514</v>
      </c>
      <c r="I339" s="67">
        <f>VLOOKUP(H339,Tabel1[#All],2,FALSE)</f>
        <v>374428</v>
      </c>
      <c r="J339" s="67"/>
      <c r="K339" s="67"/>
      <c r="L339" s="67"/>
      <c r="M339" s="67"/>
      <c r="N339" s="67"/>
      <c r="O339" s="67"/>
      <c r="P339" s="67"/>
      <c r="Q339" s="71"/>
    </row>
    <row r="340" spans="1:17" x14ac:dyDescent="0.25">
      <c r="A340" s="3" t="s">
        <v>482</v>
      </c>
      <c r="B340" s="2">
        <v>42913</v>
      </c>
      <c r="C340" s="32" t="s">
        <v>274</v>
      </c>
      <c r="D340" s="32" t="s">
        <v>225</v>
      </c>
      <c r="E340" s="68" t="s">
        <v>483</v>
      </c>
      <c r="F340" s="71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71"/>
    </row>
    <row r="341" spans="1:17" x14ac:dyDescent="0.25">
      <c r="A341" s="3" t="s">
        <v>482</v>
      </c>
      <c r="B341" s="2">
        <v>42913</v>
      </c>
      <c r="C341" s="32" t="s">
        <v>274</v>
      </c>
      <c r="D341" s="32" t="s">
        <v>225</v>
      </c>
      <c r="E341" s="68" t="s">
        <v>485</v>
      </c>
      <c r="F341" s="32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71"/>
    </row>
    <row r="342" spans="1:17" ht="30" x14ac:dyDescent="0.25">
      <c r="A342" s="3" t="s">
        <v>482</v>
      </c>
      <c r="B342" s="2">
        <v>43666</v>
      </c>
      <c r="C342" s="32" t="s">
        <v>275</v>
      </c>
      <c r="D342" s="32" t="s">
        <v>530</v>
      </c>
      <c r="E342" s="33" t="s">
        <v>529</v>
      </c>
      <c r="F342" s="71" t="s">
        <v>522</v>
      </c>
      <c r="G342" s="67">
        <f>VLOOKUP(F342,Tabel1[#All],2,FALSE)</f>
        <v>377431</v>
      </c>
      <c r="H342" s="67" t="s">
        <v>532</v>
      </c>
      <c r="I342" s="67">
        <f>VLOOKUP(H342,Tabel1[#All],2,FALSE)</f>
        <v>375432</v>
      </c>
      <c r="J342" s="67" t="s">
        <v>531</v>
      </c>
      <c r="K342" s="67">
        <f>VLOOKUP(J342,Tabel1[#All],2,FALSE)</f>
        <v>376432</v>
      </c>
      <c r="L342" s="67"/>
      <c r="M342" s="67"/>
      <c r="N342" s="67"/>
      <c r="O342" s="67"/>
      <c r="P342" s="67"/>
      <c r="Q342" s="71"/>
    </row>
    <row r="343" spans="1:17" ht="30" x14ac:dyDescent="0.25">
      <c r="A343" s="3" t="s">
        <v>482</v>
      </c>
      <c r="B343" s="2">
        <v>43666</v>
      </c>
      <c r="C343" s="32" t="s">
        <v>275</v>
      </c>
      <c r="D343" s="32" t="s">
        <v>492</v>
      </c>
      <c r="E343" s="33" t="s">
        <v>521</v>
      </c>
      <c r="F343" s="71" t="s">
        <v>522</v>
      </c>
      <c r="G343" s="67">
        <f>VLOOKUP(F343,Tabel1[#All],2,FALSE)</f>
        <v>377431</v>
      </c>
      <c r="H343" s="67"/>
      <c r="I343" s="67"/>
      <c r="J343" s="67"/>
      <c r="K343" s="67"/>
      <c r="L343" s="67"/>
      <c r="M343" s="67"/>
      <c r="N343" s="67"/>
      <c r="O343" s="67"/>
      <c r="P343" s="67"/>
      <c r="Q343" s="71"/>
    </row>
    <row r="344" spans="1:17" x14ac:dyDescent="0.25">
      <c r="A344" s="3" t="s">
        <v>482</v>
      </c>
      <c r="B344" s="2">
        <v>43666</v>
      </c>
      <c r="C344" s="32" t="s">
        <v>274</v>
      </c>
      <c r="D344" s="32" t="s">
        <v>229</v>
      </c>
      <c r="E344" s="33" t="s">
        <v>526</v>
      </c>
      <c r="F344" s="71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71"/>
    </row>
    <row r="345" spans="1:17" x14ac:dyDescent="0.25">
      <c r="A345" s="3" t="s">
        <v>482</v>
      </c>
      <c r="B345" s="2">
        <v>43666</v>
      </c>
      <c r="C345" s="32" t="s">
        <v>274</v>
      </c>
      <c r="D345" s="32" t="s">
        <v>229</v>
      </c>
      <c r="E345" s="33" t="s">
        <v>527</v>
      </c>
      <c r="F345" s="71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71"/>
    </row>
    <row r="346" spans="1:17" x14ac:dyDescent="0.25">
      <c r="A346" s="3" t="s">
        <v>482</v>
      </c>
      <c r="B346" s="2">
        <v>43666</v>
      </c>
      <c r="C346" s="32" t="s">
        <v>274</v>
      </c>
      <c r="D346" s="32" t="s">
        <v>229</v>
      </c>
      <c r="E346" s="33" t="s">
        <v>528</v>
      </c>
      <c r="F346" s="71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71"/>
    </row>
    <row r="347" spans="1:17" x14ac:dyDescent="0.25">
      <c r="A347" s="3" t="s">
        <v>482</v>
      </c>
      <c r="B347" s="2">
        <v>43666</v>
      </c>
      <c r="C347" s="32" t="s">
        <v>274</v>
      </c>
      <c r="D347" s="32" t="s">
        <v>229</v>
      </c>
      <c r="E347" s="66" t="s">
        <v>523</v>
      </c>
      <c r="F347" s="71" t="s">
        <v>532</v>
      </c>
      <c r="G347" s="67">
        <f>VLOOKUP(F347,Tabel1[#All],2,FALSE)</f>
        <v>375432</v>
      </c>
      <c r="H347" s="67" t="s">
        <v>531</v>
      </c>
      <c r="I347" s="67">
        <f>VLOOKUP(H347,Tabel1[#All],2,FALSE)</f>
        <v>376432</v>
      </c>
      <c r="J347" s="67"/>
      <c r="K347" s="67"/>
      <c r="L347" s="67"/>
      <c r="M347" s="67"/>
      <c r="N347" s="67"/>
      <c r="O347" s="67"/>
      <c r="P347" s="67"/>
      <c r="Q347" s="71"/>
    </row>
    <row r="348" spans="1:17" x14ac:dyDescent="0.25">
      <c r="A348" s="3" t="s">
        <v>482</v>
      </c>
      <c r="B348" s="2">
        <v>43666</v>
      </c>
      <c r="C348" s="32" t="s">
        <v>274</v>
      </c>
      <c r="D348" s="32" t="s">
        <v>229</v>
      </c>
      <c r="E348" s="33" t="s">
        <v>524</v>
      </c>
      <c r="F348" s="71" t="s">
        <v>525</v>
      </c>
      <c r="G348" s="67">
        <f>VLOOKUP(F348,Tabel1[#All],2,FALSE)</f>
        <v>376431</v>
      </c>
      <c r="H348" s="67"/>
      <c r="I348" s="67"/>
      <c r="J348" s="67"/>
      <c r="K348" s="67"/>
      <c r="L348" s="67"/>
      <c r="M348" s="67"/>
      <c r="N348" s="67"/>
      <c r="O348" s="67"/>
      <c r="P348" s="67"/>
      <c r="Q348" s="71"/>
    </row>
  </sheetData>
  <phoneticPr fontId="7" type="noConversion"/>
  <hyperlinks>
    <hyperlink ref="E79" r:id="rId1" xr:uid="{1EB94880-2FB6-4CD8-9AD4-25E9054D65FE}"/>
    <hyperlink ref="E134" r:id="rId2" xr:uid="{132E70DE-8D7E-4A62-9ECA-75480CD06EF1}"/>
    <hyperlink ref="E142" r:id="rId3" xr:uid="{F8608808-33E2-4FC8-87A2-1193C31FF70A}"/>
    <hyperlink ref="E139" r:id="rId4" xr:uid="{4C243C36-B450-477D-851B-4D0A7BCAF23B}"/>
    <hyperlink ref="E126" r:id="rId5" xr:uid="{F6EFA8F3-CBA7-4832-9CE0-FA71EF5EAB4F}"/>
    <hyperlink ref="E125" r:id="rId6" xr:uid="{C4C93B36-6B8E-4420-BFFD-532E932C8B12}"/>
    <hyperlink ref="E141" r:id="rId7" xr:uid="{FC9985B0-1924-4D8D-AFE2-7DCFD8FE126A}"/>
    <hyperlink ref="E144" r:id="rId8" xr:uid="{AA3F994E-45D7-436D-9B82-9DA6B5D20F99}"/>
    <hyperlink ref="E121" r:id="rId9" xr:uid="{1987C41B-72F1-466B-B6B8-73F4B2FBC634}"/>
    <hyperlink ref="E137" r:id="rId10" xr:uid="{9DEFF584-6E8D-47B1-94D8-DC42F9878850}"/>
    <hyperlink ref="E123" r:id="rId11" xr:uid="{BA3DC7AB-5CD5-4E9F-8357-0AAC3E6089D6}"/>
    <hyperlink ref="E136" r:id="rId12" xr:uid="{C0FA4AF5-8E50-4BFF-91B7-A256D65C7550}"/>
    <hyperlink ref="E124" r:id="rId13" xr:uid="{2F79DAB0-C3C5-4F1B-BCFA-E4CDAC354EDC}"/>
    <hyperlink ref="E132" r:id="rId14" xr:uid="{E42CB0EF-E569-499C-B365-7E185FF811F1}"/>
    <hyperlink ref="E138" r:id="rId15" xr:uid="{253DD5CD-04EA-41B2-9E74-2BCFA90178F3}"/>
    <hyperlink ref="E145" r:id="rId16" xr:uid="{8CE7EAC6-9DE7-453C-8830-E70C68A7EA09}"/>
    <hyperlink ref="E272" r:id="rId17" xr:uid="{4075874A-CC55-4311-912C-773A80387F85}"/>
    <hyperlink ref="E237" r:id="rId18" xr:uid="{1345138E-07B8-4F1D-A39D-74F2D7DDA96D}"/>
    <hyperlink ref="E246" r:id="rId19" xr:uid="{5150FEF2-CEDB-46E2-A595-3E194BE49A12}"/>
    <hyperlink ref="E235" r:id="rId20" xr:uid="{0B24F11C-A97D-44CF-8EDC-B7AC021719F3}"/>
    <hyperlink ref="E242" r:id="rId21" xr:uid="{D4359EBF-FE99-4447-8428-EB68FC45EE03}"/>
    <hyperlink ref="E261" r:id="rId22" xr:uid="{D4A0E158-86FA-428C-B382-FD89EE30A21E}"/>
    <hyperlink ref="E262" r:id="rId23" xr:uid="{CCBB9C92-DBD0-45D1-9B0D-3D5DF31DB07F}"/>
    <hyperlink ref="E257" r:id="rId24" xr:uid="{7F17E7BB-D2B8-40FF-80B8-E8D4BECBB167}"/>
    <hyperlink ref="E260" r:id="rId25" xr:uid="{9A24CD4F-D0B2-4F49-9624-5A886C09210A}"/>
    <hyperlink ref="E234" r:id="rId26" xr:uid="{5F7672CA-0D12-4DD6-9112-8C9113DBD747}"/>
    <hyperlink ref="E243" r:id="rId27" xr:uid="{8DF145E7-FD79-4E04-A7BE-3BE159A71D3F}"/>
    <hyperlink ref="E230" r:id="rId28" xr:uid="{55B21FA8-3A17-40E5-A9F2-8C88E889601B}"/>
    <hyperlink ref="E267" r:id="rId29" xr:uid="{91168996-23E4-4BED-A08A-FAFABE49F541}"/>
    <hyperlink ref="E258" r:id="rId30" xr:uid="{21FBA1AF-F477-4F58-970A-F2230246A101}"/>
    <hyperlink ref="E231" r:id="rId31" xr:uid="{935DAD80-7934-46E4-AAAF-017BB57A8EED}"/>
    <hyperlink ref="E238" r:id="rId32" xr:uid="{3F0ECEBF-CA25-49BF-8F41-D8E7098C8088}"/>
    <hyperlink ref="E245" r:id="rId33" xr:uid="{C73F22CE-8D9F-49BC-A4FF-B44031531964}"/>
    <hyperlink ref="E244" r:id="rId34" xr:uid="{3DB50472-18AE-4827-B825-654FFC0EA7EE}"/>
    <hyperlink ref="E268" r:id="rId35" xr:uid="{C0B27B7E-34ED-4278-BB17-CA3E6CB49B47}"/>
    <hyperlink ref="E241" r:id="rId36" xr:uid="{9E7CDBB1-771C-49A7-B81E-715C310A7914}"/>
    <hyperlink ref="E265" r:id="rId37" xr:uid="{B9E3C26A-7DA8-4105-9297-D4F7CE7F3544}"/>
    <hyperlink ref="E249" r:id="rId38" xr:uid="{D334FA92-C7C5-4F8D-9EFB-87D016F5BA75}"/>
    <hyperlink ref="E251" r:id="rId39" xr:uid="{1B110749-ECA1-4FAC-907A-16DEDC2A89C5}"/>
    <hyperlink ref="E247" r:id="rId40" xr:uid="{24D2B2FB-AA11-4040-B12F-2CF1828B2379}"/>
    <hyperlink ref="E117" r:id="rId41" xr:uid="{EC3F5394-0074-4744-B97C-07F2691FA850}"/>
    <hyperlink ref="E227" r:id="rId42" xr:uid="{05931E0D-137D-46D0-9CD3-263FA79E9978}"/>
    <hyperlink ref="E240" r:id="rId43" xr:uid="{7BEF829B-DF7F-4718-9E7B-0E99AA71D326}"/>
    <hyperlink ref="E264" r:id="rId44" xr:uid="{354A272C-E3FB-4563-B00A-712664343099}"/>
    <hyperlink ref="E256" r:id="rId45" xr:uid="{138F7995-E983-4E76-873E-21F8BD70E9D2}"/>
    <hyperlink ref="E233" r:id="rId46" xr:uid="{B0A6C578-00EE-4274-91A2-29F2B24EF5FF}"/>
    <hyperlink ref="E266" r:id="rId47" xr:uid="{B59A9C6A-7875-47FE-8901-0C96D1D424FE}"/>
    <hyperlink ref="E236" r:id="rId48" xr:uid="{CA77FDBE-E153-471D-ACCB-BCDD49EAD902}"/>
    <hyperlink ref="E263" r:id="rId49" xr:uid="{A015007C-36D1-455D-8D63-C93EE63652E4}"/>
    <hyperlink ref="E228" r:id="rId50" xr:uid="{2C0127D8-934A-4EE8-BA79-6D8B46C131B6}"/>
    <hyperlink ref="E252" r:id="rId51" xr:uid="{BBE05A83-025C-4495-A741-9B10B82A8458}"/>
    <hyperlink ref="E259" r:id="rId52" xr:uid="{7F5FE4B3-13E4-4F0F-AD30-BF02DE478E9F}"/>
    <hyperlink ref="E229" r:id="rId53" xr:uid="{FFF86892-DBF9-46A1-A6DA-6AB66E752BC2}"/>
    <hyperlink ref="E129" r:id="rId54" xr:uid="{8136C774-F1EE-4B59-A8D1-690CDA15B221}"/>
    <hyperlink ref="E232" r:id="rId55" xr:uid="{10184FB8-D425-4197-9B95-D2351A95759A}"/>
    <hyperlink ref="E131" r:id="rId56" xr:uid="{1D6227A1-3B2D-46E9-A763-80BEAACC234B}"/>
    <hyperlink ref="E140" r:id="rId57" xr:uid="{70AC89F7-33D3-4429-B641-F45C895926C4}"/>
    <hyperlink ref="E226" r:id="rId58" xr:uid="{C90F1CA0-1D70-468A-A5A9-7131DADBF0D8}"/>
    <hyperlink ref="E313" r:id="rId59" xr:uid="{47EB49B3-86F7-4EE9-A4F6-45C48D6AA1D3}"/>
    <hyperlink ref="E160" r:id="rId60" xr:uid="{92968172-51CC-4AD1-AAC2-857AF9DF6177}"/>
    <hyperlink ref="E127" r:id="rId61" xr:uid="{55BF4BB1-8C2A-4CB6-A53C-9FCA6A3B15D5}"/>
    <hyperlink ref="E253" r:id="rId62" xr:uid="{60D6EA87-F5A3-46E0-9187-D99DA11EE687}"/>
    <hyperlink ref="E130" r:id="rId63" xr:uid="{CCDFD7A2-C87D-445E-A011-27E6E766FBFF}"/>
    <hyperlink ref="E255" r:id="rId64" xr:uid="{BC3951AB-B963-4BB6-BD37-4AAF5D44CB87}"/>
    <hyperlink ref="E318" r:id="rId65" xr:uid="{415E1B26-032F-4442-966F-29B6D40F4950}"/>
    <hyperlink ref="E292" r:id="rId66" xr:uid="{A1C5E343-2966-4EE7-B442-01DAA9C839E0}"/>
    <hyperlink ref="E250" r:id="rId67" xr:uid="{82C058E9-6A9B-4921-844B-9E681BE47EAB}"/>
    <hyperlink ref="E133" r:id="rId68" xr:uid="{ABEA3225-F709-422F-9E73-26E53F09C32D}"/>
    <hyperlink ref="E115" r:id="rId69" xr:uid="{EFAB6033-FA29-44EC-AF02-45D7F8BF9F96}"/>
    <hyperlink ref="E239" r:id="rId70" xr:uid="{B9DFA7D4-931C-40FF-9D04-7C8874183BAD}"/>
    <hyperlink ref="E224" r:id="rId71" xr:uid="{4231F2D1-35FD-4A80-B92E-FA48FF74F9F1}"/>
    <hyperlink ref="E143" r:id="rId72" xr:uid="{B616DEE0-E4E3-4255-ABA5-66B13C606D3C}"/>
    <hyperlink ref="E122" r:id="rId73" xr:uid="{3C8D3575-8E5D-4A20-93D0-54D1415F45B8}"/>
    <hyperlink ref="E307" r:id="rId74" xr:uid="{C22AC5B4-8315-4E20-88C7-C10E243E834A}"/>
    <hyperlink ref="E119" r:id="rId75" xr:uid="{EC8009D7-7220-42B3-9636-62A9C4261913}"/>
    <hyperlink ref="E306" r:id="rId76" xr:uid="{56781B3B-1F6E-4634-92FC-10BF217A0ED4}"/>
    <hyperlink ref="E128" r:id="rId77" xr:uid="{4B304497-54F3-4BD9-A6CF-4F34DCF30855}"/>
    <hyperlink ref="E152" r:id="rId78" xr:uid="{F3A0F4F4-308D-4164-9D0D-4559C4D86987}"/>
    <hyperlink ref="E156" r:id="rId79" xr:uid="{C95E1DE3-ED81-48FB-8622-82ADF8A2FEC0}"/>
    <hyperlink ref="E114" r:id="rId80" xr:uid="{E0AB5003-B53F-4637-9614-AB604B60B261}"/>
    <hyperlink ref="E328" r:id="rId81" xr:uid="{9A1CF6EC-D84F-4BC1-9988-6BDF23939742}"/>
    <hyperlink ref="E147" r:id="rId82" xr:uid="{CE365766-37BB-4096-8705-BB4A5B0A9CB0}"/>
    <hyperlink ref="E146" r:id="rId83" xr:uid="{C99A413A-03BD-4423-BA4F-F54E9117FABB}"/>
    <hyperlink ref="E314" r:id="rId84" xr:uid="{281F850C-AF94-4F46-AD8C-7EDDF09492E1}"/>
    <hyperlink ref="E118" r:id="rId85" xr:uid="{65951922-7CEF-4DD1-820D-646933EDA82F}"/>
    <hyperlink ref="E311" r:id="rId86" xr:uid="{2C395B8E-1BC5-4913-9898-6A9F543B67E2}"/>
    <hyperlink ref="E116" r:id="rId87" xr:uid="{3F432630-7821-4709-A019-0E3EBF863A21}"/>
    <hyperlink ref="E120" r:id="rId88" xr:uid="{0F65E7F3-905E-4AD6-BAB5-2580ECD5291D}"/>
    <hyperlink ref="E271" r:id="rId89" xr:uid="{B199D890-5836-4721-81DF-AABB475AD58C}"/>
    <hyperlink ref="E308" r:id="rId90" xr:uid="{9BC13225-17E8-4A88-A517-C822B33BA03A}"/>
    <hyperlink ref="E80" r:id="rId91" xr:uid="{91042203-3985-4E3A-8E80-688A1BDACFB3}"/>
    <hyperlink ref="E82" r:id="rId92" xr:uid="{5FC9D0ED-2CE8-4DA6-ADEF-31F805F13534}"/>
    <hyperlink ref="E81" r:id="rId93" xr:uid="{A3C3B424-7911-4543-901C-32DFFF0810C1}"/>
    <hyperlink ref="E84" r:id="rId94" xr:uid="{B66430F5-1847-406B-84EC-A6E0C6D51A7F}"/>
    <hyperlink ref="E83" r:id="rId95" xr:uid="{3EEC6BE9-55E8-48CB-AD6C-2EF48001C1F2}"/>
    <hyperlink ref="E154" r:id="rId96" xr:uid="{7D6CCF57-0B06-4DC7-9E11-1073AAD3C424}"/>
    <hyperlink ref="E158" r:id="rId97" xr:uid="{B43D004F-3145-4D97-B4D8-9422F1E4B54D}"/>
    <hyperlink ref="E159" r:id="rId98" xr:uid="{1A34BD59-5F5C-43A4-85A8-C157CDA7A99A}"/>
    <hyperlink ref="E157" r:id="rId99" xr:uid="{79B88043-4AB9-4004-844A-E697404E8A61}"/>
    <hyperlink ref="E248" r:id="rId100" xr:uid="{7CF6F2E2-9EB2-4CD6-A734-8F93C725D0A3}"/>
    <hyperlink ref="E315" r:id="rId101" xr:uid="{2FBD4DA2-9402-4A15-8B57-04A3B5F95ACE}"/>
    <hyperlink ref="E309" r:id="rId102" xr:uid="{362AF8C6-588F-453A-9F31-CF5F1D96B78E}"/>
    <hyperlink ref="E324" r:id="rId103" xr:uid="{F2FCC020-59D7-4C2D-BCD0-19F74E03C0C4}"/>
    <hyperlink ref="E316" r:id="rId104" xr:uid="{C2B58305-C442-4778-8AE2-C5DA0AD07718}"/>
    <hyperlink ref="E310" r:id="rId105" xr:uid="{95F903B9-6402-4246-903E-0D673DE5F172}"/>
    <hyperlink ref="E320" r:id="rId106" xr:uid="{6920ED6F-36C0-4BFF-A47C-C68DDF4F5A58}"/>
    <hyperlink ref="E312" r:id="rId107" xr:uid="{EC3CA1F5-AA8C-4B8A-B0FF-2D2ECCE377DA}"/>
    <hyperlink ref="E317" r:id="rId108" xr:uid="{A6477D9D-1543-4688-8798-80F3829C377C}"/>
    <hyperlink ref="E323" r:id="rId109" xr:uid="{47CCBCD2-8C08-4C94-8DC6-B9B44AF1C34E}"/>
    <hyperlink ref="E322" r:id="rId110" xr:uid="{2819E67F-175E-45E4-A53E-6A8045CE665A}"/>
    <hyperlink ref="E319" r:id="rId111" xr:uid="{F5EF416B-7573-4156-A5B8-B310481C9325}"/>
    <hyperlink ref="E305" r:id="rId112" xr:uid="{2EC66E57-102D-4D14-8EF1-C1AA90CCC1E1}"/>
    <hyperlink ref="E321" r:id="rId113" xr:uid="{CD6E65F7-CAA1-4D01-8F7E-362E5CF08EAE}"/>
    <hyperlink ref="E254" r:id="rId114" xr:uid="{1481360A-407E-4D22-B89D-E216D3484EB8}"/>
    <hyperlink ref="E225" r:id="rId115" xr:uid="{50AD5FEA-7D5E-4FDC-925A-0C96D41A418C}"/>
    <hyperlink ref="E135" r:id="rId116" xr:uid="{225EE8C5-568E-4E3D-8D56-66BF79A98277}"/>
    <hyperlink ref="E94" r:id="rId117" xr:uid="{ED2A1647-59B4-460F-A946-FA63E5B4D4E2}"/>
    <hyperlink ref="E96" r:id="rId118" xr:uid="{7D0982BE-EB02-45AF-A236-6201C961BD49}"/>
    <hyperlink ref="E90" r:id="rId119" xr:uid="{B25BBF94-C3B5-408B-B13C-066763ECCFB1}"/>
    <hyperlink ref="E93" r:id="rId120" xr:uid="{EA448BCF-F4CD-4FBB-9FFD-FF2534E1169C}"/>
    <hyperlink ref="E97" r:id="rId121" xr:uid="{D2C7A5EB-E84E-4FFE-92E0-2DB2738C07FE}"/>
    <hyperlink ref="E99" r:id="rId122" xr:uid="{E18D0FF4-3933-4C26-A206-1193DE644C34}"/>
    <hyperlink ref="E151" r:id="rId123" xr:uid="{F608BF0D-A2D9-4173-AF31-E77AB634B6A7}"/>
    <hyperlink ref="E150" r:id="rId124" xr:uid="{CF39C70E-9F1D-498F-9299-77F39AA8E249}"/>
    <hyperlink ref="E153" r:id="rId125" xr:uid="{815C89C0-CF60-42FB-AE88-6A645AF50101}"/>
    <hyperlink ref="E208" r:id="rId126" xr:uid="{90DCE9C5-BE52-45B2-8AA4-B14DD7EA68CF}"/>
    <hyperlink ref="E181" r:id="rId127" xr:uid="{B0F11F8B-FCAD-445C-8B85-31D971202E5C}"/>
    <hyperlink ref="E185" r:id="rId128" xr:uid="{29F81F0B-830A-4658-BC73-4C773D3A125F}"/>
    <hyperlink ref="E180" r:id="rId129" xr:uid="{8E8EF1D4-BEB9-4F96-B983-7665E810F700}"/>
    <hyperlink ref="E186" r:id="rId130" xr:uid="{49FFE49B-80D9-44EA-8615-413B86C012FB}"/>
    <hyperlink ref="E187" r:id="rId131" xr:uid="{19C4B54B-6AE6-4908-897B-C6107DEB6466}"/>
    <hyperlink ref="E212" r:id="rId132" xr:uid="{F9DC155A-5723-47DD-9401-52D20297ECF5}"/>
    <hyperlink ref="E177" r:id="rId133" xr:uid="{55E9DFEF-73B2-4307-97FF-7D31176DF462}"/>
    <hyperlink ref="E179" r:id="rId134" xr:uid="{6F952064-2575-4E9F-8601-3C87BDC43978}"/>
    <hyperlink ref="E197" r:id="rId135" xr:uid="{3FD139DC-C346-4B76-AFF9-8469F24E2D0F}"/>
    <hyperlink ref="E211" r:id="rId136" xr:uid="{7732133C-DF14-407B-9BAC-AA46D8DC1A65}"/>
    <hyperlink ref="E198" r:id="rId137" xr:uid="{F3A09E98-91B8-473B-8DD5-A0CD666D1267}"/>
    <hyperlink ref="E201" r:id="rId138" xr:uid="{E5C20155-2C30-47BA-B028-44BA27AA5766}"/>
    <hyperlink ref="E207" r:id="rId139" xr:uid="{07786DD1-0EB7-4219-934D-43E288B53D78}"/>
    <hyperlink ref="E209" r:id="rId140" xr:uid="{838D2B13-6C27-4129-BF07-94A53BF41BE8}"/>
    <hyperlink ref="E274" r:id="rId141" xr:uid="{173A1F47-7CEC-4C10-BFAD-A70E065B7CCF}"/>
    <hyperlink ref="E273" r:id="rId142" xr:uid="{8384235A-F904-4CD0-9412-D899BFA3D21A}"/>
    <hyperlink ref="E276" r:id="rId143" xr:uid="{3A0E882C-CE89-4D02-948A-65E3A3C452B9}"/>
    <hyperlink ref="E277" r:id="rId144" xr:uid="{D69E48F6-29C6-40CA-85F5-32D36B870F7E}"/>
    <hyperlink ref="E275" r:id="rId145" xr:uid="{7E4686AB-0BDD-4CA4-A58F-F5EA729B8B18}"/>
    <hyperlink ref="E270" r:id="rId146" xr:uid="{5723F801-95EB-4CBE-8B7A-6E82A234AFF6}"/>
    <hyperlink ref="E282" r:id="rId147" display="https://twitter.com/lieveCynthia/status/493849143161683968" xr:uid="{74476EF4-EDA6-4B90-AD93-00E070229224}"/>
    <hyperlink ref="E283" r:id="rId148" display="https://twitter.com/Troel/status/493808611559485440" xr:uid="{8FEBE3CA-2805-4F0C-9277-D4B3734C8F11}"/>
    <hyperlink ref="E281" r:id="rId149" xr:uid="{C25D938B-51BA-4B47-987C-B2F77BF8DADC}"/>
    <hyperlink ref="E285" r:id="rId150" xr:uid="{F9E9EF6E-4B6D-411E-A3AD-56CCFFEE0BD4}"/>
    <hyperlink ref="E287" r:id="rId151" xr:uid="{C683D8AA-63AC-47DF-9292-37B430C0D5CA}"/>
    <hyperlink ref="E288" r:id="rId152" xr:uid="{5D8D0DB8-F173-4911-A366-975A6ED71C4C}"/>
    <hyperlink ref="E286" r:id="rId153" xr:uid="{B2119E16-C44C-4FC2-885A-D03E6C64BB62}"/>
    <hyperlink ref="E108" r:id="rId154" xr:uid="{E0CB398D-692C-4DE2-A9AA-BBDECDDF6FF4}"/>
    <hyperlink ref="E101" r:id="rId155" xr:uid="{F9608450-8A0C-4605-B64D-D85D310372B1}"/>
    <hyperlink ref="E92" r:id="rId156" xr:uid="{AF62A10C-FDA2-440F-A524-7A8B178E8111}"/>
    <hyperlink ref="E91" r:id="rId157" xr:uid="{00C24202-0E7C-4D28-9BA2-478C89F6D67F}"/>
    <hyperlink ref="E112" r:id="rId158" xr:uid="{D6DB1676-63FA-4242-A363-74A86D53F0ED}"/>
    <hyperlink ref="E106" r:id="rId159" xr:uid="{14191532-3067-44D4-8870-2B35EE28D714}"/>
    <hyperlink ref="E102" r:id="rId160" xr:uid="{B9F20668-9DE7-4999-9C87-E85FA3A3778D}"/>
    <hyperlink ref="E95" r:id="rId161" xr:uid="{B8700362-F6BD-4EE4-9D8B-0895DD7BFF18}"/>
    <hyperlink ref="E111" r:id="rId162" xr:uid="{27BF9590-9EA2-4EC4-B776-DAD63F8293BF}"/>
    <hyperlink ref="E100" r:id="rId163" xr:uid="{DBBB661A-7009-44B5-9A92-5A2F0F340668}"/>
    <hyperlink ref="E98" r:id="rId164" xr:uid="{75590E7F-9551-4091-B3CB-EDD91B4C4AF6}"/>
    <hyperlink ref="E291" r:id="rId165" xr:uid="{81638180-C059-4AF0-BE4F-80A3159AE55F}"/>
    <hyperlink ref="E327" r:id="rId166" xr:uid="{44605E70-3F53-492F-8B1B-C32C90EB49A8}"/>
    <hyperlink ref="E104" r:id="rId167" xr:uid="{8822EABF-79D4-4AEB-8C45-3CC363B904C6}"/>
    <hyperlink ref="E113" r:id="rId168" xr:uid="{2D7008E5-C414-470A-B0BE-8C250890A971}"/>
    <hyperlink ref="E213" r:id="rId169" xr:uid="{09C34EA9-E8AF-405C-A360-3B36EC5BD4BE}"/>
    <hyperlink ref="E217" r:id="rId170" xr:uid="{D15D310B-7D05-4571-A209-B6570F4E696D}"/>
    <hyperlink ref="E214" r:id="rId171" xr:uid="{052942EC-7B57-42E9-A0B8-6EA8864CE404}"/>
    <hyperlink ref="E297" r:id="rId172" xr:uid="{FF32246C-68B5-492F-9D41-3C13E12C3FCE}"/>
    <hyperlink ref="E296" r:id="rId173" xr:uid="{4C4988E4-901A-4F19-AD9B-73A499D61C22}"/>
    <hyperlink ref="E155" r:id="rId174" xr:uid="{2CF4347C-F8AB-4D85-A10B-59958E97712C}"/>
    <hyperlink ref="E298" r:id="rId175" xr:uid="{EF8E691B-649F-4E2F-BEF2-CB8EC2D1A550}"/>
    <hyperlink ref="E299" r:id="rId176" xr:uid="{575E8C94-9AD2-47A2-8308-3E72BB6AEC09}"/>
    <hyperlink ref="E301" r:id="rId177" display="https://www.facebook.com/WateruniversiteitTwente/posts/1121903157869413?__xts__%5b0%5d=68.ARDuAza2Kw5o01htu7BFNQYov_eAFG73zeUFgYkgr-f2GXGypdXAdRkTjFXPmRaD5zBuFKyafANYXXCpgttRLIdTYezt9kJg-3e45hD51oppobk8jj7LzBE5u1NeOtalLAZfp0LKeOFGcF-ih5k1d9dyuI65rll1iyeOHPaqk4QL-8vvBSG9F_2XEIUCUVPdtuCJtYvlpSrlhfrB2Waj8rGQkeBU2yrjlsg4cHmRDGHGes2_JvW8U_PL0rg_wpN6V0sWftO5z7sI8h3nI2J0AQnonUS41nVSKWp_uIvW1WpELWl88KoYxD6yXjBc0JOK_U-31IRZbn0u5yuPwjGot0aFcg&amp;__tn__=-R" xr:uid="{96B4BDC0-6C30-487B-BA68-1B887F96FEC0}"/>
    <hyperlink ref="E303" r:id="rId178" display="https://www.facebook.com/WateruniversiteitTwente/videos/1121888301204232/?__xts__%5b0%5d=68.ARBsYVo-IHKH_tjz3AsTRBhb-U7KjYRYTAXy_yHsrnmMFIV8esdRys9_6jFn98Ut49pRB4RD2q4z_XD1gjgIQYWxcTQ-Gj8Gwf2qCOwhDaIR2-oXe3-XCg2mC1a1EuKd68W4f-3jq9KR6vN5uaw2NSNnmq50xYswlK-zqhgjqIvXUa1W2gt2csv3D1MVOi8msHvIKe7LabI-MWTH95c425a0g0bAQ0ohUEIA7KRDrW9cK7_2dwGfbdnnLfDF99thQ_azGhTNKGnpxxkMqSIfGxIOKplemnnxGbbssYuZ29zAOsNK02LSAZficenbn3itnNo9R7LVlolyputPQpiuFV6ISCUlhQnAyvPRpQ&amp;__tn__=-R" xr:uid="{E7585380-578F-4558-8D85-3B14DC6B4BE8}"/>
    <hyperlink ref="E304" r:id="rId179" xr:uid="{C9D2F178-E84F-47B1-97EC-2FD26997735E}"/>
    <hyperlink ref="E302" r:id="rId180" display="https://www.facebook.com/WateruniversiteitTwente/videos/1121849041208158/?__xts__%5b0%5d=68.ARBJ8OekULMlLtOJ6LVhPUmrUGAHT4eUmsMoIunZ5FagQTP2HhqWppUwMVunW0n85RlfVh2YxTJMSuq8_LTWHRPPJ1lenaHxSynMxdnQAf_O9bpnb2KmSdMTP2CJQfglqMUeuIi5JIS3DoYr038_nGYsFLDSDORzB6UqZKnCO0VcH5kFYCwrVMGxJTAabSxihneKdPRjNxZGKDq4d1Mi9HgRb8Qm3oVnixN45gJJnaApLgv6ippxkDxDgbE0SggiMTGGnBPKHmcHU4zwsrnT8dyPA4ujOkfMNLMC7AFpmLUOXDiXup3dYY7baiiQB9fPWspFGM_gm3pAE1M8JeTnQigvPpf2tGaLLAQEsw&amp;__tn__=-R" xr:uid="{AF58A6D3-AC10-44F6-8220-B5B8A67166F4}"/>
    <hyperlink ref="E300" r:id="rId181" xr:uid="{4F4ABB23-416C-4BA0-93DA-35690336234F}"/>
    <hyperlink ref="E221" r:id="rId182" xr:uid="{8493E590-0B04-4722-A2AB-43544944AF2A}"/>
    <hyperlink ref="E222" r:id="rId183" display="https://www.facebook.com/WateruniversiteitTwente/posts/549440761782325?__xts__%5b0%5d=68.ARCVVlkf5yP04SDqHwLgzsnLsCvr9nos-wvlb00ZqwxMPpRQqO6vVJ1eVWMgPsZ2C9nlid6bS32J0-_YE6OWCYOfdEKxsJpscbwpS03H-vaFxDfAqwhJG0zET2q4rOtDTCgBn9PM8oNbKDbmAn1JZq-0Tv5ynsQ7ciCAVArlH5Yjzka1__h_bU6LC52IlDgLAiwsShVUKnJ2HEaKy86ikT1rnRzi6FwrK2-LuryFmUkWe3iNOpyIMjWxoWguUFCXPpQjGIVRaYKu8bXaRswr1GlFY9D61hTnXzs9TAcrP_lNRKufFDrqQmb2o2kyIVs_5_RCW5YW33K9Aa7SfrbZOoLMNDJxYkHEtHuVI1ezFs0HsHIDHX1Whb6IXmtgEqBsWilAOWtn3gGr-hlV523XxzRi7YXDQkD5O48iYcPsc-in3ypUXUN0eQdLxZHuC8kAQvZZgf2dvIFIRWLmGg&amp;__tn__=-R" xr:uid="{55CA6712-DEC0-469A-9FD0-65559C3F0B17}"/>
    <hyperlink ref="E218" r:id="rId184" xr:uid="{F81D054A-0457-41F9-9F74-8B16CEB0F9C1}"/>
    <hyperlink ref="E220" r:id="rId185" xr:uid="{3F3BF6F9-F2F8-44EE-AC17-1D598EA83650}"/>
    <hyperlink ref="E223" r:id="rId186" display="https://www.facebook.com/WateruniversiteitTwente/videos/588822917804496/?__xts__%5b0%5d=68.ARAjUPtXVdfzpVmYmMpiRkAvrU-IVfaWYaivYUisTvSOKw3Ah14wN16yTPAdhAUHPxF6ban0OcaZJEeSYHsuOO5BQjzgrVnrYh8LD1N4Z-0-cdoWUij6qzdy50KYY_ldG7KWPdJa-_N-t-09ZOZOXuOe5dbEnFLLwzyKrErP3jIMJw-Jd6zCFu22HVEAxjBqlbl2N70R5vxLI77Cd-LGUayGve_6YCoFz33RCLC3TX3Am78tQtHIDGMZBWCW7_-jMBBXE7I3iDCi_pcLpSwOJ_CmZJPLV7DP_njUQvEf6NnQ-lG1dd-qJI0agW_wyTNZh4r-z80N5X6ilkW6UEvubevZgT6KGvCF98k&amp;__tn__=-R" xr:uid="{31FAE6C4-9E51-470D-90A6-9165B50D212A}"/>
    <hyperlink ref="E216" r:id="rId187" display="https://www.facebook.com/pg/WateruniversiteitTwente/photos/?tab=album&amp;album_id=548569871869414&amp;__xts__%5B0%5D=68.ARCLsVC2seC9NuGoVZAJcJL3KSZM6_IwQvei-_W6tI3VkmL-K63QjLeYt6gm_C3byRkliDl_ip-Avmd0jAacXnutiGUgYoXS_2SrMNCOYsFqdxc5NN9syd_Pi_iIV9_S4cvY4gmtK2i5XeneL7LRDzPTbZarbw7JJKxVWmEXga80WumTkSY6zv6W-7qZTtoLnflHKZMKrCit5kqONddCggGLRFRehaItKAAhhlRWc6EequISDhfg2H2Teae8cCaPKXNDnsq24GwmemiNeD9Zvw_zQb88TcK1dvMuSk-whQ174-2oiuLgWqvvOdAaz0khxikgTT0LyyhhJL6_I3OV56vqLTzwT_qZMqYzCBS8gd8IUCKF3KuxeYkF2k2TT07K2otZIXHMGqk1qfYmpHhfXJRRmDXiYzDgBEYDbPrPKqM4kE4BxKie39pEi94H8ql-Ei12yBBSz3YH&amp;__tn__=-UC-R" xr:uid="{81095428-CEF9-45E1-B58D-979015E04EA2}"/>
    <hyperlink ref="E219" r:id="rId188" xr:uid="{E347A4BF-1981-47F0-AED2-F56A01E406F0}"/>
    <hyperlink ref="E215" r:id="rId189" display="https://www.facebook.com/media/set/?set=ms.c.eJw9jMENwEAIwzaqgCTA7b9YpdLjadmJ2CogW1DBHw2Xdx5LLisscOpn2tfHso~%3BH~_tnfP2J6vvnLFrI~-.bps.a.548573355202399&amp;type=1&amp;__xts__%5b0%5d=68.ARAajO8Nrr_ggnnqH0nXoLAFHDDcmJ5JfL5loSjRrd-ug2OntfL-PrylDcJHeXfAEYUDA5bc-jv56eJeCwpVoi-4aFuxQ-r_mRzTHilukVKLVg7vXhL3zDBNXWdkVXguNSMHTrq4_9GRVLhc4G6VRhkSDR7X-A8gkIzWrtpQyCpuGg0E6WtyO5kKN5x9ZG-sYGu97YCWLsZVVkpZgRat1BWrqGKoBVJe_3sWSydERzbWoyGO5FsTqd3Rbjr6dTm5XkNyX-ah_ETaIzt5WUwZlKrXJ0D1-TzHZ531esX9hn15MyIzQl_uO3_yQYRI7-5EHEbF-q-V5JzSEQ0hFy-CL6sDHF-lHsqV5JUnHm26mYSd_8xYRrguoLD5ScgCQJBA-l7Uns3fFnZOjOiUpDFdgCD_i8fx24O7EE-xTLhZO7c_ufJT1cBnXtXdrEJwkxW_TJxkkHyhGq5ZDN60gA&amp;__tn__=HH-R" xr:uid="{09AF6F76-4AAF-4A98-81EA-6C75AB2C8F89}"/>
    <hyperlink ref="E86" r:id="rId190" xr:uid="{5CEC5FA4-555C-4AC7-AC49-9055F0882A6B}"/>
    <hyperlink ref="E85" r:id="rId191" xr:uid="{85454821-9B3D-42A3-BEC8-F0407029896A}"/>
    <hyperlink ref="E149" r:id="rId192" xr:uid="{CFCFC183-BFEE-484B-934C-B3CFC5F71654}"/>
    <hyperlink ref="E148" r:id="rId193" xr:uid="{6BA17F8A-667C-4727-ADCB-F5AD3208F08B}"/>
    <hyperlink ref="E169" r:id="rId194" xr:uid="{B883F02A-DEF1-4A1A-A32D-ABDD0B86830D}"/>
    <hyperlink ref="E163" r:id="rId195" xr:uid="{FFCBE6F7-7B4F-489D-8635-6B5AA3DB7D2C}"/>
    <hyperlink ref="E166" r:id="rId196" xr:uid="{42DDD5D3-57FF-42D6-828A-B6B3618078AF}"/>
    <hyperlink ref="E165" r:id="rId197" xr:uid="{4D65833D-36DD-4BE5-8B7B-F28564E70C7D}"/>
    <hyperlink ref="E161" r:id="rId198" xr:uid="{C292CAC6-40F3-4C4A-A9D9-863FE06032A2}"/>
    <hyperlink ref="E162" r:id="rId199" xr:uid="{44754AE3-4D7C-45E7-AA45-A65903F4FE90}"/>
    <hyperlink ref="E164" r:id="rId200" xr:uid="{4AD93F83-76A1-409C-9858-4BB8EEA3054E}"/>
    <hyperlink ref="E269" r:id="rId201" xr:uid="{08651615-8FD3-4041-8CD6-64A16F8D9764}"/>
    <hyperlink ref="E279" r:id="rId202" xr:uid="{E9111D15-0728-4061-ADE6-CCDBDCA04328}"/>
    <hyperlink ref="E278" r:id="rId203" xr:uid="{CCBE9A3E-6C90-47F8-B63A-0051A931D6AB}"/>
    <hyperlink ref="E280" r:id="rId204" xr:uid="{8201C349-ED55-4B2C-BE98-16FB862E4221}"/>
    <hyperlink ref="E284" r:id="rId205" xr:uid="{4FCB0CD6-0106-44C5-90D8-19003C32F640}"/>
    <hyperlink ref="E290" r:id="rId206" xr:uid="{2325BD57-3DC9-4A29-9EA0-7237349D8E75}"/>
    <hyperlink ref="E289" r:id="rId207" xr:uid="{A6FD42CD-A1CE-4A5D-A48C-F0B17D36D1C6}"/>
    <hyperlink ref="E294" r:id="rId208" xr:uid="{49692EA2-7FE9-4AF3-B867-2D3299D0CB98}"/>
    <hyperlink ref="E295" r:id="rId209" xr:uid="{C4E24690-2D4C-4934-BF00-2112BDD8DBF2}"/>
    <hyperlink ref="E293" r:id="rId210" xr:uid="{8BF80645-8B22-4BEF-8374-825D6B35A6A5}"/>
    <hyperlink ref="E326" r:id="rId211" xr:uid="{6A9356FA-EBB4-4F81-AEEC-98CFDBE9294A}"/>
    <hyperlink ref="E168" r:id="rId212" xr:uid="{EA21818A-8FC1-4AEC-B16D-1B7D6C836AB3}"/>
    <hyperlink ref="E167" r:id="rId213" xr:uid="{CF993803-88A6-42FD-8A11-2E1FA1903820}"/>
    <hyperlink ref="E88" r:id="rId214" xr:uid="{5860A9D2-3268-4EE2-9B76-1327E63772E8}"/>
    <hyperlink ref="E89" r:id="rId215" xr:uid="{A1E47238-C413-4E34-8BB9-ABA5F4235A6A}"/>
    <hyperlink ref="E87" r:id="rId216" xr:uid="{1454345E-9216-4E3C-8184-2D9E61CC6380}"/>
    <hyperlink ref="E202" r:id="rId217" xr:uid="{19066817-D5D0-4A67-9146-7F654B0AB6A8}"/>
    <hyperlink ref="E194" r:id="rId218" xr:uid="{06557753-8C99-4F98-8A39-3AB13CF1BE03}"/>
    <hyperlink ref="E199" r:id="rId219" xr:uid="{A94EB6C2-4B71-4A7A-AB8B-C0B4E0F9CA74}"/>
    <hyperlink ref="E203" r:id="rId220" xr:uid="{4E5DC53C-AF39-40B8-B50E-89A0C37310DA}"/>
    <hyperlink ref="E189" r:id="rId221" xr:uid="{4287299A-4CB4-4CF8-8582-48EE09E5AB3B}"/>
    <hyperlink ref="E183" r:id="rId222" xr:uid="{F7D42C4F-2E82-401C-97B7-61307B10544A}"/>
    <hyperlink ref="E193" r:id="rId223" xr:uid="{4B67A256-EC35-4451-BE5E-DB41A3940692}"/>
    <hyperlink ref="E174" r:id="rId224" xr:uid="{921F2C55-00E2-48F0-B5B4-9F95E863291C}"/>
    <hyperlink ref="E192" r:id="rId225" xr:uid="{638DF9F3-011B-4AD3-8F8E-89AD55951E1A}"/>
    <hyperlink ref="E206" r:id="rId226" xr:uid="{2E557DC7-FC78-4911-90C9-E68EA16B0E28}"/>
    <hyperlink ref="E173" r:id="rId227" xr:uid="{A4676AC0-1162-4424-909E-0941F96F349F}"/>
    <hyperlink ref="E191" r:id="rId228" xr:uid="{0C53F42C-8917-433E-BA69-F694AC58E587}"/>
    <hyperlink ref="E205" r:id="rId229" xr:uid="{AAE8DEEA-0DF6-46D7-AE1D-6C93DB6C4E1B}"/>
    <hyperlink ref="E175" r:id="rId230" xr:uid="{090884A0-CF4B-4F6C-9A7C-CF15BAA070D2}"/>
    <hyperlink ref="E195" r:id="rId231" xr:uid="{E75BD3AE-16EE-4704-B022-5C8E88D42499}"/>
    <hyperlink ref="E170" r:id="rId232" xr:uid="{6F6AEF14-6A82-4216-B8B6-63398EF0425F}"/>
    <hyperlink ref="E171" r:id="rId233" xr:uid="{A8AA1E67-729E-47BF-A23D-C58098079B3D}"/>
    <hyperlink ref="E210" r:id="rId234" xr:uid="{0A16305B-FA29-4C41-A046-C6F557454827}"/>
    <hyperlink ref="E188" r:id="rId235" xr:uid="{C8FFDA11-21DB-4A43-A53B-1443919DABB4}"/>
    <hyperlink ref="E178" r:id="rId236" xr:uid="{3CF4077C-4009-404B-B11A-C9399731E55F}"/>
    <hyperlink ref="E176" r:id="rId237" xr:uid="{F15BC87C-18A6-440C-A2C2-3B25D7170C42}"/>
    <hyperlink ref="E204" r:id="rId238" xr:uid="{91AC5BC4-B2CB-47C1-ACE7-D82615B498E7}"/>
    <hyperlink ref="E190" r:id="rId239" xr:uid="{DC8ACD52-F5A1-47BD-A84C-7438DEACE878}"/>
    <hyperlink ref="E172" r:id="rId240" xr:uid="{D458850C-0059-44E8-A125-9A1C04EA25A9}"/>
    <hyperlink ref="E182" r:id="rId241" xr:uid="{0635C86F-890D-46FA-9B8F-142919AFCEC0}"/>
    <hyperlink ref="E200" r:id="rId242" xr:uid="{3E0D31CF-9F53-4B24-AB89-0081FD5AC923}"/>
    <hyperlink ref="E196" r:id="rId243" xr:uid="{57194A90-09BD-42EB-B223-F4F6FB513039}"/>
    <hyperlink ref="E184" r:id="rId244" xr:uid="{50A98AED-6843-4581-839E-DC80F3290865}"/>
    <hyperlink ref="E340" r:id="rId245" xr:uid="{C7942B74-CCCE-48BF-94BB-7EFBE23B7FF8}"/>
    <hyperlink ref="E336" r:id="rId246" xr:uid="{8F4144E6-CF7C-4FE6-91FB-FD4F877FD87A}"/>
    <hyperlink ref="E341" r:id="rId247" xr:uid="{400BCC3C-065B-4729-A271-676C616786C8}"/>
    <hyperlink ref="E333" r:id="rId248" xr:uid="{34EF2BE7-DA79-4233-B76D-67F137396605}"/>
    <hyperlink ref="E331" r:id="rId249" xr:uid="{31FA9056-8F49-4528-A351-CF1BA2691905}"/>
    <hyperlink ref="E330" r:id="rId250" xr:uid="{9A38B692-B2C1-48A9-A226-BE5455D9D744}"/>
    <hyperlink ref="E335" r:id="rId251" xr:uid="{750ED813-DFE8-473C-8B32-6E7C954E4B6B}"/>
    <hyperlink ref="E337" r:id="rId252" xr:uid="{4B9A3C03-4DD4-4266-8E7C-DF519B51A68B}"/>
    <hyperlink ref="E334" r:id="rId253" xr:uid="{D94BAA0A-624F-48B7-8609-B47141B285D5}"/>
    <hyperlink ref="E339" r:id="rId254" xr:uid="{DDD35DA4-6125-4EE0-AE47-F9D647273681}"/>
    <hyperlink ref="E332" r:id="rId255" xr:uid="{4D539A73-B88D-485E-820D-0BC31DF18EE2}"/>
    <hyperlink ref="E338" r:id="rId256" xr:uid="{6156C106-5283-484F-9B5E-76EEE5897ECB}"/>
    <hyperlink ref="E329" r:id="rId257" xr:uid="{712E0681-9958-430F-9B08-610977E6C293}"/>
    <hyperlink ref="E343" r:id="rId258" xr:uid="{6ED30F9A-7DD8-46BB-BB05-1299C321B3AC}"/>
    <hyperlink ref="E347" r:id="rId259" xr:uid="{8B11D1F4-3BF6-4DBF-90B2-D59DB96A645F}"/>
    <hyperlink ref="E344" r:id="rId260" xr:uid="{72548B86-B301-483A-A76A-2A6F233E03AA}"/>
    <hyperlink ref="E342" r:id="rId261" xr:uid="{FD972B8B-2F2A-4534-A530-AA58E08EE710}"/>
    <hyperlink ref="E46" r:id="rId262" xr:uid="{3C1669BE-F42D-4A83-A350-A8BDCC7D3325}"/>
    <hyperlink ref="E78" r:id="rId263" xr:uid="{60682D9E-A130-41BA-B1C3-D2CB92468A8F}"/>
    <hyperlink ref="E68" r:id="rId264" xr:uid="{30B94CB5-B1E3-4919-9925-A4B398FB5589}"/>
    <hyperlink ref="E63" r:id="rId265" xr:uid="{8F866B48-63C5-4AA1-AB15-A5677C293996}"/>
    <hyperlink ref="E69" r:id="rId266" xr:uid="{AF9FA142-E1FA-424F-8696-C87F4F99C9F2}"/>
    <hyperlink ref="E72" r:id="rId267" xr:uid="{C43CEA79-D12A-4A70-9180-80D2C137FBC0}"/>
    <hyperlink ref="E66" r:id="rId268" xr:uid="{301C115C-5D31-4C9B-AA99-597634E89012}"/>
    <hyperlink ref="E67" r:id="rId269" xr:uid="{C49E4C65-474F-4DBE-99E2-B21E59B91880}"/>
    <hyperlink ref="E34" r:id="rId270" xr:uid="{4A373944-2353-4D31-8631-B5E5DA3CA227}"/>
    <hyperlink ref="E41" r:id="rId271" xr:uid="{17F44262-E787-4F9A-BC82-0E3A0DA7C475}"/>
    <hyperlink ref="E53" r:id="rId272" xr:uid="{E1C3B2D2-A6D2-4D1B-8796-87C8A91B1770}"/>
    <hyperlink ref="E75" r:id="rId273" xr:uid="{DAD350AB-436E-4C79-8CCD-34C3CB7F0D2C}"/>
    <hyperlink ref="E52" r:id="rId274" xr:uid="{151AE0A6-D378-4F01-B5EB-22BC8A203A34}"/>
    <hyperlink ref="E77" r:id="rId275" xr:uid="{CD885B7C-0F73-443D-B9A5-0D1E22593008}"/>
    <hyperlink ref="E76" r:id="rId276" xr:uid="{9E17DA1D-54DB-4133-8BB1-E0EDB5DD907E}"/>
    <hyperlink ref="E48" r:id="rId277" xr:uid="{56A71FA5-DACA-4473-B935-477AF48EA388}"/>
    <hyperlink ref="E71" r:id="rId278" xr:uid="{F5737CD4-9357-40D0-9069-09B5FFE15067}"/>
    <hyperlink ref="E44" r:id="rId279" xr:uid="{B9C66F50-EC14-47CB-8CC1-839BD9A872F1}"/>
    <hyperlink ref="E37" r:id="rId280" xr:uid="{8FA559CC-2554-42D6-B1B9-83B1C7B94126}"/>
    <hyperlink ref="E9" r:id="rId281" xr:uid="{8068BBF4-01B1-489D-B32F-37C7AC23F697}"/>
    <hyperlink ref="E47" r:id="rId282" xr:uid="{D92E0079-DA67-4FBC-8B2E-C5E740F73FB3}"/>
    <hyperlink ref="E56" r:id="rId283" xr:uid="{9F9E27F7-CB45-4DE8-A474-97E9C4045B30}"/>
    <hyperlink ref="E73" r:id="rId284" xr:uid="{644FA4AD-46D9-47BC-AA0A-B62AD2ACA525}"/>
    <hyperlink ref="E49" r:id="rId285" xr:uid="{639A53F3-3086-4C45-9479-FCA699A23910}"/>
    <hyperlink ref="E55" r:id="rId286" xr:uid="{52F13D96-D3AF-4D66-92C2-3F0603A6ED3F}"/>
    <hyperlink ref="E10" r:id="rId287" xr:uid="{E61DC23B-974B-4E6E-B039-3A1202551631}"/>
    <hyperlink ref="E13" r:id="rId288" xr:uid="{B54DD241-D314-403B-BC54-5D3230D069A1}"/>
    <hyperlink ref="E36" r:id="rId289" xr:uid="{C2CB5398-ECA1-470D-A2DA-C373D01638D9}"/>
    <hyperlink ref="E38" r:id="rId290" xr:uid="{309B502B-5D40-4936-9058-ED18395AF712}"/>
    <hyperlink ref="E6" r:id="rId291" xr:uid="{C52AC5DE-A6D5-45CC-A426-09A0F3CE23DF}"/>
    <hyperlink ref="E54" r:id="rId292" xr:uid="{163F8B43-E78C-40B8-BC08-A35684ED3252}"/>
    <hyperlink ref="E7" r:id="rId293" xr:uid="{A797E5D8-530E-43BC-ABBB-99A98EA38B25}"/>
    <hyperlink ref="E18" r:id="rId294" xr:uid="{F98CAF90-61D7-4AF5-A408-3CE7046A2621}"/>
    <hyperlink ref="E50" r:id="rId295" xr:uid="{8344E816-DC5E-4D46-BA14-DCB6D6496CCC}"/>
    <hyperlink ref="E12" r:id="rId296" xr:uid="{46A2CFAD-2969-4D5E-B4D9-ED05E4791BE5}"/>
    <hyperlink ref="E40" r:id="rId297" xr:uid="{9F998E20-0BAB-41F1-A67B-BEF7ED0FCDBD}"/>
    <hyperlink ref="E15" r:id="rId298" xr:uid="{8A93C0C3-F101-4775-8F53-8358336B082D}"/>
    <hyperlink ref="E11" r:id="rId299" xr:uid="{A1603678-800E-4B1F-A687-AD772A815DBE}"/>
    <hyperlink ref="E35" r:id="rId300" xr:uid="{0A13D52E-F393-4875-B3B7-7AFE31DA144B}"/>
    <hyperlink ref="E39" r:id="rId301" xr:uid="{DFF6A16A-D967-4995-9A74-910C16EEEA67}"/>
    <hyperlink ref="E3" r:id="rId302" xr:uid="{6C1D6786-0178-44F0-AE4A-171DE26462B5}"/>
    <hyperlink ref="E16" r:id="rId303" xr:uid="{82F9B9D4-78EB-4306-830B-8AA090DC4AFF}"/>
    <hyperlink ref="E17" r:id="rId304" xr:uid="{BB6F7F6C-82CF-4259-AFA9-0AEA50781BF5}"/>
    <hyperlink ref="E51" r:id="rId305" xr:uid="{31FB3548-979A-4F21-A8CB-28ECB808CFFD}"/>
    <hyperlink ref="E42" r:id="rId306" xr:uid="{7A3BDF0E-4EB6-4F4B-A1B8-42ACB2A4D946}"/>
    <hyperlink ref="E5" r:id="rId307" xr:uid="{33F0C654-3ECF-4552-81A1-70D734F5F5B9}"/>
    <hyperlink ref="E4" r:id="rId308" xr:uid="{B67ECFEE-8981-42AA-B5A7-B81155970E7A}"/>
    <hyperlink ref="E2" r:id="rId309" xr:uid="{1E162AA3-7693-4702-98ED-6564F0559AA5}"/>
    <hyperlink ref="E70" r:id="rId310" xr:uid="{CB0DD089-36E0-4B4A-91CD-113BE5C345D0}"/>
    <hyperlink ref="E8" r:id="rId311" xr:uid="{3F0290B1-CBC5-409B-B7F1-19F2AEF97431}"/>
    <hyperlink ref="E45" r:id="rId312" xr:uid="{11AFC5DD-1F87-4C92-AE50-8FE09A659E02}"/>
    <hyperlink ref="E14" r:id="rId313" xr:uid="{598FD079-BF22-49AC-AC19-7CFFEDF32BF2}"/>
    <hyperlink ref="E43" r:id="rId314" xr:uid="{0FE87F12-E941-4601-92B2-F6F399FB9798}"/>
    <hyperlink ref="E74" r:id="rId315" xr:uid="{5CDA7434-8167-42EF-83D6-27C17956C7AD}"/>
    <hyperlink ref="E32" r:id="rId316" xr:uid="{D15C890F-F619-4C14-B929-DB3A0B396D28}"/>
    <hyperlink ref="E65" r:id="rId317" xr:uid="{9A3F9D4E-CF75-4520-BB1F-8C1AB41C5078}"/>
    <hyperlink ref="E64" r:id="rId318" xr:uid="{DDE30190-ADE2-4476-91FB-005E74B95E01}"/>
    <hyperlink ref="E26" r:id="rId319" xr:uid="{987296D1-3879-44CB-BB3B-216E32744E96}"/>
    <hyperlink ref="E20" r:id="rId320" xr:uid="{F8DB711C-354F-453F-B4E2-20A0DCADEEAB}"/>
    <hyperlink ref="E22" r:id="rId321" xr:uid="{214A71D5-2528-426F-B83C-ECA27C23E373}"/>
    <hyperlink ref="E21" r:id="rId322" xr:uid="{57376440-D894-49E9-A9B5-BFBC552DCC5F}"/>
    <hyperlink ref="E62" r:id="rId323" xr:uid="{253AB7CB-9528-40C2-91A6-B1EB5DF45749}"/>
    <hyperlink ref="E61" r:id="rId324" xr:uid="{D7EC95D9-A050-4CB1-8C8B-164D1D1B0AE3}"/>
    <hyperlink ref="E29" r:id="rId325" xr:uid="{A7DA2EE5-E5A1-4ECE-BF3E-93A35A9C055A}"/>
    <hyperlink ref="E325" r:id="rId326" xr:uid="{2E310A3B-9908-4B2E-AD68-A42C10BC55DD}"/>
    <hyperlink ref="E346" r:id="rId327" xr:uid="{507A36DE-03C7-494B-8054-9D1FEF93ED71}"/>
    <hyperlink ref="E345" r:id="rId328" xr:uid="{D5E354A4-8259-476E-9E41-BF1AECDF680E}"/>
    <hyperlink ref="E348" r:id="rId329" xr:uid="{A7BDF5B2-45C7-4AF1-85C5-8C6ACADA6286}"/>
    <hyperlink ref="E59" r:id="rId330" xr:uid="{389F9857-8947-489B-B503-66B864BD2EB2}"/>
    <hyperlink ref="E58" r:id="rId331" xr:uid="{95B217AD-5BA4-4EA7-B681-A3FF4FF697E2}"/>
    <hyperlink ref="E60" r:id="rId332" xr:uid="{F284A0C3-43F9-4ADE-82EF-24A28F6EEEF7}"/>
    <hyperlink ref="E33" r:id="rId333" xr:uid="{1F6E766A-D2AD-4A3F-BC6C-55DDB6B5F30C}"/>
  </hyperlinks>
  <pageMargins left="0.7" right="0.7" top="0.75" bottom="0.75" header="0.3" footer="0.3"/>
  <pageSetup paperSize="9" orientation="portrait" horizontalDpi="4294967293" verticalDpi="0" r:id="rId334"/>
  <tableParts count="1">
    <tablePart r:id="rId33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7EA7-85E1-4F02-90E1-2125ECEC59FE}">
  <dimension ref="A1:B152"/>
  <sheetViews>
    <sheetView topLeftCell="A10" workbookViewId="0">
      <selection activeCell="B28" sqref="B28"/>
    </sheetView>
  </sheetViews>
  <sheetFormatPr defaultRowHeight="15" x14ac:dyDescent="0.25"/>
  <cols>
    <col min="1" max="1" width="39" bestFit="1" customWidth="1"/>
    <col min="2" max="2" width="7" bestFit="1" customWidth="1"/>
  </cols>
  <sheetData>
    <row r="1" spans="1:2" x14ac:dyDescent="0.25">
      <c r="A1" t="s">
        <v>383</v>
      </c>
      <c r="B1" t="s">
        <v>317</v>
      </c>
    </row>
    <row r="2" spans="1:2" x14ac:dyDescent="0.25">
      <c r="A2" t="s">
        <v>369</v>
      </c>
      <c r="B2">
        <v>398486</v>
      </c>
    </row>
    <row r="3" spans="1:2" x14ac:dyDescent="0.25">
      <c r="A3" t="s">
        <v>375</v>
      </c>
      <c r="B3">
        <v>398486</v>
      </c>
    </row>
    <row r="4" spans="1:2" x14ac:dyDescent="0.25">
      <c r="A4" t="s">
        <v>364</v>
      </c>
      <c r="B4">
        <v>398488</v>
      </c>
    </row>
    <row r="5" spans="1:2" x14ac:dyDescent="0.25">
      <c r="A5" t="s">
        <v>353</v>
      </c>
      <c r="B5">
        <v>398490</v>
      </c>
    </row>
    <row r="6" spans="1:2" x14ac:dyDescent="0.25">
      <c r="A6" t="s">
        <v>348</v>
      </c>
      <c r="B6">
        <v>399485</v>
      </c>
    </row>
    <row r="7" spans="1:2" x14ac:dyDescent="0.25">
      <c r="A7" s="31" t="s">
        <v>329</v>
      </c>
      <c r="B7">
        <v>399486</v>
      </c>
    </row>
    <row r="8" spans="1:2" x14ac:dyDescent="0.25">
      <c r="A8" t="s">
        <v>381</v>
      </c>
      <c r="B8">
        <v>399486</v>
      </c>
    </row>
    <row r="9" spans="1:2" x14ac:dyDescent="0.25">
      <c r="A9" t="s">
        <v>376</v>
      </c>
      <c r="B9">
        <v>399486</v>
      </c>
    </row>
    <row r="10" spans="1:2" x14ac:dyDescent="0.25">
      <c r="A10" t="s">
        <v>377</v>
      </c>
      <c r="B10">
        <v>399487</v>
      </c>
    </row>
    <row r="11" spans="1:2" x14ac:dyDescent="0.25">
      <c r="A11" t="s">
        <v>365</v>
      </c>
      <c r="B11">
        <v>399488</v>
      </c>
    </row>
    <row r="12" spans="1:2" x14ac:dyDescent="0.25">
      <c r="A12" t="s">
        <v>366</v>
      </c>
      <c r="B12">
        <v>399489</v>
      </c>
    </row>
    <row r="13" spans="1:2" x14ac:dyDescent="0.25">
      <c r="A13" t="s">
        <v>354</v>
      </c>
      <c r="B13">
        <v>399490</v>
      </c>
    </row>
    <row r="14" spans="1:2" x14ac:dyDescent="0.25">
      <c r="A14" s="31" t="s">
        <v>326</v>
      </c>
      <c r="B14">
        <v>399491</v>
      </c>
    </row>
    <row r="15" spans="1:2" x14ac:dyDescent="0.25">
      <c r="A15" s="31" t="s">
        <v>330</v>
      </c>
      <c r="B15">
        <v>400486</v>
      </c>
    </row>
    <row r="16" spans="1:2" x14ac:dyDescent="0.25">
      <c r="A16" t="s">
        <v>349</v>
      </c>
      <c r="B16">
        <v>400486</v>
      </c>
    </row>
    <row r="17" spans="1:2" x14ac:dyDescent="0.25">
      <c r="A17" t="s">
        <v>350</v>
      </c>
      <c r="B17">
        <v>400486</v>
      </c>
    </row>
    <row r="18" spans="1:2" x14ac:dyDescent="0.25">
      <c r="A18" s="31" t="s">
        <v>331</v>
      </c>
      <c r="B18">
        <v>400487</v>
      </c>
    </row>
    <row r="19" spans="1:2" x14ac:dyDescent="0.25">
      <c r="A19" t="s">
        <v>351</v>
      </c>
      <c r="B19">
        <v>400487</v>
      </c>
    </row>
    <row r="20" spans="1:2" x14ac:dyDescent="0.25">
      <c r="A20" t="s">
        <v>368</v>
      </c>
      <c r="B20">
        <v>400487</v>
      </c>
    </row>
    <row r="21" spans="1:2" x14ac:dyDescent="0.25">
      <c r="A21" s="31" t="s">
        <v>323</v>
      </c>
      <c r="B21">
        <v>400488</v>
      </c>
    </row>
    <row r="22" spans="1:2" x14ac:dyDescent="0.25">
      <c r="A22" s="31" t="s">
        <v>332</v>
      </c>
      <c r="B22">
        <v>400488</v>
      </c>
    </row>
    <row r="23" spans="1:2" x14ac:dyDescent="0.25">
      <c r="A23" t="s">
        <v>371</v>
      </c>
      <c r="B23">
        <v>400488</v>
      </c>
    </row>
    <row r="24" spans="1:2" x14ac:dyDescent="0.25">
      <c r="A24" s="31" t="s">
        <v>324</v>
      </c>
      <c r="B24">
        <v>400489</v>
      </c>
    </row>
    <row r="25" spans="1:2" x14ac:dyDescent="0.25">
      <c r="A25" t="s">
        <v>344</v>
      </c>
      <c r="B25">
        <v>400489</v>
      </c>
    </row>
    <row r="26" spans="1:2" x14ac:dyDescent="0.25">
      <c r="A26" t="s">
        <v>367</v>
      </c>
      <c r="B26">
        <v>400489</v>
      </c>
    </row>
    <row r="27" spans="1:2" x14ac:dyDescent="0.25">
      <c r="A27" s="31" t="s">
        <v>325</v>
      </c>
      <c r="B27">
        <v>400490</v>
      </c>
    </row>
    <row r="28" spans="1:2" x14ac:dyDescent="0.25">
      <c r="A28" t="s">
        <v>382</v>
      </c>
      <c r="B28">
        <v>400490</v>
      </c>
    </row>
    <row r="29" spans="1:2" x14ac:dyDescent="0.25">
      <c r="A29" t="s">
        <v>378</v>
      </c>
      <c r="B29">
        <v>400490</v>
      </c>
    </row>
    <row r="30" spans="1:2" x14ac:dyDescent="0.25">
      <c r="A30" t="s">
        <v>347</v>
      </c>
      <c r="B30">
        <v>400495</v>
      </c>
    </row>
    <row r="31" spans="1:2" x14ac:dyDescent="0.25">
      <c r="A31" s="31" t="s">
        <v>333</v>
      </c>
      <c r="B31">
        <v>401487</v>
      </c>
    </row>
    <row r="32" spans="1:2" x14ac:dyDescent="0.25">
      <c r="A32" t="s">
        <v>352</v>
      </c>
      <c r="B32">
        <v>401487</v>
      </c>
    </row>
    <row r="33" spans="1:2" x14ac:dyDescent="0.25">
      <c r="A33" s="31" t="s">
        <v>327</v>
      </c>
      <c r="B33">
        <v>401488</v>
      </c>
    </row>
    <row r="34" spans="1:2" x14ac:dyDescent="0.25">
      <c r="A34" s="31" t="s">
        <v>334</v>
      </c>
      <c r="B34">
        <v>401488</v>
      </c>
    </row>
    <row r="35" spans="1:2" x14ac:dyDescent="0.25">
      <c r="A35" t="s">
        <v>372</v>
      </c>
      <c r="B35">
        <v>401488</v>
      </c>
    </row>
    <row r="36" spans="1:2" x14ac:dyDescent="0.25">
      <c r="A36" s="31" t="s">
        <v>328</v>
      </c>
      <c r="B36">
        <v>401489</v>
      </c>
    </row>
    <row r="37" spans="1:2" x14ac:dyDescent="0.25">
      <c r="A37" t="s">
        <v>337</v>
      </c>
      <c r="B37">
        <v>401489</v>
      </c>
    </row>
    <row r="38" spans="1:2" x14ac:dyDescent="0.25">
      <c r="A38" t="s">
        <v>339</v>
      </c>
      <c r="B38">
        <v>401489</v>
      </c>
    </row>
    <row r="39" spans="1:2" x14ac:dyDescent="0.25">
      <c r="A39" t="s">
        <v>380</v>
      </c>
      <c r="B39">
        <v>401489</v>
      </c>
    </row>
    <row r="40" spans="1:2" x14ac:dyDescent="0.25">
      <c r="A40" t="s">
        <v>370</v>
      </c>
      <c r="B40">
        <v>401489</v>
      </c>
    </row>
    <row r="41" spans="1:2" x14ac:dyDescent="0.25">
      <c r="A41" t="s">
        <v>345</v>
      </c>
      <c r="B41">
        <v>401490</v>
      </c>
    </row>
    <row r="42" spans="1:2" x14ac:dyDescent="0.25">
      <c r="A42" t="s">
        <v>356</v>
      </c>
      <c r="B42">
        <v>401490</v>
      </c>
    </row>
    <row r="43" spans="1:2" x14ac:dyDescent="0.25">
      <c r="A43" t="s">
        <v>379</v>
      </c>
      <c r="B43">
        <v>401490</v>
      </c>
    </row>
    <row r="44" spans="1:2" x14ac:dyDescent="0.25">
      <c r="A44" t="s">
        <v>358</v>
      </c>
      <c r="B44">
        <v>401491</v>
      </c>
    </row>
    <row r="45" spans="1:2" x14ac:dyDescent="0.25">
      <c r="A45" t="s">
        <v>359</v>
      </c>
      <c r="B45">
        <v>401492</v>
      </c>
    </row>
    <row r="46" spans="1:2" x14ac:dyDescent="0.25">
      <c r="A46" t="s">
        <v>335</v>
      </c>
      <c r="B46">
        <v>401493</v>
      </c>
    </row>
    <row r="47" spans="1:2" x14ac:dyDescent="0.25">
      <c r="A47" t="s">
        <v>360</v>
      </c>
      <c r="B47">
        <v>401493</v>
      </c>
    </row>
    <row r="48" spans="1:2" x14ac:dyDescent="0.25">
      <c r="A48" t="s">
        <v>361</v>
      </c>
      <c r="B48">
        <v>401494</v>
      </c>
    </row>
    <row r="49" spans="1:2" x14ac:dyDescent="0.25">
      <c r="A49" t="s">
        <v>362</v>
      </c>
      <c r="B49">
        <v>401495</v>
      </c>
    </row>
    <row r="50" spans="1:2" x14ac:dyDescent="0.25">
      <c r="A50" t="s">
        <v>341</v>
      </c>
      <c r="B50">
        <v>402488</v>
      </c>
    </row>
    <row r="51" spans="1:2" x14ac:dyDescent="0.25">
      <c r="A51" t="s">
        <v>336</v>
      </c>
      <c r="B51">
        <v>402489</v>
      </c>
    </row>
    <row r="52" spans="1:2" x14ac:dyDescent="0.25">
      <c r="A52" t="s">
        <v>340</v>
      </c>
      <c r="B52">
        <v>402489</v>
      </c>
    </row>
    <row r="53" spans="1:2" x14ac:dyDescent="0.25">
      <c r="A53" t="s">
        <v>346</v>
      </c>
      <c r="B53">
        <v>402490</v>
      </c>
    </row>
    <row r="54" spans="1:2" x14ac:dyDescent="0.25">
      <c r="A54" t="s">
        <v>355</v>
      </c>
      <c r="B54">
        <v>402490</v>
      </c>
    </row>
    <row r="55" spans="1:2" x14ac:dyDescent="0.25">
      <c r="A55" t="s">
        <v>373</v>
      </c>
      <c r="B55">
        <v>402490</v>
      </c>
    </row>
    <row r="56" spans="1:2" x14ac:dyDescent="0.25">
      <c r="A56" t="s">
        <v>343</v>
      </c>
      <c r="B56">
        <v>403487</v>
      </c>
    </row>
    <row r="57" spans="1:2" x14ac:dyDescent="0.25">
      <c r="A57" t="s">
        <v>342</v>
      </c>
      <c r="B57">
        <v>403488</v>
      </c>
    </row>
    <row r="58" spans="1:2" x14ac:dyDescent="0.25">
      <c r="A58" t="s">
        <v>374</v>
      </c>
      <c r="B58">
        <v>403490</v>
      </c>
    </row>
    <row r="59" spans="1:2" x14ac:dyDescent="0.25">
      <c r="A59" t="s">
        <v>392</v>
      </c>
      <c r="B59">
        <v>401489</v>
      </c>
    </row>
    <row r="60" spans="1:2" x14ac:dyDescent="0.25">
      <c r="A60" t="s">
        <v>394</v>
      </c>
      <c r="B60">
        <v>400491</v>
      </c>
    </row>
    <row r="61" spans="1:2" x14ac:dyDescent="0.25">
      <c r="A61" t="s">
        <v>423</v>
      </c>
      <c r="B61">
        <v>401490</v>
      </c>
    </row>
    <row r="62" spans="1:2" x14ac:dyDescent="0.25">
      <c r="A62" t="s">
        <v>395</v>
      </c>
      <c r="B62">
        <v>400489</v>
      </c>
    </row>
    <row r="63" spans="1:2" x14ac:dyDescent="0.25">
      <c r="A63" t="s">
        <v>396</v>
      </c>
      <c r="B63" s="37">
        <v>401491</v>
      </c>
    </row>
    <row r="64" spans="1:2" x14ac:dyDescent="0.25">
      <c r="A64" t="s">
        <v>400</v>
      </c>
      <c r="B64">
        <v>401487</v>
      </c>
    </row>
    <row r="65" spans="1:2" x14ac:dyDescent="0.25">
      <c r="A65" t="s">
        <v>401</v>
      </c>
      <c r="B65">
        <v>402487</v>
      </c>
    </row>
    <row r="66" spans="1:2" x14ac:dyDescent="0.25">
      <c r="A66" t="s">
        <v>403</v>
      </c>
      <c r="B66">
        <v>401489</v>
      </c>
    </row>
    <row r="67" spans="1:2" x14ac:dyDescent="0.25">
      <c r="A67" t="s">
        <v>402</v>
      </c>
      <c r="B67">
        <v>401490</v>
      </c>
    </row>
    <row r="68" spans="1:2" x14ac:dyDescent="0.25">
      <c r="A68" t="s">
        <v>408</v>
      </c>
      <c r="B68">
        <v>399486</v>
      </c>
    </row>
    <row r="69" spans="1:2" x14ac:dyDescent="0.25">
      <c r="A69" t="s">
        <v>409</v>
      </c>
      <c r="B69">
        <v>400485</v>
      </c>
    </row>
    <row r="70" spans="1:2" x14ac:dyDescent="0.25">
      <c r="A70" t="s">
        <v>410</v>
      </c>
      <c r="B70">
        <v>400486</v>
      </c>
    </row>
    <row r="71" spans="1:2" x14ac:dyDescent="0.25">
      <c r="A71" t="s">
        <v>411</v>
      </c>
      <c r="B71">
        <v>401485</v>
      </c>
    </row>
    <row r="72" spans="1:2" x14ac:dyDescent="0.25">
      <c r="A72" t="s">
        <v>412</v>
      </c>
      <c r="B72">
        <v>404490</v>
      </c>
    </row>
    <row r="73" spans="1:2" x14ac:dyDescent="0.25">
      <c r="A73" t="s">
        <v>413</v>
      </c>
      <c r="B73">
        <v>400489</v>
      </c>
    </row>
    <row r="74" spans="1:2" x14ac:dyDescent="0.25">
      <c r="A74" t="s">
        <v>414</v>
      </c>
      <c r="B74">
        <v>401489</v>
      </c>
    </row>
    <row r="75" spans="1:2" x14ac:dyDescent="0.25">
      <c r="A75" t="s">
        <v>415</v>
      </c>
      <c r="B75">
        <v>404490</v>
      </c>
    </row>
    <row r="76" spans="1:2" x14ac:dyDescent="0.25">
      <c r="A76" t="s">
        <v>416</v>
      </c>
      <c r="B76">
        <v>404491</v>
      </c>
    </row>
    <row r="77" spans="1:2" x14ac:dyDescent="0.25">
      <c r="A77" t="s">
        <v>417</v>
      </c>
      <c r="B77">
        <v>403491</v>
      </c>
    </row>
    <row r="78" spans="1:2" x14ac:dyDescent="0.25">
      <c r="A78" t="s">
        <v>418</v>
      </c>
      <c r="B78">
        <v>402491</v>
      </c>
    </row>
    <row r="79" spans="1:2" x14ac:dyDescent="0.25">
      <c r="A79" t="s">
        <v>419</v>
      </c>
      <c r="B79">
        <v>400486</v>
      </c>
    </row>
    <row r="80" spans="1:2" x14ac:dyDescent="0.25">
      <c r="A80" t="s">
        <v>420</v>
      </c>
      <c r="B80">
        <v>401485</v>
      </c>
    </row>
    <row r="81" spans="1:2" x14ac:dyDescent="0.25">
      <c r="A81" t="s">
        <v>421</v>
      </c>
      <c r="B81">
        <v>401486</v>
      </c>
    </row>
    <row r="82" spans="1:2" x14ac:dyDescent="0.25">
      <c r="A82" t="s">
        <v>422</v>
      </c>
      <c r="B82">
        <v>401487</v>
      </c>
    </row>
    <row r="83" spans="1:2" x14ac:dyDescent="0.25">
      <c r="A83" t="s">
        <v>424</v>
      </c>
      <c r="B83">
        <v>402485</v>
      </c>
    </row>
    <row r="84" spans="1:2" x14ac:dyDescent="0.25">
      <c r="A84" t="s">
        <v>425</v>
      </c>
      <c r="B84">
        <v>402486</v>
      </c>
    </row>
    <row r="85" spans="1:2" x14ac:dyDescent="0.25">
      <c r="A85" t="s">
        <v>426</v>
      </c>
      <c r="B85">
        <v>401486</v>
      </c>
    </row>
    <row r="86" spans="1:2" x14ac:dyDescent="0.25">
      <c r="A86" t="s">
        <v>427</v>
      </c>
      <c r="B86">
        <v>401487</v>
      </c>
    </row>
    <row r="87" spans="1:2" x14ac:dyDescent="0.25">
      <c r="A87" t="s">
        <v>428</v>
      </c>
      <c r="B87">
        <v>401488</v>
      </c>
    </row>
    <row r="88" spans="1:2" x14ac:dyDescent="0.25">
      <c r="A88" t="s">
        <v>429</v>
      </c>
      <c r="B88">
        <v>403485</v>
      </c>
    </row>
    <row r="89" spans="1:2" x14ac:dyDescent="0.25">
      <c r="A89" t="s">
        <v>430</v>
      </c>
      <c r="B89">
        <v>400493</v>
      </c>
    </row>
    <row r="90" spans="1:2" x14ac:dyDescent="0.25">
      <c r="A90" t="s">
        <v>431</v>
      </c>
      <c r="B90">
        <v>400494</v>
      </c>
    </row>
    <row r="91" spans="1:2" x14ac:dyDescent="0.25">
      <c r="A91" t="s">
        <v>432</v>
      </c>
      <c r="B91">
        <v>400495</v>
      </c>
    </row>
    <row r="92" spans="1:2" x14ac:dyDescent="0.25">
      <c r="A92" t="s">
        <v>433</v>
      </c>
      <c r="B92">
        <v>400489</v>
      </c>
    </row>
    <row r="93" spans="1:2" x14ac:dyDescent="0.25">
      <c r="A93" t="s">
        <v>434</v>
      </c>
      <c r="B93">
        <v>401488</v>
      </c>
    </row>
    <row r="94" spans="1:2" x14ac:dyDescent="0.25">
      <c r="A94" t="s">
        <v>435</v>
      </c>
      <c r="B94">
        <v>402487</v>
      </c>
    </row>
    <row r="95" spans="1:2" x14ac:dyDescent="0.25">
      <c r="A95" t="s">
        <v>436</v>
      </c>
      <c r="B95">
        <v>402488</v>
      </c>
    </row>
    <row r="96" spans="1:2" x14ac:dyDescent="0.25">
      <c r="A96" t="s">
        <v>397</v>
      </c>
      <c r="B96">
        <v>400491</v>
      </c>
    </row>
    <row r="97" spans="1:2" x14ac:dyDescent="0.25">
      <c r="A97" t="s">
        <v>437</v>
      </c>
      <c r="B97" s="37">
        <v>399490</v>
      </c>
    </row>
    <row r="98" spans="1:2" x14ac:dyDescent="0.25">
      <c r="A98" t="s">
        <v>438</v>
      </c>
      <c r="B98">
        <v>399491</v>
      </c>
    </row>
    <row r="99" spans="1:2" x14ac:dyDescent="0.25">
      <c r="A99" t="s">
        <v>439</v>
      </c>
      <c r="B99">
        <v>400492</v>
      </c>
    </row>
    <row r="100" spans="1:2" x14ac:dyDescent="0.25">
      <c r="A100" t="s">
        <v>398</v>
      </c>
      <c r="B100">
        <v>402488</v>
      </c>
    </row>
    <row r="101" spans="1:2" x14ac:dyDescent="0.25">
      <c r="A101" t="s">
        <v>441</v>
      </c>
      <c r="B101">
        <v>400488</v>
      </c>
    </row>
    <row r="102" spans="1:2" x14ac:dyDescent="0.25">
      <c r="A102" t="s">
        <v>399</v>
      </c>
      <c r="B102">
        <v>399486</v>
      </c>
    </row>
    <row r="103" spans="1:2" x14ac:dyDescent="0.25">
      <c r="A103" t="s">
        <v>442</v>
      </c>
      <c r="B103">
        <v>398489</v>
      </c>
    </row>
    <row r="104" spans="1:2" x14ac:dyDescent="0.25">
      <c r="A104" t="s">
        <v>500</v>
      </c>
      <c r="B104">
        <v>372428</v>
      </c>
    </row>
    <row r="105" spans="1:2" x14ac:dyDescent="0.25">
      <c r="A105" t="s">
        <v>501</v>
      </c>
      <c r="B105">
        <v>373428</v>
      </c>
    </row>
    <row r="106" spans="1:2" x14ac:dyDescent="0.25">
      <c r="A106" t="s">
        <v>503</v>
      </c>
      <c r="B106">
        <v>371428</v>
      </c>
    </row>
    <row r="107" spans="1:2" x14ac:dyDescent="0.25">
      <c r="A107" t="s">
        <v>504</v>
      </c>
      <c r="B107">
        <v>371429</v>
      </c>
    </row>
    <row r="108" spans="1:2" x14ac:dyDescent="0.25">
      <c r="A108" t="s">
        <v>505</v>
      </c>
      <c r="B108">
        <v>372429</v>
      </c>
    </row>
    <row r="109" spans="1:2" x14ac:dyDescent="0.25">
      <c r="A109" t="s">
        <v>502</v>
      </c>
      <c r="B109">
        <v>373428</v>
      </c>
    </row>
    <row r="110" spans="1:2" x14ac:dyDescent="0.25">
      <c r="A110" t="s">
        <v>506</v>
      </c>
      <c r="B110">
        <v>374428</v>
      </c>
    </row>
    <row r="111" spans="1:2" x14ac:dyDescent="0.25">
      <c r="A111" t="s">
        <v>508</v>
      </c>
      <c r="B111">
        <v>373425</v>
      </c>
    </row>
    <row r="112" spans="1:2" x14ac:dyDescent="0.25">
      <c r="A112" t="s">
        <v>509</v>
      </c>
      <c r="B112">
        <v>373426</v>
      </c>
    </row>
    <row r="113" spans="1:2" x14ac:dyDescent="0.25">
      <c r="A113" t="s">
        <v>510</v>
      </c>
      <c r="B113">
        <v>372426</v>
      </c>
    </row>
    <row r="114" spans="1:2" x14ac:dyDescent="0.25">
      <c r="A114" t="s">
        <v>513</v>
      </c>
      <c r="B114">
        <v>373428</v>
      </c>
    </row>
    <row r="115" spans="1:2" x14ac:dyDescent="0.25">
      <c r="A115" t="s">
        <v>514</v>
      </c>
      <c r="B115">
        <v>374428</v>
      </c>
    </row>
    <row r="116" spans="1:2" x14ac:dyDescent="0.25">
      <c r="A116" t="s">
        <v>497</v>
      </c>
      <c r="B116">
        <v>373429</v>
      </c>
    </row>
    <row r="117" spans="1:2" x14ac:dyDescent="0.25">
      <c r="A117" t="s">
        <v>519</v>
      </c>
      <c r="B117">
        <v>450345</v>
      </c>
    </row>
    <row r="118" spans="1:2" x14ac:dyDescent="0.25">
      <c r="A118" t="s">
        <v>520</v>
      </c>
      <c r="B118">
        <v>450346</v>
      </c>
    </row>
    <row r="119" spans="1:2" x14ac:dyDescent="0.25">
      <c r="A119" t="s">
        <v>522</v>
      </c>
      <c r="B119">
        <v>377431</v>
      </c>
    </row>
    <row r="120" spans="1:2" x14ac:dyDescent="0.25">
      <c r="A120" t="s">
        <v>532</v>
      </c>
      <c r="B120">
        <v>375432</v>
      </c>
    </row>
    <row r="121" spans="1:2" x14ac:dyDescent="0.25">
      <c r="A121" t="s">
        <v>531</v>
      </c>
      <c r="B121">
        <v>376432</v>
      </c>
    </row>
    <row r="122" spans="1:2" x14ac:dyDescent="0.25">
      <c r="A122" t="s">
        <v>525</v>
      </c>
      <c r="B122">
        <v>376431</v>
      </c>
    </row>
    <row r="123" spans="1:2" x14ac:dyDescent="0.25">
      <c r="A123" t="s">
        <v>393</v>
      </c>
      <c r="B123">
        <v>402488</v>
      </c>
    </row>
    <row r="124" spans="1:2" x14ac:dyDescent="0.25">
      <c r="A124" s="77" t="s">
        <v>589</v>
      </c>
      <c r="B124" s="77">
        <v>435422</v>
      </c>
    </row>
    <row r="125" spans="1:2" x14ac:dyDescent="0.25">
      <c r="A125" s="90" t="s">
        <v>583</v>
      </c>
      <c r="B125" s="90">
        <v>435423</v>
      </c>
    </row>
    <row r="126" spans="1:2" x14ac:dyDescent="0.25">
      <c r="A126" t="s">
        <v>637</v>
      </c>
      <c r="B126">
        <v>434424</v>
      </c>
    </row>
    <row r="127" spans="1:2" x14ac:dyDescent="0.25">
      <c r="A127" t="s">
        <v>638</v>
      </c>
      <c r="B127">
        <v>434425</v>
      </c>
    </row>
    <row r="128" spans="1:2" x14ac:dyDescent="0.25">
      <c r="A128" t="s">
        <v>639</v>
      </c>
      <c r="B128">
        <v>435424</v>
      </c>
    </row>
    <row r="129" spans="1:2" x14ac:dyDescent="0.25">
      <c r="A129" t="s">
        <v>640</v>
      </c>
      <c r="B129">
        <v>437422</v>
      </c>
    </row>
    <row r="130" spans="1:2" x14ac:dyDescent="0.25">
      <c r="A130" t="s">
        <v>641</v>
      </c>
      <c r="B130">
        <v>438422</v>
      </c>
    </row>
    <row r="131" spans="1:2" x14ac:dyDescent="0.25">
      <c r="A131" t="s">
        <v>602</v>
      </c>
      <c r="B131">
        <v>436423</v>
      </c>
    </row>
    <row r="132" spans="1:2" x14ac:dyDescent="0.25">
      <c r="A132" t="s">
        <v>642</v>
      </c>
      <c r="B132">
        <v>433424</v>
      </c>
    </row>
    <row r="133" spans="1:2" x14ac:dyDescent="0.25">
      <c r="A133" t="s">
        <v>643</v>
      </c>
      <c r="B133">
        <v>433425</v>
      </c>
    </row>
    <row r="134" spans="1:2" x14ac:dyDescent="0.25">
      <c r="A134" t="s">
        <v>644</v>
      </c>
      <c r="B134">
        <v>434424</v>
      </c>
    </row>
    <row r="135" spans="1:2" x14ac:dyDescent="0.25">
      <c r="A135" t="s">
        <v>585</v>
      </c>
      <c r="B135">
        <v>437423</v>
      </c>
    </row>
    <row r="136" spans="1:2" x14ac:dyDescent="0.25">
      <c r="A136" t="s">
        <v>645</v>
      </c>
      <c r="B136">
        <v>433420</v>
      </c>
    </row>
    <row r="137" spans="1:2" x14ac:dyDescent="0.25">
      <c r="A137" t="s">
        <v>556</v>
      </c>
      <c r="B137">
        <v>435423</v>
      </c>
    </row>
    <row r="138" spans="1:2" x14ac:dyDescent="0.25">
      <c r="A138" t="s">
        <v>646</v>
      </c>
      <c r="B138">
        <v>435423</v>
      </c>
    </row>
    <row r="139" spans="1:2" x14ac:dyDescent="0.25">
      <c r="A139" t="s">
        <v>647</v>
      </c>
      <c r="B139">
        <v>435424</v>
      </c>
    </row>
    <row r="140" spans="1:2" x14ac:dyDescent="0.25">
      <c r="A140" t="s">
        <v>648</v>
      </c>
      <c r="B140">
        <v>435425</v>
      </c>
    </row>
    <row r="141" spans="1:2" x14ac:dyDescent="0.25">
      <c r="A141" t="s">
        <v>649</v>
      </c>
      <c r="B141">
        <v>435424</v>
      </c>
    </row>
    <row r="142" spans="1:2" x14ac:dyDescent="0.25">
      <c r="A142" t="s">
        <v>650</v>
      </c>
      <c r="B142">
        <v>435425</v>
      </c>
    </row>
    <row r="143" spans="1:2" x14ac:dyDescent="0.25">
      <c r="A143" t="s">
        <v>651</v>
      </c>
      <c r="B143">
        <v>435425</v>
      </c>
    </row>
    <row r="144" spans="1:2" x14ac:dyDescent="0.25">
      <c r="A144" t="s">
        <v>652</v>
      </c>
      <c r="B144">
        <v>436425</v>
      </c>
    </row>
    <row r="145" spans="1:2" x14ac:dyDescent="0.25">
      <c r="A145" t="s">
        <v>653</v>
      </c>
      <c r="B145">
        <v>436426</v>
      </c>
    </row>
    <row r="146" spans="1:2" x14ac:dyDescent="0.25">
      <c r="A146" t="s">
        <v>654</v>
      </c>
      <c r="B146">
        <v>434422</v>
      </c>
    </row>
    <row r="147" spans="1:2" x14ac:dyDescent="0.25">
      <c r="A147" t="s">
        <v>604</v>
      </c>
      <c r="B147">
        <v>434425</v>
      </c>
    </row>
    <row r="148" spans="1:2" x14ac:dyDescent="0.25">
      <c r="A148" t="s">
        <v>609</v>
      </c>
      <c r="B148">
        <v>436424</v>
      </c>
    </row>
    <row r="149" spans="1:2" x14ac:dyDescent="0.25">
      <c r="A149" t="s">
        <v>547</v>
      </c>
      <c r="B149">
        <v>435425</v>
      </c>
    </row>
    <row r="150" spans="1:2" x14ac:dyDescent="0.25">
      <c r="A150" t="s">
        <v>655</v>
      </c>
      <c r="B150">
        <v>436422</v>
      </c>
    </row>
    <row r="151" spans="1:2" x14ac:dyDescent="0.25">
      <c r="A151" t="s">
        <v>600</v>
      </c>
      <c r="B151">
        <v>436424</v>
      </c>
    </row>
    <row r="152" spans="1:2" x14ac:dyDescent="0.25">
      <c r="A152" t="s">
        <v>656</v>
      </c>
      <c r="B152">
        <v>436427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V H z j T v S Z 0 W S o A A A A + A A A A B I A H A B D b 2 5 m a W c v U G F j a 2 F n Z S 5 4 b W w g o h g A K K A U A A A A A A A A A A A A A A A A A A A A A A A A A A A A h Y 9 N D o I w F I S v Q r q n r y D G n z z K w i 0 Y E x P j t o E K j V A M L Z a 7 u f B I X k E S R d 2 5 m s z k m 2 T m c b t j M j S 1 d 5 W d U a 2 O S U A Z 8 a T O 2 0 L p M i a 9 P f l L k n D c i f w s S u m N s D b r w a i Y V N Z e 1 g D O O e p m t O 1 K C B k L 4 J i l + 7 y S j f C V N l b o X J J P q / j f I h w P r z E 8 p A t G 5 9 E q G j V A m G L M l P 4 i 4 b i Y M o S f E D d 9 b f t O c l 3 7 2 x R h s g j v F / w J U E s D B B Q A A g A I A F R 8 4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f O N O r p 2 2 P Q M B A A C 7 A Q A A E w A c A E Z v c m 1 1 b G F z L 1 N l Y 3 R p b 2 4 x L m 0 g o h g A K K A U A A A A A A A A A A A A A A A A A A A A A A A A A A A A d Y 9 N S 8 Q w E I b v h f 6 H k L 2 0 E A q t W w W X X G w V v A i y 9 W R F Y j u 2 2 a a J J K n d D / a / m 1 p E B D u X + X h m 5 p 0 x U F m u J N r O P t 7 4 n u + Z l m m o 0 Q q P z C I B X Q c a H a F B D W i m a 4 y o K 1 r f Q 8 5 u t B u m K D O f U a 6 q o Q d p g z s u I M q U t C 4 x A c 6 u y y c D 2 p R F y 3 f m d d 9 e N a z q y l y N U i h W m / J f l c j u L Q 7 J c w 6 C 9 9 y C p p h g g j I l h l 4 a m h J 0 K y t V c 9 n Q O E k T g h 4 H Z W F r D w L o b x g 9 K A k v I Z m P X e H i 8 A F O Y O S 7 I 2 + + P y n Y m 2 s r N J P m X e l + 3 j + 1 m W D 6 j Z x O e K 7 F T v 1 e 2 s t 1 N N E z Q T 8 g W Q I X S 2 C 9 B N K / 4 B z 6 H p c L t 2 + + A F B L A Q I t A B Q A A g A I A F R 8 4 0 7 0 m d F k q A A A A P g A A A A S A A A A A A A A A A A A A A A A A A A A A A B D b 2 5 m a W c v U G F j a 2 F n Z S 5 4 b W x Q S w E C L Q A U A A I A C A B U f O N O D 8 r p q 6 Q A A A D p A A A A E w A A A A A A A A A A A A A A A A D 0 A A A A W 0 N v b n R l b n R f V H l w Z X N d L n h t b F B L A Q I t A B Q A A g A I A F R 8 4 0 6 u n b Y 9 A w E A A L s B A A A T A A A A A A A A A A A A A A A A A O U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K A A A A A A A A R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Q l M j B s Z W t r Z X I l M j B 6 Z W c l M j B n Z X J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T g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y N 1 Q x N D o w N j o x M C 4 4 N D M y N j c 1 W i I g L z 4 8 R W 5 0 c n k g V H l w Z T 0 i R m l s b E N v b H V t b l R 5 c G V z I i B W Y W x 1 Z T 0 i c 0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d C B s Z W t r Z X I g e m V n I G d l c m F y Z C 9 U e X B l I G d l d 2 l q e m l n Z C 5 7 Q 2 9 s d W 1 u M S w w f S Z x d W 9 0 O y w m c X V v d D t T Z W N 0 a W 9 u M S 9 3 Y X Q g b G V r a 2 V y I H p l Z y B n Z X J h c m Q v V H l w Z S B n Z X d p a n p p Z 2 Q u e 0 N v b H V t b j I s M X 0 m c X V v d D s s J n F 1 b 3 Q 7 U 2 V j d G l v b j E v d 2 F 0 I G x l a 2 t l c i B 6 Z W c g Z 2 V y Y X J k L 1 R 5 c G U g Z 2 V 3 a W p 6 a W d k L n t D b 2 x 1 b W 4 z L D J 9 J n F 1 b 3 Q 7 L C Z x d W 9 0 O 1 N l Y 3 R p b 2 4 x L 3 d h d C B s Z W t r Z X I g e m V n I G d l c m F y Z C 9 U e X B l I G d l d 2 l q e m l n Z C 5 7 Q 2 9 s d W 1 u N C w z f S Z x d W 9 0 O y w m c X V v d D t T Z W N 0 a W 9 u M S 9 3 Y X Q g b G V r a 2 V y I H p l Z y B n Z X J h c m Q v V H l w Z S B n Z X d p a n p p Z 2 Q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2 F 0 I G x l a 2 t l c i B 6 Z W c g Z 2 V y Y X J k L 1 R 5 c G U g Z 2 V 3 a W p 6 a W d k L n t D b 2 x 1 b W 4 x L D B 9 J n F 1 b 3 Q 7 L C Z x d W 9 0 O 1 N l Y 3 R p b 2 4 x L 3 d h d C B s Z W t r Z X I g e m V n I G d l c m F y Z C 9 U e X B l I G d l d 2 l q e m l n Z C 5 7 Q 2 9 s d W 1 u M i w x f S Z x d W 9 0 O y w m c X V v d D t T Z W N 0 a W 9 u M S 9 3 Y X Q g b G V r a 2 V y I H p l Z y B n Z X J h c m Q v V H l w Z S B n Z X d p a n p p Z 2 Q u e 0 N v b H V t b j M s M n 0 m c X V v d D s s J n F 1 b 3 Q 7 U 2 V j d G l v b j E v d 2 F 0 I G x l a 2 t l c i B 6 Z W c g Z 2 V y Y X J k L 1 R 5 c G U g Z 2 V 3 a W p 6 a W d k L n t D b 2 x 1 b W 4 0 L D N 9 J n F 1 b 3 Q 7 L C Z x d W 9 0 O 1 N l Y 3 R p b 2 4 x L 3 d h d C B s Z W t r Z X I g e m V n I G d l c m F y Z C 9 U e X B l I G d l d 2 l q e m l n Z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0 J T I w b G V r a 2 V y J T I w e m V n J T I w Z 2 V y Y X J k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Q l M j B s Z W t r Z X I l M j B 6 Z W c l M j B n Z X J h c m Q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x W Z e o v Q h S J W F P / u Z Z C g Y A A A A A A I A A A A A A B B m A A A A A Q A A I A A A A F E f b F Y 3 p S 9 1 o E V U o y J 2 p d e 4 G 4 I O 0 5 F P v g a D V f N / / R Q M A A A A A A 6 A A A A A A g A A I A A A A E p + e z u 5 b 5 1 3 R 1 1 Z 7 I b 2 j o L H 0 s d F d 5 s q q E v x 1 6 n W a k 6 C U A A A A A 9 Q v / V L I D 4 9 b 3 t 4 v U O / r k U a v K v G e R K C + 6 t 3 8 7 o L X W K O 6 N k y J H Y j a T j u N C N Z N b p 4 I H n v b w l x Y + r a A h H m j P w n N v O 7 Z K I t i a 0 C u 3 B d m F Y 4 x f 7 q Q A A A A N j T / + 8 c u d v x q L h H X M a 3 D A p x S t G N b S I w m Y 9 O L I M T R b H k p c L 6 g 0 0 / M A + r 2 X g w P u U y U x n X g 4 p L + G y e M P 9 q u H y z h l 0 = < / D a t a M a s h u p > 
</file>

<file path=customXml/itemProps1.xml><?xml version="1.0" encoding="utf-8"?>
<ds:datastoreItem xmlns:ds="http://schemas.openxmlformats.org/officeDocument/2006/customXml" ds:itemID="{0EC13BB2-CFF4-4257-A0DF-D4D7A4C58A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8</vt:i4>
      </vt:variant>
    </vt:vector>
  </HeadingPairs>
  <TitlesOfParts>
    <vt:vector size="14" baseType="lpstr">
      <vt:lpstr>Algemeen</vt:lpstr>
      <vt:lpstr>Kenmerken bui</vt:lpstr>
      <vt:lpstr>Kaart meldingen</vt:lpstr>
      <vt:lpstr>Effecten bui</vt:lpstr>
      <vt:lpstr>Berichten</vt:lpstr>
      <vt:lpstr>Locatie</vt:lpstr>
      <vt:lpstr>BerichtenKolomDatum</vt:lpstr>
      <vt:lpstr>BerichtenKolomVak1</vt:lpstr>
      <vt:lpstr>BerichtenKolomVak2</vt:lpstr>
      <vt:lpstr>BerichtenKolomVak3</vt:lpstr>
      <vt:lpstr>BerichtenKolomVak4</vt:lpstr>
      <vt:lpstr>BerichtenKolomVak5</vt:lpstr>
      <vt:lpstr>BerichtenKolomVak6</vt:lpstr>
      <vt:lpstr>WaarnemingsLocaties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Kroep</dc:creator>
  <cp:lastModifiedBy>Thijs Kroep</cp:lastModifiedBy>
  <dcterms:created xsi:type="dcterms:W3CDTF">2019-05-15T06:57:41Z</dcterms:created>
  <dcterms:modified xsi:type="dcterms:W3CDTF">2019-09-02T08:36:54Z</dcterms:modified>
</cp:coreProperties>
</file>