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f3aaf19943157/UIPath/Source/V053 Report/"/>
    </mc:Choice>
  </mc:AlternateContent>
  <xr:revisionPtr revIDLastSave="197" documentId="13_ncr:1_{86EBAB6D-4C8D-43F6-869B-928345BE3829}" xr6:coauthVersionLast="45" xr6:coauthVersionMax="45" xr10:uidLastSave="{59FDCA8B-9386-4139-8075-8D98905F984B}"/>
  <bookViews>
    <workbookView xWindow="-23535" yWindow="4080" windowWidth="16455" windowHeight="8520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A15" i="2" l="1"/>
  <c r="D11" i="2" l="1"/>
  <c r="C11" i="2"/>
  <c r="B11" i="2"/>
  <c r="B16" i="2" l="1"/>
  <c r="C1" i="2" s="1"/>
  <c r="B20" i="2" l="1"/>
  <c r="B18" i="2"/>
  <c r="B17" i="2"/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B8" i="1" l="1"/>
  <c r="B6" i="1"/>
  <c r="C11" i="1"/>
  <c r="D11" i="1" s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<sst xmlns="http://schemas.openxmlformats.org/spreadsheetml/2006/main" count="113" uniqueCount="92">
  <si>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</si>
  <si>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</si>
  <si>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</si>
  <si>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</si>
  <si>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</si>
  <si>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</si>
  <si>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</si>
  <si>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</si>
  <si>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</si>
  <si>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</si>
  <si>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</si>
  <si>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</si>
  <si>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</si>
  <si>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</si>
  <si>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</si>
  <si>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</si>
  <si>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</si>
  <si>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</si>
  <si>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</si>
  <si>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</si>
  <si>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</si>
  <si>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</si>
  <si>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</si>
  <si>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</si>
  <si>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</si>
  <si>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</si>
  <si>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</si>
  <si>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</si>
  <si>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</si>
  <si>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</si>
  <si>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</si>
  <si>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</si>
  <si>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</si>
  <si>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</si>
  <si>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</si>
  <si>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</si>
  <si>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</si>
  <si>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</si>
  <si>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</si>
  <si>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</si>
  <si>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</si>
  <si>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</si>
  <si>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</si>
  <si>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</si>
  <si>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</si>
  <si>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</si>
  <si>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</si>
  <si>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</si>
  <si>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</si>
  <si>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</si>
  <si>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</si>
  <si>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</si>
  <si>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</si>
  <si>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</si>
  <si>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</si>
  <si>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</si>
  <si>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</si>
  <si>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</si>
  <si>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</si>
  <si>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</si>
  <si>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</si>
  <si>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</si>
  <si>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</si>
  <si>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</si>
  <si>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</si>
  <si>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</si>
  <si>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</si>
  <si>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</si>
  <si>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</si>
  <si>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</si>
  <si>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</si>
  <si>
    <t>Subject</t>
  </si>
  <si>
    <t>Templates</t>
  </si>
  <si>
    <t>CRN</t>
  </si>
  <si>
    <t>Filename</t>
  </si>
  <si>
    <t>Nexis1</t>
  </si>
  <si>
    <t>Nexis2</t>
  </si>
  <si>
    <t>Nexis3</t>
  </si>
  <si>
    <t>Nexis4</t>
  </si>
  <si>
    <t>Nexis5</t>
  </si>
  <si>
    <t>Information from subcontractor Jolanta van Eijck</t>
  </si>
  <si>
    <t xml:space="preserve">https://advance.lexis.com/search/?pdmfid=1519360&amp;crid=f6d76e81-7dcb-4177-a600-624399e77c4d&amp;pdsearchterms= </t>
  </si>
  <si>
    <t xml:space="preserve"> OR vervolging OR corrupt OR crimineel OR illegaal OR oplichterij OR schandaal OR  afpersing OR witwassen </t>
  </si>
  <si>
    <t>OR  terrorisme OR verdovende middelen OR fraude OR handel met voorkennis OR schending OR Smokkelen OR geweld OR verduistering)</t>
  </si>
  <si>
    <t>&amp;pdstartin=hlct%3a1%3a1&amp;pdtypeofsearch=searchboxclick&amp;pdsearchtype=SearchBox&amp;pdqttype=or&amp;pdsf=&amp;pdquerytemplateid=urn%3aquerytemplate%3ac6dbb0122676bc6898232a3b9c3ffce6%7e%5eDutch+Language+News%7e%5efalse%7e%5e</t>
  </si>
  <si>
    <t>Dutch%2520Language%2520News&amp;ecomp=by8hkkk&amp;earg=pdsf&amp;prid=376983be-e3b9-4596-a6cf-86440772e3b9&amp;aci=la&amp;cbc=0&amp;lnsi=4782fab1-8193-47bc-99db-3b560f1cddf1&amp;rmflag=0&amp;sit=null#</t>
  </si>
  <si>
    <t>+w/100 (beschuldigen OR veroordelen OR aanklagen OR onderzoeken OR gevangen gezet OR veroordeeld OR gevangen OR verdachte OR arresteren</t>
  </si>
  <si>
    <t xml:space="preserve">+w/100 (terrorisme OR extremisme OR Osama OR Usama OR b*n laden OR tal*ban OR geheimedienst OR ISI OR I.S.I OR I S I </t>
  </si>
  <si>
    <t>C:\Users\jan.vaneijck\OneDrive\Documents\Jola\Thomson Reuters\Templates\V053 IS1 (ORR) Template - for subcontractors.docx</t>
  </si>
  <si>
    <t>C:\Users\jan.vaneijck\OneDrive\Documents\Jola\Thomson Reuters</t>
  </si>
  <si>
    <t>Gitony Investments</t>
  </si>
  <si>
    <t>25948\I137\IS1\2020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</si>
</sst>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4" fillId="0" borderId="0" xfId="2"/>
    <xf numFmtId="0" fontId="0" fillId="0" borderId="0" xfId="0" quotePrefix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vance.lexis.com/search/?pdmfid=1519360&amp;crid=f6d76e81-7dcb-4177-a600-624399e77c4d&amp;pdsearchterms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A1:F20"/>
  <sheetViews>
    <sheetView tabSelected="1" workbookViewId="0">
      <selection activeCell="B2" sqref="B2"/>
    </sheetView>
  </sheetViews>
  <sheetFormatPr defaultColWidth="8.84375" defaultRowHeight="14.6" x14ac:dyDescent="0.4"/>
  <cols>
    <col min="1" max="1" width="9.3828125" style="30" bestFit="1" customWidth="1"/>
    <col min="2" max="2" width="16" style="30" customWidth="1"/>
    <col min="3" max="3" width="15.3828125" style="30" customWidth="1"/>
    <col min="4" max="4" width="15.3828125" style="30" bestFit="1" customWidth="1"/>
    <col min="5" max="5" width="13.3828125" style="30" bestFit="1" customWidth="1"/>
    <col min="6" max="6" width="10.53515625" style="30" bestFit="1" customWidth="1"/>
    <col min="7" max="16384" width="8.84375" style="30"/>
  </cols>
  <sheetData>
    <row r="1" spans="1:6" ht="15" customHeight="1" x14ac:dyDescent="0.4">
      <c r="A1" s="30" t="s">
        <v>71</v>
      </c>
      <c r="B1" s="30" t="s">
        <v>90</v>
      </c>
      <c r="C1" s="30" t="str">
        <f>B16</f>
        <v>https://advance.lexis.com/search/?pdmfid=1519360&amp;crid=f6d76e81-7dcb-4177-a600-624399e77c4d&amp;pdsearchterms= Gitony Investments&amp;pdstartin=hlct%3a1%3a1&amp;pdtypeofsearch=searchboxclick&amp;pdsearchtype=SearchBox&amp;pdqttype=or&amp;pdsf=&amp;pdquerytemplateid=urn%3aquerytemplate%3ac6dbb0122676bc6898232a3b9c3ffce6%7e%5eDutch+Language+News%7e%5efalse%7e%5e</v>
      </c>
    </row>
    <row r="2" spans="1:6" ht="15" customHeight="1" x14ac:dyDescent="0.4">
      <c r="A2" s="30" t="s">
        <v>72</v>
      </c>
      <c r="B2" s="30" t="s">
        <v>88</v>
      </c>
    </row>
    <row r="3" spans="1:6" ht="15" customHeight="1" x14ac:dyDescent="0.4">
      <c r="A3" s="30" t="s">
        <v>73</v>
      </c>
      <c r="B3" s="30" t="s">
        <v>91</v>
      </c>
      <c r="C3" s="30" t="str">
        <f>SUBSTITUTE(B3,"\","-")</f>
        <v>25948-I137-IS1-2020</v>
      </c>
    </row>
    <row r="4" spans="1:6" ht="15" customHeight="1" x14ac:dyDescent="0.4">
      <c r="A4" s="30" t="s">
        <v>74</v>
      </c>
      <c r="B4" s="30" t="s">
        <v>80</v>
      </c>
    </row>
    <row r="5" spans="1:6" ht="15" customHeight="1" x14ac:dyDescent="0.4"/>
    <row r="6" spans="1:6" x14ac:dyDescent="0.4">
      <c r="A6" s="30" t="s">
        <v>75</v>
      </c>
      <c r="B6" s="35" t="s">
        <v>86</v>
      </c>
      <c r="C6" s="30" t="s">
        <v>82</v>
      </c>
      <c r="D6" s="30" t="s">
        <v>83</v>
      </c>
    </row>
    <row r="7" spans="1:6" x14ac:dyDescent="0.4">
      <c r="A7" s="30" t="s">
        <v>76</v>
      </c>
      <c r="B7" s="35" t="s">
        <v>87</v>
      </c>
    </row>
    <row r="8" spans="1:6" x14ac:dyDescent="0.4">
      <c r="A8" s="30" t="s">
        <v>77</v>
      </c>
      <c r="E8" s="31"/>
    </row>
    <row r="9" spans="1:6" x14ac:dyDescent="0.4">
      <c r="A9" s="30" t="s">
        <v>78</v>
      </c>
      <c r="E9" s="32"/>
      <c r="F9" s="33"/>
    </row>
    <row r="10" spans="1:6" x14ac:dyDescent="0.4">
      <c r="A10" s="30" t="s">
        <v>79</v>
      </c>
    </row>
    <row r="11" spans="1:6" x14ac:dyDescent="0.4">
      <c r="B11" s="30">
        <f>LEN(B6)</f>
        <v>135</v>
      </c>
      <c r="C11" s="30">
        <f>LEN(C6)</f>
        <v>106</v>
      </c>
      <c r="D11" s="30">
        <f>LEN(D6)</f>
        <v>126</v>
      </c>
    </row>
    <row r="12" spans="1:6" x14ac:dyDescent="0.4">
      <c r="B12" s="30" t="s">
        <v>89</v>
      </c>
    </row>
    <row r="14" spans="1:6" x14ac:dyDescent="0.4">
      <c r="B14" s="34" t="s">
        <v>81</v>
      </c>
    </row>
    <row r="15" spans="1:6" x14ac:dyDescent="0.4">
      <c r="A15" s="30">
        <f>LEN(B15)</f>
        <v>209</v>
      </c>
      <c r="B15" s="30" t="s">
        <v>84</v>
      </c>
      <c r="C15" s="30" t="s">
        <v>85</v>
      </c>
    </row>
    <row r="16" spans="1:6" x14ac:dyDescent="0.4">
      <c r="B16" s="30" t="str">
        <f>CONCATENATE(B14,B1,B15)</f>
        <v>https://advance.lexis.com/search/?pdmfid=1519360&amp;crid=f6d76e81-7dcb-4177-a600-624399e77c4d&amp;pdsearchterms= Gitony Investments&amp;pdstartin=hlct%3a1%3a1&amp;pdtypeofsearch=searchboxclick&amp;pdsearchtype=SearchBox&amp;pdqttype=or&amp;pdsf=&amp;pdquerytemplateid=urn%3aquerytemplate%3ac6dbb0122676bc6898232a3b9c3ffce6%7e%5eDutch+Language+News%7e%5efalse%7e%5e</v>
      </c>
    </row>
    <row r="17" spans="2:2" x14ac:dyDescent="0.4">
      <c r="B17" s="30" t="str">
        <f>CONCATENATE(B14,B1,B6,B15)</f>
        <v>https://advance.lexis.com/search/?pdmfid=1519360&amp;crid=f6d76e81-7dcb-4177-a600-624399e77c4d&amp;pdsearchterms= Gitony Investments+w/100 (beschuldigen OR veroordelen OR aanklagen OR onderzoeken OR gevangen gezet OR veroordeeld OR gevangen OR verdachte OR arresteren&amp;pdstartin=hlct%3a1%3a1&amp;pdtypeofsearch=searchboxclick&amp;pdsearchtype=SearchBox&amp;pdqttype=or&amp;pdsf=&amp;pdquerytemplateid=urn%3aquerytemplate%3ac6dbb0122676bc6898232a3b9c3ffce6%7e%5eDutch+Language+News%7e%5efalse%7e%5e</v>
      </c>
    </row>
    <row r="18" spans="2:2" x14ac:dyDescent="0.4">
      <c r="B18" s="30" t="str">
        <f>CONCATENATE(B14,B1,B7,B15)</f>
        <v>https://advance.lexis.com/search/?pdmfid=1519360&amp;crid=f6d76e81-7dcb-4177-a600-624399e77c4d&amp;pdsearchterms= Gitony Investments+w/100 (terrorisme OR extremisme OR Osama OR Usama OR b*n laden OR tal*ban OR geheimedienst OR ISI OR I.S.I OR I S I &amp;pdstartin=hlct%3a1%3a1&amp;pdtypeofsearch=searchboxclick&amp;pdsearchtype=SearchBox&amp;pdqttype=or&amp;pdsf=&amp;pdquerytemplateid=urn%3aquerytemplate%3ac6dbb0122676bc6898232a3b9c3ffce6%7e%5eDutch+Language+News%7e%5efalse%7e%5e</v>
      </c>
    </row>
    <row r="20" spans="2:2" x14ac:dyDescent="0.4">
      <c r="B20" s="30" t="str">
        <f>B16</f>
        <v>https://advance.lexis.com/search/?pdmfid=1519360&amp;crid=f6d76e81-7dcb-4177-a600-624399e77c4d&amp;pdsearchterms= Gitony Investments&amp;pdstartin=hlct%3a1%3a1&amp;pdtypeofsearch=searchboxclick&amp;pdsearchtype=SearchBox&amp;pdqttype=or&amp;pdsf=&amp;pdquerytemplateid=urn%3aquerytemplate%3ac6dbb0122676bc6898232a3b9c3ffce6%7e%5eDutch+Language+News%7e%5efalse%7e%5e</v>
      </c>
    </row>
  </sheetData>
  <hyperlinks>
    <hyperlink ref="B14" r:id="rId1" xr:uid="{E733AD26-8F07-45FB-AC08-FFFEA0C563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/>
  </sheetViews>
  <sheetFormatPr defaultRowHeight="14.6" x14ac:dyDescent="0.4"/>
  <cols>
    <col min="1" max="1" width="41.53515625" customWidth="1"/>
    <col min="2" max="2" width="17.53515625" customWidth="1"/>
    <col min="3" max="4" width="12.3828125" customWidth="1"/>
    <col min="6" max="6" width="17.53515625" bestFit="1" customWidth="1"/>
    <col min="7" max="9" width="14.3828125" customWidth="1"/>
  </cols>
  <sheetData>
    <row r="1" spans="1:4" x14ac:dyDescent="0.4">
      <c r="A1" s="3" t="s">
        <v>4</v>
      </c>
    </row>
    <row r="2" spans="1:4" x14ac:dyDescent="0.4">
      <c r="A2" s="1"/>
    </row>
    <row r="3" spans="1:4" x14ac:dyDescent="0.4">
      <c r="A3" s="1" t="s">
        <v>27</v>
      </c>
      <c r="B3" s="2">
        <f ca="1">TODAY()</f>
        <v>44103</v>
      </c>
    </row>
    <row r="5" spans="1:4" s="25" customFormat="1" x14ac:dyDescent="0.4">
      <c r="A5" s="25" t="s">
        <v>59</v>
      </c>
      <c r="B5" s="25">
        <v>7</v>
      </c>
    </row>
    <row r="6" spans="1:4" s="25" customFormat="1" x14ac:dyDescent="0.4">
      <c r="A6" s="25" t="s">
        <v>60</v>
      </c>
      <c r="B6" s="2">
        <f ca="1">Date+Days</f>
        <v>44110</v>
      </c>
    </row>
    <row r="7" spans="1:4" s="25" customFormat="1" x14ac:dyDescent="0.4">
      <c r="A7" s="25" t="s">
        <v>61</v>
      </c>
      <c r="B7" s="2">
        <f ca="1">WORKDAY(Date, Days)</f>
        <v>44112</v>
      </c>
    </row>
    <row r="8" spans="1:4" x14ac:dyDescent="0.4">
      <c r="A8" t="s">
        <v>13</v>
      </c>
      <c r="B8" t="str">
        <f ca="1">TEXT(Date,"YYYYMMDD")</f>
        <v>20200929</v>
      </c>
    </row>
    <row r="9" spans="1:4" s="25" customFormat="1" x14ac:dyDescent="0.4"/>
    <row r="10" spans="1:4" x14ac:dyDescent="0.4">
      <c r="A10" t="s">
        <v>26</v>
      </c>
      <c r="B10" s="2">
        <f ca="1">TODAY()</f>
        <v>44103</v>
      </c>
    </row>
    <row r="11" spans="1:4" x14ac:dyDescent="0.4">
      <c r="A11" t="s">
        <v>14</v>
      </c>
      <c r="B11" s="2">
        <f ca="1">TODAY()-WEEKDAY(TODAY(),2)-6</f>
        <v>44095</v>
      </c>
      <c r="C11" s="2">
        <f ca="1">LastWeekMonday+5</f>
        <v>44100</v>
      </c>
      <c r="D11" s="2">
        <f ca="1">LastWeekFriday+2</f>
        <v>44102</v>
      </c>
    </row>
    <row r="12" spans="1:4" x14ac:dyDescent="0.4">
      <c r="A12" t="s">
        <v>0</v>
      </c>
      <c r="B12" s="2">
        <f ca="1">DATE(YEAR(TODAY()), MONTH(TODAY())-1, 1)</f>
        <v>44044</v>
      </c>
      <c r="C12" s="2">
        <f ca="1">DATE(YEAR(TODAY()), MONTH(TODAY()), 0)</f>
        <v>44074</v>
      </c>
    </row>
    <row r="13" spans="1:4" x14ac:dyDescent="0.4">
      <c r="A13" t="s">
        <v>1</v>
      </c>
      <c r="B13" s="2">
        <f ca="1">WORKDAY(DATE(YEAR(TODAY()),MONTH(TODAY()),1)-1,1)</f>
        <v>44075</v>
      </c>
      <c r="C13" s="2">
        <f ca="1">WORKDAY(DATE(YEAR(TODAY()),MONTH(TODAY())+1,1),-1)</f>
        <v>44104</v>
      </c>
    </row>
    <row r="14" spans="1:4" ht="15" thickBot="1" x14ac:dyDescent="0.45"/>
    <row r="15" spans="1:4" ht="15" thickBot="1" x14ac:dyDescent="0.45">
      <c r="A15" s="38" t="s">
        <v>18</v>
      </c>
      <c r="B15" s="39"/>
      <c r="C15" s="39"/>
      <c r="D15" s="40"/>
    </row>
    <row r="16" spans="1:4" x14ac:dyDescent="0.4">
      <c r="A16" s="12" t="s">
        <v>19</v>
      </c>
      <c r="B16" s="6"/>
      <c r="C16" s="6"/>
      <c r="D16" s="7"/>
    </row>
    <row r="17" spans="1:4" x14ac:dyDescent="0.4">
      <c r="A17" s="13" t="s">
        <v>20</v>
      </c>
      <c r="B17" s="36" t="s">
        <v>11</v>
      </c>
      <c r="C17" s="36"/>
      <c r="D17" s="37"/>
    </row>
    <row r="18" spans="1:4" x14ac:dyDescent="0.4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4">
      <c r="A19" s="13" t="s">
        <v>24</v>
      </c>
      <c r="B19" s="6" t="s">
        <v>8</v>
      </c>
      <c r="C19" s="6"/>
      <c r="D19" s="7"/>
    </row>
    <row r="20" spans="1:4" x14ac:dyDescent="0.4">
      <c r="A20" s="14" t="s">
        <v>21</v>
      </c>
      <c r="B20" s="6"/>
      <c r="C20" s="6"/>
      <c r="D20" s="7"/>
    </row>
    <row r="21" spans="1:4" x14ac:dyDescent="0.4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4">
      <c r="A22" s="13" t="s">
        <v>29</v>
      </c>
      <c r="B22" s="6" t="str">
        <f>LEFT(C21, FIND(C18, C21)-1)</f>
        <v>12</v>
      </c>
      <c r="C22" s="6"/>
      <c r="D22" s="7"/>
    </row>
    <row r="23" spans="1:4" x14ac:dyDescent="0.4">
      <c r="A23" s="13" t="s">
        <v>30</v>
      </c>
      <c r="B23" s="6" t="str">
        <f>RIGHT(D21, LEN(D21)-LEN(B22)-1)</f>
        <v>31</v>
      </c>
      <c r="C23" s="6"/>
      <c r="D23" s="7"/>
    </row>
    <row r="24" spans="1:4" x14ac:dyDescent="0.4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4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4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4">
      <c r="A27" s="14" t="s">
        <v>22</v>
      </c>
      <c r="B27" s="6"/>
      <c r="C27" s="6"/>
      <c r="D27" s="7"/>
    </row>
    <row r="28" spans="1:4" ht="15" thickBot="1" x14ac:dyDescent="0.4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6" x14ac:dyDescent="0.4"/>
  <cols>
    <col min="1" max="1" width="20.3828125" bestFit="1" customWidth="1"/>
    <col min="2" max="2" width="40.84375" customWidth="1"/>
    <col min="4" max="4" width="14.3828125" bestFit="1" customWidth="1"/>
    <col min="5" max="5" width="15.3828125" bestFit="1" customWidth="1"/>
    <col min="6" max="7" width="13.3828125" bestFit="1" customWidth="1"/>
  </cols>
  <sheetData>
    <row r="1" spans="1:6" s="3" customFormat="1" x14ac:dyDescent="0.4">
      <c r="A1" s="3" t="s">
        <v>53</v>
      </c>
    </row>
    <row r="3" spans="1:6" x14ac:dyDescent="0.4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4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4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4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4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4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4">
      <c r="A9" t="s">
        <v>48</v>
      </c>
      <c r="B9" t="s">
        <v>15</v>
      </c>
      <c r="C9" t="s">
        <v>65</v>
      </c>
    </row>
    <row r="10" spans="1:6" x14ac:dyDescent="0.4">
      <c r="A10" t="s">
        <v>49</v>
      </c>
      <c r="B10" t="s">
        <v>16</v>
      </c>
      <c r="C10" t="s">
        <v>65</v>
      </c>
    </row>
    <row r="11" spans="1:6" x14ac:dyDescent="0.4">
      <c r="A11" t="s">
        <v>50</v>
      </c>
      <c r="B11" t="str">
        <f>SUBSTITUTE(Text, B9, B10)</f>
        <v>Mary C. Doe</v>
      </c>
      <c r="C11" t="s">
        <v>65</v>
      </c>
    </row>
    <row r="12" spans="1:6" x14ac:dyDescent="0.4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4">
      <c r="C13" t="s">
        <v>65</v>
      </c>
    </row>
    <row r="14" spans="1:6" x14ac:dyDescent="0.4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4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4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6" x14ac:dyDescent="0.4"/>
  <cols>
    <col min="1" max="1" width="24.53515625" customWidth="1"/>
    <col min="2" max="2" width="25.53515625" customWidth="1"/>
    <col min="4" max="4" width="20.84375" bestFit="1" customWidth="1"/>
    <col min="5" max="5" width="15.84375" customWidth="1"/>
  </cols>
  <sheetData>
    <row r="1" spans="1:5" x14ac:dyDescent="0.4">
      <c r="A1" s="3" t="s">
        <v>2</v>
      </c>
    </row>
    <row r="3" spans="1:5" x14ac:dyDescent="0.4">
      <c r="A3" t="s">
        <v>37</v>
      </c>
      <c r="B3" s="29">
        <v>3.1415929999999999</v>
      </c>
    </row>
    <row r="4" spans="1:5" s="25" customFormat="1" x14ac:dyDescent="0.4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4">
      <c r="A5" t="s">
        <v>38</v>
      </c>
      <c r="B5">
        <f>INT(CleanNumber)</f>
        <v>3</v>
      </c>
    </row>
    <row r="6" spans="1:5" x14ac:dyDescent="0.4">
      <c r="A6" t="s">
        <v>39</v>
      </c>
      <c r="B6">
        <f>INT(CleanNumber*100)/100</f>
        <v>3.14</v>
      </c>
    </row>
    <row r="7" spans="1:5" ht="15" thickBot="1" x14ac:dyDescent="0.45"/>
    <row r="8" spans="1:5" ht="15" thickBot="1" x14ac:dyDescent="0.45">
      <c r="A8" s="38" t="s">
        <v>17</v>
      </c>
      <c r="B8" s="40"/>
    </row>
    <row r="9" spans="1:5" x14ac:dyDescent="0.4">
      <c r="A9" s="12" t="s">
        <v>19</v>
      </c>
      <c r="B9" s="7"/>
    </row>
    <row r="10" spans="1:5" x14ac:dyDescent="0.4">
      <c r="A10" s="13" t="s">
        <v>20</v>
      </c>
      <c r="B10" s="7" t="s">
        <v>6</v>
      </c>
    </row>
    <row r="11" spans="1:5" x14ac:dyDescent="0.4">
      <c r="A11" s="13" t="s">
        <v>34</v>
      </c>
      <c r="B11" s="7" t="s">
        <v>5</v>
      </c>
      <c r="E11" s="4"/>
    </row>
    <row r="12" spans="1:5" x14ac:dyDescent="0.4">
      <c r="A12" s="13" t="s">
        <v>35</v>
      </c>
      <c r="B12" s="7" t="s">
        <v>7</v>
      </c>
    </row>
    <row r="13" spans="1:5" x14ac:dyDescent="0.4">
      <c r="A13" s="14" t="s">
        <v>22</v>
      </c>
      <c r="B13" s="7"/>
    </row>
    <row r="14" spans="1:5" ht="15" thickBot="1" x14ac:dyDescent="0.4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/>
  </sheetViews>
  <sheetFormatPr defaultRowHeight="14.6" x14ac:dyDescent="0.4"/>
  <cols>
    <col min="1" max="1" width="32.3828125" bestFit="1" customWidth="1"/>
    <col min="2" max="2" width="42" customWidth="1"/>
    <col min="3" max="4" width="15.15234375" customWidth="1"/>
  </cols>
  <sheetData>
    <row r="1" spans="1:2" x14ac:dyDescent="0.4">
      <c r="A1" s="3" t="s">
        <v>70</v>
      </c>
    </row>
    <row r="2" spans="1:2" ht="15" thickBot="1" x14ac:dyDescent="0.45"/>
    <row r="3" spans="1:2" ht="15.75" customHeight="1" thickBot="1" x14ac:dyDescent="0.45">
      <c r="A3" s="38" t="s">
        <v>55</v>
      </c>
      <c r="B3" s="40"/>
    </row>
    <row r="4" spans="1:2" ht="15" thickBot="1" x14ac:dyDescent="0.45">
      <c r="A4" s="27" t="s">
        <v>43</v>
      </c>
      <c r="B4" s="26"/>
    </row>
    <row r="5" spans="1:2" x14ac:dyDescent="0.4">
      <c r="A5" s="21" t="s">
        <v>40</v>
      </c>
      <c r="B5" s="22" t="s">
        <v>57</v>
      </c>
    </row>
    <row r="6" spans="1:2" x14ac:dyDescent="0.4">
      <c r="A6" s="19" t="s">
        <v>22</v>
      </c>
      <c r="B6" s="17"/>
    </row>
    <row r="7" spans="1:2" x14ac:dyDescent="0.4">
      <c r="A7" s="23" t="s">
        <v>40</v>
      </c>
      <c r="B7" s="17" t="str">
        <f>TRIM(RIGHT(SUBSTITUTE(B5,"\",REPT(" ",LEN(B5))),LEN(B5)))</f>
        <v>Untitled Document.docx</v>
      </c>
    </row>
    <row r="8" spans="1:2" x14ac:dyDescent="0.4">
      <c r="A8" s="20" t="s">
        <v>42</v>
      </c>
      <c r="B8" s="17" t="str">
        <f>TRIM(RIGHT(SUBSTITUTE(B7,".",REPT(" ",LEN(B7))),LEN(B7)))</f>
        <v>docx</v>
      </c>
    </row>
    <row r="9" spans="1:2" x14ac:dyDescent="0.4">
      <c r="A9" s="20" t="s">
        <v>41</v>
      </c>
      <c r="B9" s="17" t="str">
        <f>LEFT(B7, LEN(B7)-LEN(B8)-1)</f>
        <v>Untitled Document</v>
      </c>
    </row>
    <row r="10" spans="1:2" ht="15" thickBot="1" x14ac:dyDescent="0.45">
      <c r="A10" s="24" t="s">
        <v>56</v>
      </c>
      <c r="B10" s="18" t="str">
        <f>LEFT(B5, LEN(B5)-LEN(B7))</f>
        <v>C:\temp\</v>
      </c>
    </row>
    <row r="14" spans="1:2" x14ac:dyDescent="0.4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JvE</cp:lastModifiedBy>
  <dcterms:created xsi:type="dcterms:W3CDTF">2019-08-19T13:07:58Z</dcterms:created>
  <dcterms:modified xsi:type="dcterms:W3CDTF">2020-09-29T10:17:03Z</dcterms:modified>
</cp:coreProperties>
</file>