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FA7789DF-4151-46E8-B985-90B7C307FFB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表5-1相渗1" sheetId="1" r:id="rId1"/>
    <sheet name="表5-2相渗2" sheetId="2" r:id="rId2"/>
    <sheet name="01相渗分析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O19" i="3" l="1"/>
  <c r="N30" i="3"/>
  <c r="N31" i="3"/>
  <c r="O31" i="3"/>
  <c r="O30" i="3"/>
  <c r="O28" i="3"/>
  <c r="L26" i="3"/>
  <c r="L18" i="3"/>
  <c r="M18" i="3"/>
  <c r="Q13" i="3" l="1"/>
  <c r="P18" i="3"/>
  <c r="Q19" i="3"/>
  <c r="Q20" i="3"/>
  <c r="Q21" i="3"/>
  <c r="Q22" i="3"/>
  <c r="Q23" i="3"/>
  <c r="Q24" i="3"/>
  <c r="Q25" i="3"/>
  <c r="Q26" i="3"/>
  <c r="Q27" i="3"/>
  <c r="Q18" i="3"/>
  <c r="Q5" i="3"/>
  <c r="Q6" i="3"/>
  <c r="Q7" i="3"/>
  <c r="Q8" i="3"/>
  <c r="Q9" i="3"/>
  <c r="Q10" i="3"/>
  <c r="Q11" i="3"/>
  <c r="Q12" i="3"/>
  <c r="Q4" i="3"/>
  <c r="J32" i="3" l="1"/>
  <c r="J33" i="3"/>
  <c r="J34" i="3"/>
  <c r="J35" i="3"/>
  <c r="J36" i="3"/>
  <c r="J37" i="3"/>
  <c r="J38" i="3"/>
  <c r="J39" i="3"/>
  <c r="J40" i="3"/>
  <c r="J41" i="3"/>
  <c r="J31" i="3"/>
  <c r="I41" i="3"/>
  <c r="I40" i="3"/>
  <c r="I38" i="3"/>
  <c r="I39" i="3"/>
  <c r="I32" i="3"/>
  <c r="I33" i="3"/>
  <c r="I34" i="3"/>
  <c r="I35" i="3"/>
  <c r="I36" i="3"/>
  <c r="I37" i="3"/>
  <c r="I31" i="3"/>
  <c r="G31" i="3"/>
  <c r="F31" i="3"/>
  <c r="P19" i="3"/>
  <c r="P20" i="3"/>
  <c r="P21" i="3"/>
  <c r="P22" i="3"/>
  <c r="P23" i="3"/>
  <c r="P24" i="3"/>
  <c r="P25" i="3"/>
  <c r="P26" i="3"/>
  <c r="P27" i="3"/>
  <c r="P28" i="3"/>
  <c r="O18" i="3"/>
  <c r="O20" i="3"/>
  <c r="O21" i="3"/>
  <c r="O22" i="3"/>
  <c r="O23" i="3"/>
  <c r="O24" i="3"/>
  <c r="O25" i="3"/>
  <c r="O26" i="3"/>
  <c r="O27" i="3"/>
  <c r="L27" i="3"/>
  <c r="L19" i="3"/>
  <c r="L20" i="3"/>
  <c r="L21" i="3"/>
  <c r="L22" i="3"/>
  <c r="L23" i="3"/>
  <c r="L24" i="3"/>
  <c r="L25" i="3"/>
  <c r="L28" i="3"/>
  <c r="N18" i="3"/>
  <c r="M19" i="3"/>
  <c r="M20" i="3"/>
  <c r="M21" i="3"/>
  <c r="M22" i="3"/>
  <c r="M23" i="3"/>
  <c r="M24" i="3"/>
  <c r="M25" i="3"/>
  <c r="M26" i="3"/>
  <c r="M27" i="3"/>
  <c r="M28" i="3"/>
  <c r="N20" i="3" l="1"/>
  <c r="N28" i="3"/>
  <c r="N19" i="3"/>
  <c r="N27" i="3"/>
  <c r="N26" i="3"/>
  <c r="N22" i="3"/>
  <c r="N24" i="3"/>
  <c r="N21" i="3"/>
  <c r="N23" i="3"/>
  <c r="N25" i="3"/>
  <c r="P14" i="3" l="1"/>
  <c r="P5" i="3"/>
  <c r="P6" i="3"/>
  <c r="P7" i="3"/>
  <c r="P8" i="3"/>
  <c r="P9" i="3"/>
  <c r="P10" i="3"/>
  <c r="P11" i="3"/>
  <c r="P12" i="3"/>
  <c r="P13" i="3"/>
  <c r="P4" i="3"/>
  <c r="O5" i="3"/>
  <c r="O6" i="3"/>
  <c r="O7" i="3"/>
  <c r="O8" i="3"/>
  <c r="O9" i="3"/>
  <c r="O10" i="3"/>
  <c r="O11" i="3"/>
  <c r="O12" i="3"/>
  <c r="O13" i="3"/>
  <c r="O14" i="3"/>
  <c r="O4" i="3"/>
  <c r="N6" i="3"/>
  <c r="N7" i="3"/>
  <c r="M5" i="3"/>
  <c r="M6" i="3"/>
  <c r="M7" i="3"/>
  <c r="M8" i="3"/>
  <c r="M9" i="3"/>
  <c r="M10" i="3"/>
  <c r="M11" i="3"/>
  <c r="M12" i="3"/>
  <c r="M13" i="3"/>
  <c r="M14" i="3"/>
  <c r="M4" i="3"/>
  <c r="L4" i="3"/>
  <c r="L5" i="3"/>
  <c r="N5" i="3" s="1"/>
  <c r="L6" i="3"/>
  <c r="L7" i="3"/>
  <c r="L8" i="3"/>
  <c r="L9" i="3"/>
  <c r="L10" i="3"/>
  <c r="N10" i="3" s="1"/>
  <c r="L11" i="3"/>
  <c r="N11" i="3" s="1"/>
  <c r="L12" i="3"/>
  <c r="N12" i="3" s="1"/>
  <c r="L13" i="3"/>
  <c r="N13" i="3" s="1"/>
  <c r="L14" i="3"/>
  <c r="N14" i="3" s="1"/>
  <c r="D28" i="3"/>
  <c r="D27" i="3"/>
  <c r="D26" i="3"/>
  <c r="D25" i="3"/>
  <c r="D24" i="3"/>
  <c r="D23" i="3"/>
  <c r="D22" i="3"/>
  <c r="D21" i="3"/>
  <c r="D20" i="3"/>
  <c r="D19" i="3"/>
  <c r="D18" i="3"/>
  <c r="D14" i="3"/>
  <c r="D13" i="3"/>
  <c r="D12" i="3"/>
  <c r="D11" i="3"/>
  <c r="D10" i="3"/>
  <c r="D9" i="3"/>
  <c r="D8" i="3"/>
  <c r="D7" i="3"/>
  <c r="D6" i="3"/>
  <c r="D5" i="3"/>
  <c r="D4" i="3"/>
  <c r="D12" i="2"/>
  <c r="D11" i="2"/>
  <c r="D10" i="2"/>
  <c r="D9" i="2"/>
  <c r="D8" i="2"/>
  <c r="D7" i="2"/>
  <c r="D6" i="2"/>
  <c r="D5" i="2"/>
  <c r="D4" i="2"/>
  <c r="D3" i="2"/>
  <c r="D2" i="2"/>
  <c r="D12" i="1"/>
  <c r="D11" i="1"/>
  <c r="D10" i="1"/>
  <c r="D9" i="1"/>
  <c r="D8" i="1"/>
  <c r="D7" i="1"/>
  <c r="D6" i="1"/>
  <c r="D5" i="1"/>
  <c r="D4" i="1"/>
  <c r="D3" i="1"/>
  <c r="D2" i="1"/>
  <c r="N9" i="3" l="1"/>
  <c r="N8" i="3"/>
  <c r="N4" i="3"/>
</calcChain>
</file>

<file path=xl/sharedStrings.xml><?xml version="1.0" encoding="utf-8"?>
<sst xmlns="http://schemas.openxmlformats.org/spreadsheetml/2006/main" count="47" uniqueCount="20">
  <si>
    <t>Sw</t>
  </si>
  <si>
    <t>Krw</t>
  </si>
  <si>
    <t>Kro</t>
  </si>
  <si>
    <t>So</t>
  </si>
  <si>
    <t>(原油粘度小于等于10适用)</t>
  </si>
  <si>
    <t>(原油粘度大于10适用)</t>
  </si>
  <si>
    <t>Sw</t>
    <phoneticPr fontId="4" type="noConversion"/>
  </si>
  <si>
    <t>Kro</t>
    <phoneticPr fontId="4" type="noConversion"/>
  </si>
  <si>
    <t>Krw</t>
    <phoneticPr fontId="4" type="noConversion"/>
  </si>
  <si>
    <r>
      <t>Kro/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o</t>
    </r>
    <phoneticPr fontId="4" type="noConversion"/>
  </si>
  <si>
    <t>含水率</t>
    <phoneticPr fontId="4" type="noConversion"/>
  </si>
  <si>
    <t>驱油效率</t>
    <phoneticPr fontId="4" type="noConversion"/>
  </si>
  <si>
    <t>采油指数</t>
    <phoneticPr fontId="4" type="noConversion"/>
  </si>
  <si>
    <t>采液指数</t>
    <phoneticPr fontId="4" type="noConversion"/>
  </si>
  <si>
    <r>
      <t>Krw/</t>
    </r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宋体"/>
        <family val="3"/>
        <charset val="134"/>
        <scheme val="minor"/>
      </rPr>
      <t>w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</si>
  <si>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w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</si>
  <si>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r>
      <rPr>
        <sz val="11"/>
        <color theme="1"/>
        <rFont val="Calibri"/>
        <family val="3"/>
        <charset val="161"/>
      </rPr>
      <t>μ</t>
    </r>
    <r>
      <rPr>
        <sz val="11"/>
        <color theme="1"/>
        <rFont val="Calibri"/>
        <family val="3"/>
      </rPr>
      <t>o</t>
    </r>
    <r>
      <rPr>
        <sz val="11"/>
        <color theme="1"/>
        <rFont val="宋体"/>
        <family val="3"/>
        <charset val="134"/>
        <scheme val="minor"/>
      </rPr>
      <t>(mPa·s)</t>
    </r>
    <phoneticPr fontId="4" type="noConversion"/>
  </si>
  <si>
    <t>Swc</t>
    <phoneticPr fontId="4" type="noConversion"/>
  </si>
  <si>
    <t>Smin</t>
    <phoneticPr fontId="4" type="noConversion"/>
  </si>
  <si>
    <t>Smax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</si>
</sst>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"/>
  </numFmts>
  <fonts count="10" x14ac:knownFonts="1">
    <font>
      <sz val="11"/>
      <color theme="1"/>
      <name val="宋体"/>
      <charset val="134"/>
      <scheme val="minor"/>
    </font>
    <font>
      <b/>
      <sz val="10"/>
      <color theme="1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Calibri"/>
      <family val="3"/>
      <charset val="161"/>
    </font>
    <font>
      <sz val="11"/>
      <color theme="1"/>
      <name val="Calibri"/>
      <family val="3"/>
    </font>
    <font>
      <sz val="11"/>
      <color theme="1"/>
      <name val="宋体"/>
      <family val="3"/>
      <charset val="161"/>
      <scheme val="minor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center" vertical="top" wrapText="1"/>
    </xf>
    <xf numFmtId="0" fontId="0" fillId="0" borderId="1" xfId="0" applyBorder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77" fontId="9" fillId="4" borderId="1" xfId="0" applyNumberFormat="1" applyFont="1" applyFill="1" applyBorder="1" applyAlignment="1">
      <alignment horizontal="center" vertical="center"/>
    </xf>
    <xf numFmtId="176" fontId="9" fillId="3" borderId="1" xfId="0" applyNumberFormat="1" applyFont="1" applyFill="1" applyBorder="1" applyAlignment="1">
      <alignment horizontal="center" vertical="top" wrapText="1"/>
    </xf>
    <xf numFmtId="176" fontId="9" fillId="5" borderId="1" xfId="0" applyNumberFormat="1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horizontal="center" vertical="top" wrapText="1"/>
    </xf>
    <xf numFmtId="177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ONE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'01相渗分析'!$J$4:$J$14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7.8E-2</c:v>
                </c:pt>
                <c:pt idx="9">
                  <c:v>0.154</c:v>
                </c:pt>
                <c:pt idx="10">
                  <c:v>0.28899999999999998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BF-4B21-86DC-F18E6261D4FB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'01相渗分析'!$I$4:$I$14</c:f>
              <c:numCache>
                <c:formatCode>0.000_ </c:formatCode>
                <c:ptCount val="11"/>
                <c:pt idx="0" formatCode="0.000">
                  <c:v>0.23799999999999999</c:v>
                </c:pt>
                <c:pt idx="1">
                  <c:v>0.318</c:v>
                </c:pt>
                <c:pt idx="2">
                  <c:v>0.376</c:v>
                </c:pt>
                <c:pt idx="3">
                  <c:v>0.41699999999999998</c:v>
                </c:pt>
                <c:pt idx="4">
                  <c:v>0.45700000000000002</c:v>
                </c:pt>
                <c:pt idx="5">
                  <c:v>0.498</c:v>
                </c:pt>
                <c:pt idx="6">
                  <c:v>0.53900000000000003</c:v>
                </c:pt>
                <c:pt idx="7">
                  <c:v>0.57899999999999996</c:v>
                </c:pt>
                <c:pt idx="8">
                  <c:v>0.62</c:v>
                </c:pt>
                <c:pt idx="9">
                  <c:v>0.66900000000000004</c:v>
                </c:pt>
                <c:pt idx="10">
                  <c:v>0.73499999999999999</c:v>
                </c:pt>
              </c:numCache>
            </c:numRef>
          </c:xVal>
          <c:yVal>
            <c:numRef>
              <c:f>'01相渗分析'!$K$4:$K$14</c:f>
              <c:numCache>
                <c:formatCode>0.000</c:formatCode>
                <c:ptCount val="11"/>
                <c:pt idx="0">
                  <c:v>1</c:v>
                </c:pt>
                <c:pt idx="1">
                  <c:v>0.96</c:v>
                </c:pt>
                <c:pt idx="2">
                  <c:v>0.80200000000000005</c:v>
                </c:pt>
                <c:pt idx="3">
                  <c:v>0.505</c:v>
                </c:pt>
                <c:pt idx="4">
                  <c:v>0.36499999999999999</c:v>
                </c:pt>
                <c:pt idx="5">
                  <c:v>0.249</c:v>
                </c:pt>
                <c:pt idx="6">
                  <c:v>0.157</c:v>
                </c:pt>
                <c:pt idx="7">
                  <c:v>9.4E-2</c:v>
                </c:pt>
                <c:pt idx="8">
                  <c:v>4.8000000000000001E-2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BF-4B21-86DC-F18E6261D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05069060568015"/>
          <c:y val="0.18131958157176203"/>
          <c:w val="0.1506482793419221"/>
          <c:h val="0.16356639966777295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altLang="zh-CN">
                <a:solidFill>
                  <a:sysClr val="windowText" lastClr="000000"/>
                </a:solidFill>
              </a:rPr>
              <a:t>Table</a:t>
            </a:r>
            <a:r>
              <a:rPr lang="en-US" altLang="zh-CN" sz="1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TWO </a:t>
            </a:r>
            <a:r>
              <a:rPr lang="en-US" altLang="zh-CN">
                <a:solidFill>
                  <a:sysClr val="windowText" lastClr="000000"/>
                </a:solidFill>
              </a:rPr>
              <a:t>Data</a:t>
            </a:r>
            <a:endParaRPr lang="zh-CN" altLang="en-US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4098155421099125"/>
          <c:y val="2.58490058479135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907201472047805"/>
          <c:y val="0.13606787772538248"/>
          <c:w val="0.79753501911683955"/>
          <c:h val="0.69679760669414625"/>
        </c:manualLayout>
      </c:layout>
      <c:scatterChart>
        <c:scatterStyle val="lineMarker"/>
        <c:varyColors val="0"/>
        <c:ser>
          <c:idx val="0"/>
          <c:order val="0"/>
          <c:tx>
            <c:v>Krw</c:v>
          </c:tx>
          <c:spPr>
            <a:ln w="19050" cap="flat">
              <a:solidFill>
                <a:srgbClr val="0000FF"/>
              </a:solidFill>
              <a:bevel/>
            </a:ln>
            <a:effectLst/>
          </c:spPr>
          <c:marker>
            <c:symbol val="triang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'01相渗分析'!$J$18:$J$28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4.0000000000000001E-3</c:v>
                </c:pt>
                <c:pt idx="4">
                  <c:v>8.9999999999999993E-3</c:v>
                </c:pt>
                <c:pt idx="5">
                  <c:v>2.1999999999999999E-2</c:v>
                </c:pt>
                <c:pt idx="6">
                  <c:v>3.6999999999999998E-2</c:v>
                </c:pt>
                <c:pt idx="7">
                  <c:v>5.1999999999999998E-2</c:v>
                </c:pt>
                <c:pt idx="8">
                  <c:v>7.9000000000000001E-2</c:v>
                </c:pt>
                <c:pt idx="9">
                  <c:v>0.157</c:v>
                </c:pt>
                <c:pt idx="10">
                  <c:v>0.29499999999999998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4B47-8D3A-8FF822F49EE5}"/>
            </c:ext>
          </c:extLst>
        </c:ser>
        <c:ser>
          <c:idx val="1"/>
          <c:order val="1"/>
          <c:tx>
            <c:v>Kro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'01相渗分析'!$I$18:$I$28</c:f>
              <c:numCache>
                <c:formatCode>0.000_ </c:formatCode>
                <c:ptCount val="11"/>
                <c:pt idx="0" formatCode="0.000">
                  <c:v>0.24299999999999999</c:v>
                </c:pt>
                <c:pt idx="1">
                  <c:v>0.32500000000000001</c:v>
                </c:pt>
                <c:pt idx="2">
                  <c:v>0.38400000000000001</c:v>
                </c:pt>
                <c:pt idx="3">
                  <c:v>0.42499999999999999</c:v>
                </c:pt>
                <c:pt idx="4">
                  <c:v>0.46700000000000003</c:v>
                </c:pt>
                <c:pt idx="5">
                  <c:v>0.50800000000000001</c:v>
                </c:pt>
                <c:pt idx="6">
                  <c:v>0.55000000000000004</c:v>
                </c:pt>
                <c:pt idx="7">
                  <c:v>0.59199999999999997</c:v>
                </c:pt>
                <c:pt idx="8">
                  <c:v>0.63300000000000001</c:v>
                </c:pt>
                <c:pt idx="9">
                  <c:v>0.68300000000000005</c:v>
                </c:pt>
                <c:pt idx="10">
                  <c:v>0.75</c:v>
                </c:pt>
              </c:numCache>
            </c:numRef>
          </c:xVal>
          <c:yVal>
            <c:numRef>
              <c:f>'01相渗分析'!$K$18:$K$28</c:f>
              <c:numCache>
                <c:formatCode>0.000</c:formatCode>
                <c:ptCount val="11"/>
                <c:pt idx="0">
                  <c:v>1</c:v>
                </c:pt>
                <c:pt idx="1">
                  <c:v>0.92200000000000004</c:v>
                </c:pt>
                <c:pt idx="2">
                  <c:v>0.77</c:v>
                </c:pt>
                <c:pt idx="3">
                  <c:v>0.48499999999999999</c:v>
                </c:pt>
                <c:pt idx="4">
                  <c:v>0.35099999999999998</c:v>
                </c:pt>
                <c:pt idx="5">
                  <c:v>0.23899999999999999</c:v>
                </c:pt>
                <c:pt idx="6">
                  <c:v>0.15</c:v>
                </c:pt>
                <c:pt idx="7">
                  <c:v>0.09</c:v>
                </c:pt>
                <c:pt idx="8">
                  <c:v>4.5999999999999999E-2</c:v>
                </c:pt>
                <c:pt idx="9">
                  <c:v>0.02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4B47-8D3A-8FF822F49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b="1">
                    <a:solidFill>
                      <a:sysClr val="windowText" lastClr="000000"/>
                    </a:solidFill>
                  </a:rPr>
                  <a:t>含水饱和度</a:t>
                </a:r>
              </a:p>
            </c:rich>
          </c:tx>
          <c:layout>
            <c:manualLayout>
              <c:xMode val="edge"/>
              <c:yMode val="edge"/>
              <c:x val="0.48281061157335331"/>
              <c:y val="0.893952248541244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5.000000000000001E-2"/>
      </c:valAx>
      <c:valAx>
        <c:axId val="172118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b="1">
                    <a:solidFill>
                      <a:sysClr val="windowText" lastClr="000000"/>
                    </a:solidFill>
                  </a:rPr>
                  <a:t>Kro &amp; Krw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4444844251475967E-2"/>
              <c:y val="0.369539015885604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7820512820499"/>
          <c:y val="0.1749852316913115"/>
          <c:w val="0.15310897435897436"/>
          <c:h val="0.17992306012425793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altLang="zh-CN"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zh-CN" altLang="en-US">
                <a:solidFill>
                  <a:sysClr val="windowText" lastClr="000000"/>
                </a:solidFill>
              </a:rPr>
              <a:t>驱油效率与含水率关系图</a:t>
            </a:r>
          </a:p>
        </c:rich>
      </c:tx>
      <c:layout>
        <c:manualLayout>
          <c:xMode val="edge"/>
          <c:yMode val="edge"/>
          <c:x val="0.28611270203983036"/>
          <c:y val="2.5849146563950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979438058002015"/>
          <c:y val="0.13606787772538248"/>
          <c:w val="0.78825729018734647"/>
          <c:h val="0.67116177840255131"/>
        </c:manualLayout>
      </c:layout>
      <c:scatterChart>
        <c:scatterStyle val="lineMarker"/>
        <c:varyColors val="0"/>
        <c:ser>
          <c:idx val="2"/>
          <c:order val="0"/>
          <c:tx>
            <c:v>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'01相渗分析'!$N$18:$N$28</c:f>
              <c:numCache>
                <c:formatCode>0.000_ 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4.6286526904903882E-2</c:v>
                </c:pt>
                <c:pt idx="3">
                  <c:v>5.8062752657852705E-2</c:v>
                </c:pt>
                <c:pt idx="4">
                  <c:v>0.16082244182339811</c:v>
                </c:pt>
                <c:pt idx="5">
                  <c:v>0.40757945761342562</c:v>
                </c:pt>
                <c:pt idx="6">
                  <c:v>0.64833370960179226</c:v>
                </c:pt>
                <c:pt idx="7">
                  <c:v>0.81197189637562284</c:v>
                </c:pt>
                <c:pt idx="8">
                  <c:v>0.92772430488471969</c:v>
                </c:pt>
                <c:pt idx="9">
                  <c:v>0.98324157578842175</c:v>
                </c:pt>
                <c:pt idx="10">
                  <c:v>1</c:v>
                </c:pt>
              </c:numCache>
            </c:numRef>
          </c:xVal>
          <c:yVal>
            <c:numRef>
              <c:f>'01相渗分析'!$O$18:$O$28</c:f>
              <c:numCache>
                <c:formatCode>General</c:formatCode>
                <c:ptCount val="11"/>
                <c:pt idx="0">
                  <c:v>6.5616797900262527E-3</c:v>
                </c:pt>
                <c:pt idx="1">
                  <c:v>0.11417322834645673</c:v>
                </c:pt>
                <c:pt idx="2">
                  <c:v>0.19160104986876642</c:v>
                </c:pt>
                <c:pt idx="3">
                  <c:v>0.24540682414698162</c:v>
                </c:pt>
                <c:pt idx="4">
                  <c:v>0.30052493438320216</c:v>
                </c:pt>
                <c:pt idx="5">
                  <c:v>0.35433070866141736</c:v>
                </c:pt>
                <c:pt idx="6">
                  <c:v>0.40944881889763785</c:v>
                </c:pt>
                <c:pt idx="7">
                  <c:v>0.46456692913385822</c:v>
                </c:pt>
                <c:pt idx="8">
                  <c:v>0.51837270341207353</c:v>
                </c:pt>
                <c:pt idx="9">
                  <c:v>0.58398950131233607</c:v>
                </c:pt>
                <c:pt idx="10">
                  <c:v>0.67191601049868765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CE-4885-9A90-E548A06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90064"/>
        <c:axId val="1721184784"/>
      </c:scatterChart>
      <c:valAx>
        <c:axId val="1721190064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含水率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9208837641503361"/>
              <c:y val="0.88882501200046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84784"/>
        <c:crosses val="autoZero"/>
        <c:crossBetween val="midCat"/>
        <c:majorUnit val="0.2"/>
        <c:minorUnit val="0.1"/>
      </c:valAx>
      <c:valAx>
        <c:axId val="1721184784"/>
        <c:scaling>
          <c:orientation val="minMax"/>
          <c:max val="0.70000000000000007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b="1">
                    <a:solidFill>
                      <a:sysClr val="windowText" lastClr="000000"/>
                    </a:solidFill>
                  </a:rPr>
                  <a:t>驱油效率</a:t>
                </a:r>
                <a:endParaRPr lang="zh-CN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5214011710074702E-2"/>
              <c:y val="0.43830198054234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_ 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21190064"/>
        <c:crosses val="autoZero"/>
        <c:crossBetween val="midCat"/>
        <c:majorUnit val="0.2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7637820512820499"/>
          <c:y val="0.1749852316913115"/>
          <c:w val="0.10823997179185978"/>
          <c:h val="8.7714941199701163E-2"/>
        </c:manualLayout>
      </c:layout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>
        <a:defRPr lang="en-US" altLang="zh-CN" sz="1000" b="0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0</xdr:row>
      <xdr:rowOff>0</xdr:rowOff>
    </xdr:from>
    <xdr:to>
      <xdr:col>24</xdr:col>
      <xdr:colOff>64722</xdr:colOff>
      <xdr:row>14</xdr:row>
      <xdr:rowOff>43543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33EC9F-AE07-5DD8-E473-14467574F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315686</xdr:colOff>
      <xdr:row>15</xdr:row>
      <xdr:rowOff>97972</xdr:rowOff>
    </xdr:from>
    <xdr:to>
      <xdr:col>24</xdr:col>
      <xdr:colOff>10886</xdr:colOff>
      <xdr:row>28</xdr:row>
      <xdr:rowOff>87086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05E9C2-E0D6-4363-91FD-639F81BD6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259976</xdr:colOff>
      <xdr:row>15</xdr:row>
      <xdr:rowOff>80682</xdr:rowOff>
    </xdr:from>
    <xdr:to>
      <xdr:col>31</xdr:col>
      <xdr:colOff>99392</xdr:colOff>
      <xdr:row>28</xdr:row>
      <xdr:rowOff>145774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C2396B4-232E-4DAF-BA60-FC7ECCB884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workbookViewId="0">
      <selection sqref="A1:D12"/>
    </sheetView>
  </sheetViews>
  <sheetFormatPr defaultColWidth="9" defaultRowHeight="14.4" x14ac:dyDescent="0.25"/>
  <sheetData>
    <row r="1" spans="1:4" x14ac:dyDescent="0.25">
      <c r="A1" s="6" t="s">
        <v>0</v>
      </c>
      <c r="B1" s="6" t="s">
        <v>1</v>
      </c>
      <c r="C1" s="6" t="s">
        <v>2</v>
      </c>
      <c r="D1" s="7" t="s">
        <v>3</v>
      </c>
    </row>
    <row r="2" spans="1:4" x14ac:dyDescent="0.25">
      <c r="A2" s="3">
        <v>0.23799999999999999</v>
      </c>
      <c r="B2" s="3">
        <v>0</v>
      </c>
      <c r="C2" s="3">
        <v>1</v>
      </c>
      <c r="D2" s="4">
        <f>1-A2</f>
        <v>0.76200000000000001</v>
      </c>
    </row>
    <row r="3" spans="1:4" x14ac:dyDescent="0.25">
      <c r="A3" s="3">
        <v>0.318</v>
      </c>
      <c r="B3" s="3">
        <v>0</v>
      </c>
      <c r="C3" s="3">
        <v>0.96</v>
      </c>
      <c r="D3" s="4">
        <f t="shared" ref="D3:D12" si="0">1-A3</f>
        <v>0.68200000000000005</v>
      </c>
    </row>
    <row r="4" spans="1:4" x14ac:dyDescent="0.25">
      <c r="A4" s="3">
        <v>0.376</v>
      </c>
      <c r="B4" s="3">
        <v>4.0000000000000001E-3</v>
      </c>
      <c r="C4" s="3">
        <v>0.80200000000000005</v>
      </c>
      <c r="D4" s="4">
        <f t="shared" si="0"/>
        <v>0.624</v>
      </c>
    </row>
    <row r="5" spans="1:4" x14ac:dyDescent="0.25">
      <c r="A5" s="3">
        <v>0.41699999999999998</v>
      </c>
      <c r="B5" s="3">
        <v>4.0000000000000001E-3</v>
      </c>
      <c r="C5" s="3">
        <v>0.505</v>
      </c>
      <c r="D5" s="4">
        <f t="shared" si="0"/>
        <v>0.58299999999999996</v>
      </c>
    </row>
    <row r="6" spans="1:4" x14ac:dyDescent="0.25">
      <c r="A6" s="3">
        <v>0.45700000000000002</v>
      </c>
      <c r="B6" s="3">
        <v>8.9999999999999993E-3</v>
      </c>
      <c r="C6" s="3">
        <v>0.36499999999999999</v>
      </c>
      <c r="D6" s="4">
        <f t="shared" si="0"/>
        <v>0.54300000000000004</v>
      </c>
    </row>
    <row r="7" spans="1:4" x14ac:dyDescent="0.25">
      <c r="A7" s="3">
        <v>0.498</v>
      </c>
      <c r="B7" s="3">
        <v>2.1999999999999999E-2</v>
      </c>
      <c r="C7" s="3">
        <v>0.249</v>
      </c>
      <c r="D7" s="4">
        <f t="shared" si="0"/>
        <v>0.502</v>
      </c>
    </row>
    <row r="8" spans="1:4" x14ac:dyDescent="0.25">
      <c r="A8" s="3">
        <v>0.53900000000000003</v>
      </c>
      <c r="B8" s="3">
        <v>3.5999999999999997E-2</v>
      </c>
      <c r="C8" s="3">
        <v>0.157</v>
      </c>
      <c r="D8" s="4">
        <f t="shared" si="0"/>
        <v>0.46100000000000002</v>
      </c>
    </row>
    <row r="9" spans="1:4" x14ac:dyDescent="0.25">
      <c r="A9" s="3">
        <v>0.57899999999999996</v>
      </c>
      <c r="B9" s="3">
        <v>5.0999999999999997E-2</v>
      </c>
      <c r="C9" s="3">
        <v>9.4E-2</v>
      </c>
      <c r="D9" s="4">
        <f t="shared" si="0"/>
        <v>0.42099999999999999</v>
      </c>
    </row>
    <row r="10" spans="1:4" x14ac:dyDescent="0.25">
      <c r="A10" s="3">
        <v>0.62</v>
      </c>
      <c r="B10" s="3">
        <v>7.8E-2</v>
      </c>
      <c r="C10" s="3">
        <v>4.8000000000000001E-2</v>
      </c>
      <c r="D10" s="4">
        <f t="shared" si="0"/>
        <v>0.38</v>
      </c>
    </row>
    <row r="11" spans="1:4" x14ac:dyDescent="0.25">
      <c r="A11" s="3">
        <v>0.66900000000000004</v>
      </c>
      <c r="B11" s="3">
        <v>0.154</v>
      </c>
      <c r="C11" s="3">
        <v>0.02</v>
      </c>
      <c r="D11" s="4">
        <f t="shared" si="0"/>
        <v>0.33100000000000002</v>
      </c>
    </row>
    <row r="12" spans="1:4" x14ac:dyDescent="0.25">
      <c r="A12" s="3">
        <v>0.73499999999999999</v>
      </c>
      <c r="B12" s="3">
        <v>0.28899999999999998</v>
      </c>
      <c r="C12" s="3">
        <v>0</v>
      </c>
      <c r="D12" s="4">
        <f t="shared" si="0"/>
        <v>0.26500000000000001</v>
      </c>
    </row>
    <row r="14" spans="1:4" x14ac:dyDescent="0.25">
      <c r="A14" t="s">
        <v>4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sqref="A1:D12"/>
    </sheetView>
  </sheetViews>
  <sheetFormatPr defaultColWidth="9" defaultRowHeight="14.4" x14ac:dyDescent="0.25"/>
  <cols>
    <col min="7" max="9" width="12.88671875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3">
        <v>0.24299999999999999</v>
      </c>
      <c r="B2" s="3">
        <v>0</v>
      </c>
      <c r="C2" s="3">
        <v>1</v>
      </c>
      <c r="D2" s="4">
        <f>1-A2</f>
        <v>0.75700000000000001</v>
      </c>
    </row>
    <row r="3" spans="1:4" x14ac:dyDescent="0.25">
      <c r="A3" s="3">
        <v>0.32500000000000001</v>
      </c>
      <c r="B3" s="3">
        <v>0</v>
      </c>
      <c r="C3" s="3">
        <v>0.92200000000000004</v>
      </c>
      <c r="D3" s="4">
        <f t="shared" ref="D3:D12" si="0">1-A3</f>
        <v>0.67500000000000004</v>
      </c>
    </row>
    <row r="4" spans="1:4" x14ac:dyDescent="0.25">
      <c r="A4" s="3">
        <v>0.38400000000000001</v>
      </c>
      <c r="B4" s="3">
        <v>5.0000000000000001E-3</v>
      </c>
      <c r="C4" s="3">
        <v>0.77</v>
      </c>
      <c r="D4" s="4">
        <f t="shared" si="0"/>
        <v>0.61599999999999999</v>
      </c>
    </row>
    <row r="5" spans="1:4" x14ac:dyDescent="0.25">
      <c r="A5" s="3">
        <v>0.42499999999999999</v>
      </c>
      <c r="B5" s="3">
        <v>4.0000000000000001E-3</v>
      </c>
      <c r="C5" s="3">
        <v>0.48499999999999999</v>
      </c>
      <c r="D5" s="4">
        <f t="shared" si="0"/>
        <v>0.57499999999999996</v>
      </c>
    </row>
    <row r="6" spans="1:4" x14ac:dyDescent="0.25">
      <c r="A6" s="3">
        <v>0.46700000000000003</v>
      </c>
      <c r="B6" s="3">
        <v>8.9999999999999993E-3</v>
      </c>
      <c r="C6" s="3">
        <v>0.35099999999999998</v>
      </c>
      <c r="D6" s="4">
        <f t="shared" si="0"/>
        <v>0.53299999999999992</v>
      </c>
    </row>
    <row r="7" spans="1:4" x14ac:dyDescent="0.25">
      <c r="A7" s="3">
        <v>0.50800000000000001</v>
      </c>
      <c r="B7" s="3">
        <v>2.1999999999999999E-2</v>
      </c>
      <c r="C7" s="3">
        <v>0.23899999999999999</v>
      </c>
      <c r="D7" s="4">
        <f t="shared" si="0"/>
        <v>0.49199999999999999</v>
      </c>
    </row>
    <row r="8" spans="1:4" x14ac:dyDescent="0.25">
      <c r="A8" s="3">
        <v>0.55000000000000004</v>
      </c>
      <c r="B8" s="3">
        <v>3.6999999999999998E-2</v>
      </c>
      <c r="C8" s="3">
        <v>0.15</v>
      </c>
      <c r="D8" s="4">
        <f t="shared" si="0"/>
        <v>0.44999999999999996</v>
      </c>
    </row>
    <row r="9" spans="1:4" x14ac:dyDescent="0.25">
      <c r="A9" s="3">
        <v>0.59199999999999997</v>
      </c>
      <c r="B9" s="3">
        <v>5.1999999999999998E-2</v>
      </c>
      <c r="C9" s="3">
        <v>0.09</v>
      </c>
      <c r="D9" s="4">
        <f t="shared" si="0"/>
        <v>0.40800000000000003</v>
      </c>
    </row>
    <row r="10" spans="1:4" x14ac:dyDescent="0.25">
      <c r="A10" s="3">
        <v>0.63300000000000001</v>
      </c>
      <c r="B10" s="3">
        <v>7.9000000000000001E-2</v>
      </c>
      <c r="C10" s="3">
        <v>4.5999999999999999E-2</v>
      </c>
      <c r="D10" s="4">
        <f t="shared" si="0"/>
        <v>0.36699999999999999</v>
      </c>
    </row>
    <row r="11" spans="1:4" x14ac:dyDescent="0.25">
      <c r="A11" s="3">
        <v>0.68300000000000005</v>
      </c>
      <c r="B11" s="3">
        <v>0.157</v>
      </c>
      <c r="C11" s="3">
        <v>0.02</v>
      </c>
      <c r="D11" s="4">
        <f t="shared" si="0"/>
        <v>0.31699999999999995</v>
      </c>
    </row>
    <row r="12" spans="1:4" x14ac:dyDescent="0.25">
      <c r="A12" s="3">
        <v>0.75</v>
      </c>
      <c r="B12" s="3">
        <v>0.29499999999999998</v>
      </c>
      <c r="C12" s="3">
        <v>0</v>
      </c>
      <c r="D12" s="4">
        <f t="shared" si="0"/>
        <v>0.25</v>
      </c>
    </row>
    <row r="14" spans="1:4" x14ac:dyDescent="0.25">
      <c r="A14" s="5" t="s">
        <v>5</v>
      </c>
    </row>
    <row r="16" spans="1:4" x14ac:dyDescent="0.25">
      <c r="B16" s="5"/>
      <c r="C16" s="5"/>
    </row>
  </sheetData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53D9-A0FF-4D6D-82B4-FA8987FF9EF4}">
  <dimension ref="A1:Q41"/>
  <sheetViews>
    <sheetView tabSelected="1" topLeftCell="V17" zoomScale="145" zoomScaleNormal="145" workbookViewId="0">
      <selection activeCell="AF34" sqref="AF34"/>
    </sheetView>
  </sheetViews>
  <sheetFormatPr defaultRowHeight="14.4" x14ac:dyDescent="0.25"/>
  <cols>
    <col min="5" max="5" width="8.6640625" customWidth="1"/>
    <col min="6" max="6" width="9.6640625" customWidth="1"/>
    <col min="7" max="7" width="10.21875" customWidth="1"/>
    <col min="8" max="8" width="10.109375" customWidth="1"/>
    <col min="9" max="9" width="10.6640625" customWidth="1"/>
  </cols>
  <sheetData>
    <row r="1" spans="1:17" x14ac:dyDescent="0.25">
      <c r="I1" s="10" t="s">
        <v>16</v>
      </c>
      <c r="J1" s="10" t="s">
        <v>15</v>
      </c>
      <c r="K1" s="9" t="s">
        <v>17</v>
      </c>
    </row>
    <row r="2" spans="1:17" x14ac:dyDescent="0.25">
      <c r="A2" s="22">
        <v>1</v>
      </c>
      <c r="B2" s="22"/>
      <c r="C2" s="22"/>
      <c r="D2" s="22"/>
      <c r="I2" s="11">
        <v>10.09</v>
      </c>
      <c r="J2" s="11">
        <v>1.35</v>
      </c>
      <c r="K2" s="11">
        <v>0.23799999999999999</v>
      </c>
    </row>
    <row r="3" spans="1:17" x14ac:dyDescent="0.25">
      <c r="A3" s="6" t="s">
        <v>0</v>
      </c>
      <c r="B3" s="6" t="s">
        <v>1</v>
      </c>
      <c r="C3" s="6" t="s">
        <v>2</v>
      </c>
      <c r="D3" s="7" t="s">
        <v>3</v>
      </c>
      <c r="I3" s="9" t="s">
        <v>6</v>
      </c>
      <c r="J3" s="9" t="s">
        <v>8</v>
      </c>
      <c r="K3" s="9" t="s">
        <v>7</v>
      </c>
      <c r="L3" s="9" t="s">
        <v>14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</row>
    <row r="4" spans="1:17" x14ac:dyDescent="0.25">
      <c r="A4" s="3">
        <v>0.23799999999999999</v>
      </c>
      <c r="B4" s="3">
        <v>0</v>
      </c>
      <c r="C4" s="3">
        <v>1</v>
      </c>
      <c r="D4" s="4">
        <f>1-A4</f>
        <v>0.76200000000000001</v>
      </c>
      <c r="I4" s="11">
        <v>0.23799999999999999</v>
      </c>
      <c r="J4" s="12">
        <v>0</v>
      </c>
      <c r="K4" s="11">
        <v>1</v>
      </c>
      <c r="L4" s="13">
        <f t="shared" ref="L4:L14" si="0">J4/$J$2</f>
        <v>0</v>
      </c>
      <c r="M4" s="14">
        <f t="shared" ref="M4:M14" si="1">K4/$I$2</f>
        <v>9.9108027750247768E-2</v>
      </c>
      <c r="N4" s="13">
        <f>L4/(L4+M4)</f>
        <v>0</v>
      </c>
      <c r="O4" s="14">
        <f t="shared" ref="O4:O14" si="2">(I4-$K$2)/(1-$K$2)</f>
        <v>0</v>
      </c>
      <c r="P4" s="13">
        <f t="shared" ref="P4:P14" si="3">K4/$K$4</f>
        <v>1</v>
      </c>
      <c r="Q4" s="18">
        <f>K4+L4/M4*J4</f>
        <v>1</v>
      </c>
    </row>
    <row r="5" spans="1:17" x14ac:dyDescent="0.25">
      <c r="A5" s="3">
        <v>0.318</v>
      </c>
      <c r="B5" s="3">
        <v>0</v>
      </c>
      <c r="C5" s="3">
        <v>0.96</v>
      </c>
      <c r="D5" s="4">
        <f t="shared" ref="D5:D14" si="4">1-A5</f>
        <v>0.68199999999999994</v>
      </c>
      <c r="I5" s="12">
        <v>0.318</v>
      </c>
      <c r="J5" s="12">
        <v>0</v>
      </c>
      <c r="K5" s="15">
        <v>0.96</v>
      </c>
      <c r="L5" s="13">
        <f t="shared" si="0"/>
        <v>0</v>
      </c>
      <c r="M5" s="14">
        <f t="shared" si="1"/>
        <v>9.5143706640237857E-2</v>
      </c>
      <c r="N5" s="13">
        <f t="shared" ref="N5:N14" si="5">L5/(L5+M5)</f>
        <v>0</v>
      </c>
      <c r="O5" s="14">
        <f t="shared" si="2"/>
        <v>0.10498687664041996</v>
      </c>
      <c r="P5" s="13">
        <f t="shared" si="3"/>
        <v>0.96</v>
      </c>
      <c r="Q5" s="18">
        <f t="shared" ref="Q5:Q12" si="6">K5+L5/M5*J5</f>
        <v>0.96</v>
      </c>
    </row>
    <row r="6" spans="1:17" x14ac:dyDescent="0.25">
      <c r="A6" s="3">
        <v>0.376</v>
      </c>
      <c r="B6" s="3">
        <v>4.0000000000000001E-3</v>
      </c>
      <c r="C6" s="3">
        <v>0.80200000000000005</v>
      </c>
      <c r="D6" s="4">
        <f t="shared" si="4"/>
        <v>0.624</v>
      </c>
      <c r="I6" s="12">
        <v>0.376</v>
      </c>
      <c r="J6" s="12">
        <v>4.0000000000000001E-3</v>
      </c>
      <c r="K6" s="15">
        <v>0.80200000000000005</v>
      </c>
      <c r="L6" s="13">
        <f t="shared" si="0"/>
        <v>2.9629629629629628E-3</v>
      </c>
      <c r="M6" s="14">
        <f t="shared" si="1"/>
        <v>7.9484638255698722E-2</v>
      </c>
      <c r="N6" s="13">
        <f t="shared" si="5"/>
        <v>3.5937527825761754E-2</v>
      </c>
      <c r="O6" s="14">
        <f t="shared" si="2"/>
        <v>0.18110236220472442</v>
      </c>
      <c r="P6" s="13">
        <f t="shared" si="3"/>
        <v>0.80200000000000005</v>
      </c>
      <c r="Q6" s="18">
        <f t="shared" si="6"/>
        <v>0.80214910870970724</v>
      </c>
    </row>
    <row r="7" spans="1:17" x14ac:dyDescent="0.25">
      <c r="A7" s="3">
        <v>0.41699999999999998</v>
      </c>
      <c r="B7" s="3">
        <v>4.0000000000000001E-3</v>
      </c>
      <c r="C7" s="3">
        <v>0.505</v>
      </c>
      <c r="D7" s="4">
        <f t="shared" si="4"/>
        <v>0.58299999999999996</v>
      </c>
      <c r="I7" s="12">
        <v>0.41699999999999998</v>
      </c>
      <c r="J7" s="12">
        <v>4.0000000000000001E-3</v>
      </c>
      <c r="K7" s="15">
        <v>0.505</v>
      </c>
      <c r="L7" s="13">
        <f t="shared" si="0"/>
        <v>2.9629629629629628E-3</v>
      </c>
      <c r="M7" s="14">
        <f t="shared" si="1"/>
        <v>5.0049554013875126E-2</v>
      </c>
      <c r="N7" s="13">
        <f t="shared" si="5"/>
        <v>5.5891761642962973E-2</v>
      </c>
      <c r="O7" s="14">
        <f t="shared" si="2"/>
        <v>0.23490813648293962</v>
      </c>
      <c r="P7" s="13">
        <f t="shared" si="3"/>
        <v>0.505</v>
      </c>
      <c r="Q7" s="18">
        <f t="shared" si="6"/>
        <v>0.50523680234690138</v>
      </c>
    </row>
    <row r="8" spans="1:17" x14ac:dyDescent="0.25">
      <c r="A8" s="3">
        <v>0.45700000000000002</v>
      </c>
      <c r="B8" s="3">
        <v>8.9999999999999993E-3</v>
      </c>
      <c r="C8" s="3">
        <v>0.36499999999999999</v>
      </c>
      <c r="D8" s="4">
        <f t="shared" si="4"/>
        <v>0.54299999999999993</v>
      </c>
      <c r="I8" s="12">
        <v>0.45700000000000002</v>
      </c>
      <c r="J8" s="12">
        <v>8.9999999999999993E-3</v>
      </c>
      <c r="K8" s="15">
        <v>0.36499999999999999</v>
      </c>
      <c r="L8" s="13">
        <f t="shared" si="0"/>
        <v>6.6666666666666654E-3</v>
      </c>
      <c r="M8" s="14">
        <f t="shared" si="1"/>
        <v>3.6174430128840439E-2</v>
      </c>
      <c r="N8" s="13">
        <f t="shared" si="5"/>
        <v>0.15561381863047496</v>
      </c>
      <c r="O8" s="14">
        <f t="shared" si="2"/>
        <v>0.28740157480314965</v>
      </c>
      <c r="P8" s="13">
        <f t="shared" si="3"/>
        <v>0.36499999999999999</v>
      </c>
      <c r="Q8" s="18">
        <f t="shared" si="6"/>
        <v>0.3666586301369863</v>
      </c>
    </row>
    <row r="9" spans="1:17" x14ac:dyDescent="0.25">
      <c r="A9" s="3">
        <v>0.498</v>
      </c>
      <c r="B9" s="3">
        <v>2.1999999999999999E-2</v>
      </c>
      <c r="C9" s="3">
        <v>0.249</v>
      </c>
      <c r="D9" s="4">
        <f t="shared" si="4"/>
        <v>0.502</v>
      </c>
      <c r="I9" s="12">
        <v>0.498</v>
      </c>
      <c r="J9" s="12">
        <v>2.1999999999999999E-2</v>
      </c>
      <c r="K9" s="15">
        <v>0.249</v>
      </c>
      <c r="L9" s="13">
        <f t="shared" si="0"/>
        <v>1.6296296296296295E-2</v>
      </c>
      <c r="M9" s="14">
        <f t="shared" si="1"/>
        <v>2.4677898909811695E-2</v>
      </c>
      <c r="N9" s="13">
        <f t="shared" si="5"/>
        <v>0.39772096106641819</v>
      </c>
      <c r="O9" s="14">
        <f t="shared" si="2"/>
        <v>0.34120734908136485</v>
      </c>
      <c r="P9" s="13">
        <f t="shared" si="3"/>
        <v>0.249</v>
      </c>
      <c r="Q9" s="18">
        <f t="shared" si="6"/>
        <v>0.2635279190837424</v>
      </c>
    </row>
    <row r="10" spans="1:17" x14ac:dyDescent="0.25">
      <c r="A10" s="3">
        <v>0.53900000000000003</v>
      </c>
      <c r="B10" s="3">
        <v>3.5999999999999997E-2</v>
      </c>
      <c r="C10" s="3">
        <v>0.157</v>
      </c>
      <c r="D10" s="4">
        <f t="shared" si="4"/>
        <v>0.46099999999999997</v>
      </c>
      <c r="I10" s="12">
        <v>0.53900000000000003</v>
      </c>
      <c r="J10" s="12">
        <v>3.5999999999999997E-2</v>
      </c>
      <c r="K10" s="15">
        <v>0.157</v>
      </c>
      <c r="L10" s="13">
        <f t="shared" si="0"/>
        <v>2.6666666666666661E-2</v>
      </c>
      <c r="M10" s="14">
        <f t="shared" si="1"/>
        <v>1.55599603567889E-2</v>
      </c>
      <c r="N10" s="13">
        <f t="shared" si="5"/>
        <v>0.63151306524800499</v>
      </c>
      <c r="O10" s="14">
        <f t="shared" si="2"/>
        <v>0.39501312335958011</v>
      </c>
      <c r="P10" s="13">
        <f t="shared" si="3"/>
        <v>0.157</v>
      </c>
      <c r="Q10" s="18">
        <f t="shared" si="6"/>
        <v>0.21869681528662419</v>
      </c>
    </row>
    <row r="11" spans="1:17" x14ac:dyDescent="0.25">
      <c r="A11" s="3">
        <v>0.57899999999999996</v>
      </c>
      <c r="B11" s="3">
        <v>5.0999999999999997E-2</v>
      </c>
      <c r="C11" s="3">
        <v>9.4E-2</v>
      </c>
      <c r="D11" s="4">
        <f t="shared" si="4"/>
        <v>0.42100000000000004</v>
      </c>
      <c r="I11" s="12">
        <v>0.57899999999999996</v>
      </c>
      <c r="J11" s="12">
        <v>5.0999999999999997E-2</v>
      </c>
      <c r="K11" s="15">
        <v>9.4E-2</v>
      </c>
      <c r="L11" s="13">
        <f t="shared" si="0"/>
        <v>3.7777777777777771E-2</v>
      </c>
      <c r="M11" s="14">
        <f t="shared" si="1"/>
        <v>9.3161546085232909E-3</v>
      </c>
      <c r="N11" s="13">
        <f t="shared" si="5"/>
        <v>0.80217930131412796</v>
      </c>
      <c r="O11" s="14">
        <f t="shared" si="2"/>
        <v>0.44750656167978997</v>
      </c>
      <c r="P11" s="13">
        <f t="shared" si="3"/>
        <v>9.4E-2</v>
      </c>
      <c r="Q11" s="18">
        <f t="shared" si="6"/>
        <v>0.30080921985815595</v>
      </c>
    </row>
    <row r="12" spans="1:17" x14ac:dyDescent="0.25">
      <c r="A12" s="3">
        <v>0.62</v>
      </c>
      <c r="B12" s="3">
        <v>7.8E-2</v>
      </c>
      <c r="C12" s="3">
        <v>4.8000000000000001E-2</v>
      </c>
      <c r="D12" s="4">
        <f t="shared" si="4"/>
        <v>0.38</v>
      </c>
      <c r="I12" s="12">
        <v>0.62</v>
      </c>
      <c r="J12" s="12">
        <v>7.8E-2</v>
      </c>
      <c r="K12" s="15">
        <v>4.8000000000000001E-2</v>
      </c>
      <c r="L12" s="13">
        <f t="shared" si="0"/>
        <v>5.7777777777777775E-2</v>
      </c>
      <c r="M12" s="14">
        <f t="shared" si="1"/>
        <v>4.7571853320118934E-3</v>
      </c>
      <c r="N12" s="13">
        <f t="shared" si="5"/>
        <v>0.92392759033598659</v>
      </c>
      <c r="O12" s="14">
        <f t="shared" si="2"/>
        <v>0.50131233595800528</v>
      </c>
      <c r="P12" s="13">
        <f t="shared" si="3"/>
        <v>4.8000000000000001E-2</v>
      </c>
      <c r="Q12" s="18">
        <f t="shared" si="6"/>
        <v>0.99533888888888877</v>
      </c>
    </row>
    <row r="13" spans="1:17" x14ac:dyDescent="0.25">
      <c r="A13" s="3">
        <v>0.66900000000000004</v>
      </c>
      <c r="B13" s="3">
        <v>0.154</v>
      </c>
      <c r="C13" s="3">
        <v>0.02</v>
      </c>
      <c r="D13" s="4">
        <f t="shared" si="4"/>
        <v>0.33099999999999996</v>
      </c>
      <c r="I13" s="12">
        <v>0.66900000000000004</v>
      </c>
      <c r="J13" s="12">
        <v>0.154</v>
      </c>
      <c r="K13" s="15">
        <v>0.02</v>
      </c>
      <c r="L13" s="13">
        <f t="shared" si="0"/>
        <v>0.11407407407407406</v>
      </c>
      <c r="M13" s="14">
        <f t="shared" si="1"/>
        <v>1.9821605550049554E-3</v>
      </c>
      <c r="N13" s="13">
        <f t="shared" si="5"/>
        <v>0.98292068873904082</v>
      </c>
      <c r="O13" s="14">
        <f t="shared" si="2"/>
        <v>0.56561679790026254</v>
      </c>
      <c r="P13" s="13">
        <f t="shared" si="3"/>
        <v>0.02</v>
      </c>
      <c r="Q13" s="18">
        <f>K13+L13/M13*J13</f>
        <v>8.8827570370370363</v>
      </c>
    </row>
    <row r="14" spans="1:17" x14ac:dyDescent="0.25">
      <c r="A14" s="3">
        <v>0.73499999999999999</v>
      </c>
      <c r="B14" s="3">
        <v>0.28899999999999998</v>
      </c>
      <c r="C14" s="3">
        <v>0</v>
      </c>
      <c r="D14" s="4">
        <f t="shared" si="4"/>
        <v>0.26500000000000001</v>
      </c>
      <c r="I14" s="12">
        <v>0.73499999999999999</v>
      </c>
      <c r="J14" s="12">
        <v>0.28899999999999998</v>
      </c>
      <c r="K14" s="15">
        <v>0</v>
      </c>
      <c r="L14" s="13">
        <f t="shared" si="0"/>
        <v>0.21407407407407406</v>
      </c>
      <c r="M14" s="14">
        <f t="shared" si="1"/>
        <v>0</v>
      </c>
      <c r="N14" s="13">
        <f t="shared" si="5"/>
        <v>1</v>
      </c>
      <c r="O14" s="14">
        <f t="shared" si="2"/>
        <v>0.65223097112860895</v>
      </c>
      <c r="P14" s="13">
        <f t="shared" si="3"/>
        <v>0</v>
      </c>
      <c r="Q14" s="17"/>
    </row>
    <row r="15" spans="1:17" x14ac:dyDescent="0.25">
      <c r="I15" s="10" t="s">
        <v>16</v>
      </c>
      <c r="J15" s="10" t="s">
        <v>15</v>
      </c>
      <c r="K15" s="9" t="s">
        <v>17</v>
      </c>
    </row>
    <row r="16" spans="1:17" x14ac:dyDescent="0.25">
      <c r="A16" s="19">
        <v>2</v>
      </c>
      <c r="B16" s="20"/>
      <c r="C16" s="20"/>
      <c r="D16" s="21"/>
      <c r="I16" s="11">
        <v>10.09</v>
      </c>
      <c r="J16" s="11">
        <v>1.35</v>
      </c>
      <c r="K16" s="11">
        <v>0.23799999999999999</v>
      </c>
    </row>
    <row r="17" spans="1:17" x14ac:dyDescent="0.25">
      <c r="A17" s="1" t="s">
        <v>0</v>
      </c>
      <c r="B17" s="1" t="s">
        <v>1</v>
      </c>
      <c r="C17" s="1" t="s">
        <v>2</v>
      </c>
      <c r="D17" s="2" t="s">
        <v>3</v>
      </c>
      <c r="I17" s="9" t="s">
        <v>6</v>
      </c>
      <c r="J17" s="9" t="s">
        <v>8</v>
      </c>
      <c r="K17" s="9" t="s">
        <v>7</v>
      </c>
      <c r="L17" s="9" t="s">
        <v>14</v>
      </c>
      <c r="M17" s="9" t="s">
        <v>9</v>
      </c>
      <c r="N17" s="9" t="s">
        <v>10</v>
      </c>
      <c r="O17" s="9" t="s">
        <v>11</v>
      </c>
      <c r="P17" s="9" t="s">
        <v>12</v>
      </c>
      <c r="Q17" s="9" t="s">
        <v>13</v>
      </c>
    </row>
    <row r="18" spans="1:17" x14ac:dyDescent="0.25">
      <c r="A18" s="3">
        <v>0.24299999999999999</v>
      </c>
      <c r="B18" s="3">
        <v>0</v>
      </c>
      <c r="C18" s="3">
        <v>1</v>
      </c>
      <c r="D18" s="4">
        <f>1-A18</f>
        <v>0.75700000000000001</v>
      </c>
      <c r="I18" s="11">
        <v>0.24299999999999999</v>
      </c>
      <c r="J18" s="12">
        <v>0</v>
      </c>
      <c r="K18" s="11">
        <v>1</v>
      </c>
      <c r="L18" s="13">
        <f>J18/$J$16</f>
        <v>0</v>
      </c>
      <c r="M18" s="14">
        <f>K18/$I$16</f>
        <v>9.9108027750247768E-2</v>
      </c>
      <c r="N18" s="13">
        <f>L18/(L18+M18)</f>
        <v>0</v>
      </c>
      <c r="O18" s="14">
        <f t="shared" ref="O18:O28" si="7">(I18-$K$16)/(1-$K$16)</f>
        <v>6.5616797900262527E-3</v>
      </c>
      <c r="P18" s="13">
        <f>K18/$K$18</f>
        <v>1</v>
      </c>
      <c r="Q18" s="18">
        <f>K18+L18/M18*J18</f>
        <v>1</v>
      </c>
    </row>
    <row r="19" spans="1:17" x14ac:dyDescent="0.25">
      <c r="A19" s="3">
        <v>0.32500000000000001</v>
      </c>
      <c r="B19" s="3">
        <v>0</v>
      </c>
      <c r="C19" s="3">
        <v>0.92200000000000004</v>
      </c>
      <c r="D19" s="4">
        <f t="shared" ref="D19:D28" si="8">1-A19</f>
        <v>0.67500000000000004</v>
      </c>
      <c r="I19" s="12">
        <v>0.32500000000000001</v>
      </c>
      <c r="J19" s="12">
        <v>0</v>
      </c>
      <c r="K19" s="15">
        <v>0.92200000000000004</v>
      </c>
      <c r="L19" s="13">
        <f t="shared" ref="L18:L28" si="9">J19/$J$16</f>
        <v>0</v>
      </c>
      <c r="M19" s="14">
        <f t="shared" ref="M18:M28" si="10">K19/$I$16</f>
        <v>9.1377601585728455E-2</v>
      </c>
      <c r="N19" s="13">
        <f t="shared" ref="N19:N28" si="11">L19/(L19+M19)</f>
        <v>0</v>
      </c>
      <c r="O19" s="14">
        <f>(I19-$K$16)/(1-$K$16)</f>
        <v>0.11417322834645673</v>
      </c>
      <c r="P19" s="13">
        <f t="shared" ref="P19:P28" si="12">K19/$K$18</f>
        <v>0.92200000000000004</v>
      </c>
      <c r="Q19" s="18">
        <f t="shared" ref="Q19:Q27" si="13">K19+L19/M19*J19</f>
        <v>0.92200000000000004</v>
      </c>
    </row>
    <row r="20" spans="1:17" x14ac:dyDescent="0.25">
      <c r="A20" s="3">
        <v>0.38400000000000001</v>
      </c>
      <c r="B20" s="3">
        <v>5.0000000000000001E-3</v>
      </c>
      <c r="C20" s="3">
        <v>0.77</v>
      </c>
      <c r="D20" s="4">
        <f t="shared" si="8"/>
        <v>0.61599999999999999</v>
      </c>
      <c r="I20" s="12">
        <v>0.38400000000000001</v>
      </c>
      <c r="J20" s="12">
        <v>5.0000000000000001E-3</v>
      </c>
      <c r="K20" s="15">
        <v>0.77</v>
      </c>
      <c r="L20" s="13">
        <f t="shared" si="9"/>
        <v>3.7037037037037034E-3</v>
      </c>
      <c r="M20" s="14">
        <f t="shared" si="10"/>
        <v>7.6313181367690788E-2</v>
      </c>
      <c r="N20" s="13">
        <f t="shared" si="11"/>
        <v>4.6286526904903882E-2</v>
      </c>
      <c r="O20" s="14">
        <f t="shared" si="7"/>
        <v>0.19160104986876642</v>
      </c>
      <c r="P20" s="13">
        <f t="shared" si="12"/>
        <v>0.77</v>
      </c>
      <c r="Q20" s="18">
        <f t="shared" si="13"/>
        <v>0.77024266474266478</v>
      </c>
    </row>
    <row r="21" spans="1:17" x14ac:dyDescent="0.25">
      <c r="A21" s="3">
        <v>0.42499999999999999</v>
      </c>
      <c r="B21" s="3">
        <v>4.0000000000000001E-3</v>
      </c>
      <c r="C21" s="3">
        <v>0.48499999999999999</v>
      </c>
      <c r="D21" s="4">
        <f t="shared" si="8"/>
        <v>0.57499999999999996</v>
      </c>
      <c r="I21" s="12">
        <v>0.42499999999999999</v>
      </c>
      <c r="J21" s="12">
        <v>4.0000000000000001E-3</v>
      </c>
      <c r="K21" s="15">
        <v>0.48499999999999999</v>
      </c>
      <c r="L21" s="13">
        <f t="shared" si="9"/>
        <v>2.9629629629629628E-3</v>
      </c>
      <c r="M21" s="14">
        <f t="shared" si="10"/>
        <v>4.8067393458870171E-2</v>
      </c>
      <c r="N21" s="13">
        <f t="shared" si="11"/>
        <v>5.8062752657852705E-2</v>
      </c>
      <c r="O21" s="14">
        <f t="shared" si="7"/>
        <v>0.24540682414698162</v>
      </c>
      <c r="P21" s="13">
        <f t="shared" si="12"/>
        <v>0.48499999999999999</v>
      </c>
      <c r="Q21" s="18">
        <f t="shared" si="13"/>
        <v>0.4852465673921344</v>
      </c>
    </row>
    <row r="22" spans="1:17" x14ac:dyDescent="0.25">
      <c r="A22" s="3">
        <v>0.46700000000000003</v>
      </c>
      <c r="B22" s="3">
        <v>8.9999999999999993E-3</v>
      </c>
      <c r="C22" s="3">
        <v>0.35099999999999998</v>
      </c>
      <c r="D22" s="4">
        <f t="shared" si="8"/>
        <v>0.53299999999999992</v>
      </c>
      <c r="I22" s="12">
        <v>0.46700000000000003</v>
      </c>
      <c r="J22" s="12">
        <v>8.9999999999999993E-3</v>
      </c>
      <c r="K22" s="15">
        <v>0.35099999999999998</v>
      </c>
      <c r="L22" s="13">
        <f t="shared" si="9"/>
        <v>6.6666666666666654E-3</v>
      </c>
      <c r="M22" s="14">
        <f t="shared" si="10"/>
        <v>3.4786917740336966E-2</v>
      </c>
      <c r="N22" s="13">
        <f t="shared" si="11"/>
        <v>0.16082244182339811</v>
      </c>
      <c r="O22" s="14">
        <f t="shared" si="7"/>
        <v>0.30052493438320216</v>
      </c>
      <c r="P22" s="13">
        <f t="shared" si="12"/>
        <v>0.35099999999999998</v>
      </c>
      <c r="Q22" s="18">
        <f t="shared" si="13"/>
        <v>0.35272478632478632</v>
      </c>
    </row>
    <row r="23" spans="1:17" x14ac:dyDescent="0.25">
      <c r="A23" s="3">
        <v>0.50800000000000001</v>
      </c>
      <c r="B23" s="3">
        <v>2.1999999999999999E-2</v>
      </c>
      <c r="C23" s="3">
        <v>0.23899999999999999</v>
      </c>
      <c r="D23" s="4">
        <f t="shared" si="8"/>
        <v>0.49199999999999999</v>
      </c>
      <c r="I23" s="12">
        <v>0.50800000000000001</v>
      </c>
      <c r="J23" s="12">
        <v>2.1999999999999999E-2</v>
      </c>
      <c r="K23" s="15">
        <v>0.23899999999999999</v>
      </c>
      <c r="L23" s="13">
        <f t="shared" si="9"/>
        <v>1.6296296296296295E-2</v>
      </c>
      <c r="M23" s="14">
        <f t="shared" si="10"/>
        <v>2.3686818632309217E-2</v>
      </c>
      <c r="N23" s="13">
        <f t="shared" si="11"/>
        <v>0.40757945761342562</v>
      </c>
      <c r="O23" s="14">
        <f t="shared" si="7"/>
        <v>0.35433070866141736</v>
      </c>
      <c r="P23" s="13">
        <f t="shared" si="12"/>
        <v>0.23899999999999999</v>
      </c>
      <c r="Q23" s="18">
        <f t="shared" si="13"/>
        <v>0.25413578180691149</v>
      </c>
    </row>
    <row r="24" spans="1:17" x14ac:dyDescent="0.25">
      <c r="A24" s="3">
        <v>0.55000000000000004</v>
      </c>
      <c r="B24" s="3">
        <v>3.6999999999999998E-2</v>
      </c>
      <c r="C24" s="3">
        <v>0.15</v>
      </c>
      <c r="D24" s="4">
        <f t="shared" si="8"/>
        <v>0.44999999999999996</v>
      </c>
      <c r="I24" s="12">
        <v>0.55000000000000004</v>
      </c>
      <c r="J24" s="12">
        <v>3.6999999999999998E-2</v>
      </c>
      <c r="K24" s="15">
        <v>0.15</v>
      </c>
      <c r="L24" s="13">
        <f t="shared" si="9"/>
        <v>2.7407407407407405E-2</v>
      </c>
      <c r="M24" s="14">
        <f t="shared" si="10"/>
        <v>1.4866204162537165E-2</v>
      </c>
      <c r="N24" s="13">
        <f t="shared" si="11"/>
        <v>0.64833370960179226</v>
      </c>
      <c r="O24" s="14">
        <f t="shared" si="7"/>
        <v>0.40944881889763785</v>
      </c>
      <c r="P24" s="13">
        <f t="shared" si="12"/>
        <v>0.15</v>
      </c>
      <c r="Q24" s="18">
        <f t="shared" si="13"/>
        <v>0.21821338271604937</v>
      </c>
    </row>
    <row r="25" spans="1:17" x14ac:dyDescent="0.25">
      <c r="A25" s="3">
        <v>0.59199999999999997</v>
      </c>
      <c r="B25" s="3">
        <v>5.1999999999999998E-2</v>
      </c>
      <c r="C25" s="3">
        <v>0.09</v>
      </c>
      <c r="D25" s="4">
        <f t="shared" si="8"/>
        <v>0.40800000000000003</v>
      </c>
      <c r="I25" s="12">
        <v>0.59199999999999997</v>
      </c>
      <c r="J25" s="12">
        <v>5.1999999999999998E-2</v>
      </c>
      <c r="K25" s="15">
        <v>0.09</v>
      </c>
      <c r="L25" s="13">
        <f t="shared" si="9"/>
        <v>3.8518518518518514E-2</v>
      </c>
      <c r="M25" s="14">
        <f t="shared" si="10"/>
        <v>8.9197224975222991E-3</v>
      </c>
      <c r="N25" s="13">
        <f t="shared" si="11"/>
        <v>0.81197189637562284</v>
      </c>
      <c r="O25" s="14">
        <f t="shared" si="7"/>
        <v>0.46456692913385822</v>
      </c>
      <c r="P25" s="13">
        <f t="shared" si="12"/>
        <v>0.09</v>
      </c>
      <c r="Q25" s="18">
        <f t="shared" si="13"/>
        <v>0.31455440329218098</v>
      </c>
    </row>
    <row r="26" spans="1:17" x14ac:dyDescent="0.25">
      <c r="A26" s="3">
        <v>0.63300000000000001</v>
      </c>
      <c r="B26" s="3">
        <v>7.9000000000000001E-2</v>
      </c>
      <c r="C26" s="3">
        <v>4.5999999999999999E-2</v>
      </c>
      <c r="D26" s="4">
        <f t="shared" si="8"/>
        <v>0.36699999999999999</v>
      </c>
      <c r="I26" s="12">
        <v>0.63300000000000001</v>
      </c>
      <c r="J26" s="12">
        <v>7.9000000000000001E-2</v>
      </c>
      <c r="K26" s="15">
        <v>4.5999999999999999E-2</v>
      </c>
      <c r="L26" s="13">
        <f>J26/$J$16</f>
        <v>5.8518518518518518E-2</v>
      </c>
      <c r="M26" s="14">
        <f t="shared" si="10"/>
        <v>4.5589692765113975E-3</v>
      </c>
      <c r="N26" s="13">
        <f t="shared" si="11"/>
        <v>0.92772430488471969</v>
      </c>
      <c r="O26" s="14">
        <f t="shared" si="7"/>
        <v>0.51837270341207353</v>
      </c>
      <c r="P26" s="13">
        <f t="shared" si="12"/>
        <v>4.5999999999999999E-2</v>
      </c>
      <c r="Q26" s="18">
        <f t="shared" si="13"/>
        <v>1.0600368760064414</v>
      </c>
    </row>
    <row r="27" spans="1:17" x14ac:dyDescent="0.25">
      <c r="A27" s="3">
        <v>0.68300000000000005</v>
      </c>
      <c r="B27" s="3">
        <v>0.157</v>
      </c>
      <c r="C27" s="3">
        <v>0.02</v>
      </c>
      <c r="D27" s="4">
        <f t="shared" si="8"/>
        <v>0.31699999999999995</v>
      </c>
      <c r="I27" s="12">
        <v>0.68300000000000005</v>
      </c>
      <c r="J27" s="12">
        <v>0.157</v>
      </c>
      <c r="K27" s="15">
        <v>0.02</v>
      </c>
      <c r="L27" s="13">
        <f t="shared" si="9"/>
        <v>0.11629629629629629</v>
      </c>
      <c r="M27" s="14">
        <f t="shared" si="10"/>
        <v>1.9821605550049554E-3</v>
      </c>
      <c r="N27" s="13">
        <f t="shared" si="11"/>
        <v>0.98324157578842175</v>
      </c>
      <c r="O27" s="14">
        <f t="shared" si="7"/>
        <v>0.58398950131233607</v>
      </c>
      <c r="P27" s="13">
        <f t="shared" si="12"/>
        <v>0.02</v>
      </c>
      <c r="Q27" s="18">
        <f t="shared" si="13"/>
        <v>9.2314225925925921</v>
      </c>
    </row>
    <row r="28" spans="1:17" x14ac:dyDescent="0.25">
      <c r="A28" s="3">
        <v>0.75</v>
      </c>
      <c r="B28" s="3">
        <v>0.29499999999999998</v>
      </c>
      <c r="C28" s="3">
        <v>0</v>
      </c>
      <c r="D28" s="4">
        <f t="shared" si="8"/>
        <v>0.25</v>
      </c>
      <c r="I28" s="12">
        <v>0.75</v>
      </c>
      <c r="J28" s="12">
        <v>0.29499999999999998</v>
      </c>
      <c r="K28" s="15">
        <v>0</v>
      </c>
      <c r="L28" s="13">
        <f t="shared" si="9"/>
        <v>0.2185185185185185</v>
      </c>
      <c r="M28" s="14">
        <f t="shared" si="10"/>
        <v>0</v>
      </c>
      <c r="N28" s="13">
        <f t="shared" si="11"/>
        <v>1</v>
      </c>
      <c r="O28" s="14">
        <f>(I28-$K$16)/(1-$K$16)</f>
        <v>0.67191601049868765</v>
      </c>
      <c r="P28" s="13">
        <f t="shared" si="12"/>
        <v>0</v>
      </c>
      <c r="Q28" s="8"/>
    </row>
    <row r="30" spans="1:17" x14ac:dyDescent="0.25">
      <c r="F30" s="9" t="s">
        <v>18</v>
      </c>
      <c r="G30" s="9" t="s">
        <v>19</v>
      </c>
      <c r="I30" s="23" t="s">
        <v>6</v>
      </c>
      <c r="J30" s="24"/>
      <c r="K30" s="9" t="s">
        <v>8</v>
      </c>
      <c r="L30" s="9" t="s">
        <v>7</v>
      </c>
      <c r="N30">
        <f>MIN(N18:N28)</f>
        <v>0</v>
      </c>
      <c r="O30">
        <f>MIN(O18:O28)</f>
        <v>6.5616797900262527E-3</v>
      </c>
    </row>
    <row r="31" spans="1:17" x14ac:dyDescent="0.25">
      <c r="F31" s="11">
        <f>MIN(I4,I18)</f>
        <v>0.23799999999999999</v>
      </c>
      <c r="G31" s="11">
        <f>MAX(I28,I14)</f>
        <v>0.75</v>
      </c>
      <c r="I31" s="16">
        <f>(I4-$I$4)/($I$14-$I$4)*($G$31-$F$31)+$F$31</f>
        <v>0.23799999999999999</v>
      </c>
      <c r="J31" s="16">
        <f>(I18-$I$18)/($I$28-$I$18)*($G$31-$F$31)+$F$31</f>
        <v>0.23799999999999999</v>
      </c>
      <c r="N31">
        <f>MAX(N18:N28)</f>
        <v>1</v>
      </c>
      <c r="O31">
        <f>MAX(O18:O28)</f>
        <v>0.67191601049868765</v>
      </c>
    </row>
    <row r="32" spans="1:17" x14ac:dyDescent="0.25">
      <c r="I32" s="16">
        <f t="shared" ref="I32:I39" si="14">(I5-$I$4)/($I$14-$I$4)*($G$31-$F$31)+$F$31</f>
        <v>0.32041448692152918</v>
      </c>
      <c r="J32" s="16">
        <f t="shared" ref="J32:J41" si="15">(I19-$I$18)/($I$28-$I$18)*($G$31-$F$31)+$F$31</f>
        <v>0.32080867850098621</v>
      </c>
    </row>
    <row r="33" spans="9:10" x14ac:dyDescent="0.25">
      <c r="I33" s="16">
        <f t="shared" si="14"/>
        <v>0.38016498993963788</v>
      </c>
      <c r="J33" s="16">
        <f t="shared" si="15"/>
        <v>0.38039053254437871</v>
      </c>
    </row>
    <row r="34" spans="9:10" x14ac:dyDescent="0.25">
      <c r="I34" s="16">
        <f t="shared" si="14"/>
        <v>0.42240241448692151</v>
      </c>
      <c r="J34" s="16">
        <f t="shared" si="15"/>
        <v>0.4217948717948718</v>
      </c>
    </row>
    <row r="35" spans="9:10" x14ac:dyDescent="0.25">
      <c r="I35" s="16">
        <f t="shared" si="14"/>
        <v>0.46360965794768616</v>
      </c>
      <c r="J35" s="16">
        <f t="shared" si="15"/>
        <v>0.46420907297830377</v>
      </c>
    </row>
    <row r="36" spans="9:10" x14ac:dyDescent="0.25">
      <c r="I36" s="16">
        <f t="shared" si="14"/>
        <v>0.50584708249496979</v>
      </c>
      <c r="J36" s="16">
        <f t="shared" si="15"/>
        <v>0.50561341222879685</v>
      </c>
    </row>
    <row r="37" spans="9:10" x14ac:dyDescent="0.25">
      <c r="I37" s="16">
        <f t="shared" si="14"/>
        <v>0.54808450704225353</v>
      </c>
      <c r="J37" s="16">
        <f t="shared" si="15"/>
        <v>0.54802761341222883</v>
      </c>
    </row>
    <row r="38" spans="9:10" x14ac:dyDescent="0.25">
      <c r="I38" s="16">
        <f>(I11-$I$4)/($I$14-$I$4)*($G$31-$F$31)+$F$31</f>
        <v>0.58929175050301807</v>
      </c>
      <c r="J38" s="16">
        <f t="shared" si="15"/>
        <v>0.5904418145956607</v>
      </c>
    </row>
    <row r="39" spans="9:10" x14ac:dyDescent="0.25">
      <c r="I39" s="16">
        <f t="shared" si="14"/>
        <v>0.63152917505030182</v>
      </c>
      <c r="J39" s="16">
        <f t="shared" si="15"/>
        <v>0.63184615384615395</v>
      </c>
    </row>
    <row r="40" spans="9:10" x14ac:dyDescent="0.25">
      <c r="I40" s="16">
        <f>(I13-$I$4)/($I$14-$I$4)*($G$31-$F$31)+$F$31</f>
        <v>0.68200804828973849</v>
      </c>
      <c r="J40" s="16">
        <f t="shared" si="15"/>
        <v>0.68233925049309674</v>
      </c>
    </row>
    <row r="41" spans="9:10" x14ac:dyDescent="0.25">
      <c r="I41" s="16">
        <f>(I14-$I$4)/($I$14-$I$4)*($G$31-$F$31)+$F$31</f>
        <v>0.75</v>
      </c>
      <c r="J41" s="16">
        <f t="shared" si="15"/>
        <v>0.75</v>
      </c>
    </row>
  </sheetData>
  <mergeCells count="3">
    <mergeCell ref="A16:D16"/>
    <mergeCell ref="A2:D2"/>
    <mergeCell ref="I30:J30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表5-1相渗1</vt:lpstr>
      <vt:lpstr>表5-2相渗2</vt:lpstr>
      <vt:lpstr>01相渗分析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2025-10-20T06:04:30Z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16DEE9472FA34FDBB47ED00BF3465350_12</vt:lpwstr>
  </property>
</Properties>
</file>