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/>
  <mc:AlternateContent xmlns:mc="http://schemas.openxmlformats.org/markup-compatibility/2006">
    <mc:Choice Requires="x15">
      <x15ac:absPath xmlns:x15ac="http://schemas.microsoft.com/office/spreadsheetml/2010/11/ac" url="C:\Users\dell\Desktop\油藏设计\Work\Data\Excel\"/>
    </mc:Choice>
  </mc:AlternateContent>
  <xr:revisionPtr revIDLastSave="0" documentId="13_ncr:1_{2D79E431-CF2D-4ACD-8E54-55F9DC7CE6A1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表2-1 单井测井解释数据" sheetId="1" r:id="rId1"/>
    <sheet name="01储量计算" sheetId="11" r:id="rId2"/>
    <sheet name="表2-总 连井剖面图" sheetId="10" r:id="rId3"/>
    <sheet name="表2-2 K1_1数据" sheetId="4" r:id="rId4"/>
    <sheet name="表2-3 K1_2数据" sheetId="6" r:id="rId5"/>
    <sheet name="表2-4 K2_1数据" sheetId="7" r:id="rId6"/>
    <sheet name="表2-5 K_2_2数据" sheetId="8" r:id="rId7"/>
    <sheet name="模板" sheetId="5" r:id="rId8"/>
    <sheet name="储量计算" sheetId="9" r:id="rId9"/>
  </sheets>
  <definedNames>
    <definedName name="_xlnm._FilterDatabase" localSheetId="0" hidden="1">'表2-1 单井测井解释数据'!$A$1:$Q$1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Q2" i="1" l="1"/>
  <c r="P4" i="11"/>
  <c r="O4" i="11"/>
  <c r="O20" i="7"/>
  <c r="N5" i="11"/>
  <c r="N6" i="11"/>
  <c r="N7" i="11"/>
  <c r="N4" i="11"/>
  <c r="I5" i="11"/>
  <c r="I6" i="11"/>
  <c r="I7" i="11"/>
  <c r="I4" i="11"/>
  <c r="I8" i="11" s="1"/>
  <c r="D7" i="11"/>
  <c r="D5" i="11"/>
  <c r="D6" i="11"/>
  <c r="D4" i="11"/>
  <c r="Q21" i="1"/>
  <c r="Q26" i="1"/>
  <c r="Q31" i="1"/>
  <c r="I18" i="8" l="1"/>
  <c r="J18" i="8"/>
  <c r="K18" i="8"/>
  <c r="I19" i="8"/>
  <c r="J19" i="8"/>
  <c r="K19" i="8"/>
  <c r="M18" i="8"/>
  <c r="M19" i="8"/>
  <c r="L20" i="8"/>
  <c r="N26" i="1"/>
  <c r="M26" i="1"/>
  <c r="M31" i="1"/>
  <c r="N31" i="1"/>
  <c r="O31" i="1"/>
  <c r="O26" i="1"/>
  <c r="M21" i="1"/>
  <c r="N21" i="1"/>
  <c r="O21" i="1"/>
  <c r="L17" i="7"/>
  <c r="L20" i="7"/>
  <c r="L20" i="6"/>
  <c r="L20" i="4"/>
  <c r="L19" i="6"/>
  <c r="Q16" i="1"/>
  <c r="L17" i="8" l="1"/>
  <c r="L19" i="8" l="1"/>
  <c r="L18" i="8"/>
  <c r="M17" i="8"/>
  <c r="O20" i="8"/>
  <c r="K17" i="8"/>
  <c r="J17" i="8"/>
  <c r="I17" i="8"/>
  <c r="L19" i="7"/>
  <c r="L18" i="7"/>
  <c r="M17" i="7"/>
  <c r="K17" i="7"/>
  <c r="J17" i="7"/>
  <c r="I17" i="7"/>
  <c r="L18" i="6"/>
  <c r="O18" i="6" s="1"/>
  <c r="M17" i="6"/>
  <c r="L17" i="6"/>
  <c r="O20" i="6" s="1"/>
  <c r="K17" i="6"/>
  <c r="J17" i="6"/>
  <c r="I17" i="6"/>
  <c r="O20" i="4"/>
  <c r="L19" i="4"/>
  <c r="L18" i="4"/>
  <c r="O18" i="4" s="1"/>
  <c r="M17" i="4"/>
  <c r="L17" i="4"/>
  <c r="K17" i="4"/>
  <c r="J17" i="4"/>
  <c r="I17" i="4"/>
  <c r="Q40" i="1"/>
  <c r="Q39" i="1"/>
  <c r="Q38" i="1"/>
  <c r="Q37" i="1"/>
  <c r="Q36" i="1"/>
  <c r="Q35" i="1"/>
  <c r="Q34" i="1"/>
  <c r="Q33" i="1"/>
  <c r="Q30" i="1"/>
  <c r="Q29" i="1"/>
  <c r="Q28" i="1"/>
  <c r="Q25" i="1"/>
  <c r="Q24" i="1"/>
  <c r="Q23" i="1"/>
  <c r="Q20" i="1"/>
  <c r="Q19" i="1"/>
  <c r="Q18" i="1"/>
  <c r="Q17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O18" i="8" l="1"/>
  <c r="O19" i="6"/>
  <c r="O19" i="7"/>
  <c r="O19" i="8"/>
  <c r="O18" i="7"/>
  <c r="O19" i="4"/>
</calcChain>
</file>

<file path=xl/sharedStrings.xml><?xml version="1.0" encoding="utf-8"?>
<sst xmlns="http://schemas.openxmlformats.org/spreadsheetml/2006/main" count="682" uniqueCount="129">
  <si>
    <t>序号</t>
  </si>
  <si>
    <t>井名</t>
  </si>
  <si>
    <t>砂层组</t>
  </si>
  <si>
    <t>单油层</t>
  </si>
  <si>
    <t>砂层顶(m)</t>
  </si>
  <si>
    <t>砂层底(m)</t>
  </si>
  <si>
    <t>砂岩厚度(m)</t>
  </si>
  <si>
    <t>有效厚度(m)</t>
  </si>
  <si>
    <t>孔隙度（%）</t>
  </si>
  <si>
    <t>渗透率(10-3μm2)</t>
  </si>
  <si>
    <t>含油饱和度(%)</t>
  </si>
  <si>
    <t>解释结论</t>
  </si>
  <si>
    <t>平均饱和度</t>
  </si>
  <si>
    <t>地层厚度</t>
  </si>
  <si>
    <t>NTG（净毛比）</t>
  </si>
  <si>
    <t>D12</t>
  </si>
  <si>
    <t>K1</t>
  </si>
  <si>
    <t>K1_1</t>
  </si>
  <si>
    <t>油层</t>
  </si>
  <si>
    <t>K1_2</t>
  </si>
  <si>
    <t>K2</t>
  </si>
  <si>
    <t>K2_1</t>
  </si>
  <si>
    <t>K2_2</t>
  </si>
  <si>
    <t>D21</t>
  </si>
  <si>
    <t>D33</t>
  </si>
  <si>
    <t>D43</t>
  </si>
  <si>
    <t>D52</t>
  </si>
  <si>
    <t>水层</t>
  </si>
  <si>
    <t>D66</t>
  </si>
  <si>
    <t>D68</t>
  </si>
  <si>
    <t>D80</t>
  </si>
  <si>
    <t>D92</t>
  </si>
  <si>
    <t>说明</t>
  </si>
  <si>
    <t>补心海拔</t>
  </si>
  <si>
    <t>类别</t>
  </si>
  <si>
    <t>X(m)</t>
  </si>
  <si>
    <t>Y(m)</t>
  </si>
  <si>
    <t>深度-顶</t>
  </si>
  <si>
    <t>深度-底</t>
  </si>
  <si>
    <t>砂厚</t>
  </si>
  <si>
    <t>有效厚度</t>
  </si>
  <si>
    <t>孔隙度</t>
  </si>
  <si>
    <t>渗透率</t>
  </si>
  <si>
    <t>饱和度</t>
  </si>
  <si>
    <t>校正深度</t>
  </si>
  <si>
    <t>TYPE</t>
  </si>
  <si>
    <t>X</t>
  </si>
  <si>
    <t>Y</t>
  </si>
  <si>
    <t>D-t</t>
  </si>
  <si>
    <t>D-b</t>
  </si>
  <si>
    <t>H</t>
  </si>
  <si>
    <t>Ho</t>
  </si>
  <si>
    <t>\phi</t>
  </si>
  <si>
    <t>K</t>
  </si>
  <si>
    <t>So</t>
  </si>
  <si>
    <t>左下</t>
  </si>
  <si>
    <t>L-B</t>
  </si>
  <si>
    <t>左上</t>
  </si>
  <si>
    <t>L-T</t>
  </si>
  <si>
    <t>右上</t>
  </si>
  <si>
    <t>R-T</t>
  </si>
  <si>
    <t>右下</t>
  </si>
  <si>
    <t>R-B</t>
  </si>
  <si>
    <t>平均</t>
  </si>
  <si>
    <t>最大</t>
  </si>
  <si>
    <t>级差</t>
  </si>
  <si>
    <t>最小</t>
  </si>
  <si>
    <t>突进系数</t>
  </si>
  <si>
    <t>标准偏差</t>
  </si>
  <si>
    <t>变异系数</t>
  </si>
  <si>
    <t>范围X</t>
  </si>
  <si>
    <t>范围Y</t>
  </si>
  <si>
    <t>密度</t>
  </si>
  <si>
    <t>体积系数</t>
  </si>
  <si>
    <t>砂组</t>
  </si>
  <si>
    <t>小层</t>
  </si>
  <si>
    <t>物性参数</t>
  </si>
  <si>
    <t>渗透率变化</t>
  </si>
  <si>
    <t>平面变异系数</t>
  </si>
  <si>
    <t>层间非均质性</t>
  </si>
  <si>
    <t>系数</t>
  </si>
  <si>
    <t>面积km2</t>
  </si>
  <si>
    <t>砂厚，m</t>
  </si>
  <si>
    <t>有效厚度,m</t>
  </si>
  <si>
    <t>储量,104t</t>
  </si>
  <si>
    <t>偏差</t>
  </si>
  <si>
    <t>K11</t>
  </si>
  <si>
    <t>K12</t>
  </si>
  <si>
    <t>K21</t>
  </si>
  <si>
    <t>K22</t>
  </si>
  <si>
    <t>Y_change(m)</t>
    <phoneticPr fontId="17" type="noConversion"/>
  </si>
  <si>
    <t>Y(m)</t>
    <phoneticPr fontId="17" type="noConversion"/>
  </si>
  <si>
    <t>Y</t>
    <phoneticPr fontId="17" type="noConversion"/>
  </si>
  <si>
    <t>Y_change</t>
    <phoneticPr fontId="17" type="noConversion"/>
  </si>
  <si>
    <t>平均孔隙度</t>
    <phoneticPr fontId="17" type="noConversion"/>
  </si>
  <si>
    <t>平均渗透率</t>
    <phoneticPr fontId="17" type="noConversion"/>
  </si>
  <si>
    <t>范围X</t>
    <phoneticPr fontId="17" type="noConversion"/>
  </si>
  <si>
    <t>范围Y</t>
    <phoneticPr fontId="17" type="noConversion"/>
  </si>
  <si>
    <t>体积系数Boi</t>
    <phoneticPr fontId="17" type="noConversion"/>
  </si>
  <si>
    <r>
      <t>密度</t>
    </r>
    <r>
      <rPr>
        <sz val="11"/>
        <color theme="1"/>
        <rFont val="Calibri"/>
        <family val="3"/>
        <charset val="161"/>
      </rPr>
      <t>ρ</t>
    </r>
    <r>
      <rPr>
        <sz val="11"/>
        <color theme="1"/>
        <rFont val="宋体"/>
        <family val="3"/>
        <charset val="134"/>
        <scheme val="minor"/>
      </rPr>
      <t>o</t>
    </r>
    <phoneticPr fontId="17" type="noConversion"/>
  </si>
  <si>
    <t>砂组</t>
    <phoneticPr fontId="17" type="noConversion"/>
  </si>
  <si>
    <t>小层</t>
    <phoneticPr fontId="17" type="noConversion"/>
  </si>
  <si>
    <t>面积/Km2</t>
    <phoneticPr fontId="17" type="noConversion"/>
  </si>
  <si>
    <t>砂厚/m</t>
    <phoneticPr fontId="17" type="noConversion"/>
  </si>
  <si>
    <t>有效厚度/m</t>
    <phoneticPr fontId="17" type="noConversion"/>
  </si>
  <si>
    <t>孔隙度</t>
    <phoneticPr fontId="17" type="noConversion"/>
  </si>
  <si>
    <t>饱和度</t>
    <phoneticPr fontId="17" type="noConversion"/>
  </si>
  <si>
    <t>储量/10^4t</t>
    <phoneticPr fontId="17" type="noConversion"/>
  </si>
  <si>
    <t>平均</t>
    <phoneticPr fontId="17" type="noConversion"/>
  </si>
  <si>
    <t>最大</t>
    <phoneticPr fontId="17" type="noConversion"/>
  </si>
  <si>
    <t>最小</t>
    <phoneticPr fontId="17" type="noConversion"/>
  </si>
  <si>
    <t>偏差</t>
    <phoneticPr fontId="17" type="noConversion"/>
  </si>
  <si>
    <t>渗透率变化</t>
    <phoneticPr fontId="17" type="noConversion"/>
  </si>
  <si>
    <t>物性参数</t>
    <phoneticPr fontId="17" type="noConversion"/>
  </si>
  <si>
    <t>平面变异系数</t>
    <phoneticPr fontId="17" type="noConversion"/>
  </si>
  <si>
    <t>级差</t>
    <phoneticPr fontId="17" type="noConversion"/>
  </si>
  <si>
    <t>突进系数</t>
    <phoneticPr fontId="17" type="noConversion"/>
  </si>
  <si>
    <t>层间非均质性</t>
    <phoneticPr fontId="17" type="noConversion"/>
  </si>
  <si>
    <t>K1_1</t>
    <phoneticPr fontId="17" type="noConversion"/>
  </si>
  <si>
    <t>K1_2</t>
    <phoneticPr fontId="17" type="noConversion"/>
  </si>
  <si>
    <t>K2_2</t>
    <phoneticPr fontId="17" type="noConversion"/>
  </si>
  <si>
    <t>K2_1</t>
    <phoneticPr fontId="17" type="noConversion"/>
  </si>
  <si>
    <t>K2</t>
    <phoneticPr fontId="17" type="noConversion"/>
  </si>
  <si>
    <t>K1</t>
    <phoneticPr fontId="17" type="noConversion"/>
  </si>
  <si>
    <t>系数</t>
    <phoneticPr fontId="17" type="noConversion"/>
  </si>
  <si>
    <t>合计</t>
    <phoneticPr fontId="17" type="noConversion"/>
  </si>
  <si>
    <t>备注</t>
    <phoneticPr fontId="17" type="noConversion"/>
  </si>
  <si>
    <t>试注</t>
    <phoneticPr fontId="17" type="noConversion"/>
  </si>
  <si>
    <t>试采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</si>
</sst>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000"/>
  </numFmts>
  <fonts count="1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rgb="FFFF0000"/>
      <name val="Times New Roman"/>
      <family val="1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color rgb="FFFF0000"/>
      <name val="宋体"/>
      <family val="3"/>
      <charset val="134"/>
    </font>
    <font>
      <sz val="9"/>
      <name val="Times New Roman"/>
      <family val="1"/>
    </font>
    <font>
      <sz val="9"/>
      <color theme="1"/>
      <name val="Times New Roman"/>
      <family val="1"/>
    </font>
    <font>
      <b/>
      <sz val="9"/>
      <color theme="1"/>
      <name val="Times New Roman"/>
      <family val="1"/>
    </font>
    <font>
      <b/>
      <sz val="11"/>
      <color theme="1"/>
      <name val="Times New Roman"/>
      <family val="1"/>
    </font>
    <font>
      <sz val="9"/>
      <color rgb="FFFF0000"/>
      <name val="Times New Roman"/>
      <family val="1"/>
    </font>
    <font>
      <sz val="11"/>
      <color theme="1"/>
      <name val="宋体"/>
      <family val="3"/>
      <charset val="134"/>
    </font>
    <font>
      <b/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Calibri"/>
      <family val="3"/>
      <charset val="161"/>
    </font>
  </fonts>
  <fills count="2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A3EFFF"/>
        <bgColor indexed="64"/>
      </patternFill>
    </fill>
    <fill>
      <patternFill patternType="solid">
        <fgColor rgb="FFB991DD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1E29B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4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2B9E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7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76" fontId="0" fillId="10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11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8" borderId="0" xfId="0" applyFill="1"/>
    <xf numFmtId="0" fontId="0" fillId="0" borderId="0" xfId="0" applyFill="1"/>
    <xf numFmtId="0" fontId="6" fillId="0" borderId="0" xfId="0" applyFont="1" applyFill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vertical="center"/>
    </xf>
    <xf numFmtId="0" fontId="8" fillId="0" borderId="1" xfId="0" applyFont="1" applyFill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10" fillId="12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3" fillId="12" borderId="1" xfId="0" applyFont="1" applyFill="1" applyBorder="1" applyAlignment="1">
      <alignment horizontal="center" vertical="center"/>
    </xf>
    <xf numFmtId="0" fontId="10" fillId="13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14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0" fillId="13" borderId="1" xfId="0" applyFill="1" applyBorder="1"/>
    <xf numFmtId="0" fontId="14" fillId="13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1" fillId="2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11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2" fontId="0" fillId="14" borderId="0" xfId="0" applyNumberFormat="1" applyFill="1" applyAlignment="1">
      <alignment horizontal="center" vertical="center"/>
    </xf>
    <xf numFmtId="0" fontId="0" fillId="12" borderId="1" xfId="0" applyFill="1" applyBorder="1"/>
    <xf numFmtId="2" fontId="5" fillId="16" borderId="1" xfId="0" applyNumberFormat="1" applyFont="1" applyFill="1" applyBorder="1"/>
    <xf numFmtId="0" fontId="0" fillId="3" borderId="1" xfId="0" applyFill="1" applyBorder="1"/>
    <xf numFmtId="2" fontId="0" fillId="1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78" fontId="0" fillId="12" borderId="1" xfId="0" applyNumberForma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0" fillId="15" borderId="2" xfId="0" applyFill="1" applyBorder="1" applyAlignment="1">
      <alignment horizontal="right" vertical="center"/>
    </xf>
    <xf numFmtId="0" fontId="0" fillId="15" borderId="3" xfId="0" applyFill="1" applyBorder="1" applyAlignment="1">
      <alignment horizontal="right" vertical="center"/>
    </xf>
    <xf numFmtId="0" fontId="0" fillId="12" borderId="1" xfId="0" applyFill="1" applyBorder="1" applyAlignment="1">
      <alignment horizontal="center" vertical="center"/>
    </xf>
    <xf numFmtId="176" fontId="0" fillId="12" borderId="1" xfId="0" applyNumberFormat="1" applyFill="1" applyBorder="1" applyAlignment="1">
      <alignment horizontal="center" vertical="center"/>
    </xf>
    <xf numFmtId="2" fontId="0" fillId="12" borderId="1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17" borderId="1" xfId="0" applyFont="1" applyFill="1" applyBorder="1" applyAlignment="1">
      <alignment horizontal="center" vertical="center"/>
    </xf>
    <xf numFmtId="178" fontId="0" fillId="12" borderId="2" xfId="0" applyNumberFormat="1" applyFill="1" applyBorder="1" applyAlignment="1">
      <alignment horizontal="center" vertical="center"/>
    </xf>
    <xf numFmtId="178" fontId="0" fillId="12" borderId="4" xfId="0" applyNumberFormat="1" applyFill="1" applyBorder="1" applyAlignment="1">
      <alignment horizontal="center" vertical="center"/>
    </xf>
    <xf numFmtId="178" fontId="0" fillId="12" borderId="3" xfId="0" applyNumberFormat="1" applyFill="1" applyBorder="1" applyAlignment="1">
      <alignment horizontal="center" vertical="center"/>
    </xf>
    <xf numFmtId="0" fontId="16" fillId="18" borderId="1" xfId="0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5" fillId="0" borderId="4" xfId="0" applyFont="1" applyFill="1" applyBorder="1"/>
    <xf numFmtId="0" fontId="16" fillId="3" borderId="0" xfId="0" applyFont="1" applyFill="1" applyAlignment="1">
      <alignment horizontal="center" vertical="center"/>
    </xf>
    <xf numFmtId="0" fontId="16" fillId="19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D2B9E9"/>
      <color rgb="FFB991DD"/>
      <color rgb="FF79E5FF"/>
      <color rgb="FFFFC411"/>
      <color rgb="FFA76DD3"/>
      <color rgb="FFC1E29B"/>
      <color rgb="FFA3E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515937</xdr:colOff>
      <xdr:row>0</xdr:row>
      <xdr:rowOff>0</xdr:rowOff>
    </xdr:from>
    <xdr:to>
      <xdr:col>27</xdr:col>
      <xdr:colOff>198668</xdr:colOff>
      <xdr:row>22</xdr:row>
      <xdr:rowOff>157348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764C025B-C2CE-8D8D-8D03-23787F8B50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040502" y="0"/>
          <a:ext cx="6997931" cy="41018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8"/>
  <sheetViews>
    <sheetView tabSelected="1" zoomScale="70" zoomScaleNormal="70" workbookViewId="0">
      <selection activeCell="T10" sqref="T10"/>
    </sheetView>
  </sheetViews>
  <sheetFormatPr defaultColWidth="9" defaultRowHeight="14.4" x14ac:dyDescent="0.25"/>
  <cols>
    <col min="1" max="1" width="9" style="24"/>
    <col min="12" max="12" width="13"/>
    <col min="13" max="13" width="11.44140625" customWidth="1"/>
  </cols>
  <sheetData>
    <row r="1" spans="1:18" x14ac:dyDescent="0.25">
      <c r="A1" s="25" t="s">
        <v>0</v>
      </c>
      <c r="B1" s="26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8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43" t="s">
        <v>94</v>
      </c>
      <c r="N1" s="43" t="s">
        <v>95</v>
      </c>
      <c r="O1" s="43" t="s">
        <v>12</v>
      </c>
      <c r="P1" s="44" t="s">
        <v>13</v>
      </c>
      <c r="Q1" s="43" t="s">
        <v>14</v>
      </c>
      <c r="R1" s="88" t="s">
        <v>126</v>
      </c>
    </row>
    <row r="2" spans="1:18" x14ac:dyDescent="0.25">
      <c r="A2" s="29">
        <v>1</v>
      </c>
      <c r="B2" s="30" t="s">
        <v>15</v>
      </c>
      <c r="C2" s="31" t="s">
        <v>16</v>
      </c>
      <c r="D2" s="31" t="s">
        <v>17</v>
      </c>
      <c r="E2" s="32">
        <v>2931</v>
      </c>
      <c r="F2" s="32">
        <v>2934.5</v>
      </c>
      <c r="G2" s="32">
        <v>3.5</v>
      </c>
      <c r="H2" s="32">
        <v>3.5</v>
      </c>
      <c r="I2" s="44">
        <v>18.010000000000002</v>
      </c>
      <c r="J2" s="44">
        <v>12.69</v>
      </c>
      <c r="K2" s="32">
        <v>78.099999999999994</v>
      </c>
      <c r="L2" s="45" t="s">
        <v>18</v>
      </c>
      <c r="M2" s="44"/>
      <c r="N2" s="44"/>
      <c r="O2" s="44"/>
      <c r="P2" s="44">
        <v>8</v>
      </c>
      <c r="Q2" s="44">
        <f>H2/P2</f>
        <v>0.4375</v>
      </c>
    </row>
    <row r="3" spans="1:18" x14ac:dyDescent="0.25">
      <c r="A3" s="29">
        <v>1</v>
      </c>
      <c r="B3" s="30" t="s">
        <v>15</v>
      </c>
      <c r="C3" s="31" t="s">
        <v>16</v>
      </c>
      <c r="D3" s="31" t="s">
        <v>19</v>
      </c>
      <c r="E3" s="32">
        <v>2940</v>
      </c>
      <c r="F3" s="32">
        <v>2944.5</v>
      </c>
      <c r="G3" s="32">
        <v>4.5</v>
      </c>
      <c r="H3" s="32">
        <v>4.5</v>
      </c>
      <c r="I3" s="44">
        <v>17.600000000000001</v>
      </c>
      <c r="J3" s="44">
        <v>13.95</v>
      </c>
      <c r="K3" s="32">
        <v>76.34</v>
      </c>
      <c r="L3" s="45" t="s">
        <v>18</v>
      </c>
      <c r="M3" s="44"/>
      <c r="N3" s="44"/>
      <c r="O3" s="44"/>
      <c r="P3" s="44">
        <v>8</v>
      </c>
      <c r="Q3" s="44">
        <f t="shared" ref="Q3:Q20" si="0">H3/P3</f>
        <v>0.5625</v>
      </c>
    </row>
    <row r="4" spans="1:18" x14ac:dyDescent="0.25">
      <c r="A4" s="29">
        <v>1</v>
      </c>
      <c r="B4" s="30" t="s">
        <v>15</v>
      </c>
      <c r="C4" s="31" t="s">
        <v>20</v>
      </c>
      <c r="D4" s="31" t="s">
        <v>21</v>
      </c>
      <c r="E4" s="32">
        <v>2948</v>
      </c>
      <c r="F4" s="32">
        <v>2952.5</v>
      </c>
      <c r="G4" s="32">
        <v>4.5</v>
      </c>
      <c r="H4" s="32">
        <v>4.5</v>
      </c>
      <c r="I4" s="44">
        <v>26.55</v>
      </c>
      <c r="J4" s="44">
        <v>89.96</v>
      </c>
      <c r="K4" s="32">
        <v>74.84</v>
      </c>
      <c r="L4" s="45" t="s">
        <v>18</v>
      </c>
      <c r="M4" s="44"/>
      <c r="N4" s="44"/>
      <c r="O4" s="44"/>
      <c r="P4" s="44">
        <v>8</v>
      </c>
      <c r="Q4" s="44">
        <f t="shared" si="0"/>
        <v>0.5625</v>
      </c>
    </row>
    <row r="5" spans="1:18" x14ac:dyDescent="0.25">
      <c r="A5" s="29">
        <v>1</v>
      </c>
      <c r="B5" s="30" t="s">
        <v>15</v>
      </c>
      <c r="C5" s="31" t="s">
        <v>20</v>
      </c>
      <c r="D5" s="31" t="s">
        <v>22</v>
      </c>
      <c r="E5" s="32">
        <v>2956</v>
      </c>
      <c r="F5" s="32">
        <v>2960.5</v>
      </c>
      <c r="G5" s="32">
        <v>4.5</v>
      </c>
      <c r="H5" s="32">
        <v>4.5</v>
      </c>
      <c r="I5" s="44">
        <v>22.21</v>
      </c>
      <c r="J5" s="44">
        <v>92.45</v>
      </c>
      <c r="K5" s="32">
        <v>77.89</v>
      </c>
      <c r="L5" s="45" t="s">
        <v>18</v>
      </c>
      <c r="M5" s="44"/>
      <c r="N5" s="44"/>
      <c r="O5" s="44"/>
      <c r="P5" s="44">
        <v>8</v>
      </c>
      <c r="Q5" s="44">
        <f t="shared" si="0"/>
        <v>0.5625</v>
      </c>
      <c r="R5" s="90" t="s">
        <v>128</v>
      </c>
    </row>
    <row r="6" spans="1:18" x14ac:dyDescent="0.25">
      <c r="A6" s="29">
        <v>2</v>
      </c>
      <c r="B6" s="33" t="s">
        <v>23</v>
      </c>
      <c r="C6" s="34" t="s">
        <v>16</v>
      </c>
      <c r="D6" s="34" t="s">
        <v>17</v>
      </c>
      <c r="E6" s="35">
        <v>2986</v>
      </c>
      <c r="F6" s="35">
        <v>2991</v>
      </c>
      <c r="G6" s="35">
        <v>5</v>
      </c>
      <c r="H6" s="35">
        <v>5</v>
      </c>
      <c r="I6" s="44">
        <v>23.31</v>
      </c>
      <c r="J6" s="44">
        <v>18.52</v>
      </c>
      <c r="K6" s="32">
        <v>71.83</v>
      </c>
      <c r="L6" s="46" t="s">
        <v>18</v>
      </c>
      <c r="M6" s="44"/>
      <c r="N6" s="44"/>
      <c r="O6" s="44"/>
      <c r="P6" s="44">
        <v>8</v>
      </c>
      <c r="Q6" s="44">
        <f t="shared" si="0"/>
        <v>0.625</v>
      </c>
    </row>
    <row r="7" spans="1:18" x14ac:dyDescent="0.25">
      <c r="A7" s="29">
        <v>2</v>
      </c>
      <c r="B7" s="33" t="s">
        <v>23</v>
      </c>
      <c r="C7" s="34" t="s">
        <v>16</v>
      </c>
      <c r="D7" s="34" t="s">
        <v>19</v>
      </c>
      <c r="E7" s="35">
        <v>2995</v>
      </c>
      <c r="F7" s="35">
        <v>2998.5</v>
      </c>
      <c r="G7" s="32">
        <v>3.5</v>
      </c>
      <c r="H7" s="35">
        <v>3.5</v>
      </c>
      <c r="I7" s="44">
        <v>20.77</v>
      </c>
      <c r="J7" s="44">
        <v>17.95</v>
      </c>
      <c r="K7" s="32">
        <v>72.180000000000007</v>
      </c>
      <c r="L7" s="46" t="s">
        <v>18</v>
      </c>
      <c r="M7" s="44"/>
      <c r="N7" s="44"/>
      <c r="O7" s="44"/>
      <c r="P7" s="44">
        <v>8</v>
      </c>
      <c r="Q7" s="44">
        <f t="shared" si="0"/>
        <v>0.4375</v>
      </c>
    </row>
    <row r="8" spans="1:18" x14ac:dyDescent="0.25">
      <c r="A8" s="29">
        <v>2</v>
      </c>
      <c r="B8" s="33" t="s">
        <v>23</v>
      </c>
      <c r="C8" s="34" t="s">
        <v>20</v>
      </c>
      <c r="D8" s="34" t="s">
        <v>21</v>
      </c>
      <c r="E8" s="35">
        <v>3003</v>
      </c>
      <c r="F8" s="35">
        <v>3006.5</v>
      </c>
      <c r="G8" s="32">
        <v>3.5</v>
      </c>
      <c r="H8" s="35">
        <v>3.5</v>
      </c>
      <c r="I8" s="44">
        <v>28.4</v>
      </c>
      <c r="J8" s="44">
        <v>103.04</v>
      </c>
      <c r="K8" s="32">
        <v>71.67</v>
      </c>
      <c r="L8" s="46" t="s">
        <v>18</v>
      </c>
      <c r="M8" s="44"/>
      <c r="N8" s="44"/>
      <c r="O8" s="44"/>
      <c r="P8" s="44">
        <v>8</v>
      </c>
      <c r="Q8" s="44">
        <f t="shared" si="0"/>
        <v>0.4375</v>
      </c>
    </row>
    <row r="9" spans="1:18" x14ac:dyDescent="0.25">
      <c r="A9" s="29">
        <v>2</v>
      </c>
      <c r="B9" s="33" t="s">
        <v>23</v>
      </c>
      <c r="C9" s="34" t="s">
        <v>20</v>
      </c>
      <c r="D9" s="34" t="s">
        <v>22</v>
      </c>
      <c r="E9" s="35">
        <v>3011</v>
      </c>
      <c r="F9" s="35">
        <v>3015.5</v>
      </c>
      <c r="G9" s="32">
        <v>4.5</v>
      </c>
      <c r="H9" s="35">
        <v>4.5</v>
      </c>
      <c r="I9" s="44">
        <v>23.83</v>
      </c>
      <c r="J9" s="44">
        <v>98.65</v>
      </c>
      <c r="K9" s="32">
        <v>70.86</v>
      </c>
      <c r="L9" s="46" t="s">
        <v>18</v>
      </c>
      <c r="M9" s="44"/>
      <c r="N9" s="44"/>
      <c r="O9" s="44"/>
      <c r="P9" s="44">
        <v>8</v>
      </c>
      <c r="Q9" s="44">
        <f t="shared" si="0"/>
        <v>0.5625</v>
      </c>
    </row>
    <row r="10" spans="1:18" x14ac:dyDescent="0.25">
      <c r="A10" s="29">
        <v>3</v>
      </c>
      <c r="B10" s="30" t="s">
        <v>24</v>
      </c>
      <c r="C10" s="31" t="s">
        <v>16</v>
      </c>
      <c r="D10" s="31" t="s">
        <v>17</v>
      </c>
      <c r="E10" s="32">
        <v>2986</v>
      </c>
      <c r="F10" s="32">
        <v>2990.5</v>
      </c>
      <c r="G10" s="32">
        <v>4.5</v>
      </c>
      <c r="H10" s="32">
        <v>4.5</v>
      </c>
      <c r="I10" s="44">
        <v>17.54</v>
      </c>
      <c r="J10" s="44">
        <v>14.21</v>
      </c>
      <c r="K10" s="32">
        <v>67.319999999999993</v>
      </c>
      <c r="L10" s="45" t="s">
        <v>18</v>
      </c>
      <c r="M10" s="44"/>
      <c r="N10" s="44"/>
      <c r="O10" s="44"/>
      <c r="P10" s="44">
        <v>8</v>
      </c>
      <c r="Q10" s="44">
        <f t="shared" si="0"/>
        <v>0.5625</v>
      </c>
    </row>
    <row r="11" spans="1:18" x14ac:dyDescent="0.25">
      <c r="A11" s="29">
        <v>3</v>
      </c>
      <c r="B11" s="30" t="s">
        <v>24</v>
      </c>
      <c r="C11" s="31" t="s">
        <v>16</v>
      </c>
      <c r="D11" s="31" t="s">
        <v>19</v>
      </c>
      <c r="E11" s="32">
        <v>2995</v>
      </c>
      <c r="F11" s="32">
        <v>3000</v>
      </c>
      <c r="G11" s="32">
        <v>5</v>
      </c>
      <c r="H11" s="32">
        <v>5</v>
      </c>
      <c r="I11" s="44">
        <v>15.68</v>
      </c>
      <c r="J11" s="44">
        <v>12.71</v>
      </c>
      <c r="K11" s="32">
        <v>65.28</v>
      </c>
      <c r="L11" s="45" t="s">
        <v>18</v>
      </c>
      <c r="M11" s="44"/>
      <c r="N11" s="44"/>
      <c r="O11" s="44"/>
      <c r="P11" s="44">
        <v>8</v>
      </c>
      <c r="Q11" s="44">
        <f t="shared" si="0"/>
        <v>0.625</v>
      </c>
    </row>
    <row r="12" spans="1:18" x14ac:dyDescent="0.25">
      <c r="A12" s="29">
        <v>3</v>
      </c>
      <c r="B12" s="30" t="s">
        <v>24</v>
      </c>
      <c r="C12" s="31" t="s">
        <v>20</v>
      </c>
      <c r="D12" s="31" t="s">
        <v>21</v>
      </c>
      <c r="E12" s="32">
        <v>3003</v>
      </c>
      <c r="F12" s="32">
        <v>3006.5</v>
      </c>
      <c r="G12" s="32">
        <v>3.5</v>
      </c>
      <c r="H12" s="32">
        <v>3.5</v>
      </c>
      <c r="I12" s="44">
        <v>22.41</v>
      </c>
      <c r="J12" s="44">
        <v>66.91</v>
      </c>
      <c r="K12" s="32">
        <v>65.66</v>
      </c>
      <c r="L12" s="45" t="s">
        <v>18</v>
      </c>
      <c r="M12" s="44"/>
      <c r="N12" s="44"/>
      <c r="O12" s="44"/>
      <c r="P12" s="44">
        <v>8</v>
      </c>
      <c r="Q12" s="44">
        <f t="shared" si="0"/>
        <v>0.4375</v>
      </c>
    </row>
    <row r="13" spans="1:18" x14ac:dyDescent="0.25">
      <c r="A13" s="29">
        <v>3</v>
      </c>
      <c r="B13" s="30" t="s">
        <v>24</v>
      </c>
      <c r="C13" s="31" t="s">
        <v>20</v>
      </c>
      <c r="D13" s="31" t="s">
        <v>22</v>
      </c>
      <c r="E13" s="32">
        <v>3011</v>
      </c>
      <c r="F13" s="32">
        <v>3015.5</v>
      </c>
      <c r="G13" s="32">
        <v>4.5</v>
      </c>
      <c r="H13" s="32">
        <v>4.5</v>
      </c>
      <c r="I13" s="44">
        <v>19.11</v>
      </c>
      <c r="J13" s="44">
        <v>57.41</v>
      </c>
      <c r="K13" s="32">
        <v>60.76</v>
      </c>
      <c r="L13" s="45" t="s">
        <v>18</v>
      </c>
      <c r="M13" s="44"/>
      <c r="N13" s="44"/>
      <c r="O13" s="44"/>
      <c r="P13" s="44">
        <v>8</v>
      </c>
      <c r="Q13" s="44">
        <f t="shared" si="0"/>
        <v>0.5625</v>
      </c>
    </row>
    <row r="14" spans="1:18" x14ac:dyDescent="0.25">
      <c r="A14" s="29">
        <v>4</v>
      </c>
      <c r="B14" s="33" t="s">
        <v>25</v>
      </c>
      <c r="C14" s="31" t="s">
        <v>16</v>
      </c>
      <c r="D14" s="31" t="s">
        <v>17</v>
      </c>
      <c r="E14" s="32">
        <v>2961</v>
      </c>
      <c r="F14" s="32">
        <v>2964.5</v>
      </c>
      <c r="G14" s="32">
        <v>3.5</v>
      </c>
      <c r="H14" s="32">
        <v>3.5</v>
      </c>
      <c r="I14" s="44">
        <v>21.54</v>
      </c>
      <c r="J14" s="44">
        <v>16.47</v>
      </c>
      <c r="K14" s="32">
        <v>75.209999999999994</v>
      </c>
      <c r="L14" s="45" t="s">
        <v>18</v>
      </c>
      <c r="M14" s="44"/>
      <c r="N14" s="44"/>
      <c r="O14" s="44"/>
      <c r="P14" s="44">
        <v>8</v>
      </c>
      <c r="Q14" s="44">
        <f t="shared" si="0"/>
        <v>0.4375</v>
      </c>
      <c r="R14" s="90" t="s">
        <v>128</v>
      </c>
    </row>
    <row r="15" spans="1:18" x14ac:dyDescent="0.25">
      <c r="A15" s="29">
        <v>4</v>
      </c>
      <c r="B15" s="33" t="s">
        <v>25</v>
      </c>
      <c r="C15" s="31" t="s">
        <v>16</v>
      </c>
      <c r="D15" s="31" t="s">
        <v>19</v>
      </c>
      <c r="E15" s="32">
        <v>2970</v>
      </c>
      <c r="F15" s="32">
        <v>2973.5</v>
      </c>
      <c r="G15" s="32">
        <v>3.5</v>
      </c>
      <c r="H15" s="32">
        <v>3.5</v>
      </c>
      <c r="I15" s="44">
        <v>17.649999999999999</v>
      </c>
      <c r="J15" s="44">
        <v>14.89</v>
      </c>
      <c r="K15" s="32">
        <v>74.010000000000005</v>
      </c>
      <c r="L15" s="45" t="s">
        <v>18</v>
      </c>
      <c r="M15" s="44"/>
      <c r="N15" s="44"/>
      <c r="O15" s="44"/>
      <c r="P15" s="44">
        <v>8</v>
      </c>
      <c r="Q15" s="44">
        <f t="shared" si="0"/>
        <v>0.4375</v>
      </c>
    </row>
    <row r="16" spans="1:18" x14ac:dyDescent="0.25">
      <c r="A16" s="29">
        <v>4</v>
      </c>
      <c r="B16" s="33" t="s">
        <v>25</v>
      </c>
      <c r="C16" s="31" t="s">
        <v>20</v>
      </c>
      <c r="D16" s="31" t="s">
        <v>21</v>
      </c>
      <c r="E16" s="32">
        <v>2978</v>
      </c>
      <c r="F16" s="32">
        <v>2982.5</v>
      </c>
      <c r="G16" s="32">
        <v>4.5</v>
      </c>
      <c r="H16" s="32">
        <v>4.5</v>
      </c>
      <c r="I16" s="44">
        <v>25.42</v>
      </c>
      <c r="J16" s="44">
        <v>82.02</v>
      </c>
      <c r="K16" s="32">
        <v>72.88</v>
      </c>
      <c r="L16" s="45" t="s">
        <v>18</v>
      </c>
      <c r="M16" s="44"/>
      <c r="N16" s="44"/>
      <c r="O16" s="44"/>
      <c r="P16" s="44">
        <v>8</v>
      </c>
      <c r="Q16" s="44">
        <f t="shared" si="0"/>
        <v>0.5625</v>
      </c>
    </row>
    <row r="17" spans="1:18" x14ac:dyDescent="0.25">
      <c r="A17" s="29">
        <v>4</v>
      </c>
      <c r="B17" s="33" t="s">
        <v>25</v>
      </c>
      <c r="C17" s="31" t="s">
        <v>20</v>
      </c>
      <c r="D17" s="31" t="s">
        <v>22</v>
      </c>
      <c r="E17" s="32">
        <v>2986</v>
      </c>
      <c r="F17" s="32">
        <v>2991</v>
      </c>
      <c r="G17" s="32">
        <v>5</v>
      </c>
      <c r="H17" s="32">
        <v>5</v>
      </c>
      <c r="I17" s="44">
        <v>21.46</v>
      </c>
      <c r="J17" s="44">
        <v>81.66</v>
      </c>
      <c r="K17" s="32">
        <v>71.69</v>
      </c>
      <c r="L17" s="45" t="s">
        <v>18</v>
      </c>
      <c r="M17" s="44"/>
      <c r="N17" s="44"/>
      <c r="O17" s="44"/>
      <c r="P17" s="44">
        <v>8</v>
      </c>
      <c r="Q17" s="44">
        <f t="shared" si="0"/>
        <v>0.625</v>
      </c>
    </row>
    <row r="18" spans="1:18" x14ac:dyDescent="0.25">
      <c r="A18" s="29">
        <v>5</v>
      </c>
      <c r="B18" s="36" t="s">
        <v>26</v>
      </c>
      <c r="C18" s="31" t="s">
        <v>16</v>
      </c>
      <c r="D18" s="31" t="s">
        <v>17</v>
      </c>
      <c r="E18" s="32">
        <v>3031</v>
      </c>
      <c r="F18" s="32">
        <v>3033</v>
      </c>
      <c r="G18" s="32">
        <v>2</v>
      </c>
      <c r="H18" s="32">
        <v>2</v>
      </c>
      <c r="I18" s="44">
        <v>21.46</v>
      </c>
      <c r="J18" s="44">
        <v>15.94</v>
      </c>
      <c r="K18" s="32">
        <v>61.55</v>
      </c>
      <c r="L18" s="45" t="s">
        <v>18</v>
      </c>
      <c r="M18" s="44"/>
      <c r="N18" s="44"/>
      <c r="O18" s="44"/>
      <c r="P18" s="44">
        <v>8</v>
      </c>
      <c r="Q18" s="44">
        <f t="shared" si="0"/>
        <v>0.25</v>
      </c>
    </row>
    <row r="19" spans="1:18" x14ac:dyDescent="0.25">
      <c r="A19" s="29">
        <v>5</v>
      </c>
      <c r="B19" s="36" t="s">
        <v>26</v>
      </c>
      <c r="C19" s="31" t="s">
        <v>16</v>
      </c>
      <c r="D19" s="31" t="s">
        <v>19</v>
      </c>
      <c r="E19" s="32">
        <v>3040</v>
      </c>
      <c r="F19" s="32">
        <v>3042</v>
      </c>
      <c r="G19" s="32">
        <v>2</v>
      </c>
      <c r="H19" s="32">
        <v>2</v>
      </c>
      <c r="I19" s="44">
        <v>16.850000000000001</v>
      </c>
      <c r="J19" s="44">
        <v>12.6</v>
      </c>
      <c r="K19" s="32">
        <v>60.57</v>
      </c>
      <c r="L19" s="45" t="s">
        <v>18</v>
      </c>
      <c r="M19" s="44"/>
      <c r="N19" s="44"/>
      <c r="O19" s="44"/>
      <c r="P19" s="44">
        <v>8</v>
      </c>
      <c r="Q19" s="44">
        <f t="shared" si="0"/>
        <v>0.25</v>
      </c>
    </row>
    <row r="20" spans="1:18" x14ac:dyDescent="0.25">
      <c r="A20" s="29">
        <v>5</v>
      </c>
      <c r="B20" s="36" t="s">
        <v>26</v>
      </c>
      <c r="C20" s="31" t="s">
        <v>20</v>
      </c>
      <c r="D20" s="31" t="s">
        <v>21</v>
      </c>
      <c r="E20" s="32">
        <v>3048</v>
      </c>
      <c r="F20" s="32">
        <v>3052.5</v>
      </c>
      <c r="G20" s="32">
        <v>4.5</v>
      </c>
      <c r="H20" s="32">
        <v>4.5</v>
      </c>
      <c r="I20" s="44">
        <v>25.47</v>
      </c>
      <c r="J20" s="44">
        <v>59.73</v>
      </c>
      <c r="K20" s="32">
        <v>69.540000000000006</v>
      </c>
      <c r="L20" s="45" t="s">
        <v>18</v>
      </c>
      <c r="M20" s="44"/>
      <c r="N20" s="44"/>
      <c r="O20" s="44"/>
      <c r="P20" s="44">
        <v>8</v>
      </c>
      <c r="Q20" s="44">
        <f t="shared" si="0"/>
        <v>0.5625</v>
      </c>
    </row>
    <row r="21" spans="1:18" s="23" customFormat="1" x14ac:dyDescent="0.25">
      <c r="A21" s="29">
        <v>5</v>
      </c>
      <c r="B21" s="36" t="s">
        <v>26</v>
      </c>
      <c r="C21" s="37" t="s">
        <v>20</v>
      </c>
      <c r="D21" s="37" t="s">
        <v>22</v>
      </c>
      <c r="E21" s="38">
        <v>3056</v>
      </c>
      <c r="F21" s="38">
        <v>3058</v>
      </c>
      <c r="G21" s="38">
        <v>2</v>
      </c>
      <c r="H21" s="38">
        <v>2</v>
      </c>
      <c r="I21" s="47">
        <v>20.07</v>
      </c>
      <c r="J21" s="47">
        <v>51.73</v>
      </c>
      <c r="K21" s="38">
        <v>62.68</v>
      </c>
      <c r="L21" s="48" t="s">
        <v>18</v>
      </c>
      <c r="M21" s="75">
        <f t="shared" ref="M21:N21" si="1">($G$21*I21+$G$22*I22)/($G$21+$G$22)</f>
        <v>22.27</v>
      </c>
      <c r="N21" s="75">
        <f t="shared" si="1"/>
        <v>54.23</v>
      </c>
      <c r="O21" s="75">
        <f>($G$21*K21+$G$22*K22)/($G$21+$G$22)</f>
        <v>44.215000000000003</v>
      </c>
      <c r="P21" s="73" ph="1">
        <v>8</v>
      </c>
      <c r="Q21" s="73">
        <f>H21/P21</f>
        <v>0.25</v>
      </c>
    </row>
    <row r="22" spans="1:18" x14ac:dyDescent="0.25">
      <c r="A22" s="29">
        <v>5</v>
      </c>
      <c r="B22" s="36" t="s">
        <v>26</v>
      </c>
      <c r="C22" s="39" t="s">
        <v>20</v>
      </c>
      <c r="D22" s="39" t="s">
        <v>22</v>
      </c>
      <c r="E22" s="40">
        <v>3058</v>
      </c>
      <c r="F22" s="40">
        <v>3060</v>
      </c>
      <c r="G22" s="40">
        <v>2</v>
      </c>
      <c r="H22" s="40">
        <v>0</v>
      </c>
      <c r="I22" s="49">
        <v>24.47</v>
      </c>
      <c r="J22" s="49">
        <v>56.73</v>
      </c>
      <c r="K22" s="50">
        <v>25.75</v>
      </c>
      <c r="L22" s="51" t="s">
        <v>27</v>
      </c>
      <c r="M22" s="75"/>
      <c r="N22" s="75"/>
      <c r="O22" s="75"/>
      <c r="P22" s="74" ph="1"/>
      <c r="Q22" s="74" ph="1">
        <v>0</v>
      </c>
    </row>
    <row r="23" spans="1:18" x14ac:dyDescent="0.25">
      <c r="A23" s="29">
        <v>6</v>
      </c>
      <c r="B23" s="41" t="s">
        <v>28</v>
      </c>
      <c r="C23" s="31" t="s">
        <v>16</v>
      </c>
      <c r="D23" s="31" t="s">
        <v>17</v>
      </c>
      <c r="E23" s="32">
        <v>3031</v>
      </c>
      <c r="F23" s="32">
        <v>3033</v>
      </c>
      <c r="G23" s="32">
        <v>2</v>
      </c>
      <c r="H23" s="32">
        <v>2</v>
      </c>
      <c r="I23" s="44">
        <v>13.73</v>
      </c>
      <c r="J23" s="44">
        <v>10.96</v>
      </c>
      <c r="K23" s="32">
        <v>61.2</v>
      </c>
      <c r="L23" s="45" t="s">
        <v>18</v>
      </c>
      <c r="M23" s="44"/>
      <c r="N23" s="44"/>
      <c r="O23" s="44"/>
      <c r="P23" s="44">
        <v>8</v>
      </c>
      <c r="Q23" s="44">
        <f>H23/P23</f>
        <v>0.25</v>
      </c>
    </row>
    <row r="24" spans="1:18" x14ac:dyDescent="0.25">
      <c r="A24" s="29">
        <v>6</v>
      </c>
      <c r="B24" s="41" t="s">
        <v>28</v>
      </c>
      <c r="C24" s="31" t="s">
        <v>16</v>
      </c>
      <c r="D24" s="31" t="s">
        <v>19</v>
      </c>
      <c r="E24" s="32">
        <v>3040</v>
      </c>
      <c r="F24" s="32">
        <v>3041</v>
      </c>
      <c r="G24" s="32">
        <v>1</v>
      </c>
      <c r="H24" s="32">
        <v>1</v>
      </c>
      <c r="I24" s="44">
        <v>17.25</v>
      </c>
      <c r="J24" s="44">
        <v>11.81</v>
      </c>
      <c r="K24" s="32">
        <v>58.14</v>
      </c>
      <c r="L24" s="45" t="s">
        <v>18</v>
      </c>
      <c r="M24" s="44"/>
      <c r="N24" s="44"/>
      <c r="O24" s="44"/>
      <c r="P24" s="44">
        <v>8</v>
      </c>
      <c r="Q24" s="44">
        <f>H24/P24</f>
        <v>0.125</v>
      </c>
    </row>
    <row r="25" spans="1:18" x14ac:dyDescent="0.25">
      <c r="A25" s="29">
        <v>6</v>
      </c>
      <c r="B25" s="41" t="s">
        <v>28</v>
      </c>
      <c r="C25" s="31" t="s">
        <v>20</v>
      </c>
      <c r="D25" s="31" t="s">
        <v>21</v>
      </c>
      <c r="E25" s="32">
        <v>3048</v>
      </c>
      <c r="F25" s="32">
        <v>3052.5</v>
      </c>
      <c r="G25" s="32">
        <v>4.5</v>
      </c>
      <c r="H25" s="32">
        <v>4.5</v>
      </c>
      <c r="I25" s="44">
        <v>18.47</v>
      </c>
      <c r="J25" s="44">
        <v>43.41</v>
      </c>
      <c r="K25" s="32">
        <v>68.599999999999994</v>
      </c>
      <c r="L25" s="45" t="s">
        <v>18</v>
      </c>
      <c r="M25" s="44"/>
      <c r="N25" s="44"/>
      <c r="O25" s="44"/>
      <c r="P25" s="44">
        <v>8</v>
      </c>
      <c r="Q25" s="44">
        <f>H25/P25</f>
        <v>0.5625</v>
      </c>
    </row>
    <row r="26" spans="1:18" x14ac:dyDescent="0.25">
      <c r="A26" s="29">
        <v>6</v>
      </c>
      <c r="B26" s="41" t="s">
        <v>28</v>
      </c>
      <c r="C26" s="37" t="s">
        <v>20</v>
      </c>
      <c r="D26" s="37" t="s">
        <v>22</v>
      </c>
      <c r="E26" s="38">
        <v>3056</v>
      </c>
      <c r="F26" s="38">
        <v>3057</v>
      </c>
      <c r="G26" s="38">
        <v>1</v>
      </c>
      <c r="H26" s="38">
        <v>1</v>
      </c>
      <c r="I26" s="47">
        <v>23.47</v>
      </c>
      <c r="J26" s="47">
        <v>48.91</v>
      </c>
      <c r="K26" s="38">
        <v>63.7</v>
      </c>
      <c r="L26" s="48" t="s">
        <v>18</v>
      </c>
      <c r="M26" s="77">
        <f t="shared" ref="M26:N26" si="2">($G$26*I26+$G$27*I27)/($G$26+$G$27)</f>
        <v>19.536666666666665</v>
      </c>
      <c r="N26" s="77">
        <f t="shared" si="2"/>
        <v>44.243333333333332</v>
      </c>
      <c r="O26" s="75">
        <f>($G$26*K26+$G$27*K27)/($G$26+$G$27)</f>
        <v>38.4</v>
      </c>
      <c r="P26" s="73" ph="1">
        <v>8</v>
      </c>
      <c r="Q26" s="73">
        <f>H26/P26</f>
        <v>0.125</v>
      </c>
    </row>
    <row r="27" spans="1:18" x14ac:dyDescent="0.25">
      <c r="A27" s="29">
        <v>6</v>
      </c>
      <c r="B27" s="41" t="s">
        <v>28</v>
      </c>
      <c r="C27" s="39" t="s">
        <v>20</v>
      </c>
      <c r="D27" s="39" t="s">
        <v>22</v>
      </c>
      <c r="E27" s="40">
        <v>3057</v>
      </c>
      <c r="F27" s="40">
        <v>3059</v>
      </c>
      <c r="G27" s="40">
        <v>2</v>
      </c>
      <c r="H27" s="40">
        <v>0</v>
      </c>
      <c r="I27" s="49">
        <v>17.57</v>
      </c>
      <c r="J27" s="49">
        <v>41.91</v>
      </c>
      <c r="K27" s="50">
        <v>25.75</v>
      </c>
      <c r="L27" s="51" t="s">
        <v>27</v>
      </c>
      <c r="M27" s="77"/>
      <c r="N27" s="77"/>
      <c r="O27" s="75"/>
      <c r="P27" s="74" ph="1"/>
      <c r="Q27" s="74" ph="1">
        <v>0</v>
      </c>
    </row>
    <row r="28" spans="1:18" x14ac:dyDescent="0.25">
      <c r="A28" s="29">
        <v>7</v>
      </c>
      <c r="B28" s="36" t="s">
        <v>29</v>
      </c>
      <c r="C28" s="31" t="s">
        <v>16</v>
      </c>
      <c r="D28" s="31" t="s">
        <v>17</v>
      </c>
      <c r="E28" s="32">
        <v>3031</v>
      </c>
      <c r="F28" s="32">
        <v>3034.5</v>
      </c>
      <c r="G28" s="32">
        <v>3.5</v>
      </c>
      <c r="H28" s="32">
        <v>3.5</v>
      </c>
      <c r="I28" s="44">
        <v>18.39</v>
      </c>
      <c r="J28" s="44">
        <v>17.989999999999998</v>
      </c>
      <c r="K28" s="32">
        <v>61.05</v>
      </c>
      <c r="L28" s="45" t="s">
        <v>18</v>
      </c>
      <c r="M28" s="44"/>
      <c r="N28" s="44"/>
      <c r="O28" s="44"/>
      <c r="P28" s="44">
        <v>8</v>
      </c>
      <c r="Q28" s="44">
        <f>H28/P28</f>
        <v>0.4375</v>
      </c>
    </row>
    <row r="29" spans="1:18" x14ac:dyDescent="0.25">
      <c r="A29" s="29">
        <v>7</v>
      </c>
      <c r="B29" s="36" t="s">
        <v>29</v>
      </c>
      <c r="C29" s="31" t="s">
        <v>16</v>
      </c>
      <c r="D29" s="31" t="s">
        <v>19</v>
      </c>
      <c r="E29" s="32">
        <v>3040</v>
      </c>
      <c r="F29" s="32">
        <v>3041</v>
      </c>
      <c r="G29" s="32">
        <v>1</v>
      </c>
      <c r="H29" s="32">
        <v>1</v>
      </c>
      <c r="I29" s="44">
        <v>18.670000000000002</v>
      </c>
      <c r="J29" s="44">
        <v>16.57</v>
      </c>
      <c r="K29" s="32">
        <v>62.48</v>
      </c>
      <c r="L29" s="45" t="s">
        <v>18</v>
      </c>
      <c r="M29" s="44"/>
      <c r="N29" s="44"/>
      <c r="O29" s="44"/>
      <c r="P29" s="44">
        <v>8</v>
      </c>
      <c r="Q29" s="44">
        <f>H29/P29</f>
        <v>0.125</v>
      </c>
    </row>
    <row r="30" spans="1:18" x14ac:dyDescent="0.25">
      <c r="A30" s="29">
        <v>7</v>
      </c>
      <c r="B30" s="36" t="s">
        <v>29</v>
      </c>
      <c r="C30" s="31" t="s">
        <v>20</v>
      </c>
      <c r="D30" s="31" t="s">
        <v>21</v>
      </c>
      <c r="E30" s="32">
        <v>3048</v>
      </c>
      <c r="F30" s="32">
        <v>3052.5</v>
      </c>
      <c r="G30" s="32">
        <v>4.5</v>
      </c>
      <c r="H30" s="32">
        <v>4.5</v>
      </c>
      <c r="I30" s="44">
        <v>27.47</v>
      </c>
      <c r="J30" s="44">
        <v>71.73</v>
      </c>
      <c r="K30" s="32">
        <v>69.28</v>
      </c>
      <c r="L30" s="45" t="s">
        <v>18</v>
      </c>
      <c r="M30" s="44"/>
      <c r="N30" s="44"/>
      <c r="O30" s="44"/>
      <c r="P30" s="44">
        <v>8</v>
      </c>
      <c r="Q30" s="44">
        <f>H30/P30</f>
        <v>0.5625</v>
      </c>
      <c r="R30" s="89" t="s">
        <v>127</v>
      </c>
    </row>
    <row r="31" spans="1:18" x14ac:dyDescent="0.25">
      <c r="A31" s="29">
        <v>7</v>
      </c>
      <c r="B31" s="36" t="s">
        <v>29</v>
      </c>
      <c r="C31" s="37" t="s">
        <v>20</v>
      </c>
      <c r="D31" s="37" t="s">
        <v>22</v>
      </c>
      <c r="E31" s="38">
        <v>3056</v>
      </c>
      <c r="F31" s="38">
        <v>3057</v>
      </c>
      <c r="G31" s="38">
        <v>1</v>
      </c>
      <c r="H31" s="38">
        <v>1</v>
      </c>
      <c r="I31" s="47">
        <v>22.07</v>
      </c>
      <c r="J31" s="47">
        <v>81.73</v>
      </c>
      <c r="K31" s="38">
        <v>63.66</v>
      </c>
      <c r="L31" s="48" t="s">
        <v>18</v>
      </c>
      <c r="M31" s="76">
        <f t="shared" ref="M31:N31" si="3">($G$31*I31+$G$32*I32)/($G$31+$G$32)</f>
        <v>25.00333333333333</v>
      </c>
      <c r="N31" s="76">
        <f t="shared" si="3"/>
        <v>85.063333333333333</v>
      </c>
      <c r="O31" s="76">
        <f>($G$31*K31+$G$32*K32)/($G$31+$G$32)</f>
        <v>38.386666666666663</v>
      </c>
      <c r="P31" s="73" ph="1">
        <v>8</v>
      </c>
      <c r="Q31" s="73">
        <f>H31/P31</f>
        <v>0.125</v>
      </c>
    </row>
    <row r="32" spans="1:18" x14ac:dyDescent="0.25">
      <c r="A32" s="29">
        <v>7</v>
      </c>
      <c r="B32" s="36" t="s">
        <v>29</v>
      </c>
      <c r="C32" s="39" t="s">
        <v>20</v>
      </c>
      <c r="D32" s="39" t="s">
        <v>22</v>
      </c>
      <c r="E32" s="40">
        <v>3057</v>
      </c>
      <c r="F32" s="40">
        <v>3059</v>
      </c>
      <c r="G32" s="40">
        <v>2</v>
      </c>
      <c r="H32" s="40">
        <v>0</v>
      </c>
      <c r="I32" s="49">
        <v>26.47</v>
      </c>
      <c r="J32" s="49">
        <v>86.73</v>
      </c>
      <c r="K32" s="50">
        <v>25.75</v>
      </c>
      <c r="L32" s="51" t="s">
        <v>27</v>
      </c>
      <c r="M32" s="76"/>
      <c r="N32" s="76"/>
      <c r="O32" s="76"/>
      <c r="P32" s="74" ph="1"/>
      <c r="Q32" s="74" ph="1">
        <v>0</v>
      </c>
    </row>
    <row r="33" spans="1:18" x14ac:dyDescent="0.25">
      <c r="A33" s="29">
        <v>8</v>
      </c>
      <c r="B33" s="33" t="s">
        <v>30</v>
      </c>
      <c r="C33" s="31" t="s">
        <v>16</v>
      </c>
      <c r="D33" s="31" t="s">
        <v>17</v>
      </c>
      <c r="E33" s="32">
        <v>2936</v>
      </c>
      <c r="F33" s="32">
        <v>2939.5</v>
      </c>
      <c r="G33" s="32">
        <v>3.5</v>
      </c>
      <c r="H33" s="32">
        <v>3.5</v>
      </c>
      <c r="I33" s="44">
        <v>17.010000000000002</v>
      </c>
      <c r="J33" s="44">
        <v>14.29</v>
      </c>
      <c r="K33" s="32">
        <v>77.08</v>
      </c>
      <c r="L33" s="45" t="s">
        <v>18</v>
      </c>
      <c r="M33" s="44"/>
      <c r="N33" s="44"/>
      <c r="O33" s="44"/>
      <c r="P33" s="44">
        <v>8</v>
      </c>
      <c r="Q33" s="44">
        <f t="shared" ref="Q33:Q40" si="4">H33/P33</f>
        <v>0.4375</v>
      </c>
    </row>
    <row r="34" spans="1:18" x14ac:dyDescent="0.25">
      <c r="A34" s="29">
        <v>8</v>
      </c>
      <c r="B34" s="33" t="s">
        <v>30</v>
      </c>
      <c r="C34" s="31" t="s">
        <v>16</v>
      </c>
      <c r="D34" s="31" t="s">
        <v>19</v>
      </c>
      <c r="E34" s="32">
        <v>2945</v>
      </c>
      <c r="F34" s="32">
        <v>2949.5</v>
      </c>
      <c r="G34" s="32">
        <v>4.5</v>
      </c>
      <c r="H34" s="32">
        <v>4.5</v>
      </c>
      <c r="I34" s="44">
        <v>22.6</v>
      </c>
      <c r="J34" s="44">
        <v>19.350000000000001</v>
      </c>
      <c r="K34" s="32">
        <v>75.319999999999993</v>
      </c>
      <c r="L34" s="45" t="s">
        <v>18</v>
      </c>
      <c r="M34" s="44"/>
      <c r="N34" s="44"/>
      <c r="O34" s="44"/>
      <c r="P34" s="44">
        <v>8</v>
      </c>
      <c r="Q34" s="44">
        <f t="shared" si="4"/>
        <v>0.5625</v>
      </c>
      <c r="R34" s="89" t="s">
        <v>127</v>
      </c>
    </row>
    <row r="35" spans="1:18" x14ac:dyDescent="0.25">
      <c r="A35" s="29">
        <v>8</v>
      </c>
      <c r="B35" s="33" t="s">
        <v>30</v>
      </c>
      <c r="C35" s="31" t="s">
        <v>20</v>
      </c>
      <c r="D35" s="31" t="s">
        <v>21</v>
      </c>
      <c r="E35" s="32">
        <v>2953</v>
      </c>
      <c r="F35" s="32">
        <v>2957.5</v>
      </c>
      <c r="G35" s="32">
        <v>4.5</v>
      </c>
      <c r="H35" s="32">
        <v>4.5</v>
      </c>
      <c r="I35" s="44">
        <v>25.15</v>
      </c>
      <c r="J35" s="44">
        <v>94.96</v>
      </c>
      <c r="K35" s="32">
        <v>73.86</v>
      </c>
      <c r="L35" s="45" t="s">
        <v>18</v>
      </c>
      <c r="M35" s="44"/>
      <c r="N35" s="44"/>
      <c r="O35" s="44"/>
      <c r="P35" s="44">
        <v>8</v>
      </c>
      <c r="Q35" s="44">
        <f t="shared" si="4"/>
        <v>0.5625</v>
      </c>
    </row>
    <row r="36" spans="1:18" x14ac:dyDescent="0.25">
      <c r="A36" s="29">
        <v>8</v>
      </c>
      <c r="B36" s="33" t="s">
        <v>30</v>
      </c>
      <c r="C36" s="31" t="s">
        <v>20</v>
      </c>
      <c r="D36" s="31" t="s">
        <v>22</v>
      </c>
      <c r="E36" s="32">
        <v>2961</v>
      </c>
      <c r="F36" s="32">
        <v>2965.5</v>
      </c>
      <c r="G36" s="32">
        <v>4.5</v>
      </c>
      <c r="H36" s="32">
        <v>4.5</v>
      </c>
      <c r="I36" s="44">
        <v>28.61</v>
      </c>
      <c r="J36" s="44">
        <v>107.45</v>
      </c>
      <c r="K36" s="32">
        <v>76.91</v>
      </c>
      <c r="L36" s="45" t="s">
        <v>18</v>
      </c>
      <c r="M36" s="44"/>
      <c r="N36" s="44"/>
      <c r="O36" s="44"/>
      <c r="P36" s="44">
        <v>8</v>
      </c>
      <c r="Q36" s="44">
        <f t="shared" si="4"/>
        <v>0.5625</v>
      </c>
    </row>
    <row r="37" spans="1:18" x14ac:dyDescent="0.25">
      <c r="A37" s="29">
        <v>9</v>
      </c>
      <c r="B37" s="30" t="s">
        <v>31</v>
      </c>
      <c r="C37" s="31" t="s">
        <v>16</v>
      </c>
      <c r="D37" s="31" t="s">
        <v>17</v>
      </c>
      <c r="E37" s="32">
        <v>2936</v>
      </c>
      <c r="F37" s="32">
        <v>2939.5</v>
      </c>
      <c r="G37" s="32">
        <v>3.5</v>
      </c>
      <c r="H37" s="32">
        <v>3.5</v>
      </c>
      <c r="I37" s="44">
        <v>12.54</v>
      </c>
      <c r="J37" s="44">
        <v>10.210000000000001</v>
      </c>
      <c r="K37" s="32">
        <v>73.44</v>
      </c>
      <c r="L37" s="45" t="s">
        <v>18</v>
      </c>
      <c r="M37" s="44"/>
      <c r="N37" s="44"/>
      <c r="O37" s="44"/>
      <c r="P37" s="44">
        <v>8</v>
      </c>
      <c r="Q37" s="44">
        <f t="shared" si="4"/>
        <v>0.4375</v>
      </c>
    </row>
    <row r="38" spans="1:18" x14ac:dyDescent="0.25">
      <c r="A38" s="29">
        <v>9</v>
      </c>
      <c r="B38" s="30" t="s">
        <v>31</v>
      </c>
      <c r="C38" s="31" t="s">
        <v>16</v>
      </c>
      <c r="D38" s="31" t="s">
        <v>19</v>
      </c>
      <c r="E38" s="32">
        <v>2945</v>
      </c>
      <c r="F38" s="32">
        <v>2949.5</v>
      </c>
      <c r="G38" s="32">
        <v>4.5</v>
      </c>
      <c r="H38" s="32">
        <v>4.5</v>
      </c>
      <c r="I38" s="44">
        <v>16.68</v>
      </c>
      <c r="J38" s="44">
        <v>13.86</v>
      </c>
      <c r="K38" s="32">
        <v>75.03</v>
      </c>
      <c r="L38" s="45" t="s">
        <v>18</v>
      </c>
      <c r="M38" s="44"/>
      <c r="N38" s="44"/>
      <c r="O38" s="44"/>
      <c r="P38" s="44">
        <v>8</v>
      </c>
      <c r="Q38" s="44">
        <f t="shared" si="4"/>
        <v>0.5625</v>
      </c>
    </row>
    <row r="39" spans="1:18" x14ac:dyDescent="0.25">
      <c r="A39" s="29">
        <v>9</v>
      </c>
      <c r="B39" s="30" t="s">
        <v>31</v>
      </c>
      <c r="C39" s="31" t="s">
        <v>20</v>
      </c>
      <c r="D39" s="31" t="s">
        <v>21</v>
      </c>
      <c r="E39" s="32">
        <v>2953</v>
      </c>
      <c r="F39" s="32">
        <v>2956.5</v>
      </c>
      <c r="G39" s="32">
        <v>3.5</v>
      </c>
      <c r="H39" s="32">
        <v>3.5</v>
      </c>
      <c r="I39" s="44">
        <v>19.010000000000002</v>
      </c>
      <c r="J39" s="44">
        <v>61.91</v>
      </c>
      <c r="K39" s="32">
        <v>73.16</v>
      </c>
      <c r="L39" s="45" t="s">
        <v>18</v>
      </c>
      <c r="M39" s="44"/>
      <c r="N39" s="44"/>
      <c r="O39" s="44"/>
      <c r="P39" s="44">
        <v>8</v>
      </c>
      <c r="Q39" s="44">
        <f t="shared" si="4"/>
        <v>0.4375</v>
      </c>
    </row>
    <row r="40" spans="1:18" x14ac:dyDescent="0.25">
      <c r="A40" s="29">
        <v>9</v>
      </c>
      <c r="B40" s="30" t="s">
        <v>31</v>
      </c>
      <c r="C40" s="31" t="s">
        <v>20</v>
      </c>
      <c r="D40" s="31" t="s">
        <v>22</v>
      </c>
      <c r="E40" s="32">
        <v>2961</v>
      </c>
      <c r="F40" s="32">
        <v>2965.5</v>
      </c>
      <c r="G40" s="32">
        <v>4.5</v>
      </c>
      <c r="H40" s="32">
        <v>4.5</v>
      </c>
      <c r="I40" s="44">
        <v>23.51</v>
      </c>
      <c r="J40" s="44">
        <v>68.41</v>
      </c>
      <c r="K40" s="32">
        <v>76.97</v>
      </c>
      <c r="L40" s="45" t="s">
        <v>18</v>
      </c>
      <c r="M40" s="44"/>
      <c r="N40" s="44"/>
      <c r="O40" s="44"/>
      <c r="P40" s="44">
        <v>8</v>
      </c>
      <c r="Q40" s="44">
        <f t="shared" si="4"/>
        <v>0.5625</v>
      </c>
    </row>
    <row r="41" spans="1:18" x14ac:dyDescent="0.25">
      <c r="A41" s="42"/>
    </row>
    <row r="52" spans="12:15" x14ac:dyDescent="0.25">
      <c r="L52" s="52"/>
      <c r="M52" s="53"/>
      <c r="N52" s="53"/>
      <c r="O52" s="53"/>
    </row>
    <row r="53" spans="12:15" x14ac:dyDescent="0.25">
      <c r="L53" s="52"/>
      <c r="M53" s="53"/>
      <c r="N53" s="53"/>
      <c r="O53" s="53"/>
    </row>
    <row r="54" spans="12:15" x14ac:dyDescent="0.25">
      <c r="L54" s="52"/>
      <c r="M54" s="53"/>
      <c r="N54" s="53"/>
      <c r="O54" s="53"/>
    </row>
    <row r="55" spans="12:15" x14ac:dyDescent="0.25">
      <c r="L55" s="52"/>
      <c r="M55" s="53"/>
      <c r="N55" s="53"/>
      <c r="O55" s="53"/>
    </row>
    <row r="56" spans="12:15" x14ac:dyDescent="0.25">
      <c r="L56" s="52"/>
      <c r="M56" s="53"/>
      <c r="N56" s="53"/>
      <c r="O56" s="53"/>
    </row>
    <row r="57" spans="12:15" x14ac:dyDescent="0.25">
      <c r="L57" s="52"/>
      <c r="M57" s="53"/>
      <c r="N57" s="53"/>
      <c r="O57" s="53"/>
    </row>
    <row r="58" spans="12:15" x14ac:dyDescent="0.25">
      <c r="L58" s="52"/>
      <c r="M58" s="53"/>
      <c r="N58" s="53"/>
      <c r="O58" s="53"/>
    </row>
  </sheetData>
  <mergeCells count="15">
    <mergeCell ref="O21:O22"/>
    <mergeCell ref="O26:O27"/>
    <mergeCell ref="O31:O32"/>
    <mergeCell ref="M21:M22"/>
    <mergeCell ref="N21:N22"/>
    <mergeCell ref="M31:M32"/>
    <mergeCell ref="N31:N32"/>
    <mergeCell ref="M26:M27"/>
    <mergeCell ref="N26:N27"/>
    <mergeCell ref="P21:P22"/>
    <mergeCell ref="Q21:Q22"/>
    <mergeCell ref="P26:P27"/>
    <mergeCell ref="P31:P32"/>
    <mergeCell ref="Q26:Q27"/>
    <mergeCell ref="Q31:Q32"/>
  </mergeCells>
  <phoneticPr fontId="17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21673-7E25-4FF4-BB2B-3BF64F8C01D4}">
  <dimension ref="A1:P8"/>
  <sheetViews>
    <sheetView workbookViewId="0">
      <selection activeCell="I16" sqref="I16"/>
    </sheetView>
  </sheetViews>
  <sheetFormatPr defaultRowHeight="14.4" x14ac:dyDescent="0.25"/>
  <cols>
    <col min="7" max="7" width="10.5546875" customWidth="1"/>
    <col min="8" max="8" width="12" customWidth="1"/>
    <col min="9" max="9" width="12.77734375" customWidth="1"/>
    <col min="14" max="14" width="12.5546875" customWidth="1"/>
    <col min="15" max="15" width="9.21875" customWidth="1"/>
  </cols>
  <sheetData>
    <row r="1" spans="1:16" x14ac:dyDescent="0.25">
      <c r="A1" s="64"/>
      <c r="B1" s="69" t="s">
        <v>96</v>
      </c>
      <c r="C1" s="67">
        <v>3200</v>
      </c>
      <c r="D1" s="69" t="s">
        <v>97</v>
      </c>
      <c r="E1" s="67">
        <v>1650</v>
      </c>
      <c r="F1" s="69" t="s">
        <v>99</v>
      </c>
      <c r="G1" s="67">
        <v>0.85</v>
      </c>
      <c r="H1" s="69" t="s">
        <v>98</v>
      </c>
      <c r="I1" s="67">
        <v>1.02</v>
      </c>
      <c r="J1" s="64"/>
      <c r="K1" s="64"/>
      <c r="L1" s="64"/>
      <c r="M1" s="64"/>
      <c r="N1" s="64"/>
      <c r="O1" s="64"/>
      <c r="P1" s="64"/>
    </row>
    <row r="2" spans="1:16" x14ac:dyDescent="0.25">
      <c r="A2" s="64"/>
      <c r="B2" s="83" t="s">
        <v>100</v>
      </c>
      <c r="C2" s="83" t="s">
        <v>101</v>
      </c>
      <c r="D2" s="83" t="s">
        <v>113</v>
      </c>
      <c r="E2" s="83"/>
      <c r="F2" s="83"/>
      <c r="G2" s="83"/>
      <c r="H2" s="83"/>
      <c r="I2" s="83" t="s">
        <v>112</v>
      </c>
      <c r="J2" s="83"/>
      <c r="K2" s="83"/>
      <c r="L2" s="83"/>
      <c r="M2" s="83"/>
      <c r="N2" s="83" t="s">
        <v>114</v>
      </c>
      <c r="O2" s="83" t="s">
        <v>117</v>
      </c>
      <c r="P2" s="83"/>
    </row>
    <row r="3" spans="1:16" x14ac:dyDescent="0.25">
      <c r="A3" s="65" t="s">
        <v>124</v>
      </c>
      <c r="B3" s="83"/>
      <c r="C3" s="83"/>
      <c r="D3" s="69" t="s">
        <v>102</v>
      </c>
      <c r="E3" s="69" t="s">
        <v>103</v>
      </c>
      <c r="F3" s="69" t="s">
        <v>104</v>
      </c>
      <c r="G3" s="69" t="s">
        <v>105</v>
      </c>
      <c r="H3" s="69" t="s">
        <v>106</v>
      </c>
      <c r="I3" s="69" t="s">
        <v>107</v>
      </c>
      <c r="J3" s="69" t="s">
        <v>108</v>
      </c>
      <c r="K3" s="69" t="s">
        <v>109</v>
      </c>
      <c r="L3" s="69" t="s">
        <v>110</v>
      </c>
      <c r="M3" s="69" t="s">
        <v>111</v>
      </c>
      <c r="N3" s="83"/>
      <c r="O3" s="69" t="s">
        <v>115</v>
      </c>
      <c r="P3" s="69" t="s">
        <v>116</v>
      </c>
    </row>
    <row r="4" spans="1:16" x14ac:dyDescent="0.25">
      <c r="A4" s="64"/>
      <c r="B4" s="79" t="s">
        <v>123</v>
      </c>
      <c r="C4" s="68" t="s">
        <v>118</v>
      </c>
      <c r="D4" s="63">
        <f>$C$1*$E$1/1000000</f>
        <v>5.28</v>
      </c>
      <c r="E4" s="68">
        <v>3.4444444444444446</v>
      </c>
      <c r="F4" s="68">
        <v>3.4444444444444446</v>
      </c>
      <c r="G4" s="68">
        <v>0.18170000000000003</v>
      </c>
      <c r="H4" s="68">
        <v>0.69642222222222216</v>
      </c>
      <c r="I4" s="72">
        <f>100*D4*F4*G4*H4*$G$1/$I$1</f>
        <v>191.7782753876543</v>
      </c>
      <c r="J4" s="68">
        <v>14.59</v>
      </c>
      <c r="K4" s="68">
        <v>18.52</v>
      </c>
      <c r="L4" s="68">
        <v>10.210000000000001</v>
      </c>
      <c r="M4" s="68">
        <v>2.76</v>
      </c>
      <c r="N4" s="71">
        <f>M4/J4</f>
        <v>0.18917066483893077</v>
      </c>
      <c r="O4" s="80">
        <f>MAX(J4:J7)/MIN(J4:J7)</f>
        <v>5.2515421521590131</v>
      </c>
      <c r="P4" s="80">
        <f>MAX(K4:K7)/AVERAGE(K4:K7)</f>
        <v>1.7305524239007892</v>
      </c>
    </row>
    <row r="5" spans="1:16" x14ac:dyDescent="0.25">
      <c r="A5" s="64"/>
      <c r="B5" s="79"/>
      <c r="C5" s="68" t="s">
        <v>119</v>
      </c>
      <c r="D5" s="63">
        <f t="shared" ref="D5:D6" si="0">$C$1*$E$1/1000000</f>
        <v>5.28</v>
      </c>
      <c r="E5" s="68">
        <v>3.2777777777777777</v>
      </c>
      <c r="F5" s="68">
        <v>3.2777777777777777</v>
      </c>
      <c r="G5" s="68">
        <v>0.18194444444444446</v>
      </c>
      <c r="H5" s="68">
        <v>0.68816666666666659</v>
      </c>
      <c r="I5" s="72">
        <f t="shared" ref="I5:I7" si="1">100*D5*F5*G5*H5*$G$1/$I$1</f>
        <v>180.57790689300413</v>
      </c>
      <c r="J5" s="68">
        <v>14.85</v>
      </c>
      <c r="K5" s="68">
        <v>19.350000000000001</v>
      </c>
      <c r="L5" s="68">
        <v>11.81</v>
      </c>
      <c r="M5" s="68">
        <v>2.44</v>
      </c>
      <c r="N5" s="71">
        <f t="shared" ref="N5:N7" si="2">M5/J5</f>
        <v>0.16430976430976432</v>
      </c>
      <c r="O5" s="81"/>
      <c r="P5" s="81"/>
    </row>
    <row r="6" spans="1:16" x14ac:dyDescent="0.25">
      <c r="A6" s="64"/>
      <c r="B6" s="79" t="s">
        <v>122</v>
      </c>
      <c r="C6" s="68" t="s">
        <v>121</v>
      </c>
      <c r="D6" s="63">
        <f t="shared" si="0"/>
        <v>5.28</v>
      </c>
      <c r="E6" s="68">
        <v>4.166666666666667</v>
      </c>
      <c r="F6" s="68">
        <v>4.166666666666667</v>
      </c>
      <c r="G6" s="68">
        <v>0.24261111111111111</v>
      </c>
      <c r="H6" s="68">
        <v>0.71054444444444431</v>
      </c>
      <c r="I6" s="72">
        <f t="shared" si="1"/>
        <v>316.04095812757191</v>
      </c>
      <c r="J6" s="68">
        <v>74.849999999999994</v>
      </c>
      <c r="K6" s="68">
        <v>103.04</v>
      </c>
      <c r="L6" s="68">
        <v>43.41</v>
      </c>
      <c r="M6" s="68">
        <v>18.059999999999999</v>
      </c>
      <c r="N6" s="71">
        <f t="shared" si="2"/>
        <v>0.24128256513026053</v>
      </c>
      <c r="O6" s="81"/>
      <c r="P6" s="81"/>
    </row>
    <row r="7" spans="1:16" x14ac:dyDescent="0.25">
      <c r="A7" s="70">
        <v>0.8</v>
      </c>
      <c r="B7" s="79"/>
      <c r="C7" s="68" t="s">
        <v>120</v>
      </c>
      <c r="D7" s="63">
        <f>$C$1*$E$1/1000000*A7</f>
        <v>4.2240000000000002</v>
      </c>
      <c r="E7" s="68">
        <v>4.166666666666667</v>
      </c>
      <c r="F7" s="68">
        <v>3.5</v>
      </c>
      <c r="G7" s="68">
        <v>0.22837777777777782</v>
      </c>
      <c r="H7" s="68">
        <v>0.61786851851851843</v>
      </c>
      <c r="I7" s="72">
        <f t="shared" si="1"/>
        <v>173.84436511670782</v>
      </c>
      <c r="J7" s="68">
        <v>76.62</v>
      </c>
      <c r="K7" s="68">
        <v>107.45</v>
      </c>
      <c r="L7" s="68">
        <v>44.243333333333332</v>
      </c>
      <c r="M7" s="68">
        <v>20.46</v>
      </c>
      <c r="N7" s="71">
        <f t="shared" si="2"/>
        <v>0.26703210649960846</v>
      </c>
      <c r="O7" s="82"/>
      <c r="P7" s="82"/>
    </row>
    <row r="8" spans="1:16" x14ac:dyDescent="0.25">
      <c r="A8" s="64"/>
      <c r="B8" s="78" t="s">
        <v>125</v>
      </c>
      <c r="C8" s="78"/>
      <c r="D8" s="66"/>
      <c r="E8" s="66"/>
      <c r="F8" s="66"/>
      <c r="G8" s="66"/>
      <c r="H8" s="66"/>
      <c r="I8" s="66">
        <f>SUM(I4:I7)</f>
        <v>862.24150552493825</v>
      </c>
      <c r="J8" s="66"/>
      <c r="K8" s="66"/>
      <c r="L8" s="66"/>
      <c r="M8" s="66"/>
      <c r="N8" s="66"/>
      <c r="O8" s="66"/>
      <c r="P8" s="66"/>
    </row>
  </sheetData>
  <mergeCells count="11">
    <mergeCell ref="O2:P2"/>
    <mergeCell ref="N2:N3"/>
    <mergeCell ref="I2:M2"/>
    <mergeCell ref="D2:H2"/>
    <mergeCell ref="B2:B3"/>
    <mergeCell ref="C2:C3"/>
    <mergeCell ref="B8:C8"/>
    <mergeCell ref="B4:B5"/>
    <mergeCell ref="B6:B7"/>
    <mergeCell ref="O4:O7"/>
    <mergeCell ref="P4:P7"/>
  </mergeCells>
  <phoneticPr fontId="1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CA612-A682-4C4A-B463-69A4C7353876}">
  <dimension ref="A1:N37"/>
  <sheetViews>
    <sheetView zoomScaleNormal="100" workbookViewId="0">
      <selection activeCell="F17" sqref="F17"/>
    </sheetView>
  </sheetViews>
  <sheetFormatPr defaultRowHeight="14.4" x14ac:dyDescent="0.25"/>
  <sheetData>
    <row r="1" spans="1:14" x14ac:dyDescent="0.25">
      <c r="A1" s="44" t="s">
        <v>0</v>
      </c>
      <c r="B1" s="44" t="s">
        <v>1</v>
      </c>
      <c r="C1" s="44" t="s">
        <v>2</v>
      </c>
      <c r="D1" s="44" t="s">
        <v>3</v>
      </c>
      <c r="E1" s="44" t="s">
        <v>4</v>
      </c>
      <c r="F1" s="44" t="s">
        <v>5</v>
      </c>
      <c r="G1" s="44" t="s">
        <v>6</v>
      </c>
      <c r="H1" s="44" t="s">
        <v>7</v>
      </c>
      <c r="I1" s="44" t="s">
        <v>8</v>
      </c>
      <c r="J1" s="44" t="s">
        <v>9</v>
      </c>
      <c r="K1" s="44" t="s">
        <v>10</v>
      </c>
      <c r="L1" s="44" t="s">
        <v>11</v>
      </c>
      <c r="M1" s="44" t="s">
        <v>13</v>
      </c>
      <c r="N1" s="44" t="s">
        <v>14</v>
      </c>
    </row>
    <row r="2" spans="1:14" x14ac:dyDescent="0.25">
      <c r="A2" s="44">
        <v>1</v>
      </c>
      <c r="B2" s="44" t="s">
        <v>15</v>
      </c>
      <c r="C2" s="44" t="s">
        <v>16</v>
      </c>
      <c r="D2" s="44" t="s">
        <v>17</v>
      </c>
      <c r="E2" s="44">
        <v>2931</v>
      </c>
      <c r="F2" s="44">
        <v>2934.5</v>
      </c>
      <c r="G2" s="44">
        <v>3.5</v>
      </c>
      <c r="H2" s="44">
        <v>3.5</v>
      </c>
      <c r="I2" s="44">
        <v>18.010000000000002</v>
      </c>
      <c r="J2" s="44">
        <v>12.69</v>
      </c>
      <c r="K2" s="44">
        <v>78.099999999999994</v>
      </c>
      <c r="L2" s="44" t="s">
        <v>18</v>
      </c>
      <c r="M2" s="44">
        <v>8</v>
      </c>
      <c r="N2" s="44">
        <v>0.4375</v>
      </c>
    </row>
    <row r="3" spans="1:14" x14ac:dyDescent="0.25">
      <c r="A3" s="44">
        <v>1</v>
      </c>
      <c r="B3" s="44" t="s">
        <v>15</v>
      </c>
      <c r="C3" s="44" t="s">
        <v>16</v>
      </c>
      <c r="D3" s="44" t="s">
        <v>19</v>
      </c>
      <c r="E3" s="44">
        <v>2940</v>
      </c>
      <c r="F3" s="44">
        <v>2944.5</v>
      </c>
      <c r="G3" s="44">
        <v>4.5</v>
      </c>
      <c r="H3" s="44">
        <v>4.5</v>
      </c>
      <c r="I3" s="44">
        <v>17.600000000000001</v>
      </c>
      <c r="J3" s="44">
        <v>13.95</v>
      </c>
      <c r="K3" s="44">
        <v>76.34</v>
      </c>
      <c r="L3" s="44" t="s">
        <v>18</v>
      </c>
      <c r="M3" s="44">
        <v>8</v>
      </c>
      <c r="N3" s="44">
        <v>0.5625</v>
      </c>
    </row>
    <row r="4" spans="1:14" x14ac:dyDescent="0.25">
      <c r="A4" s="44">
        <v>1</v>
      </c>
      <c r="B4" s="44" t="s">
        <v>15</v>
      </c>
      <c r="C4" s="44" t="s">
        <v>20</v>
      </c>
      <c r="D4" s="44" t="s">
        <v>21</v>
      </c>
      <c r="E4" s="44">
        <v>2948</v>
      </c>
      <c r="F4" s="44">
        <v>2952.5</v>
      </c>
      <c r="G4" s="44">
        <v>4.5</v>
      </c>
      <c r="H4" s="44">
        <v>4.5</v>
      </c>
      <c r="I4" s="44">
        <v>26.55</v>
      </c>
      <c r="J4" s="44">
        <v>89.96</v>
      </c>
      <c r="K4" s="44">
        <v>74.84</v>
      </c>
      <c r="L4" s="44" t="s">
        <v>18</v>
      </c>
      <c r="M4" s="44">
        <v>8</v>
      </c>
      <c r="N4" s="44">
        <v>0.5625</v>
      </c>
    </row>
    <row r="5" spans="1:14" x14ac:dyDescent="0.25">
      <c r="A5" s="44">
        <v>1</v>
      </c>
      <c r="B5" s="44" t="s">
        <v>15</v>
      </c>
      <c r="C5" s="44" t="s">
        <v>20</v>
      </c>
      <c r="D5" s="44" t="s">
        <v>22</v>
      </c>
      <c r="E5" s="44">
        <v>2956</v>
      </c>
      <c r="F5" s="44">
        <v>2960.5</v>
      </c>
      <c r="G5" s="44">
        <v>4.5</v>
      </c>
      <c r="H5" s="44">
        <v>4.5</v>
      </c>
      <c r="I5" s="44">
        <v>22.21</v>
      </c>
      <c r="J5" s="44">
        <v>92.45</v>
      </c>
      <c r="K5" s="44">
        <v>77.89</v>
      </c>
      <c r="L5" s="44" t="s">
        <v>18</v>
      </c>
      <c r="M5" s="44">
        <v>8</v>
      </c>
      <c r="N5" s="44">
        <v>0.5625</v>
      </c>
    </row>
    <row r="6" spans="1:14" x14ac:dyDescent="0.25">
      <c r="A6" s="44">
        <v>2</v>
      </c>
      <c r="B6" s="44" t="s">
        <v>23</v>
      </c>
      <c r="C6" s="44" t="s">
        <v>16</v>
      </c>
      <c r="D6" s="44" t="s">
        <v>17</v>
      </c>
      <c r="E6" s="44">
        <v>2986</v>
      </c>
      <c r="F6" s="44">
        <v>2991</v>
      </c>
      <c r="G6" s="44">
        <v>5</v>
      </c>
      <c r="H6" s="44">
        <v>5</v>
      </c>
      <c r="I6" s="44">
        <v>23.31</v>
      </c>
      <c r="J6" s="44">
        <v>18.52</v>
      </c>
      <c r="K6" s="44">
        <v>71.83</v>
      </c>
      <c r="L6" s="44" t="s">
        <v>18</v>
      </c>
      <c r="M6" s="44">
        <v>8</v>
      </c>
      <c r="N6" s="44">
        <v>0.625</v>
      </c>
    </row>
    <row r="7" spans="1:14" x14ac:dyDescent="0.25">
      <c r="A7" s="44">
        <v>2</v>
      </c>
      <c r="B7" s="44" t="s">
        <v>23</v>
      </c>
      <c r="C7" s="44" t="s">
        <v>16</v>
      </c>
      <c r="D7" s="44" t="s">
        <v>19</v>
      </c>
      <c r="E7" s="44">
        <v>2995</v>
      </c>
      <c r="F7" s="44">
        <v>2998.5</v>
      </c>
      <c r="G7" s="44">
        <v>3.5</v>
      </c>
      <c r="H7" s="44">
        <v>3.5</v>
      </c>
      <c r="I7" s="44">
        <v>20.77</v>
      </c>
      <c r="J7" s="44">
        <v>17.95</v>
      </c>
      <c r="K7" s="44">
        <v>72.180000000000007</v>
      </c>
      <c r="L7" s="44" t="s">
        <v>18</v>
      </c>
      <c r="M7" s="44">
        <v>8</v>
      </c>
      <c r="N7" s="44">
        <v>0.4375</v>
      </c>
    </row>
    <row r="8" spans="1:14" x14ac:dyDescent="0.25">
      <c r="A8" s="44">
        <v>2</v>
      </c>
      <c r="B8" s="44" t="s">
        <v>23</v>
      </c>
      <c r="C8" s="44" t="s">
        <v>20</v>
      </c>
      <c r="D8" s="44" t="s">
        <v>21</v>
      </c>
      <c r="E8" s="44">
        <v>3003</v>
      </c>
      <c r="F8" s="44">
        <v>3006.5</v>
      </c>
      <c r="G8" s="44">
        <v>3.5</v>
      </c>
      <c r="H8" s="44">
        <v>3.5</v>
      </c>
      <c r="I8" s="44">
        <v>28.4</v>
      </c>
      <c r="J8" s="44">
        <v>103.04</v>
      </c>
      <c r="K8" s="44">
        <v>71.67</v>
      </c>
      <c r="L8" s="44" t="s">
        <v>18</v>
      </c>
      <c r="M8" s="44">
        <v>8</v>
      </c>
      <c r="N8" s="44">
        <v>0.4375</v>
      </c>
    </row>
    <row r="9" spans="1:14" x14ac:dyDescent="0.25">
      <c r="A9" s="44">
        <v>2</v>
      </c>
      <c r="B9" s="44" t="s">
        <v>23</v>
      </c>
      <c r="C9" s="44" t="s">
        <v>20</v>
      </c>
      <c r="D9" s="44" t="s">
        <v>22</v>
      </c>
      <c r="E9" s="44">
        <v>3011</v>
      </c>
      <c r="F9" s="44">
        <v>3015.5</v>
      </c>
      <c r="G9" s="44">
        <v>4.5</v>
      </c>
      <c r="H9" s="44">
        <v>4.5</v>
      </c>
      <c r="I9" s="44">
        <v>23.83</v>
      </c>
      <c r="J9" s="44">
        <v>98.65</v>
      </c>
      <c r="K9" s="44">
        <v>70.86</v>
      </c>
      <c r="L9" s="44" t="s">
        <v>18</v>
      </c>
      <c r="M9" s="44">
        <v>8</v>
      </c>
      <c r="N9" s="44">
        <v>0.5625</v>
      </c>
    </row>
    <row r="10" spans="1:14" x14ac:dyDescent="0.25">
      <c r="A10" s="44">
        <v>3</v>
      </c>
      <c r="B10" s="44" t="s">
        <v>24</v>
      </c>
      <c r="C10" s="44" t="s">
        <v>16</v>
      </c>
      <c r="D10" s="44" t="s">
        <v>17</v>
      </c>
      <c r="E10" s="44">
        <v>2986</v>
      </c>
      <c r="F10" s="44">
        <v>2990.5</v>
      </c>
      <c r="G10" s="44">
        <v>4.5</v>
      </c>
      <c r="H10" s="44">
        <v>4.5</v>
      </c>
      <c r="I10" s="44">
        <v>17.54</v>
      </c>
      <c r="J10" s="44">
        <v>14.21</v>
      </c>
      <c r="K10" s="44">
        <v>67.319999999999993</v>
      </c>
      <c r="L10" s="44" t="s">
        <v>18</v>
      </c>
      <c r="M10" s="44">
        <v>8</v>
      </c>
      <c r="N10" s="44">
        <v>0.5625</v>
      </c>
    </row>
    <row r="11" spans="1:14" x14ac:dyDescent="0.25">
      <c r="A11" s="44">
        <v>3</v>
      </c>
      <c r="B11" s="44" t="s">
        <v>24</v>
      </c>
      <c r="C11" s="44" t="s">
        <v>16</v>
      </c>
      <c r="D11" s="44" t="s">
        <v>19</v>
      </c>
      <c r="E11" s="44">
        <v>2995</v>
      </c>
      <c r="F11" s="44">
        <v>3000</v>
      </c>
      <c r="G11" s="44">
        <v>5</v>
      </c>
      <c r="H11" s="44">
        <v>5</v>
      </c>
      <c r="I11" s="44">
        <v>15.68</v>
      </c>
      <c r="J11" s="44">
        <v>12.71</v>
      </c>
      <c r="K11" s="44">
        <v>65.28</v>
      </c>
      <c r="L11" s="44" t="s">
        <v>18</v>
      </c>
      <c r="M11" s="44">
        <v>8</v>
      </c>
      <c r="N11" s="44">
        <v>0.625</v>
      </c>
    </row>
    <row r="12" spans="1:14" x14ac:dyDescent="0.25">
      <c r="A12" s="44">
        <v>3</v>
      </c>
      <c r="B12" s="44" t="s">
        <v>24</v>
      </c>
      <c r="C12" s="44" t="s">
        <v>20</v>
      </c>
      <c r="D12" s="44" t="s">
        <v>21</v>
      </c>
      <c r="E12" s="44">
        <v>3003</v>
      </c>
      <c r="F12" s="44">
        <v>3006.5</v>
      </c>
      <c r="G12" s="44">
        <v>3.5</v>
      </c>
      <c r="H12" s="44">
        <v>3.5</v>
      </c>
      <c r="I12" s="44">
        <v>22.41</v>
      </c>
      <c r="J12" s="44">
        <v>66.91</v>
      </c>
      <c r="K12" s="44">
        <v>65.66</v>
      </c>
      <c r="L12" s="44" t="s">
        <v>18</v>
      </c>
      <c r="M12" s="44">
        <v>8</v>
      </c>
      <c r="N12" s="44">
        <v>0.4375</v>
      </c>
    </row>
    <row r="13" spans="1:14" x14ac:dyDescent="0.25">
      <c r="A13" s="44">
        <v>3</v>
      </c>
      <c r="B13" s="44" t="s">
        <v>24</v>
      </c>
      <c r="C13" s="44" t="s">
        <v>20</v>
      </c>
      <c r="D13" s="44" t="s">
        <v>22</v>
      </c>
      <c r="E13" s="44">
        <v>3011</v>
      </c>
      <c r="F13" s="44">
        <v>3015.5</v>
      </c>
      <c r="G13" s="44">
        <v>4.5</v>
      </c>
      <c r="H13" s="44">
        <v>4.5</v>
      </c>
      <c r="I13" s="44">
        <v>19.11</v>
      </c>
      <c r="J13" s="44">
        <v>57.41</v>
      </c>
      <c r="K13" s="44">
        <v>60.76</v>
      </c>
      <c r="L13" s="44" t="s">
        <v>18</v>
      </c>
      <c r="M13" s="44">
        <v>8</v>
      </c>
      <c r="N13" s="44">
        <v>0.5625</v>
      </c>
    </row>
    <row r="14" spans="1:14" x14ac:dyDescent="0.25">
      <c r="A14" s="44">
        <v>4</v>
      </c>
      <c r="B14" s="44" t="s">
        <v>25</v>
      </c>
      <c r="C14" s="44" t="s">
        <v>16</v>
      </c>
      <c r="D14" s="44" t="s">
        <v>17</v>
      </c>
      <c r="E14" s="44">
        <v>2961</v>
      </c>
      <c r="F14" s="44">
        <v>2964.5</v>
      </c>
      <c r="G14" s="44">
        <v>3.5</v>
      </c>
      <c r="H14" s="44">
        <v>3.5</v>
      </c>
      <c r="I14" s="44">
        <v>21.54</v>
      </c>
      <c r="J14" s="44">
        <v>16.47</v>
      </c>
      <c r="K14" s="44">
        <v>75.209999999999994</v>
      </c>
      <c r="L14" s="44" t="s">
        <v>18</v>
      </c>
      <c r="M14" s="44">
        <v>8</v>
      </c>
      <c r="N14" s="44">
        <v>0.4375</v>
      </c>
    </row>
    <row r="15" spans="1:14" x14ac:dyDescent="0.25">
      <c r="A15" s="44">
        <v>4</v>
      </c>
      <c r="B15" s="44" t="s">
        <v>25</v>
      </c>
      <c r="C15" s="44" t="s">
        <v>16</v>
      </c>
      <c r="D15" s="44" t="s">
        <v>19</v>
      </c>
      <c r="E15" s="44">
        <v>2970</v>
      </c>
      <c r="F15" s="44">
        <v>2973.5</v>
      </c>
      <c r="G15" s="44">
        <v>3.5</v>
      </c>
      <c r="H15" s="44">
        <v>3.5</v>
      </c>
      <c r="I15" s="44">
        <v>17.649999999999999</v>
      </c>
      <c r="J15" s="44">
        <v>14.89</v>
      </c>
      <c r="K15" s="44">
        <v>74.010000000000005</v>
      </c>
      <c r="L15" s="44" t="s">
        <v>18</v>
      </c>
      <c r="M15" s="44">
        <v>8</v>
      </c>
      <c r="N15" s="44">
        <v>0.4375</v>
      </c>
    </row>
    <row r="16" spans="1:14" x14ac:dyDescent="0.25">
      <c r="A16" s="44">
        <v>4</v>
      </c>
      <c r="B16" s="44" t="s">
        <v>25</v>
      </c>
      <c r="C16" s="44" t="s">
        <v>20</v>
      </c>
      <c r="D16" s="44" t="s">
        <v>21</v>
      </c>
      <c r="E16" s="44">
        <v>2978</v>
      </c>
      <c r="F16" s="44">
        <v>2982.5</v>
      </c>
      <c r="G16" s="44">
        <v>4.5</v>
      </c>
      <c r="H16" s="44">
        <v>4.5</v>
      </c>
      <c r="I16" s="44">
        <v>25.42</v>
      </c>
      <c r="J16" s="44">
        <v>82.02</v>
      </c>
      <c r="K16" s="44">
        <v>72.88</v>
      </c>
      <c r="L16" s="44" t="s">
        <v>18</v>
      </c>
      <c r="M16" s="44">
        <v>8</v>
      </c>
      <c r="N16" s="44">
        <v>0.5625</v>
      </c>
    </row>
    <row r="17" spans="1:14" x14ac:dyDescent="0.25">
      <c r="A17" s="44">
        <v>4</v>
      </c>
      <c r="B17" s="44" t="s">
        <v>25</v>
      </c>
      <c r="C17" s="44" t="s">
        <v>20</v>
      </c>
      <c r="D17" s="44" t="s">
        <v>22</v>
      </c>
      <c r="E17" s="44">
        <v>2986</v>
      </c>
      <c r="F17" s="44">
        <v>2991</v>
      </c>
      <c r="G17" s="44">
        <v>5</v>
      </c>
      <c r="H17" s="44">
        <v>5</v>
      </c>
      <c r="I17" s="44">
        <v>21.46</v>
      </c>
      <c r="J17" s="44">
        <v>81.66</v>
      </c>
      <c r="K17" s="44">
        <v>71.69</v>
      </c>
      <c r="L17" s="44" t="s">
        <v>18</v>
      </c>
      <c r="M17" s="44">
        <v>8</v>
      </c>
      <c r="N17" s="44">
        <v>0.625</v>
      </c>
    </row>
    <row r="18" spans="1:14" x14ac:dyDescent="0.25">
      <c r="A18" s="44">
        <v>5</v>
      </c>
      <c r="B18" s="44" t="s">
        <v>26</v>
      </c>
      <c r="C18" s="44" t="s">
        <v>16</v>
      </c>
      <c r="D18" s="44" t="s">
        <v>17</v>
      </c>
      <c r="E18" s="44">
        <v>3031</v>
      </c>
      <c r="F18" s="44">
        <v>3033</v>
      </c>
      <c r="G18" s="44">
        <v>2</v>
      </c>
      <c r="H18" s="44">
        <v>2</v>
      </c>
      <c r="I18" s="44">
        <v>21.46</v>
      </c>
      <c r="J18" s="44">
        <v>15.94</v>
      </c>
      <c r="K18" s="44">
        <v>61.55</v>
      </c>
      <c r="L18" s="44" t="s">
        <v>18</v>
      </c>
      <c r="M18" s="44">
        <v>8</v>
      </c>
      <c r="N18" s="44">
        <v>0.25</v>
      </c>
    </row>
    <row r="19" spans="1:14" x14ac:dyDescent="0.25">
      <c r="A19" s="44">
        <v>5</v>
      </c>
      <c r="B19" s="44" t="s">
        <v>26</v>
      </c>
      <c r="C19" s="44" t="s">
        <v>16</v>
      </c>
      <c r="D19" s="44" t="s">
        <v>19</v>
      </c>
      <c r="E19" s="44">
        <v>3040</v>
      </c>
      <c r="F19" s="44">
        <v>3042</v>
      </c>
      <c r="G19" s="44">
        <v>2</v>
      </c>
      <c r="H19" s="44">
        <v>2</v>
      </c>
      <c r="I19" s="44">
        <v>16.850000000000001</v>
      </c>
      <c r="J19" s="44">
        <v>12.6</v>
      </c>
      <c r="K19" s="44">
        <v>60.57</v>
      </c>
      <c r="L19" s="44" t="s">
        <v>18</v>
      </c>
      <c r="M19" s="44">
        <v>8</v>
      </c>
      <c r="N19" s="44">
        <v>0.25</v>
      </c>
    </row>
    <row r="20" spans="1:14" x14ac:dyDescent="0.25">
      <c r="A20" s="44">
        <v>5</v>
      </c>
      <c r="B20" s="44" t="s">
        <v>26</v>
      </c>
      <c r="C20" s="44" t="s">
        <v>20</v>
      </c>
      <c r="D20" s="44" t="s">
        <v>21</v>
      </c>
      <c r="E20" s="44">
        <v>3048</v>
      </c>
      <c r="F20" s="44">
        <v>3052.5</v>
      </c>
      <c r="G20" s="44">
        <v>4.5</v>
      </c>
      <c r="H20" s="44">
        <v>4.5</v>
      </c>
      <c r="I20" s="44">
        <v>25.47</v>
      </c>
      <c r="J20" s="44">
        <v>59.73</v>
      </c>
      <c r="K20" s="44">
        <v>69.540000000000006</v>
      </c>
      <c r="L20" s="44" t="s">
        <v>18</v>
      </c>
      <c r="M20" s="44">
        <v>8</v>
      </c>
      <c r="N20" s="44">
        <v>0.5625</v>
      </c>
    </row>
    <row r="21" spans="1:14" x14ac:dyDescent="0.25">
      <c r="A21" s="60">
        <v>5</v>
      </c>
      <c r="B21" s="60" t="s">
        <v>26</v>
      </c>
      <c r="C21" s="60" t="s">
        <v>20</v>
      </c>
      <c r="D21" s="60" t="s">
        <v>22</v>
      </c>
      <c r="E21" s="60">
        <v>3056</v>
      </c>
      <c r="F21" s="62">
        <v>3060</v>
      </c>
      <c r="G21" s="62">
        <v>4</v>
      </c>
      <c r="H21" s="60">
        <v>2</v>
      </c>
      <c r="I21" s="61">
        <v>22.27</v>
      </c>
      <c r="J21" s="61">
        <v>54.23</v>
      </c>
      <c r="K21" s="61">
        <v>44.215000000000003</v>
      </c>
      <c r="L21" s="60" t="s">
        <v>18</v>
      </c>
      <c r="M21" s="60">
        <v>8</v>
      </c>
      <c r="N21" s="60">
        <v>0.25</v>
      </c>
    </row>
    <row r="22" spans="1:14" x14ac:dyDescent="0.25">
      <c r="A22" s="44">
        <v>6</v>
      </c>
      <c r="B22" s="44" t="s">
        <v>28</v>
      </c>
      <c r="C22" s="44" t="s">
        <v>16</v>
      </c>
      <c r="D22" s="44" t="s">
        <v>17</v>
      </c>
      <c r="E22" s="44">
        <v>3031</v>
      </c>
      <c r="F22" s="44">
        <v>3033</v>
      </c>
      <c r="G22" s="44">
        <v>2</v>
      </c>
      <c r="H22" s="44">
        <v>2</v>
      </c>
      <c r="I22" s="44">
        <v>13.73</v>
      </c>
      <c r="J22" s="44">
        <v>10.96</v>
      </c>
      <c r="K22" s="44">
        <v>61.2</v>
      </c>
      <c r="L22" s="44" t="s">
        <v>18</v>
      </c>
      <c r="M22" s="44">
        <v>8</v>
      </c>
      <c r="N22" s="44">
        <v>0.25</v>
      </c>
    </row>
    <row r="23" spans="1:14" x14ac:dyDescent="0.25">
      <c r="A23" s="44">
        <v>6</v>
      </c>
      <c r="B23" s="44" t="s">
        <v>28</v>
      </c>
      <c r="C23" s="44" t="s">
        <v>16</v>
      </c>
      <c r="D23" s="44" t="s">
        <v>19</v>
      </c>
      <c r="E23" s="44">
        <v>3040</v>
      </c>
      <c r="F23" s="44">
        <v>3041</v>
      </c>
      <c r="G23" s="44">
        <v>1</v>
      </c>
      <c r="H23" s="44">
        <v>1</v>
      </c>
      <c r="I23" s="44">
        <v>17.25</v>
      </c>
      <c r="J23" s="44">
        <v>11.81</v>
      </c>
      <c r="K23" s="44">
        <v>58.14</v>
      </c>
      <c r="L23" s="44" t="s">
        <v>18</v>
      </c>
      <c r="M23" s="44">
        <v>8</v>
      </c>
      <c r="N23" s="44">
        <v>0.125</v>
      </c>
    </row>
    <row r="24" spans="1:14" x14ac:dyDescent="0.25">
      <c r="A24" s="44">
        <v>6</v>
      </c>
      <c r="B24" s="44" t="s">
        <v>28</v>
      </c>
      <c r="C24" s="44" t="s">
        <v>20</v>
      </c>
      <c r="D24" s="44" t="s">
        <v>21</v>
      </c>
      <c r="E24" s="44">
        <v>3048</v>
      </c>
      <c r="F24" s="44">
        <v>3052.5</v>
      </c>
      <c r="G24" s="44">
        <v>4.5</v>
      </c>
      <c r="H24" s="44">
        <v>4.5</v>
      </c>
      <c r="I24" s="44">
        <v>18.47</v>
      </c>
      <c r="J24" s="44">
        <v>43.41</v>
      </c>
      <c r="K24" s="44">
        <v>68.599999999999994</v>
      </c>
      <c r="L24" s="44" t="s">
        <v>18</v>
      </c>
      <c r="M24" s="44">
        <v>8</v>
      </c>
      <c r="N24" s="44">
        <v>0.5625</v>
      </c>
    </row>
    <row r="25" spans="1:14" x14ac:dyDescent="0.25">
      <c r="A25" s="60">
        <v>6</v>
      </c>
      <c r="B25" s="60" t="s">
        <v>28</v>
      </c>
      <c r="C25" s="60" t="s">
        <v>20</v>
      </c>
      <c r="D25" s="60" t="s">
        <v>22</v>
      </c>
      <c r="E25" s="60">
        <v>3056</v>
      </c>
      <c r="F25" s="62">
        <v>3059</v>
      </c>
      <c r="G25" s="62">
        <v>3</v>
      </c>
      <c r="H25" s="60">
        <v>1</v>
      </c>
      <c r="I25" s="61">
        <v>19.536666666666665</v>
      </c>
      <c r="J25" s="61">
        <v>44.243333333333332</v>
      </c>
      <c r="K25" s="61">
        <v>38.4</v>
      </c>
      <c r="L25" s="60" t="s">
        <v>18</v>
      </c>
      <c r="M25" s="60">
        <v>8</v>
      </c>
      <c r="N25" s="60">
        <v>0.125</v>
      </c>
    </row>
    <row r="26" spans="1:14" x14ac:dyDescent="0.25">
      <c r="A26" s="44">
        <v>7</v>
      </c>
      <c r="B26" s="44" t="s">
        <v>29</v>
      </c>
      <c r="C26" s="44" t="s">
        <v>16</v>
      </c>
      <c r="D26" s="44" t="s">
        <v>17</v>
      </c>
      <c r="E26" s="44">
        <v>3031</v>
      </c>
      <c r="F26" s="44">
        <v>3034.5</v>
      </c>
      <c r="G26" s="44">
        <v>3.5</v>
      </c>
      <c r="H26" s="44">
        <v>3.5</v>
      </c>
      <c r="I26" s="44">
        <v>18.39</v>
      </c>
      <c r="J26" s="44">
        <v>17.989999999999998</v>
      </c>
      <c r="K26" s="44">
        <v>61.05</v>
      </c>
      <c r="L26" s="44" t="s">
        <v>18</v>
      </c>
      <c r="M26" s="44">
        <v>8</v>
      </c>
      <c r="N26" s="44">
        <v>0.4375</v>
      </c>
    </row>
    <row r="27" spans="1:14" x14ac:dyDescent="0.25">
      <c r="A27" s="44">
        <v>7</v>
      </c>
      <c r="B27" s="44" t="s">
        <v>29</v>
      </c>
      <c r="C27" s="44" t="s">
        <v>16</v>
      </c>
      <c r="D27" s="44" t="s">
        <v>19</v>
      </c>
      <c r="E27" s="44">
        <v>3040</v>
      </c>
      <c r="F27" s="44">
        <v>3041</v>
      </c>
      <c r="G27" s="44">
        <v>1</v>
      </c>
      <c r="H27" s="44">
        <v>1</v>
      </c>
      <c r="I27" s="44">
        <v>18.670000000000002</v>
      </c>
      <c r="J27" s="44">
        <v>16.57</v>
      </c>
      <c r="K27" s="44">
        <v>62.48</v>
      </c>
      <c r="L27" s="44" t="s">
        <v>18</v>
      </c>
      <c r="M27" s="44">
        <v>8</v>
      </c>
      <c r="N27" s="44">
        <v>0.125</v>
      </c>
    </row>
    <row r="28" spans="1:14" x14ac:dyDescent="0.25">
      <c r="A28" s="44">
        <v>7</v>
      </c>
      <c r="B28" s="44" t="s">
        <v>29</v>
      </c>
      <c r="C28" s="44" t="s">
        <v>20</v>
      </c>
      <c r="D28" s="44" t="s">
        <v>21</v>
      </c>
      <c r="E28" s="44">
        <v>3048</v>
      </c>
      <c r="F28" s="44">
        <v>3052.5</v>
      </c>
      <c r="G28" s="44">
        <v>4.5</v>
      </c>
      <c r="H28" s="44">
        <v>4.5</v>
      </c>
      <c r="I28" s="44">
        <v>27.47</v>
      </c>
      <c r="J28" s="44">
        <v>71.73</v>
      </c>
      <c r="K28" s="44">
        <v>69.28</v>
      </c>
      <c r="L28" s="44" t="s">
        <v>18</v>
      </c>
      <c r="M28" s="44">
        <v>8</v>
      </c>
      <c r="N28" s="44">
        <v>0.5625</v>
      </c>
    </row>
    <row r="29" spans="1:14" x14ac:dyDescent="0.25">
      <c r="A29" s="60">
        <v>7</v>
      </c>
      <c r="B29" s="60" t="s">
        <v>29</v>
      </c>
      <c r="C29" s="60" t="s">
        <v>20</v>
      </c>
      <c r="D29" s="60" t="s">
        <v>22</v>
      </c>
      <c r="E29" s="60">
        <v>3056</v>
      </c>
      <c r="F29" s="62">
        <v>3059</v>
      </c>
      <c r="G29" s="62">
        <v>3</v>
      </c>
      <c r="H29" s="60">
        <v>1</v>
      </c>
      <c r="I29" s="61">
        <v>25.00333333333333</v>
      </c>
      <c r="J29" s="61">
        <v>85.063333333333333</v>
      </c>
      <c r="K29" s="61">
        <v>38.386666666666663</v>
      </c>
      <c r="L29" s="60" t="s">
        <v>18</v>
      </c>
      <c r="M29" s="60">
        <v>8</v>
      </c>
      <c r="N29" s="60">
        <v>0.125</v>
      </c>
    </row>
    <row r="30" spans="1:14" x14ac:dyDescent="0.25">
      <c r="A30" s="44">
        <v>8</v>
      </c>
      <c r="B30" s="44" t="s">
        <v>30</v>
      </c>
      <c r="C30" s="44" t="s">
        <v>16</v>
      </c>
      <c r="D30" s="44" t="s">
        <v>17</v>
      </c>
      <c r="E30" s="44">
        <v>2936</v>
      </c>
      <c r="F30" s="44">
        <v>2939.5</v>
      </c>
      <c r="G30" s="44">
        <v>3.5</v>
      </c>
      <c r="H30" s="44">
        <v>3.5</v>
      </c>
      <c r="I30" s="44">
        <v>17.010000000000002</v>
      </c>
      <c r="J30" s="44">
        <v>14.29</v>
      </c>
      <c r="K30" s="44">
        <v>77.08</v>
      </c>
      <c r="L30" s="44" t="s">
        <v>18</v>
      </c>
      <c r="M30" s="44">
        <v>8</v>
      </c>
      <c r="N30" s="44">
        <v>0.4375</v>
      </c>
    </row>
    <row r="31" spans="1:14" x14ac:dyDescent="0.25">
      <c r="A31" s="44">
        <v>8</v>
      </c>
      <c r="B31" s="44" t="s">
        <v>30</v>
      </c>
      <c r="C31" s="44" t="s">
        <v>16</v>
      </c>
      <c r="D31" s="44" t="s">
        <v>19</v>
      </c>
      <c r="E31" s="44">
        <v>2945</v>
      </c>
      <c r="F31" s="44">
        <v>2949.5</v>
      </c>
      <c r="G31" s="44">
        <v>4.5</v>
      </c>
      <c r="H31" s="44">
        <v>4.5</v>
      </c>
      <c r="I31" s="44">
        <v>22.6</v>
      </c>
      <c r="J31" s="44">
        <v>19.350000000000001</v>
      </c>
      <c r="K31" s="44">
        <v>75.319999999999993</v>
      </c>
      <c r="L31" s="44" t="s">
        <v>18</v>
      </c>
      <c r="M31" s="44">
        <v>8</v>
      </c>
      <c r="N31" s="44">
        <v>0.5625</v>
      </c>
    </row>
    <row r="32" spans="1:14" x14ac:dyDescent="0.25">
      <c r="A32" s="44">
        <v>8</v>
      </c>
      <c r="B32" s="44" t="s">
        <v>30</v>
      </c>
      <c r="C32" s="44" t="s">
        <v>20</v>
      </c>
      <c r="D32" s="44" t="s">
        <v>21</v>
      </c>
      <c r="E32" s="44">
        <v>2953</v>
      </c>
      <c r="F32" s="44">
        <v>2957.5</v>
      </c>
      <c r="G32" s="44">
        <v>4.5</v>
      </c>
      <c r="H32" s="44">
        <v>4.5</v>
      </c>
      <c r="I32" s="44">
        <v>25.15</v>
      </c>
      <c r="J32" s="44">
        <v>94.96</v>
      </c>
      <c r="K32" s="44">
        <v>73.86</v>
      </c>
      <c r="L32" s="44" t="s">
        <v>18</v>
      </c>
      <c r="M32" s="44">
        <v>8</v>
      </c>
      <c r="N32" s="44">
        <v>0.5625</v>
      </c>
    </row>
    <row r="33" spans="1:14" x14ac:dyDescent="0.25">
      <c r="A33" s="44">
        <v>8</v>
      </c>
      <c r="B33" s="44" t="s">
        <v>30</v>
      </c>
      <c r="C33" s="44" t="s">
        <v>20</v>
      </c>
      <c r="D33" s="44" t="s">
        <v>22</v>
      </c>
      <c r="E33" s="44">
        <v>2961</v>
      </c>
      <c r="F33" s="44">
        <v>2965.5</v>
      </c>
      <c r="G33" s="44">
        <v>4.5</v>
      </c>
      <c r="H33" s="44">
        <v>4.5</v>
      </c>
      <c r="I33" s="44">
        <v>28.61</v>
      </c>
      <c r="J33" s="44">
        <v>107.45</v>
      </c>
      <c r="K33" s="44">
        <v>76.91</v>
      </c>
      <c r="L33" s="44" t="s">
        <v>18</v>
      </c>
      <c r="M33" s="44">
        <v>8</v>
      </c>
      <c r="N33" s="44">
        <v>0.5625</v>
      </c>
    </row>
    <row r="34" spans="1:14" x14ac:dyDescent="0.25">
      <c r="A34" s="44">
        <v>9</v>
      </c>
      <c r="B34" s="44" t="s">
        <v>31</v>
      </c>
      <c r="C34" s="44" t="s">
        <v>16</v>
      </c>
      <c r="D34" s="44" t="s">
        <v>17</v>
      </c>
      <c r="E34" s="44">
        <v>2936</v>
      </c>
      <c r="F34" s="44">
        <v>2939.5</v>
      </c>
      <c r="G34" s="44">
        <v>3.5</v>
      </c>
      <c r="H34" s="44">
        <v>3.5</v>
      </c>
      <c r="I34" s="44">
        <v>12.54</v>
      </c>
      <c r="J34" s="44">
        <v>10.210000000000001</v>
      </c>
      <c r="K34" s="44">
        <v>73.44</v>
      </c>
      <c r="L34" s="44" t="s">
        <v>18</v>
      </c>
      <c r="M34" s="44">
        <v>8</v>
      </c>
      <c r="N34" s="44">
        <v>0.4375</v>
      </c>
    </row>
    <row r="35" spans="1:14" x14ac:dyDescent="0.25">
      <c r="A35" s="44">
        <v>9</v>
      </c>
      <c r="B35" s="44" t="s">
        <v>31</v>
      </c>
      <c r="C35" s="44" t="s">
        <v>16</v>
      </c>
      <c r="D35" s="44" t="s">
        <v>19</v>
      </c>
      <c r="E35" s="44">
        <v>2945</v>
      </c>
      <c r="F35" s="44">
        <v>2949.5</v>
      </c>
      <c r="G35" s="44">
        <v>4.5</v>
      </c>
      <c r="H35" s="44">
        <v>4.5</v>
      </c>
      <c r="I35" s="44">
        <v>16.68</v>
      </c>
      <c r="J35" s="44">
        <v>13.86</v>
      </c>
      <c r="K35" s="44">
        <v>75.03</v>
      </c>
      <c r="L35" s="44" t="s">
        <v>18</v>
      </c>
      <c r="M35" s="44">
        <v>8</v>
      </c>
      <c r="N35" s="44">
        <v>0.5625</v>
      </c>
    </row>
    <row r="36" spans="1:14" x14ac:dyDescent="0.25">
      <c r="A36" s="44">
        <v>9</v>
      </c>
      <c r="B36" s="44" t="s">
        <v>31</v>
      </c>
      <c r="C36" s="44" t="s">
        <v>20</v>
      </c>
      <c r="D36" s="44" t="s">
        <v>21</v>
      </c>
      <c r="E36" s="44">
        <v>2953</v>
      </c>
      <c r="F36" s="44">
        <v>2956.5</v>
      </c>
      <c r="G36" s="44">
        <v>3.5</v>
      </c>
      <c r="H36" s="44">
        <v>3.5</v>
      </c>
      <c r="I36" s="44">
        <v>19.010000000000002</v>
      </c>
      <c r="J36" s="44">
        <v>61.91</v>
      </c>
      <c r="K36" s="44">
        <v>73.16</v>
      </c>
      <c r="L36" s="44" t="s">
        <v>18</v>
      </c>
      <c r="M36" s="44">
        <v>8</v>
      </c>
      <c r="N36" s="44">
        <v>0.4375</v>
      </c>
    </row>
    <row r="37" spans="1:14" x14ac:dyDescent="0.25">
      <c r="A37" s="44">
        <v>9</v>
      </c>
      <c r="B37" s="44" t="s">
        <v>31</v>
      </c>
      <c r="C37" s="44" t="s">
        <v>20</v>
      </c>
      <c r="D37" s="44" t="s">
        <v>22</v>
      </c>
      <c r="E37" s="44">
        <v>2961</v>
      </c>
      <c r="F37" s="44">
        <v>2965.5</v>
      </c>
      <c r="G37" s="44">
        <v>4.5</v>
      </c>
      <c r="H37" s="44">
        <v>4.5</v>
      </c>
      <c r="I37" s="44">
        <v>23.51</v>
      </c>
      <c r="J37" s="44">
        <v>68.41</v>
      </c>
      <c r="K37" s="44">
        <v>76.97</v>
      </c>
      <c r="L37" s="44" t="s">
        <v>18</v>
      </c>
      <c r="M37" s="44">
        <v>8</v>
      </c>
      <c r="N37" s="44">
        <v>0.5625</v>
      </c>
    </row>
  </sheetData>
  <phoneticPr fontId="1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0"/>
  <sheetViews>
    <sheetView workbookViewId="0">
      <selection activeCell="K25" sqref="K25"/>
    </sheetView>
  </sheetViews>
  <sheetFormatPr defaultColWidth="8.88671875" defaultRowHeight="14.4" x14ac:dyDescent="0.25"/>
  <cols>
    <col min="6" max="6" width="11.109375" customWidth="1"/>
    <col min="8" max="9" width="13"/>
    <col min="10" max="12" width="14.109375"/>
    <col min="14" max="14" width="13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B3" s="1"/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  <c r="O3" s="1"/>
    </row>
    <row r="4" spans="1:15" x14ac:dyDescent="0.25">
      <c r="A4" s="1" t="s">
        <v>57</v>
      </c>
      <c r="B4" s="1"/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  <c r="O4" s="1"/>
    </row>
    <row r="5" spans="1:15" x14ac:dyDescent="0.25">
      <c r="A5" s="1" t="s">
        <v>59</v>
      </c>
      <c r="B5" s="1"/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  <c r="O5" s="1"/>
    </row>
    <row r="6" spans="1:15" x14ac:dyDescent="0.25">
      <c r="A6" s="1" t="s">
        <v>61</v>
      </c>
      <c r="B6" s="1"/>
      <c r="C6" s="4" t="s">
        <v>62</v>
      </c>
      <c r="D6" s="5">
        <v>3200</v>
      </c>
      <c r="E6" s="6">
        <v>0</v>
      </c>
      <c r="F6" s="6">
        <v>1650</v>
      </c>
      <c r="G6" s="22"/>
      <c r="H6" s="22"/>
      <c r="I6" s="22"/>
      <c r="J6" s="22"/>
      <c r="K6" s="22"/>
      <c r="L6" s="22"/>
      <c r="M6" s="22"/>
      <c r="N6" s="22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>
        <v>2931</v>
      </c>
      <c r="H7">
        <v>2934.5</v>
      </c>
      <c r="I7">
        <v>3.5</v>
      </c>
      <c r="J7">
        <v>3.5</v>
      </c>
      <c r="K7">
        <v>18.010000000000002</v>
      </c>
      <c r="L7">
        <v>12.69</v>
      </c>
      <c r="M7">
        <v>78.099999999999994</v>
      </c>
      <c r="N7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>
        <v>2986</v>
      </c>
      <c r="H8">
        <v>2991</v>
      </c>
      <c r="I8">
        <v>5</v>
      </c>
      <c r="J8">
        <v>5</v>
      </c>
      <c r="K8">
        <v>23.31</v>
      </c>
      <c r="L8">
        <v>18.52</v>
      </c>
      <c r="M8">
        <v>71.83</v>
      </c>
      <c r="N8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>
        <v>2986</v>
      </c>
      <c r="H9">
        <v>2990.5</v>
      </c>
      <c r="I9">
        <v>4.5</v>
      </c>
      <c r="J9">
        <v>4.5</v>
      </c>
      <c r="K9">
        <v>17.54</v>
      </c>
      <c r="L9">
        <v>14.21</v>
      </c>
      <c r="M9">
        <v>67.319999999999993</v>
      </c>
      <c r="N9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>
        <v>2961</v>
      </c>
      <c r="H10">
        <v>2964.5</v>
      </c>
      <c r="I10">
        <v>3.5</v>
      </c>
      <c r="J10">
        <v>3.5</v>
      </c>
      <c r="K10">
        <v>21.54</v>
      </c>
      <c r="L10">
        <v>16.47</v>
      </c>
      <c r="M10">
        <v>75.209999999999994</v>
      </c>
      <c r="N10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>
        <v>3031</v>
      </c>
      <c r="H11">
        <v>3033</v>
      </c>
      <c r="I11">
        <v>2</v>
      </c>
      <c r="J11">
        <v>2</v>
      </c>
      <c r="K11">
        <v>21.46</v>
      </c>
      <c r="L11">
        <v>15.94</v>
      </c>
      <c r="M11">
        <v>61.55</v>
      </c>
      <c r="N1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>
        <v>3031</v>
      </c>
      <c r="H12">
        <v>3033</v>
      </c>
      <c r="I12">
        <v>2</v>
      </c>
      <c r="J12">
        <v>2</v>
      </c>
      <c r="K12">
        <v>13.73</v>
      </c>
      <c r="L12">
        <v>10.96</v>
      </c>
      <c r="M12">
        <v>61.2</v>
      </c>
      <c r="N12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>
        <v>3031</v>
      </c>
      <c r="H13">
        <v>3034.5</v>
      </c>
      <c r="I13">
        <v>3.5</v>
      </c>
      <c r="J13">
        <v>3.5</v>
      </c>
      <c r="K13">
        <v>18.39</v>
      </c>
      <c r="L13">
        <v>17.989999999999998</v>
      </c>
      <c r="M13">
        <v>61.05</v>
      </c>
      <c r="N13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>
        <v>2936</v>
      </c>
      <c r="H14">
        <v>2939.5</v>
      </c>
      <c r="I14">
        <v>3.5</v>
      </c>
      <c r="J14">
        <v>3.5</v>
      </c>
      <c r="K14">
        <v>17.010000000000002</v>
      </c>
      <c r="L14">
        <v>14.29</v>
      </c>
      <c r="M14">
        <v>77.08</v>
      </c>
      <c r="N14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>
        <v>2936</v>
      </c>
      <c r="H15">
        <v>2939.5</v>
      </c>
      <c r="I15">
        <v>3.5</v>
      </c>
      <c r="J15">
        <v>3.5</v>
      </c>
      <c r="K15">
        <v>12.54</v>
      </c>
      <c r="L15">
        <v>10.210000000000001</v>
      </c>
      <c r="M15">
        <v>73.44</v>
      </c>
      <c r="N15" t="s">
        <v>18</v>
      </c>
    </row>
    <row r="16" spans="1:15" x14ac:dyDescent="0.25">
      <c r="A16" s="1"/>
      <c r="B16" s="1"/>
      <c r="C16" s="1"/>
      <c r="D16" s="1"/>
      <c r="E16" s="1"/>
    </row>
    <row r="17" spans="1:15" x14ac:dyDescent="0.25">
      <c r="A17" s="1"/>
      <c r="B17" s="1"/>
      <c r="C17" s="13" t="s">
        <v>63</v>
      </c>
      <c r="D17" s="1"/>
      <c r="E17" s="1"/>
      <c r="G17" s="1"/>
      <c r="H17" s="1"/>
      <c r="I17" s="18">
        <f>AVERAGE(I7:I15)</f>
        <v>3.4444444444444446</v>
      </c>
      <c r="J17" s="18">
        <f>AVERAGE(J7:J15)</f>
        <v>3.4444444444444446</v>
      </c>
      <c r="K17" s="18">
        <f>AVERAGE(K7:K15)</f>
        <v>18.170000000000002</v>
      </c>
      <c r="L17" s="18">
        <f>AVERAGE(L7:L15)</f>
        <v>14.586666666666666</v>
      </c>
      <c r="M17" s="18">
        <f>AVERAGE(M7:M15)</f>
        <v>69.642222222222216</v>
      </c>
      <c r="N17" s="1"/>
      <c r="O17" s="1"/>
    </row>
    <row r="18" spans="1:15" x14ac:dyDescent="0.25">
      <c r="A18" s="1"/>
      <c r="B18" s="1"/>
      <c r="C18" s="13" t="s">
        <v>64</v>
      </c>
      <c r="D18" s="1"/>
      <c r="E18" s="1"/>
      <c r="G18" s="1"/>
      <c r="H18" s="1"/>
      <c r="I18" s="1"/>
      <c r="J18" s="1"/>
      <c r="K18" s="1"/>
      <c r="L18" s="17">
        <f>MAX(L7:L15)</f>
        <v>18.52</v>
      </c>
      <c r="M18" s="1"/>
      <c r="N18" s="1" t="s">
        <v>65</v>
      </c>
      <c r="O18" s="21">
        <f>L18/L19</f>
        <v>1.8139079333986285</v>
      </c>
    </row>
    <row r="19" spans="1:15" x14ac:dyDescent="0.25">
      <c r="A19" s="1"/>
      <c r="B19" s="1"/>
      <c r="C19" s="13" t="s">
        <v>66</v>
      </c>
      <c r="D19" s="1"/>
      <c r="E19" s="1"/>
      <c r="G19" s="1"/>
      <c r="H19" s="1"/>
      <c r="I19" s="1"/>
      <c r="J19" s="1"/>
      <c r="K19" s="1"/>
      <c r="L19" s="17">
        <f>MIN(L7:L15)</f>
        <v>10.210000000000001</v>
      </c>
      <c r="M19" s="1"/>
      <c r="N19" s="1" t="s">
        <v>67</v>
      </c>
      <c r="O19" s="21">
        <f>L18/L17</f>
        <v>1.2696526508226691</v>
      </c>
    </row>
    <row r="20" spans="1:15" x14ac:dyDescent="0.25">
      <c r="A20" s="1"/>
      <c r="B20" s="1"/>
      <c r="C20" s="13" t="s">
        <v>68</v>
      </c>
      <c r="D20" s="1"/>
      <c r="E20" s="1"/>
      <c r="G20" s="1"/>
      <c r="H20" s="1"/>
      <c r="I20" s="1"/>
      <c r="J20" s="1"/>
      <c r="K20" s="1"/>
      <c r="L20" s="20">
        <f>_xlfn.STDEV.P(L7:L15)</f>
        <v>2.7601811534752549</v>
      </c>
      <c r="M20" s="1"/>
      <c r="N20" s="1" t="s">
        <v>69</v>
      </c>
      <c r="O20" s="21">
        <f>L20/L17</f>
        <v>0.18922631308102755</v>
      </c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1"/>
  <sheetViews>
    <sheetView workbookViewId="0">
      <selection activeCell="L18" sqref="L18:L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2940</v>
      </c>
      <c r="H7" s="1">
        <v>2944.5</v>
      </c>
      <c r="I7" s="1">
        <v>4.5</v>
      </c>
      <c r="J7" s="1">
        <v>4.5</v>
      </c>
      <c r="K7" s="1">
        <v>17.600000000000001</v>
      </c>
      <c r="L7" s="1">
        <v>13.95</v>
      </c>
      <c r="M7" s="1">
        <v>76.34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2995</v>
      </c>
      <c r="H8" s="1">
        <v>2998.5</v>
      </c>
      <c r="I8" s="1">
        <v>3.5</v>
      </c>
      <c r="J8" s="1">
        <v>3.5</v>
      </c>
      <c r="K8" s="1">
        <v>20.77</v>
      </c>
      <c r="L8" s="1">
        <v>17.95</v>
      </c>
      <c r="M8" s="1">
        <v>72.180000000000007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2995</v>
      </c>
      <c r="H9" s="1">
        <v>3000</v>
      </c>
      <c r="I9" s="1">
        <v>5</v>
      </c>
      <c r="J9" s="1">
        <v>5</v>
      </c>
      <c r="K9" s="1">
        <v>15.68</v>
      </c>
      <c r="L9" s="1">
        <v>12.71</v>
      </c>
      <c r="M9" s="1">
        <v>65.28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2970</v>
      </c>
      <c r="H10" s="1">
        <v>2973.5</v>
      </c>
      <c r="I10" s="1">
        <v>3.5</v>
      </c>
      <c r="J10" s="1">
        <v>3.5</v>
      </c>
      <c r="K10" s="1">
        <v>17.649999999999999</v>
      </c>
      <c r="L10" s="1">
        <v>14.89</v>
      </c>
      <c r="M10" s="1">
        <v>74.010000000000005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3040</v>
      </c>
      <c r="H11" s="1">
        <v>3042</v>
      </c>
      <c r="I11" s="1">
        <v>2</v>
      </c>
      <c r="J11" s="1">
        <v>2</v>
      </c>
      <c r="K11" s="1">
        <v>16.850000000000001</v>
      </c>
      <c r="L11" s="1">
        <v>12.6</v>
      </c>
      <c r="M11" s="1">
        <v>60.57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3040</v>
      </c>
      <c r="H12" s="1">
        <v>3041</v>
      </c>
      <c r="I12" s="1">
        <v>1</v>
      </c>
      <c r="J12" s="1">
        <v>1</v>
      </c>
      <c r="K12" s="1">
        <v>17.25</v>
      </c>
      <c r="L12" s="1">
        <v>11.81</v>
      </c>
      <c r="M12" s="1">
        <v>58.14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3040</v>
      </c>
      <c r="H13" s="1">
        <v>3041</v>
      </c>
      <c r="I13" s="1">
        <v>1</v>
      </c>
      <c r="J13" s="1">
        <v>1</v>
      </c>
      <c r="K13" s="1">
        <v>18.670000000000002</v>
      </c>
      <c r="L13" s="1">
        <v>16.57</v>
      </c>
      <c r="M13" s="1">
        <v>62.48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2945</v>
      </c>
      <c r="H14" s="1">
        <v>2949.5</v>
      </c>
      <c r="I14" s="1">
        <v>4.5</v>
      </c>
      <c r="J14" s="1">
        <v>4.5</v>
      </c>
      <c r="K14" s="1">
        <v>22.6</v>
      </c>
      <c r="L14" s="1">
        <v>19.350000000000001</v>
      </c>
      <c r="M14" s="1">
        <v>75.319999999999993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2945</v>
      </c>
      <c r="H15" s="1">
        <v>2949.5</v>
      </c>
      <c r="I15" s="1">
        <v>4.5</v>
      </c>
      <c r="J15" s="1">
        <v>4.5</v>
      </c>
      <c r="K15" s="1">
        <v>16.68</v>
      </c>
      <c r="L15" s="1">
        <v>13.86</v>
      </c>
      <c r="M15" s="1">
        <v>75.03</v>
      </c>
      <c r="N15" s="1" t="s">
        <v>18</v>
      </c>
    </row>
    <row r="17" spans="3:15" x14ac:dyDescent="0.25">
      <c r="C17" s="13" t="s">
        <v>63</v>
      </c>
      <c r="I17" s="18">
        <f>AVERAGE(I7:I15)</f>
        <v>3.2777777777777777</v>
      </c>
      <c r="J17" s="18">
        <f>AVERAGE(J7:J15)</f>
        <v>3.2777777777777777</v>
      </c>
      <c r="K17" s="18">
        <f>AVERAGE(K7:K15)</f>
        <v>18.194444444444446</v>
      </c>
      <c r="L17" s="18">
        <f>AVERAGE(L7:L15)</f>
        <v>14.854444444444445</v>
      </c>
      <c r="M17" s="18">
        <f>AVERAGE(M7:M15)</f>
        <v>68.816666666666663</v>
      </c>
    </row>
    <row r="18" spans="3:15" x14ac:dyDescent="0.25">
      <c r="C18" s="13" t="s">
        <v>64</v>
      </c>
      <c r="L18" s="17">
        <f>MAX(L7:L15)</f>
        <v>19.350000000000001</v>
      </c>
      <c r="N18" s="1" t="s">
        <v>65</v>
      </c>
      <c r="O18" s="21">
        <f>L18/L19</f>
        <v>1.6384419983065199</v>
      </c>
    </row>
    <row r="19" spans="3:15" x14ac:dyDescent="0.25">
      <c r="C19" s="13" t="s">
        <v>66</v>
      </c>
      <c r="L19" s="17">
        <f>MIN(L7:L15)</f>
        <v>11.81</v>
      </c>
      <c r="N19" s="1" t="s">
        <v>67</v>
      </c>
      <c r="O19" s="21">
        <f>L18/L17</f>
        <v>1.3026404368314759</v>
      </c>
    </row>
    <row r="20" spans="3:15" x14ac:dyDescent="0.25">
      <c r="C20" s="13" t="s">
        <v>68</v>
      </c>
      <c r="L20" s="20">
        <f>_xlfn.STDEV.P(L7:L15)</f>
        <v>2.4379778100854739</v>
      </c>
      <c r="N20" s="1" t="s">
        <v>69</v>
      </c>
      <c r="O20" s="21">
        <f>L20/L17</f>
        <v>0.16412446922559101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1"/>
  <sheetViews>
    <sheetView workbookViewId="0">
      <selection activeCell="O20" sqref="O20"/>
    </sheetView>
  </sheetViews>
  <sheetFormatPr defaultColWidth="8.88671875" defaultRowHeight="14.4" x14ac:dyDescent="0.25"/>
  <cols>
    <col min="1" max="7" width="8.88671875" style="1"/>
    <col min="8" max="9" width="13" style="1"/>
    <col min="10" max="12" width="14.109375" style="1"/>
    <col min="13" max="13" width="8.88671875" style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2948</v>
      </c>
      <c r="H7" s="1">
        <v>2952.5</v>
      </c>
      <c r="I7" s="1">
        <v>4.5</v>
      </c>
      <c r="J7" s="1">
        <v>4.5</v>
      </c>
      <c r="K7" s="1">
        <v>26.55</v>
      </c>
      <c r="L7" s="1">
        <v>89.96</v>
      </c>
      <c r="M7" s="1">
        <v>74.84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3003</v>
      </c>
      <c r="H8" s="1">
        <v>3006.5</v>
      </c>
      <c r="I8" s="1">
        <v>3.5</v>
      </c>
      <c r="J8" s="1">
        <v>3.5</v>
      </c>
      <c r="K8" s="1">
        <v>28.4</v>
      </c>
      <c r="L8" s="1">
        <v>103.04</v>
      </c>
      <c r="M8" s="1">
        <v>71.67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3003</v>
      </c>
      <c r="H9" s="1">
        <v>3006.5</v>
      </c>
      <c r="I9" s="1">
        <v>3.5</v>
      </c>
      <c r="J9" s="1">
        <v>3.5</v>
      </c>
      <c r="K9" s="1">
        <v>22.41</v>
      </c>
      <c r="L9" s="1">
        <v>66.91</v>
      </c>
      <c r="M9" s="1">
        <v>65.66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2978</v>
      </c>
      <c r="H10" s="1">
        <v>2982.5</v>
      </c>
      <c r="I10" s="1">
        <v>4.5</v>
      </c>
      <c r="J10" s="1">
        <v>4.5</v>
      </c>
      <c r="K10" s="1">
        <v>25.42</v>
      </c>
      <c r="L10" s="1">
        <v>82.02</v>
      </c>
      <c r="M10" s="1">
        <v>72.88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3048</v>
      </c>
      <c r="H11" s="1">
        <v>3052.5</v>
      </c>
      <c r="I11" s="1">
        <v>4.5</v>
      </c>
      <c r="J11" s="1">
        <v>4.5</v>
      </c>
      <c r="K11" s="1">
        <v>25.47</v>
      </c>
      <c r="L11" s="1">
        <v>59.73</v>
      </c>
      <c r="M11" s="1">
        <v>69.540000000000006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3048</v>
      </c>
      <c r="H12" s="1">
        <v>3052.5</v>
      </c>
      <c r="I12" s="1">
        <v>4.5</v>
      </c>
      <c r="J12" s="1">
        <v>4.5</v>
      </c>
      <c r="K12" s="1">
        <v>18.47</v>
      </c>
      <c r="L12" s="1">
        <v>43.41</v>
      </c>
      <c r="M12" s="1">
        <v>68.599999999999994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3048</v>
      </c>
      <c r="H13" s="1">
        <v>3052.5</v>
      </c>
      <c r="I13" s="1">
        <v>4.5</v>
      </c>
      <c r="J13" s="1">
        <v>4.5</v>
      </c>
      <c r="K13" s="1">
        <v>27.47</v>
      </c>
      <c r="L13" s="1">
        <v>71.73</v>
      </c>
      <c r="M13" s="1">
        <v>69.28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2953</v>
      </c>
      <c r="H14" s="1">
        <v>2957.5</v>
      </c>
      <c r="I14" s="1">
        <v>4.5</v>
      </c>
      <c r="J14" s="1">
        <v>4.5</v>
      </c>
      <c r="K14" s="1">
        <v>25.15</v>
      </c>
      <c r="L14" s="1">
        <v>94.96</v>
      </c>
      <c r="M14" s="1">
        <v>73.86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2953</v>
      </c>
      <c r="H15" s="1">
        <v>2956.5</v>
      </c>
      <c r="I15" s="1">
        <v>3.5</v>
      </c>
      <c r="J15" s="1">
        <v>3.5</v>
      </c>
      <c r="K15" s="1">
        <v>19.010000000000002</v>
      </c>
      <c r="L15" s="1">
        <v>61.91</v>
      </c>
      <c r="M15" s="1">
        <v>73.16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4.166666666666667</v>
      </c>
      <c r="K17" s="18">
        <f>AVERAGE(K7:K15)</f>
        <v>24.261111111111109</v>
      </c>
      <c r="L17" s="18">
        <f>AVERAGE(L7:L15)</f>
        <v>74.852222222222224</v>
      </c>
      <c r="M17" s="18">
        <f>AVERAGE(M7:M15)</f>
        <v>71.054444444444428</v>
      </c>
    </row>
    <row r="18" spans="3:15" x14ac:dyDescent="0.25">
      <c r="C18" s="13" t="s">
        <v>64</v>
      </c>
      <c r="L18" s="17">
        <f>MAX(L7:L15)</f>
        <v>103.04</v>
      </c>
      <c r="N18" s="1" t="s">
        <v>65</v>
      </c>
      <c r="O18" s="21">
        <f>L18/L19</f>
        <v>2.3736466252015669</v>
      </c>
    </row>
    <row r="19" spans="3:15" x14ac:dyDescent="0.25">
      <c r="C19" s="13" t="s">
        <v>66</v>
      </c>
      <c r="L19" s="17">
        <f>MIN(L7:L15)</f>
        <v>43.41</v>
      </c>
      <c r="N19" s="1" t="s">
        <v>67</v>
      </c>
      <c r="O19" s="21">
        <f>L18/L17</f>
        <v>1.3765790372140663</v>
      </c>
    </row>
    <row r="20" spans="3:15" x14ac:dyDescent="0.25">
      <c r="C20" s="13" t="s">
        <v>68</v>
      </c>
      <c r="L20" s="20">
        <f>_xlfn.STDEV.P(L7:L15)</f>
        <v>18.061988187460191</v>
      </c>
      <c r="N20" s="1" t="s">
        <v>69</v>
      </c>
      <c r="O20" s="21">
        <f>L20/L17</f>
        <v>0.24130196340514157</v>
      </c>
    </row>
    <row r="21" spans="3:15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0"/>
  <sheetViews>
    <sheetView zoomScale="85" zoomScaleNormal="85" workbookViewId="0">
      <selection activeCell="L30" sqref="L30"/>
    </sheetView>
  </sheetViews>
  <sheetFormatPr defaultColWidth="8.88671875" defaultRowHeight="14.4" x14ac:dyDescent="0.25"/>
  <cols>
    <col min="1" max="5" width="8.88671875" style="1"/>
    <col min="6" max="6" width="13.44140625" style="1" customWidth="1"/>
    <col min="7" max="10" width="8.88671875" style="1"/>
    <col min="11" max="11" width="13.109375" style="1" bestFit="1" customWidth="1"/>
    <col min="12" max="12" width="13" style="1" bestFit="1" customWidth="1"/>
    <col min="13" max="13" width="12.109375" style="1" bestFit="1" customWidth="1"/>
    <col min="14" max="14" width="13" style="1"/>
    <col min="15" max="16384" width="8.88671875" style="1"/>
  </cols>
  <sheetData>
    <row r="1" spans="1:15" x14ac:dyDescent="0.25">
      <c r="A1" s="84" t="s">
        <v>32</v>
      </c>
      <c r="B1" s="85" t="s">
        <v>33</v>
      </c>
      <c r="C1" s="2" t="s">
        <v>34</v>
      </c>
      <c r="D1" s="2" t="s">
        <v>35</v>
      </c>
      <c r="E1" s="54" t="s">
        <v>91</v>
      </c>
      <c r="F1" s="54" t="s">
        <v>90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11</v>
      </c>
      <c r="O1" s="16" t="s">
        <v>44</v>
      </c>
    </row>
    <row r="2" spans="1:15" x14ac:dyDescent="0.25">
      <c r="A2" s="84"/>
      <c r="B2" s="85"/>
      <c r="C2" s="3" t="s">
        <v>45</v>
      </c>
      <c r="D2" s="3" t="s">
        <v>46</v>
      </c>
      <c r="E2" s="55" t="s">
        <v>92</v>
      </c>
      <c r="F2" s="55" t="s">
        <v>93</v>
      </c>
      <c r="G2" s="3" t="s">
        <v>48</v>
      </c>
      <c r="H2" s="3" t="s">
        <v>49</v>
      </c>
      <c r="I2" s="3" t="s">
        <v>50</v>
      </c>
      <c r="J2" s="3" t="s">
        <v>51</v>
      </c>
      <c r="K2" s="3" t="s">
        <v>52</v>
      </c>
      <c r="L2" s="3" t="s">
        <v>53</v>
      </c>
      <c r="M2" s="3" t="s">
        <v>54</v>
      </c>
      <c r="N2" s="3"/>
      <c r="O2" s="3" t="s">
        <v>48</v>
      </c>
    </row>
    <row r="3" spans="1:15" x14ac:dyDescent="0.25">
      <c r="A3" s="1" t="s">
        <v>55</v>
      </c>
      <c r="C3" s="4" t="s">
        <v>56</v>
      </c>
      <c r="D3" s="5">
        <v>0</v>
      </c>
      <c r="E3" s="6">
        <v>0</v>
      </c>
      <c r="F3" s="6">
        <v>1650</v>
      </c>
      <c r="G3" s="7"/>
      <c r="H3" s="7"/>
      <c r="I3" s="7"/>
      <c r="J3" s="7"/>
      <c r="K3" s="7"/>
      <c r="L3" s="7"/>
      <c r="M3" s="7"/>
      <c r="N3" s="7"/>
    </row>
    <row r="4" spans="1:15" x14ac:dyDescent="0.25">
      <c r="A4" s="1" t="s">
        <v>57</v>
      </c>
      <c r="C4" s="4" t="s">
        <v>58</v>
      </c>
      <c r="D4" s="5">
        <v>0</v>
      </c>
      <c r="E4" s="6">
        <v>1650</v>
      </c>
      <c r="F4" s="6">
        <v>0</v>
      </c>
      <c r="G4" s="7"/>
      <c r="H4" s="7"/>
      <c r="I4" s="7"/>
      <c r="J4" s="7"/>
      <c r="K4" s="7"/>
      <c r="L4" s="7"/>
      <c r="M4" s="7"/>
      <c r="N4" s="7"/>
    </row>
    <row r="5" spans="1:15" x14ac:dyDescent="0.25">
      <c r="A5" s="1" t="s">
        <v>59</v>
      </c>
      <c r="C5" s="4" t="s">
        <v>60</v>
      </c>
      <c r="D5" s="5">
        <v>3200</v>
      </c>
      <c r="E5" s="6">
        <v>1650</v>
      </c>
      <c r="F5" s="6">
        <v>0</v>
      </c>
      <c r="G5" s="7"/>
      <c r="H5" s="7"/>
      <c r="I5" s="7"/>
      <c r="J5" s="7"/>
      <c r="K5" s="7"/>
      <c r="L5" s="7"/>
      <c r="M5" s="7"/>
      <c r="N5" s="7"/>
    </row>
    <row r="6" spans="1:15" x14ac:dyDescent="0.25">
      <c r="A6" s="1" t="s">
        <v>61</v>
      </c>
      <c r="C6" s="4" t="s">
        <v>62</v>
      </c>
      <c r="D6" s="5">
        <v>3200</v>
      </c>
      <c r="E6" s="6">
        <v>0</v>
      </c>
      <c r="F6" s="6">
        <v>1650</v>
      </c>
      <c r="G6" s="7"/>
      <c r="H6" s="7"/>
      <c r="I6" s="7"/>
      <c r="J6" s="7"/>
      <c r="K6" s="7"/>
      <c r="L6" s="7"/>
      <c r="M6" s="7"/>
      <c r="N6" s="7"/>
    </row>
    <row r="7" spans="1:15" x14ac:dyDescent="0.25">
      <c r="A7" s="8">
        <v>1</v>
      </c>
      <c r="B7" s="9">
        <v>6</v>
      </c>
      <c r="C7" s="10" t="s">
        <v>15</v>
      </c>
      <c r="D7" s="11">
        <v>1590</v>
      </c>
      <c r="E7" s="6">
        <v>1445</v>
      </c>
      <c r="F7" s="6">
        <v>205</v>
      </c>
      <c r="G7" s="1">
        <v>2956</v>
      </c>
      <c r="H7" s="1">
        <v>2960.5</v>
      </c>
      <c r="I7" s="1">
        <v>4.5</v>
      </c>
      <c r="J7" s="1">
        <v>4.5</v>
      </c>
      <c r="K7" s="1">
        <v>22.21</v>
      </c>
      <c r="L7" s="1">
        <v>92.45</v>
      </c>
      <c r="M7" s="1">
        <v>77.89</v>
      </c>
      <c r="N7" s="1" t="s">
        <v>18</v>
      </c>
    </row>
    <row r="8" spans="1:15" x14ac:dyDescent="0.25">
      <c r="A8" s="8">
        <v>2</v>
      </c>
      <c r="B8" s="9">
        <v>4.5</v>
      </c>
      <c r="C8" s="10" t="s">
        <v>23</v>
      </c>
      <c r="D8" s="11">
        <v>2700</v>
      </c>
      <c r="E8" s="6">
        <v>755</v>
      </c>
      <c r="F8" s="6">
        <v>895</v>
      </c>
      <c r="G8" s="1">
        <v>3011</v>
      </c>
      <c r="H8" s="1">
        <v>3015.5</v>
      </c>
      <c r="I8" s="1">
        <v>4.5</v>
      </c>
      <c r="J8" s="1">
        <v>4.5</v>
      </c>
      <c r="K8" s="1">
        <v>23.83</v>
      </c>
      <c r="L8" s="1">
        <v>98.65</v>
      </c>
      <c r="M8" s="1">
        <v>70.86</v>
      </c>
      <c r="N8" s="1" t="s">
        <v>18</v>
      </c>
    </row>
    <row r="9" spans="1:15" x14ac:dyDescent="0.25">
      <c r="A9" s="8">
        <v>3</v>
      </c>
      <c r="B9" s="9">
        <v>5</v>
      </c>
      <c r="C9" s="10" t="s">
        <v>24</v>
      </c>
      <c r="D9" s="11">
        <v>1510</v>
      </c>
      <c r="E9" s="6">
        <v>735</v>
      </c>
      <c r="F9" s="6">
        <v>915</v>
      </c>
      <c r="G9" s="1">
        <v>3011</v>
      </c>
      <c r="H9" s="1">
        <v>3015.5</v>
      </c>
      <c r="I9" s="1">
        <v>4.5</v>
      </c>
      <c r="J9" s="1">
        <v>4.5</v>
      </c>
      <c r="K9" s="1">
        <v>19.11</v>
      </c>
      <c r="L9" s="1">
        <v>57.41</v>
      </c>
      <c r="M9" s="1">
        <v>60.76</v>
      </c>
      <c r="N9" s="1" t="s">
        <v>18</v>
      </c>
    </row>
    <row r="10" spans="1:15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755</v>
      </c>
      <c r="F10" s="6">
        <v>895</v>
      </c>
      <c r="G10" s="1">
        <v>2986</v>
      </c>
      <c r="H10" s="1">
        <v>2991</v>
      </c>
      <c r="I10" s="1">
        <v>5</v>
      </c>
      <c r="J10" s="1">
        <v>5</v>
      </c>
      <c r="K10" s="1">
        <v>21.46</v>
      </c>
      <c r="L10" s="1">
        <v>81.66</v>
      </c>
      <c r="M10" s="1">
        <v>71.69</v>
      </c>
      <c r="N10" s="1" t="s">
        <v>18</v>
      </c>
    </row>
    <row r="11" spans="1:15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195</v>
      </c>
      <c r="F11" s="6">
        <v>1455</v>
      </c>
      <c r="G11" s="1">
        <v>3056</v>
      </c>
      <c r="H11" s="1">
        <v>3060</v>
      </c>
      <c r="I11" s="1">
        <v>4</v>
      </c>
      <c r="J11" s="1">
        <v>2</v>
      </c>
      <c r="K11" s="1">
        <v>22.27</v>
      </c>
      <c r="L11" s="1">
        <v>54.23</v>
      </c>
      <c r="M11" s="1">
        <v>44.215000000000003</v>
      </c>
      <c r="N11" s="1" t="s">
        <v>18</v>
      </c>
    </row>
    <row r="12" spans="1:15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125</v>
      </c>
      <c r="F12" s="6">
        <v>1525</v>
      </c>
      <c r="G12" s="1">
        <v>3056</v>
      </c>
      <c r="H12" s="1">
        <v>3059</v>
      </c>
      <c r="I12" s="1">
        <v>3</v>
      </c>
      <c r="J12" s="1">
        <v>1</v>
      </c>
      <c r="K12" s="56">
        <v>19.536666666666665</v>
      </c>
      <c r="L12" s="56">
        <v>44.243333333333332</v>
      </c>
      <c r="M12" s="1">
        <v>38.4</v>
      </c>
      <c r="N12" s="1" t="s">
        <v>18</v>
      </c>
    </row>
    <row r="13" spans="1:15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135</v>
      </c>
      <c r="F13" s="6">
        <v>1515</v>
      </c>
      <c r="G13" s="1">
        <v>3056</v>
      </c>
      <c r="H13" s="1">
        <v>3059</v>
      </c>
      <c r="I13" s="1">
        <v>3</v>
      </c>
      <c r="J13" s="1">
        <v>1</v>
      </c>
      <c r="K13" s="56">
        <v>25.00333333333333</v>
      </c>
      <c r="L13" s="56">
        <v>85.063333333333333</v>
      </c>
      <c r="M13" s="56">
        <v>38.386666666666663</v>
      </c>
      <c r="N13" s="1" t="s">
        <v>18</v>
      </c>
    </row>
    <row r="14" spans="1:15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1470</v>
      </c>
      <c r="F14" s="6">
        <v>180</v>
      </c>
      <c r="G14" s="1">
        <v>2961</v>
      </c>
      <c r="H14" s="1">
        <v>2965.5</v>
      </c>
      <c r="I14" s="1">
        <v>4.5</v>
      </c>
      <c r="J14" s="1">
        <v>4.5</v>
      </c>
      <c r="K14" s="1">
        <v>28.61</v>
      </c>
      <c r="L14" s="1">
        <v>107.45</v>
      </c>
      <c r="M14" s="1">
        <v>76.91</v>
      </c>
      <c r="N14" s="1" t="s">
        <v>18</v>
      </c>
    </row>
    <row r="15" spans="1:15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1494</v>
      </c>
      <c r="F15" s="6">
        <v>156</v>
      </c>
      <c r="G15" s="1">
        <v>2961</v>
      </c>
      <c r="H15" s="1">
        <v>2965.5</v>
      </c>
      <c r="I15" s="1">
        <v>4.5</v>
      </c>
      <c r="J15" s="1">
        <v>4.5</v>
      </c>
      <c r="K15" s="1">
        <v>23.51</v>
      </c>
      <c r="L15" s="1">
        <v>68.41</v>
      </c>
      <c r="M15" s="1">
        <v>76.97</v>
      </c>
      <c r="N15" s="1" t="s">
        <v>18</v>
      </c>
    </row>
    <row r="17" spans="3:15" x14ac:dyDescent="0.25">
      <c r="C17" s="13" t="s">
        <v>63</v>
      </c>
      <c r="I17" s="18">
        <f>AVERAGE(I7:I15)</f>
        <v>4.166666666666667</v>
      </c>
      <c r="J17" s="18">
        <f>AVERAGE(J7:J15)</f>
        <v>3.5</v>
      </c>
      <c r="K17" s="18">
        <f>AVERAGE(K7:K15)</f>
        <v>22.837777777777781</v>
      </c>
      <c r="L17" s="18">
        <f>AVERAGE(L7:L15)</f>
        <v>76.618518518518528</v>
      </c>
      <c r="M17" s="18">
        <f>AVERAGE(M7:M15)</f>
        <v>61.786851851851843</v>
      </c>
    </row>
    <row r="18" spans="3:15" x14ac:dyDescent="0.25">
      <c r="C18" s="13" t="s">
        <v>64</v>
      </c>
      <c r="I18" s="58">
        <f t="shared" ref="I18:K18" si="0">MAX(I7:I15)</f>
        <v>5</v>
      </c>
      <c r="J18" s="58">
        <f t="shared" si="0"/>
        <v>5</v>
      </c>
      <c r="K18" s="58">
        <f t="shared" si="0"/>
        <v>28.61</v>
      </c>
      <c r="L18" s="17">
        <f>MAX(L7:L15)</f>
        <v>107.45</v>
      </c>
      <c r="M18" s="58">
        <f>MAX(M7:M15)</f>
        <v>77.89</v>
      </c>
      <c r="N18" s="1" t="s">
        <v>65</v>
      </c>
      <c r="O18" s="19">
        <f>L18/L19</f>
        <v>2.4286144805243728</v>
      </c>
    </row>
    <row r="19" spans="3:15" x14ac:dyDescent="0.25">
      <c r="C19" s="13" t="s">
        <v>66</v>
      </c>
      <c r="I19" s="59">
        <f t="shared" ref="I19:K19" si="1">MIN(I7:I15)</f>
        <v>3</v>
      </c>
      <c r="J19" s="59">
        <f t="shared" si="1"/>
        <v>1</v>
      </c>
      <c r="K19" s="59">
        <f t="shared" si="1"/>
        <v>19.11</v>
      </c>
      <c r="L19" s="57">
        <f>MIN(L7:L15)</f>
        <v>44.243333333333332</v>
      </c>
      <c r="M19" s="59">
        <f>MIN(M7:M15)</f>
        <v>38.386666666666663</v>
      </c>
      <c r="N19" s="1" t="s">
        <v>67</v>
      </c>
      <c r="O19" s="19">
        <f>L18/L17</f>
        <v>1.4024024749842896</v>
      </c>
    </row>
    <row r="20" spans="3:15" x14ac:dyDescent="0.25">
      <c r="C20" s="13" t="s">
        <v>68</v>
      </c>
      <c r="L20" s="20">
        <f>_xlfn.STDEV.P(L7:L15)</f>
        <v>20.46427511127386</v>
      </c>
      <c r="N20" s="1" t="s">
        <v>69</v>
      </c>
      <c r="O20" s="19">
        <f>L20/L17</f>
        <v>0.26709306714574088</v>
      </c>
    </row>
  </sheetData>
  <mergeCells count="2">
    <mergeCell ref="A1:A2"/>
    <mergeCell ref="B1:B2"/>
  </mergeCells>
  <phoneticPr fontId="17" type="noConversion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>
      <selection activeCell="E11" sqref="E11"/>
    </sheetView>
  </sheetViews>
  <sheetFormatPr defaultColWidth="8.88671875" defaultRowHeight="14.4" x14ac:dyDescent="0.25"/>
  <cols>
    <col min="1" max="16384" width="8.88671875" style="1"/>
  </cols>
  <sheetData>
    <row r="1" spans="1:14" x14ac:dyDescent="0.25">
      <c r="A1" s="84" t="s">
        <v>32</v>
      </c>
      <c r="B1" s="85" t="s">
        <v>33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39</v>
      </c>
      <c r="I1" s="2" t="s">
        <v>40</v>
      </c>
      <c r="J1" s="2" t="s">
        <v>41</v>
      </c>
      <c r="K1" s="2" t="s">
        <v>42</v>
      </c>
      <c r="L1" s="2" t="s">
        <v>43</v>
      </c>
      <c r="M1" s="2" t="s">
        <v>11</v>
      </c>
      <c r="N1" s="16" t="s">
        <v>44</v>
      </c>
    </row>
    <row r="2" spans="1:14" x14ac:dyDescent="0.25">
      <c r="A2" s="84"/>
      <c r="B2" s="85"/>
      <c r="C2" s="3" t="s">
        <v>45</v>
      </c>
      <c r="D2" s="3" t="s">
        <v>46</v>
      </c>
      <c r="E2" s="3" t="s">
        <v>47</v>
      </c>
      <c r="F2" s="3" t="s">
        <v>48</v>
      </c>
      <c r="G2" s="3" t="s">
        <v>49</v>
      </c>
      <c r="H2" s="3" t="s">
        <v>50</v>
      </c>
      <c r="I2" s="3" t="s">
        <v>51</v>
      </c>
      <c r="J2" s="3" t="s">
        <v>52</v>
      </c>
      <c r="K2" s="3" t="s">
        <v>53</v>
      </c>
      <c r="L2" s="3" t="s">
        <v>54</v>
      </c>
      <c r="M2" s="3"/>
      <c r="N2" s="3" t="s">
        <v>48</v>
      </c>
    </row>
    <row r="3" spans="1:14" x14ac:dyDescent="0.25">
      <c r="A3" s="1" t="s">
        <v>55</v>
      </c>
      <c r="C3" s="4" t="s">
        <v>56</v>
      </c>
      <c r="D3" s="5">
        <v>0</v>
      </c>
      <c r="E3" s="6">
        <v>1650</v>
      </c>
      <c r="F3" s="7"/>
      <c r="G3" s="7"/>
      <c r="H3" s="7"/>
      <c r="I3" s="7"/>
      <c r="J3" s="7"/>
      <c r="K3" s="7"/>
      <c r="L3" s="7"/>
      <c r="M3" s="7"/>
    </row>
    <row r="4" spans="1:14" x14ac:dyDescent="0.25">
      <c r="A4" s="1" t="s">
        <v>57</v>
      </c>
      <c r="C4" s="4" t="s">
        <v>58</v>
      </c>
      <c r="D4" s="5">
        <v>0</v>
      </c>
      <c r="E4" s="6">
        <v>0</v>
      </c>
      <c r="F4" s="7"/>
      <c r="G4" s="7"/>
      <c r="H4" s="7"/>
      <c r="I4" s="7"/>
      <c r="J4" s="7"/>
      <c r="K4" s="7"/>
      <c r="L4" s="7"/>
      <c r="M4" s="7"/>
    </row>
    <row r="5" spans="1:14" x14ac:dyDescent="0.25">
      <c r="A5" s="1" t="s">
        <v>59</v>
      </c>
      <c r="C5" s="4" t="s">
        <v>60</v>
      </c>
      <c r="D5" s="5">
        <v>3200</v>
      </c>
      <c r="E5" s="6">
        <v>0</v>
      </c>
      <c r="F5" s="7"/>
      <c r="G5" s="7"/>
      <c r="H5" s="7"/>
      <c r="I5" s="7"/>
      <c r="J5" s="7"/>
      <c r="K5" s="7"/>
      <c r="L5" s="7"/>
      <c r="M5" s="7"/>
    </row>
    <row r="6" spans="1:14" x14ac:dyDescent="0.25">
      <c r="A6" s="1" t="s">
        <v>61</v>
      </c>
      <c r="C6" s="4" t="s">
        <v>62</v>
      </c>
      <c r="D6" s="5">
        <v>3200</v>
      </c>
      <c r="E6" s="6">
        <v>1650</v>
      </c>
      <c r="F6" s="7"/>
      <c r="G6" s="7"/>
      <c r="H6" s="7"/>
      <c r="I6" s="7"/>
      <c r="J6" s="7"/>
      <c r="K6" s="7"/>
      <c r="L6" s="7"/>
      <c r="M6" s="7"/>
    </row>
    <row r="7" spans="1:14" x14ac:dyDescent="0.25">
      <c r="A7" s="8">
        <v>1</v>
      </c>
      <c r="B7" s="9">
        <v>6</v>
      </c>
      <c r="C7" s="10" t="s">
        <v>15</v>
      </c>
      <c r="D7" s="11">
        <v>1590</v>
      </c>
      <c r="E7" s="6">
        <v>205</v>
      </c>
    </row>
    <row r="8" spans="1:14" x14ac:dyDescent="0.25">
      <c r="A8" s="8">
        <v>2</v>
      </c>
      <c r="B8" s="9">
        <v>4.5</v>
      </c>
      <c r="C8" s="10" t="s">
        <v>23</v>
      </c>
      <c r="D8" s="11">
        <v>2700</v>
      </c>
      <c r="E8" s="6">
        <v>895</v>
      </c>
    </row>
    <row r="9" spans="1:14" x14ac:dyDescent="0.25">
      <c r="A9" s="8">
        <v>3</v>
      </c>
      <c r="B9" s="9">
        <v>5</v>
      </c>
      <c r="C9" s="10" t="s">
        <v>24</v>
      </c>
      <c r="D9" s="11">
        <v>1510</v>
      </c>
      <c r="E9" s="6">
        <v>915</v>
      </c>
    </row>
    <row r="10" spans="1:14" x14ac:dyDescent="0.25">
      <c r="A10" s="8">
        <v>4</v>
      </c>
      <c r="B10" s="9">
        <v>5.5</v>
      </c>
      <c r="C10" s="10" t="s">
        <v>25</v>
      </c>
      <c r="D10" s="11">
        <v>200</v>
      </c>
      <c r="E10" s="6">
        <v>895</v>
      </c>
    </row>
    <row r="11" spans="1:14" x14ac:dyDescent="0.25">
      <c r="A11" s="8">
        <v>5</v>
      </c>
      <c r="B11" s="9">
        <v>6</v>
      </c>
      <c r="C11" s="12" t="s">
        <v>26</v>
      </c>
      <c r="D11" s="11">
        <v>1890</v>
      </c>
      <c r="E11" s="6">
        <v>1455</v>
      </c>
    </row>
    <row r="12" spans="1:14" x14ac:dyDescent="0.25">
      <c r="A12" s="8">
        <v>6</v>
      </c>
      <c r="B12" s="9">
        <v>4.5</v>
      </c>
      <c r="C12" s="12" t="s">
        <v>28</v>
      </c>
      <c r="D12" s="11">
        <v>3032</v>
      </c>
      <c r="E12" s="6">
        <v>1525</v>
      </c>
    </row>
    <row r="13" spans="1:14" x14ac:dyDescent="0.25">
      <c r="A13" s="8">
        <v>7</v>
      </c>
      <c r="B13" s="9">
        <v>5</v>
      </c>
      <c r="C13" s="12" t="s">
        <v>29</v>
      </c>
      <c r="D13" s="11">
        <v>200</v>
      </c>
      <c r="E13" s="6">
        <v>1515</v>
      </c>
    </row>
    <row r="14" spans="1:14" x14ac:dyDescent="0.25">
      <c r="A14" s="8">
        <v>8</v>
      </c>
      <c r="B14" s="9">
        <v>5.5</v>
      </c>
      <c r="C14" s="10" t="s">
        <v>30</v>
      </c>
      <c r="D14" s="11">
        <v>170</v>
      </c>
      <c r="E14" s="6">
        <v>180</v>
      </c>
    </row>
    <row r="15" spans="1:14" x14ac:dyDescent="0.25">
      <c r="A15" s="8">
        <v>9</v>
      </c>
      <c r="B15" s="9">
        <v>6</v>
      </c>
      <c r="C15" s="10" t="s">
        <v>31</v>
      </c>
      <c r="D15" s="11">
        <v>3000</v>
      </c>
      <c r="E15" s="6">
        <v>156</v>
      </c>
    </row>
    <row r="17" spans="3:13" x14ac:dyDescent="0.25">
      <c r="C17" s="13" t="s">
        <v>63</v>
      </c>
      <c r="H17" s="14"/>
      <c r="I17" s="14"/>
      <c r="J17" s="14"/>
      <c r="K17" s="14"/>
      <c r="L17" s="14"/>
    </row>
    <row r="18" spans="3:13" x14ac:dyDescent="0.25">
      <c r="C18" s="13" t="s">
        <v>64</v>
      </c>
      <c r="K18" s="17"/>
      <c r="M18" s="1" t="s">
        <v>65</v>
      </c>
    </row>
    <row r="19" spans="3:13" x14ac:dyDescent="0.25">
      <c r="C19" s="13" t="s">
        <v>66</v>
      </c>
      <c r="K19" s="17"/>
      <c r="M19" s="1" t="s">
        <v>67</v>
      </c>
    </row>
    <row r="20" spans="3:13" x14ac:dyDescent="0.25">
      <c r="C20" s="13" t="s">
        <v>68</v>
      </c>
      <c r="K20" s="17"/>
      <c r="M20" s="1" t="s">
        <v>69</v>
      </c>
    </row>
    <row r="21" spans="3:13" x14ac:dyDescent="0.25">
      <c r="C21" s="15"/>
    </row>
  </sheetData>
  <mergeCells count="2">
    <mergeCell ref="A1:A2"/>
    <mergeCell ref="B1:B2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7"/>
  <sheetViews>
    <sheetView workbookViewId="0">
      <selection activeCell="D2" sqref="D2:I2"/>
    </sheetView>
  </sheetViews>
  <sheetFormatPr defaultColWidth="8.88671875" defaultRowHeight="14.4" x14ac:dyDescent="0.25"/>
  <sheetData>
    <row r="1" spans="1:16" x14ac:dyDescent="0.25">
      <c r="B1" t="s">
        <v>70</v>
      </c>
      <c r="C1">
        <v>3200</v>
      </c>
      <c r="D1" t="s">
        <v>71</v>
      </c>
      <c r="F1" t="s">
        <v>72</v>
      </c>
      <c r="H1" t="s">
        <v>73</v>
      </c>
      <c r="I1">
        <v>1.07</v>
      </c>
    </row>
    <row r="2" spans="1:16" x14ac:dyDescent="0.25">
      <c r="B2" s="87" t="s">
        <v>74</v>
      </c>
      <c r="C2" s="87" t="s">
        <v>75</v>
      </c>
      <c r="D2" s="86" t="s">
        <v>76</v>
      </c>
      <c r="E2" s="86"/>
      <c r="F2" s="86"/>
      <c r="G2" s="86"/>
      <c r="H2" s="86"/>
      <c r="I2" s="86"/>
      <c r="J2" s="86" t="s">
        <v>77</v>
      </c>
      <c r="K2" s="86"/>
      <c r="L2" s="86"/>
      <c r="M2" s="86"/>
      <c r="N2" s="86" t="s">
        <v>78</v>
      </c>
      <c r="O2" s="86" t="s">
        <v>79</v>
      </c>
      <c r="P2" s="86"/>
    </row>
    <row r="3" spans="1:16" x14ac:dyDescent="0.25">
      <c r="A3" t="s">
        <v>80</v>
      </c>
      <c r="B3" s="87"/>
      <c r="C3" s="87"/>
      <c r="D3" t="s">
        <v>81</v>
      </c>
      <c r="E3" t="s">
        <v>82</v>
      </c>
      <c r="F3" t="s">
        <v>83</v>
      </c>
      <c r="G3" t="s">
        <v>41</v>
      </c>
      <c r="H3" t="s">
        <v>43</v>
      </c>
      <c r="I3" t="s">
        <v>84</v>
      </c>
      <c r="J3" t="s">
        <v>63</v>
      </c>
      <c r="K3" t="s">
        <v>64</v>
      </c>
      <c r="L3" t="s">
        <v>66</v>
      </c>
      <c r="M3" t="s">
        <v>85</v>
      </c>
      <c r="N3" s="86"/>
      <c r="O3" t="s">
        <v>65</v>
      </c>
      <c r="P3" t="s">
        <v>67</v>
      </c>
    </row>
    <row r="4" spans="1:16" x14ac:dyDescent="0.25">
      <c r="C4" t="s">
        <v>86</v>
      </c>
    </row>
    <row r="5" spans="1:16" x14ac:dyDescent="0.25">
      <c r="C5" t="s">
        <v>87</v>
      </c>
    </row>
    <row r="6" spans="1:16" x14ac:dyDescent="0.25">
      <c r="C6" t="s">
        <v>88</v>
      </c>
    </row>
    <row r="7" spans="1:16" x14ac:dyDescent="0.25">
      <c r="C7" t="s">
        <v>89</v>
      </c>
    </row>
  </sheetData>
  <mergeCells count="6">
    <mergeCell ref="D2:I2"/>
    <mergeCell ref="J2:M2"/>
    <mergeCell ref="O2:P2"/>
    <mergeCell ref="B2:B3"/>
    <mergeCell ref="C2:C3"/>
    <mergeCell ref="N2:N3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表2-1 单井测井解释数据</vt:lpstr>
      <vt:lpstr>01储量计算</vt:lpstr>
      <vt:lpstr>表2-总 连井剖面图</vt:lpstr>
      <vt:lpstr>表2-2 K1_1数据</vt:lpstr>
      <vt:lpstr>表2-3 K1_2数据</vt:lpstr>
      <vt:lpstr>表2-4 K2_1数据</vt:lpstr>
      <vt:lpstr>表2-5 K_2_2数据</vt:lpstr>
      <vt:lpstr>模板</vt:lpstr>
      <vt:lpstr>储量计算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dell</cp:lastModifiedBy>
  <dcterms:created xsi:type="dcterms:W3CDTF">2025-09-15T12:54:00Z</dcterms:created>
  <dcterms:modified xsi:type="dcterms:W3CDTF">2025-10-20T01:25:00Z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4470EE4AAC0C41F8A7547B47D153AC07_12</vt:lpwstr>
  </property>
  <property fmtid="{D5CDD505-2E9C-101B-9397-08002B2CF9AE}" pid="3" name="KSOProductBuildVer">
    <vt:lpwstr>2052-12.8.2.17838</vt:lpwstr>
  </property>
</Properties>
</file>