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Sheet1!$F$37:$F$43</definedName>
  </definedNames>
  <calcPr calcId="144525"/>
</workbook>
</file>

<file path=xl/calcChain.xml><?xml version="1.0" encoding="utf-8"?>
<calcChain xmlns="http://schemas.openxmlformats.org/spreadsheetml/2006/main">
  <c r="J15" i="2" l="1"/>
  <c r="K15" i="2" s="1"/>
  <c r="J16" i="2"/>
  <c r="K16" i="2" s="1"/>
  <c r="J17" i="2"/>
  <c r="K17" i="2" s="1"/>
  <c r="J18" i="2"/>
  <c r="K18" i="2" s="1"/>
  <c r="J14" i="2"/>
  <c r="K14" i="2" s="1"/>
  <c r="J25" i="1" l="1"/>
  <c r="J26" i="1"/>
  <c r="J27" i="1"/>
  <c r="J28" i="1"/>
  <c r="J29" i="1"/>
  <c r="J30" i="1"/>
  <c r="J31" i="1"/>
  <c r="J32" i="1"/>
  <c r="J33" i="1"/>
  <c r="J24" i="1"/>
  <c r="N6" i="1" l="1"/>
  <c r="N7" i="1"/>
  <c r="N8" i="1"/>
  <c r="N9" i="1"/>
  <c r="N5" i="1"/>
  <c r="L5" i="1" l="1"/>
  <c r="H25" i="1" l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24" i="1"/>
  <c r="I24" i="1" s="1"/>
  <c r="G25" i="1"/>
  <c r="G26" i="1"/>
  <c r="G27" i="1"/>
  <c r="G28" i="1"/>
  <c r="G29" i="1"/>
  <c r="G30" i="1"/>
  <c r="G31" i="1"/>
  <c r="G32" i="1"/>
  <c r="G33" i="1"/>
  <c r="G24" i="1"/>
  <c r="F19" i="1"/>
  <c r="G19" i="1"/>
  <c r="G18" i="1"/>
  <c r="G17" i="1"/>
  <c r="G16" i="1"/>
  <c r="F18" i="1"/>
  <c r="F17" i="1"/>
  <c r="F16" i="1"/>
  <c r="E19" i="1"/>
  <c r="E18" i="1"/>
  <c r="E16" i="1"/>
  <c r="H16" i="1" l="1"/>
  <c r="H17" i="1"/>
  <c r="H18" i="1"/>
  <c r="H19" i="1"/>
  <c r="M6" i="1"/>
  <c r="M7" i="1"/>
  <c r="M8" i="1"/>
  <c r="M9" i="1"/>
  <c r="M5" i="1"/>
  <c r="K8" i="1"/>
  <c r="L6" i="1"/>
  <c r="L7" i="1"/>
  <c r="L8" i="1"/>
  <c r="L9" i="1"/>
  <c r="K6" i="1"/>
  <c r="K7" i="1"/>
  <c r="K9" i="1"/>
  <c r="K5" i="1"/>
  <c r="J6" i="1"/>
  <c r="J7" i="1"/>
  <c r="J8" i="1"/>
  <c r="J9" i="1"/>
  <c r="J5" i="1"/>
  <c r="I6" i="1"/>
  <c r="I7" i="1"/>
  <c r="I8" i="1"/>
  <c r="I9" i="1"/>
  <c r="I5" i="1"/>
  <c r="H6" i="1"/>
  <c r="H7" i="1"/>
  <c r="H8" i="1"/>
  <c r="H9" i="1"/>
  <c r="H5" i="1"/>
</calcChain>
</file>

<file path=xl/sharedStrings.xml><?xml version="1.0" encoding="utf-8"?>
<sst xmlns="http://schemas.openxmlformats.org/spreadsheetml/2006/main" count="110" uniqueCount="81">
  <si>
    <t>STUDENT NAME</t>
  </si>
  <si>
    <t>CPP</t>
  </si>
  <si>
    <t>HTML</t>
  </si>
  <si>
    <t>JAVA</t>
  </si>
  <si>
    <t>SQL</t>
  </si>
  <si>
    <t>TOTAL</t>
  </si>
  <si>
    <t>MIN</t>
  </si>
  <si>
    <t>MAX</t>
  </si>
  <si>
    <t>COUNT</t>
  </si>
  <si>
    <t>AVG</t>
  </si>
  <si>
    <t>ISHAN KISHAN</t>
  </si>
  <si>
    <t>SHUBMAN GILL</t>
  </si>
  <si>
    <t>ROHIT SHARMA</t>
  </si>
  <si>
    <t>VIRAT KOHLI</t>
  </si>
  <si>
    <t>MAHENDRA DHONI</t>
  </si>
  <si>
    <t>EMP NAME</t>
  </si>
  <si>
    <t>BASIC</t>
  </si>
  <si>
    <t>DA</t>
  </si>
  <si>
    <t>HRA</t>
  </si>
  <si>
    <t>TA</t>
  </si>
  <si>
    <t>A</t>
  </si>
  <si>
    <t>B</t>
  </si>
  <si>
    <t>C</t>
  </si>
  <si>
    <t>D</t>
  </si>
  <si>
    <t>FIRST INSTRALLMENT</t>
  </si>
  <si>
    <t>SECOND INSTRALLMENT</t>
  </si>
  <si>
    <t>THIRD INSTRALLMENT</t>
  </si>
  <si>
    <t>1ST &amp; 2ND TOTAL</t>
  </si>
  <si>
    <t>STATUS</t>
  </si>
  <si>
    <t>PRITESH CHAUDHARI</t>
  </si>
  <si>
    <t>DINESH PATIL</t>
  </si>
  <si>
    <t>PRASANT KOLI</t>
  </si>
  <si>
    <t>SANJAY MALI</t>
  </si>
  <si>
    <t>VINOD ROKADE</t>
  </si>
  <si>
    <t>HARSHAL MAHAGAN</t>
  </si>
  <si>
    <t>ROHIT MARATHE</t>
  </si>
  <si>
    <t>JAYESH PATIL</t>
  </si>
  <si>
    <t>TOSHAL SHARMA</t>
  </si>
  <si>
    <t>SR NO</t>
  </si>
  <si>
    <t>FRUIT NAME</t>
  </si>
  <si>
    <t>DATE</t>
  </si>
  <si>
    <t>RATE</t>
  </si>
  <si>
    <t>CUSTOMER NAME</t>
  </si>
  <si>
    <t>APPLE</t>
  </si>
  <si>
    <t>BANANA</t>
  </si>
  <si>
    <t>GRAPES</t>
  </si>
  <si>
    <t>MANGO</t>
  </si>
  <si>
    <t>PAPAYA</t>
  </si>
  <si>
    <t>ORANGE</t>
  </si>
  <si>
    <t>RAM</t>
  </si>
  <si>
    <t>SHAM</t>
  </si>
  <si>
    <t>SITA</t>
  </si>
  <si>
    <t>GITA</t>
  </si>
  <si>
    <t>TAU</t>
  </si>
  <si>
    <t>MAU</t>
  </si>
  <si>
    <t>SEAT NO</t>
  </si>
  <si>
    <t>%</t>
  </si>
  <si>
    <t>CGPA</t>
  </si>
  <si>
    <t>JANHAVI CHAUDHARI</t>
  </si>
  <si>
    <t>KALYANI RAJPUT</t>
  </si>
  <si>
    <t>PRACHI RAJPUT</t>
  </si>
  <si>
    <t>VAIBHAVI KOLI</t>
  </si>
  <si>
    <t>TANU PATIL</t>
  </si>
  <si>
    <t>ROSHU NIKAM</t>
  </si>
  <si>
    <t>P</t>
  </si>
  <si>
    <t>F</t>
  </si>
  <si>
    <t>result</t>
  </si>
  <si>
    <t>GRADES</t>
  </si>
  <si>
    <t>STATUS 2</t>
  </si>
  <si>
    <t>XYZ</t>
  </si>
  <si>
    <t>OS</t>
  </si>
  <si>
    <t>JAN</t>
  </si>
  <si>
    <t>FEB</t>
  </si>
  <si>
    <t>MAR</t>
  </si>
  <si>
    <t>APR</t>
  </si>
  <si>
    <t>LINUX</t>
  </si>
  <si>
    <t>MAC OS</t>
  </si>
  <si>
    <t>WINDOW</t>
  </si>
  <si>
    <t>UNIX</t>
  </si>
  <si>
    <t>DOS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</si>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</sst>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/>
    <xf numFmtId="0" fontId="0" fillId="0" borderId="0" xfId="0" applyBorder="1"/>
    <xf numFmtId="0" fontId="0" fillId="0" borderId="0" xfId="0" applyAlignment="1">
      <alignment vertical="center"/>
    </xf>
    <xf numFmtId="0" fontId="0" fillId="0" borderId="1" xfId="0" applyBorder="1"/>
    <xf numFmtId="0" fontId="0" fillId="4" borderId="1" xfId="0" applyFont="1" applyFill="1" applyBorder="1"/>
    <xf numFmtId="0" fontId="2" fillId="5" borderId="1" xfId="0" applyFont="1" applyFill="1" applyBorder="1"/>
    <xf numFmtId="14" fontId="0" fillId="0" borderId="1" xfId="0" applyNumberFormat="1" applyBorder="1"/>
    <xf numFmtId="0" fontId="2" fillId="0" borderId="1" xfId="0" applyFont="1" applyBorder="1"/>
    <xf numFmtId="0" fontId="2" fillId="0" borderId="1" xfId="0" applyFont="1" applyFill="1" applyBorder="1"/>
    <xf numFmtId="10" fontId="0" fillId="0" borderId="1" xfId="0" applyNumberFormat="1" applyBorder="1"/>
    <xf numFmtId="9" fontId="0" fillId="0" borderId="1" xfId="0" applyNumberFormat="1" applyBorder="1"/>
    <xf numFmtId="0" fontId="3" fillId="2" borderId="1" xfId="0" applyFont="1" applyFill="1" applyBorder="1"/>
    <xf numFmtId="0" fontId="3" fillId="2" borderId="2" xfId="0" applyFont="1" applyFill="1" applyBorder="1"/>
    <xf numFmtId="0" fontId="0" fillId="4" borderId="1" xfId="0" applyFill="1" applyBorder="1"/>
    <xf numFmtId="0" fontId="0" fillId="0" borderId="1" xfId="0" applyFill="1" applyBorder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Sheet1!$C$33</c:f>
              <c:strCache>
                <c:ptCount val="1"/>
                <c:pt idx="0">
                  <c:v>XYZ</c:v>
                </c:pt>
              </c:strCache>
            </c:strRef>
          </c:tx>
          <c:val>
            <c:numRef>
              <c:f>Sheet1!$D$33:$H$33</c:f>
              <c:numCache>
                <c:formatCode>General</c:formatCode>
                <c:ptCount val="5"/>
                <c:pt idx="0">
                  <c:v>6700</c:v>
                </c:pt>
                <c:pt idx="1">
                  <c:v>3100</c:v>
                </c:pt>
                <c:pt idx="2">
                  <c:v>77000</c:v>
                </c:pt>
                <c:pt idx="3">
                  <c:v>9800</c:v>
                </c:pt>
                <c:pt idx="4">
                  <c:v>86800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34</xdr:row>
      <xdr:rowOff>90487</xdr:rowOff>
    </xdr:from>
    <xdr:to>
      <xdr:col>11</xdr:col>
      <xdr:colOff>414337</xdr:colOff>
      <xdr:row>48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3"/>
  <sheetViews>
    <sheetView topLeftCell="B14" workbookViewId="0">
      <selection activeCell="G18" sqref="G18"/>
    </sheetView>
  </sheetViews>
  <sheetFormatPr defaultRowHeight="15" x14ac:dyDescent="0.25"/>
  <cols>
    <col min="2" max="2" width="7.42578125" customWidth="1"/>
    <col min="3" max="3" width="21.85546875" customWidth="1"/>
    <col min="4" max="4" width="21.5703125" customWidth="1"/>
    <col min="5" max="5" width="24.140625" customWidth="1"/>
    <col min="6" max="6" width="22.85546875" customWidth="1"/>
    <col min="7" max="7" width="18.5703125" customWidth="1"/>
    <col min="8" max="8" width="10.85546875" customWidth="1"/>
    <col min="9" max="9" width="9.42578125" customWidth="1"/>
    <col min="10" max="10" width="16.42578125" customWidth="1"/>
    <col min="11" max="11" width="10.7109375" customWidth="1"/>
    <col min="12" max="12" width="9.7109375" customWidth="1"/>
  </cols>
  <sheetData>
    <row r="4" spans="1:14" ht="15.75" x14ac:dyDescent="0.25">
      <c r="C4" s="12" t="s">
        <v>0</v>
      </c>
      <c r="D4" s="12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K4" s="12" t="s">
        <v>8</v>
      </c>
      <c r="L4" s="12" t="s">
        <v>9</v>
      </c>
      <c r="M4" s="12" t="s">
        <v>66</v>
      </c>
      <c r="N4" s="13" t="s">
        <v>67</v>
      </c>
    </row>
    <row r="5" spans="1:14" ht="15.75" x14ac:dyDescent="0.25">
      <c r="C5" s="1" t="s">
        <v>10</v>
      </c>
      <c r="D5" s="1">
        <v>78</v>
      </c>
      <c r="E5" s="1">
        <v>67</v>
      </c>
      <c r="F5" s="1">
        <v>59</v>
      </c>
      <c r="G5" s="1">
        <v>87</v>
      </c>
      <c r="H5" s="1">
        <f>SUM(D5:G5)</f>
        <v>291</v>
      </c>
      <c r="I5" s="1">
        <f>MIN(D5:G5)</f>
        <v>59</v>
      </c>
      <c r="J5" s="1">
        <f>MAX(D5:G5)</f>
        <v>87</v>
      </c>
      <c r="K5" s="1">
        <f>COUNT(D5:G5)</f>
        <v>4</v>
      </c>
      <c r="L5" s="1">
        <f>AVERAGE(D5:G5)</f>
        <v>72.75</v>
      </c>
      <c r="M5" s="1" t="str">
        <f>IF(D5&lt;=65,"FAIL","PASS")</f>
        <v>PASS</v>
      </c>
      <c r="N5" t="str">
        <f>IF(H9&gt;=250,"EXCELLENT",IF(H9&gt;=200,"GOOD",IF(H9&gt;=150,"AVERAGE",IF(H9&gt;=100,"POOR"))))</f>
        <v>EXCELLENT</v>
      </c>
    </row>
    <row r="6" spans="1:14" ht="15.75" x14ac:dyDescent="0.25">
      <c r="C6" s="1" t="s">
        <v>11</v>
      </c>
      <c r="D6" s="1">
        <v>58</v>
      </c>
      <c r="E6" s="1">
        <v>68</v>
      </c>
      <c r="F6" s="1">
        <v>32</v>
      </c>
      <c r="G6" s="1">
        <v>86</v>
      </c>
      <c r="H6" s="1">
        <f t="shared" ref="H6:H9" si="0">SUM(D6:G6)</f>
        <v>244</v>
      </c>
      <c r="I6" s="1">
        <f t="shared" ref="I6:I9" si="1">MIN(D6:G6)</f>
        <v>32</v>
      </c>
      <c r="J6" s="1">
        <f t="shared" ref="J6:J9" si="2">MAX(D6:G6)</f>
        <v>86</v>
      </c>
      <c r="K6" s="1">
        <f t="shared" ref="K6:K9" si="3">COUNT(D6:G6)</f>
        <v>4</v>
      </c>
      <c r="L6" s="1">
        <f t="shared" ref="L6:L9" si="4">AVERAGE(D6:G6)</f>
        <v>61</v>
      </c>
      <c r="M6" s="1" t="str">
        <f>IF(D6&lt;=65,"FAIL","PASS")</f>
        <v>FAIL</v>
      </c>
      <c r="N6" t="b">
        <f t="shared" ref="N6:N9" si="5">IF(H10&gt;=250,"EXCELLENT",IF(H10&gt;=200,"GOOD",IF(H10&gt;=150,"AVERAGE",IF(H10&gt;=100,"POOR"))))</f>
        <v>0</v>
      </c>
    </row>
    <row r="7" spans="1:14" ht="15.75" x14ac:dyDescent="0.25">
      <c r="C7" s="1" t="s">
        <v>12</v>
      </c>
      <c r="D7" s="1">
        <v>84</v>
      </c>
      <c r="E7" s="1">
        <v>73</v>
      </c>
      <c r="F7" s="1">
        <v>81</v>
      </c>
      <c r="G7" s="1">
        <v>70</v>
      </c>
      <c r="H7" s="1">
        <f t="shared" si="0"/>
        <v>308</v>
      </c>
      <c r="I7" s="1">
        <f t="shared" si="1"/>
        <v>70</v>
      </c>
      <c r="J7" s="1">
        <f t="shared" si="2"/>
        <v>84</v>
      </c>
      <c r="K7" s="1">
        <f t="shared" si="3"/>
        <v>4</v>
      </c>
      <c r="L7" s="1">
        <f t="shared" si="4"/>
        <v>77</v>
      </c>
      <c r="M7" s="1" t="str">
        <f t="shared" ref="M7:M9" si="6">IF(D7&lt;=65,"FAIL","PASS")</f>
        <v>PASS</v>
      </c>
      <c r="N7" t="b">
        <f t="shared" si="5"/>
        <v>0</v>
      </c>
    </row>
    <row r="8" spans="1:14" ht="15.75" x14ac:dyDescent="0.25">
      <c r="C8" s="1" t="s">
        <v>13</v>
      </c>
      <c r="D8" s="1">
        <v>24</v>
      </c>
      <c r="E8" s="1">
        <v>32</v>
      </c>
      <c r="F8" s="1">
        <v>28</v>
      </c>
      <c r="G8" s="1">
        <v>23</v>
      </c>
      <c r="H8" s="1">
        <f t="shared" si="0"/>
        <v>107</v>
      </c>
      <c r="I8" s="1">
        <f t="shared" si="1"/>
        <v>23</v>
      </c>
      <c r="J8" s="1">
        <f t="shared" si="2"/>
        <v>32</v>
      </c>
      <c r="K8" s="1">
        <f>COUNT(D8:G8)</f>
        <v>4</v>
      </c>
      <c r="L8" s="1">
        <f t="shared" si="4"/>
        <v>26.75</v>
      </c>
      <c r="M8" s="1" t="str">
        <f t="shared" si="6"/>
        <v>FAIL</v>
      </c>
      <c r="N8" t="b">
        <f t="shared" si="5"/>
        <v>0</v>
      </c>
    </row>
    <row r="9" spans="1:14" ht="15.75" x14ac:dyDescent="0.25">
      <c r="C9" s="1" t="s">
        <v>14</v>
      </c>
      <c r="D9" s="1">
        <v>87</v>
      </c>
      <c r="E9" s="1">
        <v>84</v>
      </c>
      <c r="F9" s="1">
        <v>81</v>
      </c>
      <c r="G9" s="1">
        <v>70</v>
      </c>
      <c r="H9" s="1">
        <f t="shared" si="0"/>
        <v>322</v>
      </c>
      <c r="I9" s="1">
        <f t="shared" si="1"/>
        <v>70</v>
      </c>
      <c r="J9" s="1">
        <f t="shared" si="2"/>
        <v>87</v>
      </c>
      <c r="K9" s="1">
        <f t="shared" si="3"/>
        <v>4</v>
      </c>
      <c r="L9" s="1">
        <f t="shared" si="4"/>
        <v>80.5</v>
      </c>
      <c r="M9" s="1" t="str">
        <f t="shared" si="6"/>
        <v>PASS</v>
      </c>
      <c r="N9" t="b">
        <f t="shared" si="5"/>
        <v>0</v>
      </c>
    </row>
    <row r="13" spans="1:14" x14ac:dyDescent="0.25">
      <c r="D13" s="2"/>
      <c r="E13" s="2"/>
      <c r="F13" s="2"/>
      <c r="G13" s="2"/>
      <c r="H13" s="2"/>
    </row>
    <row r="14" spans="1:14" x14ac:dyDescent="0.25">
      <c r="D14" s="2"/>
      <c r="E14" s="2"/>
      <c r="F14" s="2"/>
      <c r="G14" s="2"/>
      <c r="H14" s="2"/>
    </row>
    <row r="15" spans="1:14" x14ac:dyDescent="0.25">
      <c r="A15" s="3"/>
      <c r="C15" s="4" t="s">
        <v>15</v>
      </c>
      <c r="D15" s="4" t="s">
        <v>16</v>
      </c>
      <c r="E15" s="4" t="s">
        <v>17</v>
      </c>
      <c r="F15" s="4" t="s">
        <v>18</v>
      </c>
      <c r="G15" s="4" t="s">
        <v>19</v>
      </c>
      <c r="H15" s="4" t="s">
        <v>5</v>
      </c>
    </row>
    <row r="16" spans="1:14" x14ac:dyDescent="0.25">
      <c r="C16" s="4" t="s">
        <v>20</v>
      </c>
      <c r="D16" s="4">
        <v>20000</v>
      </c>
      <c r="E16" s="4">
        <f>3%*20000</f>
        <v>600</v>
      </c>
      <c r="F16" s="4">
        <f>9%*20000</f>
        <v>1800</v>
      </c>
      <c r="G16" s="4">
        <f>2%*20000</f>
        <v>400</v>
      </c>
      <c r="H16" s="4">
        <f>SUM(E16:G16)</f>
        <v>2800</v>
      </c>
    </row>
    <row r="17" spans="3:10" x14ac:dyDescent="0.25">
      <c r="C17" s="4" t="s">
        <v>21</v>
      </c>
      <c r="D17" s="4">
        <v>25000</v>
      </c>
      <c r="E17" s="4">
        <v>750</v>
      </c>
      <c r="F17" s="4">
        <f>9%*25000</f>
        <v>2250</v>
      </c>
      <c r="G17" s="4">
        <f>2%*25000</f>
        <v>500</v>
      </c>
      <c r="H17" s="4">
        <f>SUM(E17:G17)</f>
        <v>3500</v>
      </c>
    </row>
    <row r="18" spans="3:10" x14ac:dyDescent="0.25">
      <c r="C18" s="4" t="s">
        <v>22</v>
      </c>
      <c r="D18" s="4">
        <v>30000</v>
      </c>
      <c r="E18" s="4">
        <f>3%*30000</f>
        <v>900</v>
      </c>
      <c r="F18" s="4">
        <f>9%*30000</f>
        <v>2700</v>
      </c>
      <c r="G18" s="4">
        <f>2%*30000</f>
        <v>600</v>
      </c>
      <c r="H18" s="4">
        <f t="shared" ref="H18:H19" si="7">SUM(E18:G18)</f>
        <v>4200</v>
      </c>
    </row>
    <row r="19" spans="3:10" x14ac:dyDescent="0.25">
      <c r="C19" s="4" t="s">
        <v>23</v>
      </c>
      <c r="D19" s="4">
        <v>15000</v>
      </c>
      <c r="E19" s="4">
        <f>3%*15000</f>
        <v>450</v>
      </c>
      <c r="F19" s="4">
        <f>9%*15000</f>
        <v>1350</v>
      </c>
      <c r="G19" s="4">
        <f>2%*15000</f>
        <v>300</v>
      </c>
      <c r="H19" s="4">
        <f t="shared" si="7"/>
        <v>2100</v>
      </c>
    </row>
    <row r="23" spans="3:10" ht="15.75" x14ac:dyDescent="0.25">
      <c r="C23" s="6" t="s">
        <v>0</v>
      </c>
      <c r="D23" s="6" t="s">
        <v>24</v>
      </c>
      <c r="E23" s="6" t="s">
        <v>25</v>
      </c>
      <c r="F23" s="6" t="s">
        <v>26</v>
      </c>
      <c r="G23" s="6" t="s">
        <v>27</v>
      </c>
      <c r="H23" s="6" t="s">
        <v>5</v>
      </c>
      <c r="I23" s="6" t="s">
        <v>28</v>
      </c>
      <c r="J23" s="6" t="s">
        <v>68</v>
      </c>
    </row>
    <row r="24" spans="3:10" x14ac:dyDescent="0.25">
      <c r="C24" s="5" t="s">
        <v>29</v>
      </c>
      <c r="D24" s="5">
        <v>6000</v>
      </c>
      <c r="E24" s="5">
        <v>4100</v>
      </c>
      <c r="F24" s="5">
        <v>40000</v>
      </c>
      <c r="G24" s="5">
        <f>SUM(D24:E24)</f>
        <v>10100</v>
      </c>
      <c r="H24" s="5">
        <f>SUM(D24:F24)</f>
        <v>50100</v>
      </c>
      <c r="I24" s="5" t="str">
        <f>IF(H24&gt;=40000,"paid","unpaid")</f>
        <v>paid</v>
      </c>
      <c r="J24" s="14" t="str">
        <f>IF(H24&gt;=40000,"COMPLETED","NOT COMPLETED")</f>
        <v>COMPLETED</v>
      </c>
    </row>
    <row r="25" spans="3:10" x14ac:dyDescent="0.25">
      <c r="C25" s="5" t="s">
        <v>30</v>
      </c>
      <c r="D25" s="5">
        <v>6500</v>
      </c>
      <c r="E25" s="5">
        <v>3600</v>
      </c>
      <c r="F25" s="5">
        <v>50000</v>
      </c>
      <c r="G25" s="5">
        <f t="shared" ref="G25:G33" si="8">SUM(D25:E25)</f>
        <v>10100</v>
      </c>
      <c r="H25" s="5">
        <f t="shared" ref="H25:H33" si="9">SUM(D25:F25)</f>
        <v>60100</v>
      </c>
      <c r="I25" s="5" t="str">
        <f t="shared" ref="I25:I33" si="10">IF(H25&gt;=40000,"paid","unpaid")</f>
        <v>paid</v>
      </c>
      <c r="J25" s="14" t="str">
        <f t="shared" ref="J25:J33" si="11">IF(H25&gt;=40000,"COMPLETED","NOT COMPLETED")</f>
        <v>COMPLETED</v>
      </c>
    </row>
    <row r="26" spans="3:10" x14ac:dyDescent="0.25">
      <c r="C26" s="5" t="s">
        <v>31</v>
      </c>
      <c r="D26" s="5">
        <v>7100</v>
      </c>
      <c r="E26" s="5">
        <v>3100</v>
      </c>
      <c r="F26" s="5">
        <v>13000</v>
      </c>
      <c r="G26" s="5">
        <f t="shared" si="8"/>
        <v>10200</v>
      </c>
      <c r="H26" s="5">
        <f t="shared" si="9"/>
        <v>23200</v>
      </c>
      <c r="I26" s="5" t="str">
        <f t="shared" si="10"/>
        <v>unpaid</v>
      </c>
      <c r="J26" s="14" t="str">
        <f t="shared" si="11"/>
        <v>NOT COMPLETED</v>
      </c>
    </row>
    <row r="27" spans="3:10" x14ac:dyDescent="0.25">
      <c r="C27" s="5" t="s">
        <v>32</v>
      </c>
      <c r="D27" s="5">
        <v>7700</v>
      </c>
      <c r="E27" s="5">
        <v>3500</v>
      </c>
      <c r="F27" s="5">
        <v>45000</v>
      </c>
      <c r="G27" s="5">
        <f t="shared" si="8"/>
        <v>11200</v>
      </c>
      <c r="H27" s="5">
        <f t="shared" si="9"/>
        <v>56200</v>
      </c>
      <c r="I27" s="5" t="str">
        <f t="shared" si="10"/>
        <v>paid</v>
      </c>
      <c r="J27" s="14" t="str">
        <f t="shared" si="11"/>
        <v>COMPLETED</v>
      </c>
    </row>
    <row r="28" spans="3:10" x14ac:dyDescent="0.25">
      <c r="C28" s="5" t="s">
        <v>33</v>
      </c>
      <c r="D28" s="5">
        <v>8000</v>
      </c>
      <c r="E28" s="5">
        <v>4000</v>
      </c>
      <c r="F28" s="5">
        <v>52000</v>
      </c>
      <c r="G28" s="5">
        <f t="shared" si="8"/>
        <v>12000</v>
      </c>
      <c r="H28" s="5">
        <f t="shared" si="9"/>
        <v>64000</v>
      </c>
      <c r="I28" s="5" t="str">
        <f t="shared" si="10"/>
        <v>paid</v>
      </c>
      <c r="J28" s="14" t="str">
        <f t="shared" si="11"/>
        <v>COMPLETED</v>
      </c>
    </row>
    <row r="29" spans="3:10" x14ac:dyDescent="0.25">
      <c r="C29" s="5" t="s">
        <v>34</v>
      </c>
      <c r="D29" s="5">
        <v>7500</v>
      </c>
      <c r="E29" s="5">
        <v>3000</v>
      </c>
      <c r="F29" s="5">
        <v>58000</v>
      </c>
      <c r="G29" s="5">
        <f t="shared" si="8"/>
        <v>10500</v>
      </c>
      <c r="H29" s="5">
        <f t="shared" si="9"/>
        <v>68500</v>
      </c>
      <c r="I29" s="5" t="str">
        <f t="shared" si="10"/>
        <v>paid</v>
      </c>
      <c r="J29" s="14" t="str">
        <f t="shared" si="11"/>
        <v>COMPLETED</v>
      </c>
    </row>
    <row r="30" spans="3:10" x14ac:dyDescent="0.25">
      <c r="C30" s="5" t="s">
        <v>35</v>
      </c>
      <c r="D30" s="5">
        <v>6100</v>
      </c>
      <c r="E30" s="5">
        <v>2000</v>
      </c>
      <c r="F30" s="5">
        <v>67000</v>
      </c>
      <c r="G30" s="5">
        <f t="shared" si="8"/>
        <v>8100</v>
      </c>
      <c r="H30" s="5">
        <f t="shared" si="9"/>
        <v>75100</v>
      </c>
      <c r="I30" s="5" t="str">
        <f t="shared" si="10"/>
        <v>paid</v>
      </c>
      <c r="J30" s="14" t="str">
        <f t="shared" si="11"/>
        <v>COMPLETED</v>
      </c>
    </row>
    <row r="31" spans="3:10" x14ac:dyDescent="0.25">
      <c r="C31" s="5" t="s">
        <v>36</v>
      </c>
      <c r="D31" s="5">
        <v>7100</v>
      </c>
      <c r="E31" s="5">
        <v>3000</v>
      </c>
      <c r="F31" s="5">
        <v>65000</v>
      </c>
      <c r="G31" s="5">
        <f t="shared" si="8"/>
        <v>10100</v>
      </c>
      <c r="H31" s="5">
        <f t="shared" si="9"/>
        <v>75100</v>
      </c>
      <c r="I31" s="5" t="str">
        <f t="shared" si="10"/>
        <v>paid</v>
      </c>
      <c r="J31" s="14" t="str">
        <f t="shared" si="11"/>
        <v>COMPLETED</v>
      </c>
    </row>
    <row r="32" spans="3:10" x14ac:dyDescent="0.25">
      <c r="C32" s="5" t="s">
        <v>37</v>
      </c>
      <c r="D32" s="5">
        <v>6600</v>
      </c>
      <c r="E32" s="5">
        <v>4400</v>
      </c>
      <c r="F32" s="5">
        <v>43000</v>
      </c>
      <c r="G32" s="5">
        <f t="shared" si="8"/>
        <v>11000</v>
      </c>
      <c r="H32" s="5">
        <f t="shared" si="9"/>
        <v>54000</v>
      </c>
      <c r="I32" s="5" t="str">
        <f t="shared" si="10"/>
        <v>paid</v>
      </c>
      <c r="J32" s="14" t="str">
        <f t="shared" si="11"/>
        <v>COMPLETED</v>
      </c>
    </row>
    <row r="33" spans="2:10" x14ac:dyDescent="0.25">
      <c r="C33" s="5" t="s">
        <v>69</v>
      </c>
      <c r="D33" s="5">
        <v>6700</v>
      </c>
      <c r="E33" s="5">
        <v>3100</v>
      </c>
      <c r="F33" s="5">
        <v>77000</v>
      </c>
      <c r="G33" s="5">
        <f t="shared" si="8"/>
        <v>9800</v>
      </c>
      <c r="H33" s="5">
        <f t="shared" si="9"/>
        <v>86800</v>
      </c>
      <c r="I33" s="5" t="str">
        <f t="shared" si="10"/>
        <v>paid</v>
      </c>
      <c r="J33" s="14" t="str">
        <f t="shared" si="11"/>
        <v>COMPLETED</v>
      </c>
    </row>
    <row r="37" spans="2:10" ht="15.75" x14ac:dyDescent="0.25">
      <c r="B37" s="8" t="s">
        <v>38</v>
      </c>
      <c r="C37" s="8" t="s">
        <v>39</v>
      </c>
      <c r="D37" s="8" t="s">
        <v>42</v>
      </c>
      <c r="E37" s="9" t="s">
        <v>40</v>
      </c>
      <c r="F37" s="8" t="s">
        <v>41</v>
      </c>
    </row>
    <row r="38" spans="2:10" x14ac:dyDescent="0.25">
      <c r="B38" s="4">
        <v>1</v>
      </c>
      <c r="C38" s="4" t="s">
        <v>43</v>
      </c>
      <c r="D38" s="4" t="s">
        <v>49</v>
      </c>
      <c r="E38" s="7">
        <v>45184</v>
      </c>
      <c r="F38" s="4">
        <v>100</v>
      </c>
    </row>
    <row r="39" spans="2:10" x14ac:dyDescent="0.25">
      <c r="B39" s="4">
        <v>2</v>
      </c>
      <c r="C39" s="4" t="s">
        <v>46</v>
      </c>
      <c r="D39" s="4" t="s">
        <v>50</v>
      </c>
      <c r="E39" s="7">
        <v>45186</v>
      </c>
      <c r="F39" s="4">
        <v>200</v>
      </c>
    </row>
    <row r="40" spans="2:10" x14ac:dyDescent="0.25">
      <c r="B40" s="4">
        <v>3</v>
      </c>
      <c r="C40" s="4" t="s">
        <v>44</v>
      </c>
      <c r="D40" s="4" t="s">
        <v>51</v>
      </c>
      <c r="E40" s="7">
        <v>45188</v>
      </c>
      <c r="F40" s="4">
        <v>80</v>
      </c>
    </row>
    <row r="41" spans="2:10" x14ac:dyDescent="0.25">
      <c r="B41" s="4">
        <v>4</v>
      </c>
      <c r="C41" s="4" t="s">
        <v>45</v>
      </c>
      <c r="D41" s="4" t="s">
        <v>52</v>
      </c>
      <c r="E41" s="7">
        <v>45190</v>
      </c>
      <c r="F41" s="4">
        <v>100</v>
      </c>
    </row>
    <row r="42" spans="2:10" x14ac:dyDescent="0.25">
      <c r="B42" s="4">
        <v>5</v>
      </c>
      <c r="C42" s="4" t="s">
        <v>48</v>
      </c>
      <c r="D42" s="4" t="s">
        <v>53</v>
      </c>
      <c r="E42" s="7">
        <v>45192</v>
      </c>
      <c r="F42" s="4">
        <v>150</v>
      </c>
    </row>
    <row r="43" spans="2:10" x14ac:dyDescent="0.25">
      <c r="B43" s="4">
        <v>6</v>
      </c>
      <c r="C43" s="4" t="s">
        <v>47</v>
      </c>
      <c r="D43" s="4" t="s">
        <v>54</v>
      </c>
      <c r="E43" s="7">
        <v>45194</v>
      </c>
      <c r="F43" s="4">
        <v>130</v>
      </c>
    </row>
  </sheetData>
  <autoFilter ref="F37:F43"/>
  <conditionalFormatting sqref="G30">
    <cfRule type="containsText" dxfId="23" priority="2" operator="containsText" text="8100">
      <formula>NOT(ISERROR(SEARCH("8100",G30)))</formula>
    </cfRule>
  </conditionalFormatting>
  <conditionalFormatting sqref="G33">
    <cfRule type="containsText" dxfId="22" priority="1" operator="containsText" text="9800">
      <formula>NOT(ISERROR(SEARCH("9800",G33)))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8"/>
  <sheetViews>
    <sheetView tabSelected="1" workbookViewId="0">
      <selection activeCell="D14" sqref="D14"/>
    </sheetView>
  </sheetViews>
  <sheetFormatPr defaultRowHeight="15" x14ac:dyDescent="0.25"/>
  <cols>
    <col min="4" max="4" width="13.140625" customWidth="1"/>
    <col min="5" max="5" width="20.140625" customWidth="1"/>
  </cols>
  <sheetData>
    <row r="4" spans="3:11" x14ac:dyDescent="0.25">
      <c r="C4" s="4" t="s">
        <v>38</v>
      </c>
      <c r="D4" s="4" t="s">
        <v>55</v>
      </c>
      <c r="E4" s="4" t="s">
        <v>0</v>
      </c>
      <c r="F4" s="4">
        <v>301</v>
      </c>
      <c r="G4" s="4">
        <v>302</v>
      </c>
      <c r="H4" s="4">
        <v>303</v>
      </c>
      <c r="I4" s="4">
        <v>304</v>
      </c>
      <c r="J4" s="4" t="s">
        <v>56</v>
      </c>
      <c r="K4" s="4" t="s">
        <v>57</v>
      </c>
    </row>
    <row r="5" spans="3:11" x14ac:dyDescent="0.25">
      <c r="C5" s="4">
        <v>1</v>
      </c>
      <c r="D5" s="4">
        <v>333301</v>
      </c>
      <c r="E5" s="4" t="s">
        <v>58</v>
      </c>
      <c r="F5" s="4" t="s">
        <v>64</v>
      </c>
      <c r="G5" s="4" t="s">
        <v>64</v>
      </c>
      <c r="H5" s="4" t="s">
        <v>64</v>
      </c>
      <c r="I5" s="4" t="s">
        <v>64</v>
      </c>
      <c r="J5" s="10">
        <v>0.90600000000000003</v>
      </c>
      <c r="K5" s="4">
        <v>9</v>
      </c>
    </row>
    <row r="6" spans="3:11" x14ac:dyDescent="0.25">
      <c r="C6" s="4">
        <v>2</v>
      </c>
      <c r="D6" s="4">
        <v>333302</v>
      </c>
      <c r="E6" s="4" t="s">
        <v>59</v>
      </c>
      <c r="F6" s="4" t="s">
        <v>64</v>
      </c>
      <c r="G6" s="4" t="s">
        <v>64</v>
      </c>
      <c r="H6" s="4" t="s">
        <v>64</v>
      </c>
      <c r="I6" s="4" t="s">
        <v>64</v>
      </c>
      <c r="J6" s="11">
        <v>0.9</v>
      </c>
      <c r="K6" s="4">
        <v>8</v>
      </c>
    </row>
    <row r="7" spans="3:11" x14ac:dyDescent="0.25">
      <c r="C7" s="4">
        <v>3</v>
      </c>
      <c r="D7" s="4">
        <v>333303</v>
      </c>
      <c r="E7" s="4" t="s">
        <v>60</v>
      </c>
      <c r="F7" s="4" t="s">
        <v>65</v>
      </c>
      <c r="G7" s="4" t="s">
        <v>64</v>
      </c>
      <c r="H7" s="4" t="s">
        <v>64</v>
      </c>
      <c r="I7" s="4" t="s">
        <v>65</v>
      </c>
      <c r="J7" s="4">
        <v>81.599999999999994</v>
      </c>
      <c r="K7" s="4">
        <v>8.9</v>
      </c>
    </row>
    <row r="8" spans="3:11" x14ac:dyDescent="0.25">
      <c r="C8" s="4">
        <v>4</v>
      </c>
      <c r="D8" s="4">
        <v>333304</v>
      </c>
      <c r="E8" s="4" t="s">
        <v>61</v>
      </c>
      <c r="F8" s="4" t="s">
        <v>64</v>
      </c>
      <c r="G8" s="4" t="s">
        <v>65</v>
      </c>
      <c r="H8" s="4" t="s">
        <v>64</v>
      </c>
      <c r="I8" s="4" t="s">
        <v>64</v>
      </c>
      <c r="J8" s="10">
        <v>0.7056</v>
      </c>
      <c r="K8" s="4">
        <v>7</v>
      </c>
    </row>
    <row r="9" spans="3:11" x14ac:dyDescent="0.25">
      <c r="C9" s="4">
        <v>5</v>
      </c>
      <c r="D9" s="4">
        <v>333305</v>
      </c>
      <c r="E9" s="4" t="s">
        <v>62</v>
      </c>
      <c r="F9" s="4" t="s">
        <v>64</v>
      </c>
      <c r="G9" s="4" t="s">
        <v>64</v>
      </c>
      <c r="H9" s="4" t="s">
        <v>64</v>
      </c>
      <c r="I9" s="4" t="s">
        <v>64</v>
      </c>
      <c r="J9" s="10">
        <v>0.66900000000000004</v>
      </c>
      <c r="K9" s="4">
        <v>9.5</v>
      </c>
    </row>
    <row r="10" spans="3:11" x14ac:dyDescent="0.25">
      <c r="C10" s="4">
        <v>6</v>
      </c>
      <c r="D10" s="4">
        <v>333306</v>
      </c>
      <c r="E10" s="4" t="s">
        <v>63</v>
      </c>
      <c r="F10" s="4" t="s">
        <v>64</v>
      </c>
      <c r="G10" s="4" t="s">
        <v>64</v>
      </c>
      <c r="H10" s="4" t="s">
        <v>65</v>
      </c>
      <c r="I10" s="4" t="s">
        <v>64</v>
      </c>
      <c r="J10" s="10">
        <v>0.77869999999999995</v>
      </c>
      <c r="K10" s="4">
        <v>8.5</v>
      </c>
    </row>
    <row r="13" spans="3:11" x14ac:dyDescent="0.25">
      <c r="D13" s="4" t="s">
        <v>80</v>
      </c>
      <c r="E13" s="4" t="s">
        <v>70</v>
      </c>
      <c r="F13" s="4" t="s">
        <v>71</v>
      </c>
      <c r="G13" s="4" t="s">
        <v>72</v>
      </c>
      <c r="H13" s="4" t="s">
        <v>73</v>
      </c>
      <c r="I13" s="4" t="s">
        <v>74</v>
      </c>
      <c r="J13" s="4" t="s">
        <v>5</v>
      </c>
      <c r="K13" s="4" t="s">
        <v>28</v>
      </c>
    </row>
    <row r="14" spans="3:11" x14ac:dyDescent="0.25">
      <c r="D14" s="4">
        <v>1</v>
      </c>
      <c r="E14" s="4" t="s">
        <v>75</v>
      </c>
      <c r="F14" s="4">
        <v>95</v>
      </c>
      <c r="G14" s="4">
        <v>5</v>
      </c>
      <c r="H14" s="4">
        <v>87</v>
      </c>
      <c r="I14" s="4">
        <v>67</v>
      </c>
      <c r="J14" s="4">
        <f>SUM(F14:I14)</f>
        <v>254</v>
      </c>
      <c r="K14" s="4" t="str">
        <f>IF(J14&gt;=50,"GOOD","BAD")</f>
        <v>GOOD</v>
      </c>
    </row>
    <row r="15" spans="3:11" x14ac:dyDescent="0.25">
      <c r="D15" s="4">
        <v>2</v>
      </c>
      <c r="E15" s="4" t="s">
        <v>76</v>
      </c>
      <c r="F15" s="4">
        <v>95</v>
      </c>
      <c r="G15" s="4">
        <v>30</v>
      </c>
      <c r="H15" s="4">
        <v>59</v>
      </c>
      <c r="I15" s="4">
        <v>62</v>
      </c>
      <c r="J15" s="4">
        <f t="shared" ref="J15:J18" si="0">SUM(F15:I15)</f>
        <v>246</v>
      </c>
      <c r="K15" s="4" t="str">
        <f t="shared" ref="K15:K18" si="1">IF(J15&gt;=50,"GOOD","BAD")</f>
        <v>GOOD</v>
      </c>
    </row>
    <row r="16" spans="3:11" x14ac:dyDescent="0.25">
      <c r="D16" s="4">
        <v>3</v>
      </c>
      <c r="E16" s="4" t="s">
        <v>77</v>
      </c>
      <c r="F16" s="4">
        <v>60</v>
      </c>
      <c r="G16" s="4">
        <v>10</v>
      </c>
      <c r="H16" s="4">
        <v>54</v>
      </c>
      <c r="I16" s="4">
        <v>95</v>
      </c>
      <c r="J16" s="4">
        <f t="shared" si="0"/>
        <v>219</v>
      </c>
      <c r="K16" s="4" t="str">
        <f t="shared" si="1"/>
        <v>GOOD</v>
      </c>
    </row>
    <row r="17" spans="4:11" x14ac:dyDescent="0.25">
      <c r="D17" s="4">
        <v>4</v>
      </c>
      <c r="E17" s="4" t="s">
        <v>78</v>
      </c>
      <c r="F17" s="4">
        <v>5</v>
      </c>
      <c r="G17" s="4">
        <v>15</v>
      </c>
      <c r="H17" s="4">
        <v>7</v>
      </c>
      <c r="I17" s="4">
        <v>10</v>
      </c>
      <c r="J17" s="4">
        <f t="shared" si="0"/>
        <v>37</v>
      </c>
      <c r="K17" s="4" t="str">
        <f t="shared" si="1"/>
        <v>BAD</v>
      </c>
    </row>
    <row r="18" spans="4:11" x14ac:dyDescent="0.25">
      <c r="D18" s="4">
        <v>5</v>
      </c>
      <c r="E18" s="15" t="s">
        <v>79</v>
      </c>
      <c r="F18" s="4">
        <v>10</v>
      </c>
      <c r="G18" s="4">
        <v>15</v>
      </c>
      <c r="H18" s="4">
        <v>5</v>
      </c>
      <c r="I18" s="4">
        <v>14</v>
      </c>
      <c r="J18" s="4">
        <f t="shared" si="0"/>
        <v>44</v>
      </c>
      <c r="K18" s="4" t="str">
        <f t="shared" si="1"/>
        <v>BAD</v>
      </c>
    </row>
  </sheetData>
  <conditionalFormatting sqref="I7">
    <cfRule type="containsText" dxfId="12" priority="7" operator="containsText" text="F">
      <formula>NOT(ISERROR(SEARCH("F",I7)))</formula>
    </cfRule>
  </conditionalFormatting>
  <conditionalFormatting sqref="G8">
    <cfRule type="containsText" dxfId="11" priority="5" operator="containsText" text="F">
      <formula>NOT(ISERROR(SEARCH("F",G8)))</formula>
    </cfRule>
  </conditionalFormatting>
  <conditionalFormatting sqref="F7">
    <cfRule type="containsText" dxfId="10" priority="4" operator="containsText" text="F">
      <formula>NOT(ISERROR(SEARCH("F",F7)))</formula>
    </cfRule>
  </conditionalFormatting>
  <conditionalFormatting sqref="F14">
    <cfRule type="containsText" dxfId="8" priority="3" operator="containsText" text="95">
      <formula>NOT(ISERROR(SEARCH("95",F14)))</formula>
    </cfRule>
  </conditionalFormatting>
  <conditionalFormatting sqref="F15">
    <cfRule type="containsText" dxfId="7" priority="2" operator="containsText" text="95">
      <formula>NOT(ISERROR(SEARCH("95",F15)))</formula>
    </cfRule>
  </conditionalFormatting>
  <conditionalFormatting sqref="I16">
    <cfRule type="containsText" dxfId="0" priority="1" operator="containsText" text="95">
      <formula>NOT(ISERROR(SEARCH("95",I16)))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F02643B7-5019-4AE5-92D7-870BA2196DD0}">
            <xm:f>NOT(ISERROR(SEARCH(#REF!,H10)))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2023-09-16T08:02:59Z</dcterms:created>
  <dcterms:modified xsi:type="dcterms:W3CDTF">2023-12-02T09:16:37Z</dcterms:modified>
</cp:coreProperties>
</file>