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e287628\_other\_current\_PLAVECKY_STADION_PROSTEJOV\200316_podklady_pro_relaxsolution\"/>
    </mc:Choice>
  </mc:AlternateContent>
  <xr:revisionPtr revIDLastSave="0" documentId="13_ncr:1_{561835F5-9658-4C12-88E8-74E29DE8EAEE}" xr6:coauthVersionLast="36" xr6:coauthVersionMax="36" xr10:uidLastSave="{00000000-0000-0000-0000-000000000000}"/>
  <bookViews>
    <workbookView xWindow="4560" yWindow="0" windowWidth="26520" windowHeight="12810" xr2:uid="{25B32CB5-9F79-45B0-88AF-FB0FEB96A28C}"/>
  </bookViews>
  <sheets>
    <sheet name="Sheet1" sheetId="1" r:id="rId1"/>
    <sheet name="treninky-2019-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1" i="1" l="1"/>
  <c r="O29" i="1"/>
  <c r="O28" i="1"/>
  <c r="O27" i="1"/>
  <c r="O26" i="1"/>
  <c r="O25" i="1"/>
  <c r="O24" i="1"/>
  <c r="O23" i="1"/>
  <c r="H31" i="1" l="1"/>
  <c r="H30" i="1"/>
  <c r="H29" i="1"/>
  <c r="H28" i="1"/>
  <c r="H27" i="1"/>
  <c r="H26" i="1"/>
  <c r="H25" i="1"/>
  <c r="H24" i="1"/>
  <c r="H23" i="1"/>
  <c r="C24" i="1"/>
  <c r="C25" i="1"/>
  <c r="C26" i="1"/>
  <c r="C27" i="1"/>
  <c r="C28" i="1"/>
  <c r="C29" i="1"/>
  <c r="C30" i="1"/>
  <c r="C31" i="1"/>
  <c r="C23" i="1"/>
  <c r="R11" i="1"/>
  <c r="Q11" i="1"/>
  <c r="N11" i="1"/>
  <c r="O11" i="1" s="1"/>
  <c r="U3" i="1"/>
  <c r="T3" i="1"/>
  <c r="Y6" i="1"/>
  <c r="R12" i="1"/>
  <c r="S12" i="1" s="1"/>
  <c r="U12" i="1" s="1"/>
  <c r="R10" i="1"/>
  <c r="S10" i="1" s="1"/>
  <c r="T10" i="1" s="1"/>
  <c r="R9" i="1"/>
  <c r="R8" i="1"/>
  <c r="S8" i="1" s="1"/>
  <c r="R7" i="1"/>
  <c r="R6" i="1"/>
  <c r="S6" i="1" s="1"/>
  <c r="R5" i="1"/>
  <c r="S5" i="1" s="1"/>
  <c r="R4" i="1"/>
  <c r="S4" i="1" s="1"/>
  <c r="I19" i="2"/>
  <c r="I17" i="2"/>
  <c r="H17" i="2"/>
  <c r="H19" i="2" s="1"/>
  <c r="G17" i="2"/>
  <c r="G19" i="2" s="1"/>
  <c r="F17" i="2"/>
  <c r="F19" i="2" s="1"/>
  <c r="N12" i="1"/>
  <c r="N10" i="1"/>
  <c r="N9" i="1"/>
  <c r="O9" i="1" s="1"/>
  <c r="N8" i="1"/>
  <c r="O8" i="1" s="1"/>
  <c r="N7" i="1"/>
  <c r="O7" i="1" s="1"/>
  <c r="N6" i="1"/>
  <c r="O6" i="1" s="1"/>
  <c r="N5" i="1"/>
  <c r="O5" i="1" s="1"/>
  <c r="Z5" i="1" s="1"/>
  <c r="N4" i="1"/>
  <c r="O4" i="1" s="1"/>
  <c r="T4" i="1" s="1"/>
  <c r="Q7" i="1"/>
  <c r="Q12" i="1"/>
  <c r="Q10" i="1"/>
  <c r="Q9" i="1"/>
  <c r="Q8" i="1"/>
  <c r="Q6" i="1"/>
  <c r="Q5" i="1"/>
  <c r="Q4" i="1"/>
  <c r="J13" i="1"/>
  <c r="O12" i="1"/>
  <c r="T12" i="1" s="1"/>
  <c r="U31" i="1" s="1"/>
  <c r="V31" i="1" s="1"/>
  <c r="O10" i="1"/>
  <c r="W5" i="1" l="1"/>
  <c r="U27" i="1"/>
  <c r="V27" i="1" s="1"/>
  <c r="Z8" i="1"/>
  <c r="Y8" i="1"/>
  <c r="X8" i="1"/>
  <c r="T8" i="1"/>
  <c r="W8" i="1"/>
  <c r="U8" i="1"/>
  <c r="V8" i="1"/>
  <c r="W4" i="1"/>
  <c r="V4" i="1"/>
  <c r="U24" i="1"/>
  <c r="V24" i="1" s="1"/>
  <c r="T7" i="1"/>
  <c r="X12" i="1"/>
  <c r="Y10" i="1"/>
  <c r="X4" i="1"/>
  <c r="U23" i="1" s="1"/>
  <c r="V23" i="1" s="1"/>
  <c r="Y12" i="1"/>
  <c r="Y4" i="1"/>
  <c r="Z12" i="1"/>
  <c r="U7" i="1"/>
  <c r="W6" i="1"/>
  <c r="Z4" i="1"/>
  <c r="V12" i="1"/>
  <c r="W12" i="1"/>
  <c r="V5" i="1"/>
  <c r="U5" i="1"/>
  <c r="U4" i="1"/>
  <c r="T5" i="1"/>
  <c r="S7" i="1"/>
  <c r="X5" i="1"/>
  <c r="Z7" i="1"/>
  <c r="Y5" i="1"/>
  <c r="S9" i="1"/>
  <c r="Y9" i="1" s="1"/>
  <c r="S11" i="1"/>
  <c r="Z11" i="1" s="1"/>
  <c r="X6" i="1"/>
  <c r="Z6" i="1"/>
  <c r="U6" i="1"/>
  <c r="V6" i="1"/>
  <c r="U25" i="1" s="1"/>
  <c r="V25" i="1" s="1"/>
  <c r="T6" i="1"/>
  <c r="X7" i="1"/>
  <c r="Y7" i="1"/>
  <c r="Z10" i="1"/>
  <c r="U10" i="1"/>
  <c r="U29" i="1" s="1"/>
  <c r="V29" i="1" s="1"/>
  <c r="W10" i="1"/>
  <c r="V10" i="1"/>
  <c r="X10" i="1"/>
  <c r="V11" i="1"/>
  <c r="T11" i="1"/>
  <c r="U11" i="1" l="1"/>
  <c r="O30" i="1" s="1"/>
  <c r="U30" i="1" s="1"/>
  <c r="V30" i="1" s="1"/>
  <c r="W7" i="1"/>
  <c r="V7" i="1"/>
  <c r="U26" i="1" s="1"/>
  <c r="V26" i="1" s="1"/>
  <c r="W11" i="1"/>
  <c r="X9" i="1"/>
  <c r="V9" i="1"/>
  <c r="Z9" i="1"/>
  <c r="U9" i="1"/>
  <c r="U28" i="1" s="1"/>
  <c r="V28" i="1" s="1"/>
  <c r="T9" i="1"/>
  <c r="W9" i="1"/>
  <c r="X11" i="1"/>
  <c r="Y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Zilka, Jan</author>
  </authors>
  <commentList>
    <comment ref="P2" authorId="0" shapeId="0" xr:uid="{E248A9CC-219D-4923-BF09-10B7B9849EE2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zohledňuje rychlost plavání a prostorové potřeby plavců</t>
        </r>
      </text>
    </comment>
    <comment ref="P3" authorId="0" shapeId="0" xr:uid="{3A293EB9-BEBE-4C61-AE4B-2F1BC27B8A3E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25m x 2m</t>
        </r>
      </text>
    </comment>
    <comment ref="T3" authorId="0" shapeId="0" xr:uid="{46A81045-3348-4727-856A-F2764B087E52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1x za týden</t>
        </r>
      </text>
    </comment>
    <comment ref="U3" authorId="0" shapeId="0" xr:uid="{83915474-3D38-4B2E-9718-9D3B4DF6C23D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2x za týden</t>
        </r>
      </text>
    </comment>
    <comment ref="V3" authorId="0" shapeId="0" xr:uid="{E11BA010-8991-44BC-A99F-7F3E7835AB01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každý den 1h</t>
        </r>
      </text>
    </comment>
    <comment ref="W3" authorId="0" shapeId="0" xr:uid="{AAAE3195-E844-4A0F-A480-C5D6CD3B0119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každý den 2h</t>
        </r>
      </text>
    </comment>
    <comment ref="X3" authorId="0" shapeId="0" xr:uid="{ED822CDD-90AF-4A30-B559-41878FD058B9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denně 3h</t>
        </r>
      </text>
    </comment>
    <comment ref="Y3" authorId="0" shapeId="0" xr:uid="{BFC59A0E-3A30-4EF4-8C0B-DD36DCF054B1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denně 4h</t>
        </r>
      </text>
    </comment>
    <comment ref="Z3" authorId="0" shapeId="0" xr:uid="{52D7FA23-1653-4E11-807C-9B5454951D80}">
      <text>
        <r>
          <rPr>
            <b/>
            <sz val="9"/>
            <color indexed="81"/>
            <rFont val="Tahoma"/>
            <family val="2"/>
          </rPr>
          <t>Zilka, Jan:</t>
        </r>
        <r>
          <rPr>
            <sz val="9"/>
            <color indexed="81"/>
            <rFont val="Tahoma"/>
            <family val="2"/>
          </rPr>
          <t xml:space="preserve">
denně 5h</t>
        </r>
      </text>
    </comment>
  </commentList>
</comments>
</file>

<file path=xl/sharedStrings.xml><?xml version="1.0" encoding="utf-8"?>
<sst xmlns="http://schemas.openxmlformats.org/spreadsheetml/2006/main" count="120" uniqueCount="64">
  <si>
    <t>malá přípravka</t>
  </si>
  <si>
    <t>úroveň</t>
  </si>
  <si>
    <t>velká přípravka</t>
  </si>
  <si>
    <t>plavání dospělých</t>
  </si>
  <si>
    <t>[h]</t>
  </si>
  <si>
    <t>potřebná kapacita</t>
  </si>
  <si>
    <t>začátečníci</t>
  </si>
  <si>
    <t>pokročilí</t>
  </si>
  <si>
    <t>výkonnostní</t>
  </si>
  <si>
    <t>vrcholová</t>
  </si>
  <si>
    <t>neplavci</t>
  </si>
  <si>
    <t>x</t>
  </si>
  <si>
    <t>rekreační</t>
  </si>
  <si>
    <t>[-]</t>
  </si>
  <si>
    <t>počet členů</t>
  </si>
  <si>
    <t>CELKEM</t>
  </si>
  <si>
    <t>závodní plavání B</t>
  </si>
  <si>
    <t>závodní plavání C</t>
  </si>
  <si>
    <t>maximální 
přípustná hustota</t>
  </si>
  <si>
    <t>[plavců na dráhu]</t>
  </si>
  <si>
    <t>závodní plavání D</t>
  </si>
  <si>
    <t>B</t>
  </si>
  <si>
    <t>C</t>
  </si>
  <si>
    <t>A</t>
  </si>
  <si>
    <t>D</t>
  </si>
  <si>
    <t>celkem</t>
  </si>
  <si>
    <t>závodní plavání A</t>
  </si>
  <si>
    <t>plocha bazenu</t>
  </si>
  <si>
    <t>max počet lidí v bazenu</t>
  </si>
  <si>
    <t>kondiční plavání A</t>
  </si>
  <si>
    <t>kondiční plavání B</t>
  </si>
  <si>
    <t>NÁZEV SKUPINY</t>
  </si>
  <si>
    <t>tréninkové jednotky
 za týden</t>
  </si>
  <si>
    <t>čas ve vodě 
za týden</t>
  </si>
  <si>
    <t>[plavec x hodina 
/ týden]</t>
  </si>
  <si>
    <t>počet jednotek
[-]</t>
  </si>
  <si>
    <t>průměrná délka jednotky
[h]</t>
  </si>
  <si>
    <t>VARIANTNÍ VYPOČTENÝ POČET DRAH 25m BAZÉNU, 
KTERÉ SKUPINA OBSADÍ  PŘI "X" HODINÁCH DENNĚ</t>
  </si>
  <si>
    <t>Legenda</t>
  </si>
  <si>
    <t>optimální</t>
  </si>
  <si>
    <t>nevhodné</t>
  </si>
  <si>
    <t>přijatelné</t>
  </si>
  <si>
    <t>nevhodné, nemožné</t>
  </si>
  <si>
    <t>Slovní interpretace vypočtených hodnot</t>
  </si>
  <si>
    <t>POTŘEBA</t>
  </si>
  <si>
    <t>REALITA</t>
  </si>
  <si>
    <t xml:space="preserve">Skupina </t>
  </si>
  <si>
    <t xml:space="preserve">potřebuje </t>
  </si>
  <si>
    <t xml:space="preserve">dní v týdnu na </t>
  </si>
  <si>
    <t xml:space="preserve">hodiny obsadit </t>
  </si>
  <si>
    <t>dní</t>
  </si>
  <si>
    <t>hodin</t>
  </si>
  <si>
    <t>drah</t>
  </si>
  <si>
    <t>trénink.
dní v týdnu</t>
  </si>
  <si>
    <t>[dny]</t>
  </si>
  <si>
    <t>drah délky 25m.</t>
  </si>
  <si>
    <t>STAV</t>
  </si>
  <si>
    <t>DEFICIT</t>
  </si>
  <si>
    <t>dráhy délky 25m.</t>
  </si>
  <si>
    <t>USPOKOJENÍ POTŘEB</t>
  </si>
  <si>
    <t xml:space="preserve">hodinu obsadit </t>
  </si>
  <si>
    <t>[m2 / 
1 plavce]</t>
  </si>
  <si>
    <t xml:space="preserve">den v týdnu na </t>
  </si>
  <si>
    <t xml:space="preserve">dny v týdnu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</si>
</sst>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6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textRotation="90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8" borderId="0" xfId="0" applyFill="1"/>
    <xf numFmtId="0" fontId="0" fillId="8" borderId="0" xfId="0" applyFill="1" applyBorder="1"/>
    <xf numFmtId="0" fontId="0" fillId="0" borderId="13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5" borderId="2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6" fillId="0" borderId="20" xfId="0" applyNumberFormat="1" applyFont="1" applyBorder="1" applyAlignment="1">
      <alignment horizontal="center"/>
    </xf>
    <xf numFmtId="9" fontId="6" fillId="0" borderId="22" xfId="0" applyNumberFormat="1" applyFont="1" applyBorder="1" applyAlignment="1">
      <alignment horizontal="center"/>
    </xf>
    <xf numFmtId="0" fontId="7" fillId="0" borderId="29" xfId="0" applyFont="1" applyBorder="1"/>
    <xf numFmtId="0" fontId="0" fillId="9" borderId="13" xfId="0" applyFill="1" applyBorder="1"/>
    <xf numFmtId="0" fontId="0" fillId="9" borderId="3" xfId="0" applyFill="1" applyBorder="1"/>
    <xf numFmtId="0" fontId="0" fillId="9" borderId="3" xfId="0" applyFill="1" applyBorder="1" applyAlignment="1">
      <alignment horizontal="center"/>
    </xf>
    <xf numFmtId="1" fontId="0" fillId="9" borderId="3" xfId="0" applyNumberFormat="1" applyFill="1" applyBorder="1" applyAlignment="1">
      <alignment horizontal="center"/>
    </xf>
    <xf numFmtId="0" fontId="0" fillId="9" borderId="25" xfId="0" applyFill="1" applyBorder="1"/>
    <xf numFmtId="0" fontId="0" fillId="9" borderId="2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9" fontId="0" fillId="9" borderId="4" xfId="0" applyNumberFormat="1" applyFill="1" applyBorder="1" applyAlignment="1">
      <alignment horizontal="center"/>
    </xf>
    <xf numFmtId="9" fontId="6" fillId="9" borderId="20" xfId="0" applyNumberFormat="1" applyFont="1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/>
    <xf numFmtId="164" fontId="0" fillId="8" borderId="10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0C99-4539-4584-8EAC-6AFC232E719C}">
  <dimension ref="A1:AE32"/>
  <sheetViews>
    <sheetView tabSelected="1" workbookViewId="0">
      <selection activeCell="F14" sqref="F14"/>
    </sheetView>
  </sheetViews>
  <sheetFormatPr defaultRowHeight="15" x14ac:dyDescent="0.25"/>
  <cols>
    <col min="1" max="1" width="2.140625" customWidth="1"/>
    <col min="3" max="3" width="17" customWidth="1"/>
    <col min="4" max="9" width="3" customWidth="1"/>
    <col min="10" max="10" width="11.28515625" bestFit="1" customWidth="1"/>
    <col min="11" max="11" width="10" customWidth="1"/>
    <col min="12" max="12" width="10.28515625" customWidth="1"/>
    <col min="13" max="13" width="10.7109375" bestFit="1" customWidth="1"/>
    <col min="14" max="14" width="12.5703125" customWidth="1"/>
    <col min="15" max="15" width="17" bestFit="1" customWidth="1"/>
    <col min="16" max="16" width="17.5703125" customWidth="1"/>
    <col min="18" max="18" width="0" hidden="1" customWidth="1"/>
    <col min="20" max="21" width="11.5703125" bestFit="1" customWidth="1"/>
  </cols>
  <sheetData>
    <row r="1" spans="1:27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44.25" customHeight="1" x14ac:dyDescent="0.25">
      <c r="A2" s="24"/>
      <c r="B2" s="24"/>
      <c r="C2" s="80" t="s">
        <v>31</v>
      </c>
      <c r="D2" s="80" t="s">
        <v>1</v>
      </c>
      <c r="E2" s="80"/>
      <c r="F2" s="80"/>
      <c r="G2" s="80"/>
      <c r="H2" s="80"/>
      <c r="I2" s="80"/>
      <c r="J2" s="16" t="s">
        <v>14</v>
      </c>
      <c r="K2" s="79" t="s">
        <v>32</v>
      </c>
      <c r="L2" s="80"/>
      <c r="M2" s="9" t="s">
        <v>53</v>
      </c>
      <c r="N2" s="9" t="s">
        <v>33</v>
      </c>
      <c r="O2" s="17" t="s">
        <v>5</v>
      </c>
      <c r="P2" s="79" t="s">
        <v>18</v>
      </c>
      <c r="Q2" s="79"/>
      <c r="R2" s="2"/>
      <c r="S2" s="9"/>
      <c r="T2" s="78" t="s">
        <v>37</v>
      </c>
      <c r="U2" s="78"/>
      <c r="V2" s="78"/>
      <c r="W2" s="78"/>
      <c r="X2" s="78"/>
      <c r="Y2" s="78"/>
      <c r="Z2" s="78"/>
      <c r="AA2" s="24"/>
    </row>
    <row r="3" spans="1:27" ht="61.5" x14ac:dyDescent="0.25">
      <c r="A3" s="24"/>
      <c r="B3" s="24"/>
      <c r="C3" s="80"/>
      <c r="D3" s="13" t="s">
        <v>10</v>
      </c>
      <c r="E3" s="13" t="s">
        <v>6</v>
      </c>
      <c r="F3" s="13" t="s">
        <v>12</v>
      </c>
      <c r="G3" s="13" t="s">
        <v>7</v>
      </c>
      <c r="H3" s="13" t="s">
        <v>8</v>
      </c>
      <c r="I3" s="13" t="s">
        <v>9</v>
      </c>
      <c r="J3" s="16" t="s">
        <v>13</v>
      </c>
      <c r="K3" s="9" t="s">
        <v>35</v>
      </c>
      <c r="L3" s="9" t="s">
        <v>36</v>
      </c>
      <c r="M3" s="9" t="s">
        <v>54</v>
      </c>
      <c r="N3" s="16" t="s">
        <v>4</v>
      </c>
      <c r="O3" s="9" t="s">
        <v>34</v>
      </c>
      <c r="P3" s="17" t="s">
        <v>19</v>
      </c>
      <c r="Q3" s="9" t="s">
        <v>61</v>
      </c>
      <c r="R3" s="2" t="s">
        <v>27</v>
      </c>
      <c r="S3" s="9" t="s">
        <v>28</v>
      </c>
      <c r="T3" s="12">
        <f>1/6</f>
        <v>0.16666666666666666</v>
      </c>
      <c r="U3" s="12">
        <f>2/6</f>
        <v>0.33333333333333331</v>
      </c>
      <c r="V3" s="11">
        <v>1</v>
      </c>
      <c r="W3" s="11">
        <v>2</v>
      </c>
      <c r="X3" s="11">
        <v>3</v>
      </c>
      <c r="Y3" s="11">
        <v>4</v>
      </c>
      <c r="Z3" s="11">
        <v>5</v>
      </c>
      <c r="AA3" s="24"/>
    </row>
    <row r="4" spans="1:27" x14ac:dyDescent="0.25">
      <c r="A4" s="24"/>
      <c r="B4" s="24"/>
      <c r="C4" s="22" t="s">
        <v>26</v>
      </c>
      <c r="D4" s="14"/>
      <c r="E4" s="14"/>
      <c r="F4" s="14"/>
      <c r="G4" s="14"/>
      <c r="H4" s="14" t="s">
        <v>11</v>
      </c>
      <c r="I4" s="14" t="s">
        <v>11</v>
      </c>
      <c r="J4" s="15">
        <v>25</v>
      </c>
      <c r="K4" s="4">
        <v>10</v>
      </c>
      <c r="L4" s="4">
        <v>1.4</v>
      </c>
      <c r="M4" s="4">
        <v>6</v>
      </c>
      <c r="N4" s="4">
        <f>ROUND(K4*L4,0)</f>
        <v>14</v>
      </c>
      <c r="O4" s="5">
        <f t="shared" ref="O4:O12" si="0">N4*J4</f>
        <v>350</v>
      </c>
      <c r="P4" s="6">
        <v>4</v>
      </c>
      <c r="Q4" s="7">
        <f t="shared" ref="Q4:Q12" si="1">25*2/P4</f>
        <v>12.5</v>
      </c>
      <c r="R4" s="1">
        <f t="shared" ref="R4:R12" si="2">25*12.5</f>
        <v>312.5</v>
      </c>
      <c r="S4" s="18">
        <f t="shared" ref="S4:S12" si="3">R4/Q4</f>
        <v>25</v>
      </c>
      <c r="T4" s="20">
        <f t="shared" ref="T4:Z4" si="4">$O4/6/$S4/T$3*6</f>
        <v>84.000000000000014</v>
      </c>
      <c r="U4" s="20">
        <f t="shared" si="4"/>
        <v>42.000000000000007</v>
      </c>
      <c r="V4" s="20">
        <f t="shared" si="4"/>
        <v>14</v>
      </c>
      <c r="W4" s="20">
        <f t="shared" si="4"/>
        <v>7</v>
      </c>
      <c r="X4" s="10">
        <f t="shared" si="4"/>
        <v>4.666666666666667</v>
      </c>
      <c r="Y4" s="21">
        <f t="shared" si="4"/>
        <v>3.5</v>
      </c>
      <c r="Z4" s="21">
        <f t="shared" si="4"/>
        <v>2.8</v>
      </c>
      <c r="AA4" s="24"/>
    </row>
    <row r="5" spans="1:27" x14ac:dyDescent="0.25">
      <c r="A5" s="24"/>
      <c r="B5" s="24"/>
      <c r="C5" s="22" t="s">
        <v>16</v>
      </c>
      <c r="D5" s="3"/>
      <c r="E5" s="3"/>
      <c r="F5" s="3"/>
      <c r="G5" s="3"/>
      <c r="H5" s="3" t="s">
        <v>11</v>
      </c>
      <c r="I5" s="3"/>
      <c r="J5" s="4">
        <v>23</v>
      </c>
      <c r="K5" s="4">
        <v>6</v>
      </c>
      <c r="L5" s="4">
        <v>1.67</v>
      </c>
      <c r="M5" s="4">
        <v>6</v>
      </c>
      <c r="N5" s="4">
        <f t="shared" ref="N5:N12" si="5">ROUND(K5*L5,0)</f>
        <v>10</v>
      </c>
      <c r="O5" s="5">
        <f t="shared" si="0"/>
        <v>230</v>
      </c>
      <c r="P5" s="6">
        <v>5</v>
      </c>
      <c r="Q5" s="7">
        <f t="shared" si="1"/>
        <v>10</v>
      </c>
      <c r="R5" s="1">
        <f t="shared" si="2"/>
        <v>312.5</v>
      </c>
      <c r="S5" s="18">
        <f t="shared" si="3"/>
        <v>31.25</v>
      </c>
      <c r="T5" s="20">
        <f t="shared" ref="T5:U12" si="6">$O5/6/$S5/T$3*6</f>
        <v>44.160000000000011</v>
      </c>
      <c r="U5" s="20">
        <f t="shared" si="6"/>
        <v>22.080000000000005</v>
      </c>
      <c r="V5" s="20">
        <f t="shared" ref="V5:Z12" si="7">$O5/6/$S5/V$3*6</f>
        <v>7.3600000000000012</v>
      </c>
      <c r="W5" s="10">
        <f t="shared" si="7"/>
        <v>3.6800000000000006</v>
      </c>
      <c r="X5" s="21">
        <f t="shared" si="7"/>
        <v>2.4533333333333336</v>
      </c>
      <c r="Y5" s="21">
        <f t="shared" si="7"/>
        <v>1.8400000000000003</v>
      </c>
      <c r="Z5" s="21">
        <f t="shared" si="7"/>
        <v>1.472</v>
      </c>
      <c r="AA5" s="24"/>
    </row>
    <row r="6" spans="1:27" x14ac:dyDescent="0.25">
      <c r="A6" s="24"/>
      <c r="B6" s="24"/>
      <c r="C6" s="22" t="s">
        <v>17</v>
      </c>
      <c r="D6" s="3"/>
      <c r="E6" s="3"/>
      <c r="F6" s="3"/>
      <c r="G6" s="3" t="s">
        <v>11</v>
      </c>
      <c r="H6" s="3" t="s">
        <v>11</v>
      </c>
      <c r="I6" s="3"/>
      <c r="J6" s="4">
        <v>16</v>
      </c>
      <c r="K6" s="4">
        <v>6</v>
      </c>
      <c r="L6" s="4">
        <v>1.17</v>
      </c>
      <c r="M6" s="4">
        <v>6</v>
      </c>
      <c r="N6" s="4">
        <f t="shared" si="5"/>
        <v>7</v>
      </c>
      <c r="O6" s="5">
        <f t="shared" si="0"/>
        <v>112</v>
      </c>
      <c r="P6" s="6">
        <v>6</v>
      </c>
      <c r="Q6" s="7">
        <f t="shared" si="1"/>
        <v>8.3333333333333339</v>
      </c>
      <c r="R6" s="1">
        <f t="shared" si="2"/>
        <v>312.5</v>
      </c>
      <c r="S6" s="18">
        <f t="shared" si="3"/>
        <v>37.5</v>
      </c>
      <c r="T6" s="20">
        <f t="shared" si="6"/>
        <v>17.920000000000002</v>
      </c>
      <c r="U6" s="20">
        <f t="shared" si="6"/>
        <v>8.9600000000000009</v>
      </c>
      <c r="V6" s="10">
        <f t="shared" si="7"/>
        <v>2.9866666666666668</v>
      </c>
      <c r="W6" s="21">
        <f t="shared" si="7"/>
        <v>1.4933333333333334</v>
      </c>
      <c r="X6" s="21">
        <f t="shared" si="7"/>
        <v>0.99555555555555575</v>
      </c>
      <c r="Y6" s="19">
        <f t="shared" si="7"/>
        <v>0.7466666666666667</v>
      </c>
      <c r="Z6" s="19">
        <f t="shared" si="7"/>
        <v>0.59733333333333338</v>
      </c>
      <c r="AA6" s="24"/>
    </row>
    <row r="7" spans="1:27" x14ac:dyDescent="0.25">
      <c r="A7" s="24"/>
      <c r="B7" s="24"/>
      <c r="C7" s="22" t="s">
        <v>20</v>
      </c>
      <c r="D7" s="3"/>
      <c r="E7" s="3"/>
      <c r="F7" s="3"/>
      <c r="G7" s="3" t="s">
        <v>11</v>
      </c>
      <c r="H7" s="3" t="s">
        <v>11</v>
      </c>
      <c r="I7" s="3"/>
      <c r="J7" s="4">
        <v>23</v>
      </c>
      <c r="K7" s="4">
        <v>6</v>
      </c>
      <c r="L7" s="4">
        <v>1</v>
      </c>
      <c r="M7" s="4">
        <v>6</v>
      </c>
      <c r="N7" s="4">
        <f t="shared" si="5"/>
        <v>6</v>
      </c>
      <c r="O7" s="5">
        <f t="shared" si="0"/>
        <v>138</v>
      </c>
      <c r="P7" s="6">
        <v>6</v>
      </c>
      <c r="Q7" s="7">
        <f t="shared" si="1"/>
        <v>8.3333333333333339</v>
      </c>
      <c r="R7" s="1">
        <f t="shared" si="2"/>
        <v>312.5</v>
      </c>
      <c r="S7" s="18">
        <f t="shared" si="3"/>
        <v>37.5</v>
      </c>
      <c r="T7" s="20">
        <f t="shared" si="6"/>
        <v>22.08</v>
      </c>
      <c r="U7" s="20">
        <f t="shared" si="6"/>
        <v>11.04</v>
      </c>
      <c r="V7" s="10">
        <f t="shared" si="7"/>
        <v>3.6799999999999997</v>
      </c>
      <c r="W7" s="21">
        <f t="shared" si="7"/>
        <v>1.8399999999999999</v>
      </c>
      <c r="X7" s="21">
        <f t="shared" si="7"/>
        <v>1.2266666666666666</v>
      </c>
      <c r="Y7" s="19">
        <f t="shared" si="7"/>
        <v>0.91999999999999993</v>
      </c>
      <c r="Z7" s="19">
        <f t="shared" si="7"/>
        <v>0.73599999999999999</v>
      </c>
      <c r="AA7" s="24"/>
    </row>
    <row r="8" spans="1:27" x14ac:dyDescent="0.25">
      <c r="A8" s="24"/>
      <c r="B8" s="24"/>
      <c r="C8" s="22" t="s">
        <v>0</v>
      </c>
      <c r="D8" s="3" t="s">
        <v>11</v>
      </c>
      <c r="E8" s="3" t="s">
        <v>11</v>
      </c>
      <c r="F8" s="3"/>
      <c r="G8" s="3"/>
      <c r="H8" s="3"/>
      <c r="I8" s="3"/>
      <c r="J8" s="4">
        <v>137</v>
      </c>
      <c r="K8" s="4">
        <v>1</v>
      </c>
      <c r="L8" s="4">
        <v>1</v>
      </c>
      <c r="M8" s="4">
        <v>1</v>
      </c>
      <c r="N8" s="4">
        <f t="shared" si="5"/>
        <v>1</v>
      </c>
      <c r="O8" s="5">
        <f t="shared" si="0"/>
        <v>137</v>
      </c>
      <c r="P8" s="6">
        <v>15</v>
      </c>
      <c r="Q8" s="7">
        <f t="shared" si="1"/>
        <v>3.3333333333333335</v>
      </c>
      <c r="R8" s="1">
        <f t="shared" si="2"/>
        <v>312.5</v>
      </c>
      <c r="S8" s="18">
        <f t="shared" si="3"/>
        <v>93.75</v>
      </c>
      <c r="T8" s="10">
        <f t="shared" si="6"/>
        <v>8.7680000000000007</v>
      </c>
      <c r="U8" s="21">
        <f t="shared" si="6"/>
        <v>4.3840000000000003</v>
      </c>
      <c r="V8" s="21">
        <f t="shared" si="7"/>
        <v>1.4613333333333334</v>
      </c>
      <c r="W8" s="19">
        <f t="shared" si="7"/>
        <v>0.73066666666666669</v>
      </c>
      <c r="X8" s="19">
        <f t="shared" si="7"/>
        <v>0.48711111111111105</v>
      </c>
      <c r="Y8" s="19">
        <f t="shared" si="7"/>
        <v>0.36533333333333334</v>
      </c>
      <c r="Z8" s="19">
        <f t="shared" si="7"/>
        <v>0.29226666666666667</v>
      </c>
      <c r="AA8" s="24"/>
    </row>
    <row r="9" spans="1:27" x14ac:dyDescent="0.25">
      <c r="A9" s="24"/>
      <c r="B9" s="24"/>
      <c r="C9" s="22" t="s">
        <v>2</v>
      </c>
      <c r="D9" s="3"/>
      <c r="E9" s="3"/>
      <c r="F9" s="3"/>
      <c r="G9" s="3" t="s">
        <v>11</v>
      </c>
      <c r="H9" s="3" t="s">
        <v>11</v>
      </c>
      <c r="I9" s="3"/>
      <c r="J9" s="4">
        <v>123</v>
      </c>
      <c r="K9" s="4">
        <v>2</v>
      </c>
      <c r="L9" s="4">
        <v>1</v>
      </c>
      <c r="M9" s="4">
        <v>2</v>
      </c>
      <c r="N9" s="4">
        <f t="shared" si="5"/>
        <v>2</v>
      </c>
      <c r="O9" s="5">
        <f t="shared" si="0"/>
        <v>246</v>
      </c>
      <c r="P9" s="6">
        <v>12</v>
      </c>
      <c r="Q9" s="7">
        <f t="shared" si="1"/>
        <v>4.166666666666667</v>
      </c>
      <c r="R9" s="1">
        <f t="shared" si="2"/>
        <v>312.5</v>
      </c>
      <c r="S9" s="18">
        <f t="shared" si="3"/>
        <v>75</v>
      </c>
      <c r="T9" s="20">
        <f t="shared" si="6"/>
        <v>19.68</v>
      </c>
      <c r="U9" s="10">
        <f t="shared" si="6"/>
        <v>9.84</v>
      </c>
      <c r="V9" s="21">
        <f t="shared" si="7"/>
        <v>3.28</v>
      </c>
      <c r="W9" s="21">
        <f t="shared" si="7"/>
        <v>1.64</v>
      </c>
      <c r="X9" s="21">
        <f t="shared" si="7"/>
        <v>1.0933333333333333</v>
      </c>
      <c r="Y9" s="19">
        <f t="shared" si="7"/>
        <v>0.82</v>
      </c>
      <c r="Z9" s="19">
        <f t="shared" si="7"/>
        <v>0.65599999999999992</v>
      </c>
      <c r="AA9" s="24"/>
    </row>
    <row r="10" spans="1:27" x14ac:dyDescent="0.25">
      <c r="A10" s="24"/>
      <c r="B10" s="24"/>
      <c r="C10" s="22" t="s">
        <v>29</v>
      </c>
      <c r="D10" s="3"/>
      <c r="E10" s="3" t="s">
        <v>11</v>
      </c>
      <c r="F10" s="3" t="s">
        <v>11</v>
      </c>
      <c r="G10" s="3" t="s">
        <v>11</v>
      </c>
      <c r="H10" s="3"/>
      <c r="I10" s="3"/>
      <c r="J10" s="4">
        <v>54</v>
      </c>
      <c r="K10" s="4">
        <v>2</v>
      </c>
      <c r="L10" s="4">
        <v>1</v>
      </c>
      <c r="M10" s="4">
        <v>2</v>
      </c>
      <c r="N10" s="4">
        <f t="shared" si="5"/>
        <v>2</v>
      </c>
      <c r="O10" s="5">
        <f t="shared" si="0"/>
        <v>108</v>
      </c>
      <c r="P10" s="6">
        <v>6</v>
      </c>
      <c r="Q10" s="7">
        <f t="shared" si="1"/>
        <v>8.3333333333333339</v>
      </c>
      <c r="R10" s="1">
        <f t="shared" si="2"/>
        <v>312.5</v>
      </c>
      <c r="S10" s="18">
        <f t="shared" si="3"/>
        <v>37.5</v>
      </c>
      <c r="T10" s="20">
        <f t="shared" si="6"/>
        <v>17.28</v>
      </c>
      <c r="U10" s="10">
        <f t="shared" si="6"/>
        <v>8.64</v>
      </c>
      <c r="V10" s="21">
        <f t="shared" si="7"/>
        <v>2.88</v>
      </c>
      <c r="W10" s="21">
        <f t="shared" si="7"/>
        <v>1.44</v>
      </c>
      <c r="X10" s="21">
        <f t="shared" si="7"/>
        <v>0.96</v>
      </c>
      <c r="Y10" s="19">
        <f t="shared" si="7"/>
        <v>0.72</v>
      </c>
      <c r="Z10" s="19">
        <f t="shared" si="7"/>
        <v>0.57600000000000007</v>
      </c>
      <c r="AA10" s="24"/>
    </row>
    <row r="11" spans="1:27" x14ac:dyDescent="0.25">
      <c r="A11" s="24"/>
      <c r="B11" s="24"/>
      <c r="C11" s="22" t="s">
        <v>30</v>
      </c>
      <c r="D11" s="3"/>
      <c r="E11" s="3" t="s">
        <v>11</v>
      </c>
      <c r="F11" s="3" t="s">
        <v>11</v>
      </c>
      <c r="G11" s="3" t="s">
        <v>11</v>
      </c>
      <c r="H11" s="3"/>
      <c r="I11" s="3"/>
      <c r="J11" s="4">
        <v>54</v>
      </c>
      <c r="K11" s="4">
        <v>2</v>
      </c>
      <c r="L11" s="4">
        <v>1</v>
      </c>
      <c r="M11" s="4">
        <v>2</v>
      </c>
      <c r="N11" s="4">
        <f t="shared" ref="N11" si="8">ROUND(K11*L11,0)</f>
        <v>2</v>
      </c>
      <c r="O11" s="5">
        <f t="shared" si="0"/>
        <v>108</v>
      </c>
      <c r="P11" s="6">
        <v>6</v>
      </c>
      <c r="Q11" s="7">
        <f t="shared" si="1"/>
        <v>8.3333333333333339</v>
      </c>
      <c r="R11" s="1">
        <f t="shared" si="2"/>
        <v>312.5</v>
      </c>
      <c r="S11" s="18">
        <f t="shared" si="3"/>
        <v>37.5</v>
      </c>
      <c r="T11" s="20">
        <f t="shared" si="6"/>
        <v>17.28</v>
      </c>
      <c r="U11" s="10">
        <f t="shared" si="6"/>
        <v>8.64</v>
      </c>
      <c r="V11" s="21">
        <f t="shared" si="7"/>
        <v>2.88</v>
      </c>
      <c r="W11" s="21">
        <f t="shared" si="7"/>
        <v>1.44</v>
      </c>
      <c r="X11" s="21">
        <f t="shared" si="7"/>
        <v>0.96</v>
      </c>
      <c r="Y11" s="19">
        <f t="shared" si="7"/>
        <v>0.72</v>
      </c>
      <c r="Z11" s="19">
        <f t="shared" si="7"/>
        <v>0.57600000000000007</v>
      </c>
      <c r="AA11" s="24"/>
    </row>
    <row r="12" spans="1:27" x14ac:dyDescent="0.25">
      <c r="A12" s="24"/>
      <c r="B12" s="24"/>
      <c r="C12" s="22" t="s">
        <v>3</v>
      </c>
      <c r="D12" s="3"/>
      <c r="E12" s="3" t="s">
        <v>11</v>
      </c>
      <c r="F12" s="3" t="s">
        <v>11</v>
      </c>
      <c r="G12" s="3" t="s">
        <v>11</v>
      </c>
      <c r="H12" s="3"/>
      <c r="I12" s="3"/>
      <c r="J12" s="4">
        <v>9</v>
      </c>
      <c r="K12" s="4">
        <v>2</v>
      </c>
      <c r="L12" s="4">
        <v>1</v>
      </c>
      <c r="M12" s="4">
        <v>1</v>
      </c>
      <c r="N12" s="4">
        <f t="shared" si="5"/>
        <v>2</v>
      </c>
      <c r="O12" s="5">
        <f t="shared" si="0"/>
        <v>18</v>
      </c>
      <c r="P12" s="6">
        <v>6</v>
      </c>
      <c r="Q12" s="7">
        <f t="shared" si="1"/>
        <v>8.3333333333333339</v>
      </c>
      <c r="R12" s="1">
        <f t="shared" si="2"/>
        <v>312.5</v>
      </c>
      <c r="S12" s="18">
        <f t="shared" si="3"/>
        <v>37.5</v>
      </c>
      <c r="T12" s="10">
        <f t="shared" si="6"/>
        <v>2.8800000000000003</v>
      </c>
      <c r="U12" s="21">
        <f t="shared" si="6"/>
        <v>1.4400000000000002</v>
      </c>
      <c r="V12" s="19">
        <f t="shared" si="7"/>
        <v>0.48</v>
      </c>
      <c r="W12" s="19">
        <f t="shared" si="7"/>
        <v>0.24</v>
      </c>
      <c r="X12" s="19">
        <f t="shared" si="7"/>
        <v>0.16</v>
      </c>
      <c r="Y12" s="19">
        <f t="shared" si="7"/>
        <v>0.12</v>
      </c>
      <c r="Z12" s="19">
        <f t="shared" si="7"/>
        <v>9.6000000000000002E-2</v>
      </c>
      <c r="AA12" s="24"/>
    </row>
    <row r="13" spans="1:27" x14ac:dyDescent="0.25">
      <c r="A13" s="24"/>
      <c r="B13" s="24"/>
      <c r="C13" s="23" t="s">
        <v>15</v>
      </c>
      <c r="D13" s="81"/>
      <c r="E13" s="77"/>
      <c r="F13" s="77"/>
      <c r="G13" s="77"/>
      <c r="H13" s="77"/>
      <c r="I13" s="82"/>
      <c r="J13" s="3">
        <f>SUM(J4:J12)</f>
        <v>464</v>
      </c>
      <c r="K13" s="83"/>
      <c r="L13" s="84"/>
      <c r="M13" s="84"/>
      <c r="N13" s="84"/>
      <c r="O13" s="62"/>
      <c r="P13" s="62"/>
      <c r="Q13" s="63"/>
      <c r="R13" s="61"/>
      <c r="S13" s="61"/>
      <c r="T13" s="61"/>
      <c r="U13" s="61"/>
      <c r="V13" s="64"/>
      <c r="W13" s="64"/>
      <c r="X13" s="64"/>
      <c r="Y13" s="64"/>
      <c r="Z13" s="64"/>
      <c r="AA13" s="25"/>
    </row>
    <row r="14" spans="1:27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 t="s">
        <v>38</v>
      </c>
      <c r="U15" s="24"/>
      <c r="V15" s="24"/>
      <c r="W15" s="24"/>
      <c r="X15" s="24"/>
      <c r="Y15" s="24"/>
      <c r="Z15" s="24"/>
      <c r="AA15" s="24"/>
    </row>
    <row r="16" spans="1:27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0">
        <v>1</v>
      </c>
      <c r="U16" s="24" t="s">
        <v>42</v>
      </c>
      <c r="V16" s="24"/>
      <c r="W16" s="24"/>
      <c r="X16" s="24"/>
      <c r="Y16" s="24"/>
      <c r="Z16" s="24"/>
      <c r="AA16" s="24"/>
    </row>
    <row r="17" spans="1:3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10">
        <v>1</v>
      </c>
      <c r="U17" s="24" t="s">
        <v>39</v>
      </c>
      <c r="V17" s="24"/>
      <c r="W17" s="24"/>
      <c r="X17" s="24"/>
      <c r="Y17" s="24"/>
      <c r="Z17" s="24"/>
      <c r="AA17" s="24"/>
    </row>
    <row r="18" spans="1:3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1">
        <v>1</v>
      </c>
      <c r="U18" s="24" t="s">
        <v>41</v>
      </c>
      <c r="V18" s="24"/>
      <c r="W18" s="24"/>
      <c r="X18" s="24"/>
      <c r="Y18" s="24"/>
      <c r="Z18" s="24"/>
      <c r="AA18" s="24"/>
    </row>
    <row r="19" spans="1:3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19">
        <v>1</v>
      </c>
      <c r="U19" s="24" t="s">
        <v>40</v>
      </c>
      <c r="V19" s="24"/>
      <c r="W19" s="24"/>
      <c r="X19" s="24"/>
      <c r="Y19" s="24"/>
      <c r="Z19" s="24"/>
      <c r="AA19" s="24"/>
    </row>
    <row r="20" spans="1:31" ht="21.75" thickBot="1" x14ac:dyDescent="0.4">
      <c r="A20" s="24"/>
      <c r="B20" s="50" t="s">
        <v>43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31" x14ac:dyDescent="0.25">
      <c r="A21" s="24"/>
      <c r="B21" s="71" t="s">
        <v>44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3"/>
      <c r="Q21" s="67" t="s">
        <v>45</v>
      </c>
      <c r="R21" s="68"/>
      <c r="S21" s="68"/>
      <c r="T21" s="69"/>
      <c r="U21" s="70" t="s">
        <v>59</v>
      </c>
      <c r="V21" s="69"/>
      <c r="Z21" s="24"/>
      <c r="AA21" s="24"/>
    </row>
    <row r="22" spans="1:31" x14ac:dyDescent="0.25">
      <c r="A22" s="24"/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6"/>
      <c r="Q22" s="34" t="s">
        <v>50</v>
      </c>
      <c r="R22" s="35" t="s">
        <v>51</v>
      </c>
      <c r="S22" s="35" t="s">
        <v>51</v>
      </c>
      <c r="T22" s="36" t="s">
        <v>52</v>
      </c>
      <c r="U22" s="37" t="s">
        <v>56</v>
      </c>
      <c r="V22" s="36" t="s">
        <v>57</v>
      </c>
      <c r="W22" s="24"/>
      <c r="X22" s="24"/>
      <c r="Y22" s="24"/>
      <c r="Z22" s="24"/>
      <c r="AA22" s="24"/>
      <c r="AD22" s="1"/>
      <c r="AE22" s="1"/>
    </row>
    <row r="23" spans="1:31" x14ac:dyDescent="0.25">
      <c r="A23" s="24"/>
      <c r="B23" s="26" t="s">
        <v>46</v>
      </c>
      <c r="C23" s="27" t="str">
        <f>C4</f>
        <v>závodní plavání A</v>
      </c>
      <c r="D23" s="77" t="s">
        <v>47</v>
      </c>
      <c r="E23" s="77"/>
      <c r="F23" s="77"/>
      <c r="G23" s="77"/>
      <c r="H23" s="28">
        <f>M4</f>
        <v>6</v>
      </c>
      <c r="I23" s="27"/>
      <c r="J23" s="77" t="s">
        <v>48</v>
      </c>
      <c r="K23" s="77"/>
      <c r="L23" s="28">
        <v>3</v>
      </c>
      <c r="M23" s="77" t="s">
        <v>49</v>
      </c>
      <c r="N23" s="77"/>
      <c r="O23" s="44">
        <f>ROUND(X4,0)</f>
        <v>5</v>
      </c>
      <c r="P23" s="32" t="s">
        <v>58</v>
      </c>
      <c r="Q23" s="38">
        <v>6</v>
      </c>
      <c r="R23" s="5"/>
      <c r="S23" s="5">
        <v>3</v>
      </c>
      <c r="T23" s="39">
        <v>2</v>
      </c>
      <c r="U23" s="46">
        <f t="shared" ref="U23:U31" si="9">(Q23*S23*T23)/(H23*L23*O23)</f>
        <v>0.4</v>
      </c>
      <c r="V23" s="48">
        <f t="shared" ref="V23:V31" si="10">U23-1</f>
        <v>-0.6</v>
      </c>
      <c r="W23" s="24"/>
      <c r="X23" s="24"/>
      <c r="Y23" s="24"/>
      <c r="Z23" s="24"/>
      <c r="AA23" s="24"/>
    </row>
    <row r="24" spans="1:31" x14ac:dyDescent="0.25">
      <c r="A24" s="24"/>
      <c r="B24" s="51" t="s">
        <v>46</v>
      </c>
      <c r="C24" s="52" t="str">
        <f t="shared" ref="C24:C31" si="11">C5</f>
        <v>závodní plavání B</v>
      </c>
      <c r="D24" s="65" t="s">
        <v>47</v>
      </c>
      <c r="E24" s="65"/>
      <c r="F24" s="65"/>
      <c r="G24" s="65"/>
      <c r="H24" s="53">
        <f t="shared" ref="H24:H31" si="12">M5</f>
        <v>6</v>
      </c>
      <c r="I24" s="52"/>
      <c r="J24" s="65" t="s">
        <v>48</v>
      </c>
      <c r="K24" s="65"/>
      <c r="L24" s="53">
        <v>2</v>
      </c>
      <c r="M24" s="65" t="s">
        <v>49</v>
      </c>
      <c r="N24" s="65"/>
      <c r="O24" s="54">
        <f>ROUND(W5,0)</f>
        <v>4</v>
      </c>
      <c r="P24" s="55" t="s">
        <v>58</v>
      </c>
      <c r="Q24" s="56">
        <v>6</v>
      </c>
      <c r="R24" s="57">
        <v>3</v>
      </c>
      <c r="S24" s="57">
        <v>2</v>
      </c>
      <c r="T24" s="58">
        <v>2</v>
      </c>
      <c r="U24" s="59">
        <f t="shared" si="9"/>
        <v>0.5</v>
      </c>
      <c r="V24" s="60">
        <f t="shared" si="10"/>
        <v>-0.5</v>
      </c>
      <c r="W24" s="24"/>
      <c r="X24" s="24"/>
      <c r="Y24" s="24"/>
      <c r="Z24" s="24"/>
      <c r="AA24" s="24"/>
    </row>
    <row r="25" spans="1:31" x14ac:dyDescent="0.25">
      <c r="A25" s="24"/>
      <c r="B25" s="26" t="s">
        <v>46</v>
      </c>
      <c r="C25" s="27" t="str">
        <f t="shared" si="11"/>
        <v>závodní plavání C</v>
      </c>
      <c r="D25" s="77" t="s">
        <v>47</v>
      </c>
      <c r="E25" s="77"/>
      <c r="F25" s="77"/>
      <c r="G25" s="77"/>
      <c r="H25" s="28">
        <f t="shared" si="12"/>
        <v>6</v>
      </c>
      <c r="I25" s="27"/>
      <c r="J25" s="77" t="s">
        <v>48</v>
      </c>
      <c r="K25" s="77"/>
      <c r="L25" s="28">
        <v>1</v>
      </c>
      <c r="M25" s="77" t="s">
        <v>60</v>
      </c>
      <c r="N25" s="77"/>
      <c r="O25" s="44">
        <f>ROUND(V6,0)</f>
        <v>3</v>
      </c>
      <c r="P25" s="32" t="s">
        <v>58</v>
      </c>
      <c r="Q25" s="40">
        <v>6</v>
      </c>
      <c r="R25" s="5">
        <v>2</v>
      </c>
      <c r="S25" s="5">
        <v>2</v>
      </c>
      <c r="T25" s="39">
        <v>1</v>
      </c>
      <c r="U25" s="46">
        <f t="shared" si="9"/>
        <v>0.66666666666666663</v>
      </c>
      <c r="V25" s="48">
        <f t="shared" si="10"/>
        <v>-0.33333333333333337</v>
      </c>
      <c r="W25" s="24"/>
      <c r="X25" s="24"/>
      <c r="Y25" s="24"/>
      <c r="Z25" s="24"/>
      <c r="AA25" s="24"/>
    </row>
    <row r="26" spans="1:31" x14ac:dyDescent="0.25">
      <c r="A26" s="24"/>
      <c r="B26" s="51" t="s">
        <v>46</v>
      </c>
      <c r="C26" s="52" t="str">
        <f t="shared" si="11"/>
        <v>závodní plavání D</v>
      </c>
      <c r="D26" s="65" t="s">
        <v>47</v>
      </c>
      <c r="E26" s="65"/>
      <c r="F26" s="65"/>
      <c r="G26" s="65"/>
      <c r="H26" s="53">
        <f t="shared" si="12"/>
        <v>6</v>
      </c>
      <c r="I26" s="52"/>
      <c r="J26" s="65" t="s">
        <v>48</v>
      </c>
      <c r="K26" s="65"/>
      <c r="L26" s="53">
        <v>1</v>
      </c>
      <c r="M26" s="65" t="s">
        <v>60</v>
      </c>
      <c r="N26" s="65"/>
      <c r="O26" s="54">
        <f>ROUND(V7,0)</f>
        <v>4</v>
      </c>
      <c r="P26" s="55" t="s">
        <v>58</v>
      </c>
      <c r="Q26" s="56">
        <v>6</v>
      </c>
      <c r="R26" s="57"/>
      <c r="S26" s="57">
        <v>1</v>
      </c>
      <c r="T26" s="58">
        <v>1</v>
      </c>
      <c r="U26" s="59">
        <f t="shared" si="9"/>
        <v>0.25</v>
      </c>
      <c r="V26" s="60">
        <f t="shared" si="10"/>
        <v>-0.75</v>
      </c>
      <c r="W26" s="24"/>
      <c r="X26" s="24"/>
      <c r="Y26" s="24"/>
      <c r="Z26" s="24"/>
      <c r="AA26" s="24"/>
    </row>
    <row r="27" spans="1:31" x14ac:dyDescent="0.25">
      <c r="A27" s="24"/>
      <c r="B27" s="26" t="s">
        <v>46</v>
      </c>
      <c r="C27" s="27" t="str">
        <f t="shared" si="11"/>
        <v>malá přípravka</v>
      </c>
      <c r="D27" s="77" t="s">
        <v>47</v>
      </c>
      <c r="E27" s="77"/>
      <c r="F27" s="77"/>
      <c r="G27" s="77"/>
      <c r="H27" s="28">
        <f t="shared" si="12"/>
        <v>1</v>
      </c>
      <c r="I27" s="27"/>
      <c r="J27" s="77" t="s">
        <v>62</v>
      </c>
      <c r="K27" s="77"/>
      <c r="L27" s="28">
        <v>1</v>
      </c>
      <c r="M27" s="77" t="s">
        <v>60</v>
      </c>
      <c r="N27" s="77"/>
      <c r="O27" s="44">
        <f>ROUND(T8,0)</f>
        <v>9</v>
      </c>
      <c r="P27" s="32" t="s">
        <v>55</v>
      </c>
      <c r="Q27" s="38">
        <v>1</v>
      </c>
      <c r="R27" s="5"/>
      <c r="S27" s="5">
        <v>1</v>
      </c>
      <c r="T27" s="39">
        <v>6</v>
      </c>
      <c r="U27" s="46">
        <f t="shared" si="9"/>
        <v>0.66666666666666663</v>
      </c>
      <c r="V27" s="48">
        <f t="shared" si="10"/>
        <v>-0.33333333333333337</v>
      </c>
      <c r="W27" s="24"/>
      <c r="X27" s="24"/>
      <c r="Y27" s="24"/>
      <c r="Z27" s="24"/>
      <c r="AA27" s="24"/>
    </row>
    <row r="28" spans="1:31" x14ac:dyDescent="0.25">
      <c r="A28" s="24"/>
      <c r="B28" s="51" t="s">
        <v>46</v>
      </c>
      <c r="C28" s="52" t="str">
        <f t="shared" si="11"/>
        <v>velká přípravka</v>
      </c>
      <c r="D28" s="65" t="s">
        <v>47</v>
      </c>
      <c r="E28" s="65"/>
      <c r="F28" s="65"/>
      <c r="G28" s="65"/>
      <c r="H28" s="53">
        <f t="shared" si="12"/>
        <v>2</v>
      </c>
      <c r="I28" s="52"/>
      <c r="J28" s="65" t="s">
        <v>63</v>
      </c>
      <c r="K28" s="65"/>
      <c r="L28" s="53">
        <v>1</v>
      </c>
      <c r="M28" s="65" t="s">
        <v>60</v>
      </c>
      <c r="N28" s="65"/>
      <c r="O28" s="54">
        <f>ROUND(U9,0)</f>
        <v>10</v>
      </c>
      <c r="P28" s="55" t="s">
        <v>55</v>
      </c>
      <c r="Q28" s="56">
        <v>2</v>
      </c>
      <c r="R28" s="57"/>
      <c r="S28" s="57">
        <v>1</v>
      </c>
      <c r="T28" s="58">
        <v>6</v>
      </c>
      <c r="U28" s="59">
        <f t="shared" si="9"/>
        <v>0.6</v>
      </c>
      <c r="V28" s="60">
        <f t="shared" si="10"/>
        <v>-0.4</v>
      </c>
      <c r="W28" s="24"/>
      <c r="X28" s="24"/>
      <c r="Y28" s="24"/>
      <c r="Z28" s="24"/>
      <c r="AA28" s="24"/>
    </row>
    <row r="29" spans="1:31" x14ac:dyDescent="0.25">
      <c r="A29" s="24"/>
      <c r="B29" s="26" t="s">
        <v>46</v>
      </c>
      <c r="C29" s="27" t="str">
        <f t="shared" si="11"/>
        <v>kondiční plavání A</v>
      </c>
      <c r="D29" s="77" t="s">
        <v>47</v>
      </c>
      <c r="E29" s="77"/>
      <c r="F29" s="77"/>
      <c r="G29" s="77"/>
      <c r="H29" s="28">
        <f t="shared" si="12"/>
        <v>2</v>
      </c>
      <c r="I29" s="27"/>
      <c r="J29" s="77" t="s">
        <v>63</v>
      </c>
      <c r="K29" s="77"/>
      <c r="L29" s="28">
        <v>1</v>
      </c>
      <c r="M29" s="77" t="s">
        <v>60</v>
      </c>
      <c r="N29" s="77"/>
      <c r="O29" s="44">
        <f>ROUND(U10,0)</f>
        <v>9</v>
      </c>
      <c r="P29" s="32" t="s">
        <v>55</v>
      </c>
      <c r="Q29" s="38">
        <v>2</v>
      </c>
      <c r="R29" s="5"/>
      <c r="S29" s="5">
        <v>1</v>
      </c>
      <c r="T29" s="39">
        <v>3</v>
      </c>
      <c r="U29" s="46">
        <f t="shared" si="9"/>
        <v>0.33333333333333331</v>
      </c>
      <c r="V29" s="48">
        <f t="shared" si="10"/>
        <v>-0.66666666666666674</v>
      </c>
      <c r="W29" s="24"/>
      <c r="X29" s="24"/>
      <c r="Y29" s="24"/>
      <c r="Z29" s="24"/>
      <c r="AA29" s="24"/>
    </row>
    <row r="30" spans="1:31" x14ac:dyDescent="0.25">
      <c r="A30" s="24"/>
      <c r="B30" s="51" t="s">
        <v>46</v>
      </c>
      <c r="C30" s="52" t="str">
        <f t="shared" si="11"/>
        <v>kondiční plavání B</v>
      </c>
      <c r="D30" s="65" t="s">
        <v>47</v>
      </c>
      <c r="E30" s="65"/>
      <c r="F30" s="65"/>
      <c r="G30" s="65"/>
      <c r="H30" s="53">
        <f t="shared" si="12"/>
        <v>2</v>
      </c>
      <c r="I30" s="52"/>
      <c r="J30" s="65" t="s">
        <v>63</v>
      </c>
      <c r="K30" s="65"/>
      <c r="L30" s="53">
        <v>1</v>
      </c>
      <c r="M30" s="65" t="s">
        <v>60</v>
      </c>
      <c r="N30" s="65"/>
      <c r="O30" s="54">
        <f>U11</f>
        <v>8.64</v>
      </c>
      <c r="P30" s="55" t="s">
        <v>55</v>
      </c>
      <c r="Q30" s="56">
        <v>2</v>
      </c>
      <c r="R30" s="57"/>
      <c r="S30" s="57">
        <v>1</v>
      </c>
      <c r="T30" s="58">
        <v>3</v>
      </c>
      <c r="U30" s="59">
        <f t="shared" si="9"/>
        <v>0.34722222222222221</v>
      </c>
      <c r="V30" s="60">
        <f t="shared" si="10"/>
        <v>-0.65277777777777779</v>
      </c>
      <c r="W30" s="24"/>
      <c r="X30" s="24"/>
      <c r="Y30" s="24"/>
      <c r="Z30" s="24"/>
      <c r="AA30" s="24"/>
    </row>
    <row r="31" spans="1:31" ht="15.75" thickBot="1" x14ac:dyDescent="0.3">
      <c r="A31" s="24"/>
      <c r="B31" s="29" t="s">
        <v>46</v>
      </c>
      <c r="C31" s="30" t="str">
        <f t="shared" si="11"/>
        <v>plavání dospělých</v>
      </c>
      <c r="D31" s="66" t="s">
        <v>47</v>
      </c>
      <c r="E31" s="66"/>
      <c r="F31" s="66"/>
      <c r="G31" s="66"/>
      <c r="H31" s="31">
        <f t="shared" si="12"/>
        <v>1</v>
      </c>
      <c r="I31" s="30"/>
      <c r="J31" s="66" t="s">
        <v>62</v>
      </c>
      <c r="K31" s="66"/>
      <c r="L31" s="31">
        <v>1</v>
      </c>
      <c r="M31" s="66" t="s">
        <v>60</v>
      </c>
      <c r="N31" s="66"/>
      <c r="O31" s="45">
        <f>ROUND(T12,0)</f>
        <v>3</v>
      </c>
      <c r="P31" s="33" t="s">
        <v>58</v>
      </c>
      <c r="Q31" s="41">
        <v>1</v>
      </c>
      <c r="R31" s="42"/>
      <c r="S31" s="42">
        <v>1</v>
      </c>
      <c r="T31" s="43">
        <v>1</v>
      </c>
      <c r="U31" s="47">
        <f t="shared" si="9"/>
        <v>0.33333333333333331</v>
      </c>
      <c r="V31" s="49">
        <f t="shared" si="10"/>
        <v>-0.66666666666666674</v>
      </c>
      <c r="W31" s="24"/>
      <c r="X31" s="24"/>
      <c r="Y31" s="24"/>
      <c r="Z31" s="24"/>
      <c r="AA31" s="24"/>
    </row>
    <row r="32" spans="1:3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</sheetData>
  <mergeCells count="37">
    <mergeCell ref="D2:I2"/>
    <mergeCell ref="C2:C3"/>
    <mergeCell ref="D13:I13"/>
    <mergeCell ref="K13:N13"/>
    <mergeCell ref="P2:Q2"/>
    <mergeCell ref="J31:K31"/>
    <mergeCell ref="T2:Z2"/>
    <mergeCell ref="J23:K23"/>
    <mergeCell ref="J24:K24"/>
    <mergeCell ref="J25:K25"/>
    <mergeCell ref="K2:L2"/>
    <mergeCell ref="J26:K26"/>
    <mergeCell ref="J27:K27"/>
    <mergeCell ref="J28:K28"/>
    <mergeCell ref="J29:K29"/>
    <mergeCell ref="J30:K30"/>
    <mergeCell ref="D24:G24"/>
    <mergeCell ref="D25:G25"/>
    <mergeCell ref="D26:G26"/>
    <mergeCell ref="D27:G27"/>
    <mergeCell ref="D28:G28"/>
    <mergeCell ref="M30:N30"/>
    <mergeCell ref="M31:N31"/>
    <mergeCell ref="Q21:T21"/>
    <mergeCell ref="U21:V21"/>
    <mergeCell ref="B21:P22"/>
    <mergeCell ref="D29:G29"/>
    <mergeCell ref="D30:G30"/>
    <mergeCell ref="D31:G31"/>
    <mergeCell ref="M23:N23"/>
    <mergeCell ref="M24:N24"/>
    <mergeCell ref="M25:N25"/>
    <mergeCell ref="M26:N26"/>
    <mergeCell ref="M27:N27"/>
    <mergeCell ref="M28:N28"/>
    <mergeCell ref="M29:N29"/>
    <mergeCell ref="D23:G2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5AC7-D808-4384-9532-94340269AC7A}">
  <dimension ref="D6:I20"/>
  <sheetViews>
    <sheetView workbookViewId="0">
      <selection activeCell="F22" sqref="F22"/>
    </sheetView>
  </sheetViews>
  <sheetFormatPr defaultRowHeight="15" x14ac:dyDescent="0.25"/>
  <sheetData>
    <row r="6" spans="4:9" x14ac:dyDescent="0.25">
      <c r="F6" s="1" t="s">
        <v>23</v>
      </c>
      <c r="G6" s="1" t="s">
        <v>21</v>
      </c>
      <c r="H6" s="1" t="s">
        <v>22</v>
      </c>
      <c r="I6" s="1" t="s">
        <v>24</v>
      </c>
    </row>
    <row r="7" spans="4:9" x14ac:dyDescent="0.25">
      <c r="D7">
        <v>1</v>
      </c>
      <c r="F7" s="1">
        <v>2</v>
      </c>
      <c r="G7" s="1">
        <v>2</v>
      </c>
      <c r="H7" s="1">
        <v>2</v>
      </c>
      <c r="I7" s="1">
        <v>1</v>
      </c>
    </row>
    <row r="8" spans="4:9" x14ac:dyDescent="0.25">
      <c r="D8">
        <v>2</v>
      </c>
      <c r="F8" s="1">
        <v>1</v>
      </c>
      <c r="G8" s="1">
        <v>2</v>
      </c>
      <c r="H8" s="1">
        <v>1</v>
      </c>
      <c r="I8" s="1">
        <v>1</v>
      </c>
    </row>
    <row r="9" spans="4:9" x14ac:dyDescent="0.25">
      <c r="D9">
        <v>3</v>
      </c>
      <c r="F9" s="1">
        <v>2</v>
      </c>
      <c r="G9" s="1">
        <v>1</v>
      </c>
      <c r="H9" s="1">
        <v>1</v>
      </c>
      <c r="I9" s="1">
        <v>1</v>
      </c>
    </row>
    <row r="10" spans="4:9" x14ac:dyDescent="0.25">
      <c r="D10">
        <v>4</v>
      </c>
      <c r="F10" s="1">
        <v>1</v>
      </c>
      <c r="G10" s="1">
        <v>2</v>
      </c>
      <c r="H10" s="1">
        <v>1</v>
      </c>
      <c r="I10" s="1">
        <v>1</v>
      </c>
    </row>
    <row r="11" spans="4:9" x14ac:dyDescent="0.25">
      <c r="D11">
        <v>5</v>
      </c>
      <c r="F11" s="1">
        <v>1</v>
      </c>
      <c r="G11" s="1">
        <v>2</v>
      </c>
      <c r="H11" s="1">
        <v>1</v>
      </c>
      <c r="I11" s="1">
        <v>1</v>
      </c>
    </row>
    <row r="12" spans="4:9" x14ac:dyDescent="0.25">
      <c r="D12">
        <v>6</v>
      </c>
      <c r="F12" s="1">
        <v>1</v>
      </c>
      <c r="G12" s="1">
        <v>1</v>
      </c>
      <c r="H12" s="1">
        <v>1</v>
      </c>
      <c r="I12" s="1">
        <v>1</v>
      </c>
    </row>
    <row r="13" spans="4:9" x14ac:dyDescent="0.25">
      <c r="D13">
        <v>7</v>
      </c>
      <c r="F13" s="1">
        <v>2</v>
      </c>
      <c r="G13" s="1"/>
      <c r="H13" s="1"/>
      <c r="I13" s="1"/>
    </row>
    <row r="14" spans="4:9" x14ac:dyDescent="0.25">
      <c r="D14">
        <v>8</v>
      </c>
      <c r="F14" s="1">
        <v>1</v>
      </c>
      <c r="G14" s="1"/>
      <c r="H14" s="1"/>
      <c r="I14" s="1"/>
    </row>
    <row r="15" spans="4:9" x14ac:dyDescent="0.25">
      <c r="D15">
        <v>9</v>
      </c>
      <c r="F15" s="1">
        <v>2</v>
      </c>
      <c r="G15" s="1"/>
      <c r="H15" s="1"/>
      <c r="I15" s="1"/>
    </row>
    <row r="16" spans="4:9" x14ac:dyDescent="0.25">
      <c r="D16">
        <v>10</v>
      </c>
      <c r="F16" s="1">
        <v>1</v>
      </c>
      <c r="G16" s="1"/>
      <c r="H16" s="1"/>
      <c r="I16" s="1"/>
    </row>
    <row r="17" spans="4:9" x14ac:dyDescent="0.25">
      <c r="D17" t="s">
        <v>25</v>
      </c>
      <c r="F17" s="1">
        <f>SUM(F7:F16)</f>
        <v>14</v>
      </c>
      <c r="G17" s="1">
        <f>SUM(G7:G16)</f>
        <v>10</v>
      </c>
      <c r="H17" s="1">
        <f>SUM(H7:H16)</f>
        <v>7</v>
      </c>
      <c r="I17" s="1">
        <f>SUM(I7:I16)</f>
        <v>6</v>
      </c>
    </row>
    <row r="18" spans="4:9" x14ac:dyDescent="0.25">
      <c r="F18" s="1">
        <v>10</v>
      </c>
      <c r="G18" s="1">
        <v>6</v>
      </c>
      <c r="H18" s="1">
        <v>6</v>
      </c>
      <c r="I18" s="1">
        <v>6</v>
      </c>
    </row>
    <row r="19" spans="4:9" x14ac:dyDescent="0.25">
      <c r="F19" s="8">
        <f>F17/F18</f>
        <v>1.4</v>
      </c>
      <c r="G19" s="8">
        <f>G17/G18</f>
        <v>1.6666666666666667</v>
      </c>
      <c r="H19" s="8">
        <f>H17/H18</f>
        <v>1.1666666666666667</v>
      </c>
      <c r="I19" s="8">
        <f>I17/I18</f>
        <v>1</v>
      </c>
    </row>
    <row r="20" spans="4:9" x14ac:dyDescent="0.25"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treninky-2019-2020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2020-03-16T16:16:03Z</dcterms:created>
  <dcterms:modified xsi:type="dcterms:W3CDTF">2020-03-17T12:21:40Z</dcterms:modified>
</cp:coreProperties>
</file>